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codeName="ThisWorkbook"/>
  <mc:AlternateContent xmlns:mc="http://schemas.openxmlformats.org/markup-compatibility/2006">
    <mc:Choice Requires="x15">
      <x15ac:absPath xmlns:x15ac="http://schemas.microsoft.com/office/spreadsheetml/2010/11/ac" url="C:\Users\kovacsm\Documents\My Documents\KKT\2026\15 sednica _ 5-2026\Potpis\zavrsni racun\"/>
    </mc:Choice>
  </mc:AlternateContent>
  <xr:revisionPtr revIDLastSave="0" documentId="13_ncr:1_{54BD6177-61C0-46ED-8114-281F5C6068FD}" xr6:coauthVersionLast="47" xr6:coauthVersionMax="47" xr10:uidLastSave="{00000000-0000-0000-0000-000000000000}"/>
  <bookViews>
    <workbookView xWindow="0" yWindow="1665" windowWidth="28800" windowHeight="13935" tabRatio="500" xr2:uid="{00000000-000D-0000-FFFF-FFFF00000000}"/>
  </bookViews>
  <sheets>
    <sheet name="ZR za 2025" sheetId="1" r:id="rId1"/>
  </sheets>
  <definedNames>
    <definedName name="_xlnm._FilterDatabase" localSheetId="0" hidden="1">'ZR za 2025'!$G$1:$H$3583</definedName>
    <definedName name="_ftn1" localSheetId="0">'ZR za 2025'!#REF!</definedName>
    <definedName name="_ftnref1" localSheetId="0">'ZR za 2025'!$A$694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X2387" i="1" l="1"/>
  <c r="X2386" i="1"/>
  <c r="X2385" i="1"/>
  <c r="X2384" i="1"/>
  <c r="X2383" i="1"/>
  <c r="X2382" i="1"/>
  <c r="X2381" i="1"/>
  <c r="X2380" i="1"/>
  <c r="X2379" i="1"/>
  <c r="X2378" i="1"/>
  <c r="X2356" i="1"/>
  <c r="X2355" i="1"/>
  <c r="X2354" i="1"/>
  <c r="X2353" i="1"/>
  <c r="X2352" i="1"/>
  <c r="X2349" i="1"/>
  <c r="X2348" i="1"/>
  <c r="X2347" i="1"/>
  <c r="X2346" i="1"/>
  <c r="X2345" i="1"/>
  <c r="X2330" i="1"/>
  <c r="X2329" i="1"/>
  <c r="X2328" i="1"/>
  <c r="X2327" i="1"/>
  <c r="X2326" i="1"/>
  <c r="X2325" i="1"/>
  <c r="X2324" i="1"/>
  <c r="X2323" i="1"/>
  <c r="X2322" i="1"/>
  <c r="X2321" i="1"/>
  <c r="X2320" i="1"/>
  <c r="X2319" i="1"/>
  <c r="X2317" i="1"/>
  <c r="X2316" i="1"/>
  <c r="X2294" i="1"/>
  <c r="X2293" i="1"/>
  <c r="X2292" i="1"/>
  <c r="X2291" i="1"/>
  <c r="X2290" i="1"/>
  <c r="X2289" i="1"/>
  <c r="X2288" i="1"/>
  <c r="X2286" i="1"/>
  <c r="X2285" i="1"/>
  <c r="X2284" i="1"/>
  <c r="X2283" i="1"/>
  <c r="X2282" i="1"/>
  <c r="X2281" i="1"/>
  <c r="X2280" i="1"/>
  <c r="X1475" i="1"/>
  <c r="X1474" i="1"/>
  <c r="X1473" i="1"/>
  <c r="X1472" i="1"/>
  <c r="X1471" i="1"/>
  <c r="X1470" i="1"/>
  <c r="X1469" i="1"/>
  <c r="X1468" i="1"/>
  <c r="X1467" i="1"/>
  <c r="X1466" i="1"/>
  <c r="X2271" i="1"/>
  <c r="AD2087" i="1"/>
  <c r="AA391" i="1" l="1"/>
  <c r="AA361" i="1"/>
  <c r="W361" i="1"/>
  <c r="W242" i="1"/>
  <c r="AA242" i="1"/>
  <c r="V116" i="1"/>
  <c r="V83" i="1"/>
  <c r="AD2229" i="1"/>
  <c r="AD2230" i="1"/>
  <c r="AD2231" i="1"/>
  <c r="AD2206" i="1"/>
  <c r="AD2208" i="1"/>
  <c r="Z2183" i="1"/>
  <c r="AD1962" i="1"/>
  <c r="Z5237" i="1"/>
  <c r="V5237" i="1"/>
  <c r="R5237" i="1"/>
  <c r="AB2741" i="1"/>
  <c r="U2101" i="1"/>
  <c r="Z537" i="1"/>
  <c r="Z2422" i="1"/>
  <c r="Z2257" i="1"/>
  <c r="Z2253" i="1"/>
  <c r="Z2252" i="1"/>
  <c r="Z597" i="1" s="1"/>
  <c r="Z2420" i="1"/>
  <c r="Z2633" i="1"/>
  <c r="AD2633" i="1" s="1"/>
  <c r="Z2423" i="1"/>
  <c r="Z2424" i="1"/>
  <c r="Z2589" i="1"/>
  <c r="Z2590" i="1" s="1"/>
  <c r="Z2586" i="1"/>
  <c r="Z2561" i="1"/>
  <c r="Z2431" i="1" s="1"/>
  <c r="Z2146" i="1"/>
  <c r="Z2147" i="1" s="1"/>
  <c r="Z2272" i="1"/>
  <c r="Z2268" i="1"/>
  <c r="Z2265" i="1"/>
  <c r="Z2264" i="1"/>
  <c r="Z2262" i="1"/>
  <c r="Z2261" i="1"/>
  <c r="Z2260" i="1"/>
  <c r="Z2259" i="1"/>
  <c r="Z2258" i="1"/>
  <c r="Z2256" i="1"/>
  <c r="Z2255" i="1"/>
  <c r="Z2251" i="1"/>
  <c r="Z2250" i="1"/>
  <c r="Z2249" i="1"/>
  <c r="Z4247" i="1"/>
  <c r="V4247" i="1"/>
  <c r="R4247" i="1"/>
  <c r="AD4246" i="1"/>
  <c r="Z3777" i="1"/>
  <c r="V3777" i="1"/>
  <c r="R3777" i="1"/>
  <c r="AD3789" i="1"/>
  <c r="Z3767" i="1"/>
  <c r="V3767" i="1"/>
  <c r="R3767" i="1"/>
  <c r="Z3729" i="1"/>
  <c r="V3729" i="1"/>
  <c r="AD3764" i="1"/>
  <c r="AD3765" i="1"/>
  <c r="AD3766" i="1"/>
  <c r="R3729" i="1"/>
  <c r="AD3762" i="1"/>
  <c r="AD3763" i="1"/>
  <c r="Z3711" i="1"/>
  <c r="V3711" i="1"/>
  <c r="AD3723" i="1"/>
  <c r="AD3724" i="1"/>
  <c r="R3711" i="1"/>
  <c r="Z3686" i="1"/>
  <c r="V3686" i="1"/>
  <c r="R3686" i="1"/>
  <c r="AD3689" i="1"/>
  <c r="AD3690" i="1"/>
  <c r="Z3682" i="1"/>
  <c r="V3682" i="1"/>
  <c r="R3682" i="1"/>
  <c r="AD3685" i="1"/>
  <c r="AD3585" i="1"/>
  <c r="AD3586" i="1"/>
  <c r="AE2989" i="1"/>
  <c r="AA2989" i="1"/>
  <c r="Z5543" i="1"/>
  <c r="V5543" i="1"/>
  <c r="R5543" i="1"/>
  <c r="AD5542" i="1"/>
  <c r="AD5541" i="1"/>
  <c r="Z5509" i="1"/>
  <c r="V5509" i="1"/>
  <c r="R5509" i="1"/>
  <c r="AD5508" i="1"/>
  <c r="AD5507" i="1"/>
  <c r="Z5475" i="1"/>
  <c r="V5475" i="1"/>
  <c r="R5475" i="1"/>
  <c r="Z5441" i="1"/>
  <c r="V5441" i="1"/>
  <c r="R5441" i="1"/>
  <c r="AD5440" i="1"/>
  <c r="AD5439" i="1"/>
  <c r="Z5407" i="1"/>
  <c r="V5407" i="1"/>
  <c r="R5407" i="1"/>
  <c r="AD5406" i="1"/>
  <c r="AD5405" i="1"/>
  <c r="Z5373" i="1"/>
  <c r="V5373" i="1"/>
  <c r="R5373" i="1"/>
  <c r="AD5372" i="1"/>
  <c r="AD5371" i="1"/>
  <c r="Z5339" i="1"/>
  <c r="V5339" i="1"/>
  <c r="R5339" i="1"/>
  <c r="AD5338" i="1"/>
  <c r="AD5337" i="1"/>
  <c r="Z5305" i="1"/>
  <c r="V5305" i="1"/>
  <c r="R5305" i="1"/>
  <c r="AD5304" i="1"/>
  <c r="AD5303" i="1"/>
  <c r="Z5272" i="1"/>
  <c r="V5272" i="1"/>
  <c r="R5272" i="1"/>
  <c r="AD5271" i="1"/>
  <c r="AD5270" i="1"/>
  <c r="Z5245" i="1"/>
  <c r="V5245" i="1"/>
  <c r="R5245" i="1"/>
  <c r="AD5244" i="1"/>
  <c r="AD5236" i="1"/>
  <c r="Z5228" i="1"/>
  <c r="V5228" i="1"/>
  <c r="R5228" i="1"/>
  <c r="AD5227" i="1"/>
  <c r="Z5219" i="1"/>
  <c r="V5219" i="1"/>
  <c r="R5219" i="1"/>
  <c r="AD5218" i="1"/>
  <c r="Z5170" i="1"/>
  <c r="V5170" i="1"/>
  <c r="R5170" i="1"/>
  <c r="AD5169" i="1"/>
  <c r="AD5168" i="1"/>
  <c r="Z5148" i="1"/>
  <c r="V5148" i="1"/>
  <c r="R5148" i="1"/>
  <c r="AD5147" i="1"/>
  <c r="Z5087" i="1"/>
  <c r="V5087" i="1"/>
  <c r="R5087" i="1"/>
  <c r="AD5086" i="1"/>
  <c r="Z5053" i="1"/>
  <c r="V5053" i="1"/>
  <c r="R5053" i="1"/>
  <c r="AD5052" i="1"/>
  <c r="Z4413" i="1"/>
  <c r="V4413" i="1"/>
  <c r="R4413" i="1"/>
  <c r="AD4412" i="1"/>
  <c r="Z4196" i="1"/>
  <c r="V4196" i="1"/>
  <c r="R4196" i="1"/>
  <c r="AD4195" i="1"/>
  <c r="AD3798" i="1"/>
  <c r="Z3797" i="1"/>
  <c r="V3797" i="1"/>
  <c r="R3797" i="1"/>
  <c r="AD3796" i="1"/>
  <c r="AD3795" i="1"/>
  <c r="AD3794" i="1"/>
  <c r="AD3793" i="1"/>
  <c r="Z3792" i="1"/>
  <c r="V3792" i="1"/>
  <c r="R3792" i="1"/>
  <c r="AD3791" i="1"/>
  <c r="Z3790" i="1"/>
  <c r="V3790" i="1"/>
  <c r="R3790" i="1"/>
  <c r="AD3788" i="1"/>
  <c r="AD3787" i="1"/>
  <c r="AD3785" i="1"/>
  <c r="AD3784" i="1"/>
  <c r="AD3783" i="1"/>
  <c r="AD3782" i="1"/>
  <c r="AD3781" i="1"/>
  <c r="AD3779" i="1"/>
  <c r="AD3778" i="1"/>
  <c r="AD3770" i="1"/>
  <c r="AD3769" i="1"/>
  <c r="AD3768" i="1"/>
  <c r="AD3761" i="1"/>
  <c r="AD3760" i="1"/>
  <c r="AD3759" i="1"/>
  <c r="AD3758" i="1"/>
  <c r="AD3757" i="1"/>
  <c r="AD3756" i="1"/>
  <c r="AD3752" i="1"/>
  <c r="AD3751" i="1"/>
  <c r="AD3750" i="1"/>
  <c r="AD3749" i="1"/>
  <c r="AD3748" i="1"/>
  <c r="AD3747" i="1"/>
  <c r="AD3746" i="1"/>
  <c r="AD3745" i="1"/>
  <c r="AD3744" i="1"/>
  <c r="AD3743" i="1"/>
  <c r="AD3742" i="1"/>
  <c r="AD3741" i="1"/>
  <c r="AD3740" i="1"/>
  <c r="AD3739" i="1"/>
  <c r="AD3738" i="1"/>
  <c r="AD3737" i="1"/>
  <c r="AD3735" i="1"/>
  <c r="AD3734" i="1"/>
  <c r="AD3733" i="1"/>
  <c r="AD3732" i="1"/>
  <c r="AD3731" i="1"/>
  <c r="AD3730" i="1"/>
  <c r="AD3728" i="1"/>
  <c r="AD3727" i="1"/>
  <c r="AD3726" i="1"/>
  <c r="Z3725" i="1"/>
  <c r="V3725" i="1"/>
  <c r="R3725" i="1"/>
  <c r="AD3722" i="1"/>
  <c r="AD3721" i="1"/>
  <c r="AD3720" i="1"/>
  <c r="AD3719" i="1"/>
  <c r="AD3718" i="1"/>
  <c r="AD3717" i="1"/>
  <c r="AD3716" i="1"/>
  <c r="AD3715" i="1"/>
  <c r="AD3714" i="1"/>
  <c r="AD3712" i="1"/>
  <c r="AD3710" i="1"/>
  <c r="AD3709" i="1"/>
  <c r="Z3708" i="1"/>
  <c r="V3708" i="1"/>
  <c r="R3708" i="1"/>
  <c r="AD3707" i="1"/>
  <c r="Z3706" i="1"/>
  <c r="V3706" i="1"/>
  <c r="R3706" i="1"/>
  <c r="AD3705" i="1"/>
  <c r="AD3704" i="1"/>
  <c r="AD3703" i="1"/>
  <c r="Z3702" i="1"/>
  <c r="V3702" i="1"/>
  <c r="R3702" i="1"/>
  <c r="AD3701" i="1"/>
  <c r="AD3700" i="1"/>
  <c r="AD3699" i="1"/>
  <c r="AD3698" i="1"/>
  <c r="AD3696" i="1"/>
  <c r="AD3695" i="1"/>
  <c r="Z3694" i="1"/>
  <c r="V3694" i="1"/>
  <c r="R3694" i="1"/>
  <c r="AD3693" i="1"/>
  <c r="AD3692" i="1"/>
  <c r="Z3691" i="1"/>
  <c r="V3691" i="1"/>
  <c r="R3691" i="1"/>
  <c r="AD3688" i="1"/>
  <c r="AD3687" i="1"/>
  <c r="AD3684" i="1"/>
  <c r="AD3683" i="1"/>
  <c r="AD3681" i="1"/>
  <c r="AD3680" i="1"/>
  <c r="AD3679" i="1"/>
  <c r="AD3678" i="1"/>
  <c r="AD3677" i="1"/>
  <c r="AD3676" i="1"/>
  <c r="Z3675" i="1"/>
  <c r="V3675" i="1"/>
  <c r="R3675" i="1"/>
  <c r="AD3674" i="1"/>
  <c r="Z3673" i="1"/>
  <c r="V3673" i="1"/>
  <c r="R3673" i="1"/>
  <c r="AD3652" i="1"/>
  <c r="Z3651" i="1"/>
  <c r="V3651" i="1"/>
  <c r="V3653" i="1" s="1"/>
  <c r="R3653" i="1"/>
  <c r="AD3629" i="1"/>
  <c r="Z3628" i="1"/>
  <c r="Z3630" i="1" s="1"/>
  <c r="V3628" i="1"/>
  <c r="R3628" i="1"/>
  <c r="R3630" i="1" s="1"/>
  <c r="AD3608" i="1"/>
  <c r="Z3607" i="1"/>
  <c r="Z3609" i="1" s="1"/>
  <c r="V3607" i="1"/>
  <c r="V3609" i="1" s="1"/>
  <c r="R3607" i="1"/>
  <c r="R3609" i="1" s="1"/>
  <c r="AD3584" i="1"/>
  <c r="Z3583" i="1"/>
  <c r="Z3587" i="1" s="1"/>
  <c r="V3583" i="1"/>
  <c r="V3587" i="1" s="1"/>
  <c r="R3583" i="1"/>
  <c r="R3587" i="1" s="1"/>
  <c r="AD2561" i="1" l="1"/>
  <c r="Z603" i="1"/>
  <c r="Z601" i="1"/>
  <c r="Z2434" i="1"/>
  <c r="Z2435" i="1" s="1"/>
  <c r="Z2638" i="1"/>
  <c r="Z2634" i="1"/>
  <c r="AD2431" i="1"/>
  <c r="Z2565" i="1"/>
  <c r="Z2562" i="1"/>
  <c r="AD4247" i="1"/>
  <c r="AD5373" i="1"/>
  <c r="AD4196" i="1"/>
  <c r="AD3725" i="1"/>
  <c r="AD3708" i="1"/>
  <c r="AD3686" i="1"/>
  <c r="AD5272" i="1"/>
  <c r="AD3651" i="1"/>
  <c r="AD4413" i="1"/>
  <c r="AD5087" i="1"/>
  <c r="AD5441" i="1"/>
  <c r="AD3675" i="1"/>
  <c r="AD3694" i="1"/>
  <c r="AD3628" i="1"/>
  <c r="Z3653" i="1"/>
  <c r="AD3653" i="1" s="1"/>
  <c r="AD3682" i="1"/>
  <c r="AD5305" i="1"/>
  <c r="AD5543" i="1"/>
  <c r="AD5053" i="1"/>
  <c r="AD5148" i="1"/>
  <c r="AD5407" i="1"/>
  <c r="AD3702" i="1"/>
  <c r="AD5228" i="1"/>
  <c r="AD3797" i="1"/>
  <c r="AD5509" i="1"/>
  <c r="AD3583" i="1"/>
  <c r="AD3607" i="1"/>
  <c r="AD5219" i="1"/>
  <c r="AD5170" i="1"/>
  <c r="AD3587" i="1"/>
  <c r="AD3777" i="1"/>
  <c r="AD5245" i="1"/>
  <c r="AD3691" i="1"/>
  <c r="AD3729" i="1"/>
  <c r="AD5237" i="1"/>
  <c r="AD3609" i="1"/>
  <c r="AD3711" i="1"/>
  <c r="R3799" i="1"/>
  <c r="AD5339" i="1"/>
  <c r="Z3799" i="1"/>
  <c r="AD3792" i="1"/>
  <c r="AD3767" i="1"/>
  <c r="V3630" i="1"/>
  <c r="AD3630" i="1" s="1"/>
  <c r="V3799" i="1"/>
  <c r="AD3706" i="1"/>
  <c r="AD3790" i="1"/>
  <c r="AD3673" i="1"/>
  <c r="Z2639" i="1" l="1"/>
  <c r="AD2638" i="1"/>
  <c r="Z2566" i="1"/>
  <c r="AD2565" i="1"/>
  <c r="AD3799" i="1"/>
  <c r="Z3079" i="1"/>
  <c r="P3079" i="1"/>
  <c r="AD3077" i="1"/>
  <c r="AD3076" i="1"/>
  <c r="AD3075" i="1"/>
  <c r="AD3074" i="1"/>
  <c r="AD3073" i="1"/>
  <c r="AD3072" i="1"/>
  <c r="Z3057" i="1"/>
  <c r="P3057" i="1"/>
  <c r="AD3055" i="1"/>
  <c r="AD3054" i="1"/>
  <c r="AD3053" i="1"/>
  <c r="AD3052" i="1"/>
  <c r="AD3051" i="1"/>
  <c r="AD3050" i="1"/>
  <c r="AD3049" i="1"/>
  <c r="AD3048" i="1"/>
  <c r="Z3010" i="1"/>
  <c r="AD3008" i="1"/>
  <c r="AD3006" i="1"/>
  <c r="AD3007" i="1"/>
  <c r="U627" i="1" l="1"/>
  <c r="Y2747" i="1"/>
  <c r="Y2818" i="1"/>
  <c r="AE2829" i="1"/>
  <c r="Y2806" i="1"/>
  <c r="AE2816" i="1"/>
  <c r="Y2772" i="1"/>
  <c r="AE2803" i="1"/>
  <c r="AE2804" i="1"/>
  <c r="AE2765" i="1"/>
  <c r="AE2762" i="1"/>
  <c r="AE2761" i="1"/>
  <c r="Y2720" i="1"/>
  <c r="AE2724" i="1"/>
  <c r="Y2701" i="1"/>
  <c r="AE2705" i="1"/>
  <c r="Y2686" i="1"/>
  <c r="R2420" i="1"/>
  <c r="AE2836" i="1"/>
  <c r="Y2835" i="1"/>
  <c r="AE2835" i="1" s="1"/>
  <c r="AE2834" i="1"/>
  <c r="AE2833" i="1"/>
  <c r="AE2832" i="1"/>
  <c r="Y2831" i="1"/>
  <c r="AE2831" i="1" s="1"/>
  <c r="AE2828" i="1"/>
  <c r="AE2827" i="1"/>
  <c r="AE2826" i="1"/>
  <c r="AE2825" i="1"/>
  <c r="AE2824" i="1"/>
  <c r="AE2823" i="1"/>
  <c r="AE2822" i="1"/>
  <c r="AE2821" i="1"/>
  <c r="AE2820" i="1"/>
  <c r="AE2819" i="1"/>
  <c r="AB2818" i="1"/>
  <c r="AE2815" i="1"/>
  <c r="AE2814" i="1"/>
  <c r="AE2813" i="1"/>
  <c r="AE2812" i="1"/>
  <c r="AE2811" i="1"/>
  <c r="AE2809" i="1"/>
  <c r="AB2806" i="1"/>
  <c r="AE2802" i="1"/>
  <c r="AE2801" i="1"/>
  <c r="AE2800" i="1"/>
  <c r="AE2799" i="1"/>
  <c r="AE2798" i="1"/>
  <c r="AE2797" i="1"/>
  <c r="AE2796" i="1"/>
  <c r="AE2795" i="1"/>
  <c r="AE2794" i="1"/>
  <c r="AE2793" i="1"/>
  <c r="AE2792" i="1"/>
  <c r="AE2791" i="1"/>
  <c r="AE2790" i="1"/>
  <c r="AE2789" i="1"/>
  <c r="AE2788" i="1"/>
  <c r="AE2787" i="1"/>
  <c r="AE2786" i="1"/>
  <c r="AE2785" i="1"/>
  <c r="AE2784" i="1"/>
  <c r="AE2783" i="1"/>
  <c r="AE2782" i="1"/>
  <c r="AE2781" i="1"/>
  <c r="AE2780" i="1"/>
  <c r="AE2779" i="1"/>
  <c r="AE2778" i="1"/>
  <c r="AE2777" i="1"/>
  <c r="AE2776" i="1"/>
  <c r="AE2775" i="1"/>
  <c r="AE2774" i="1"/>
  <c r="AE2773" i="1"/>
  <c r="AB2772" i="1"/>
  <c r="AE2770" i="1"/>
  <c r="AE2769" i="1"/>
  <c r="AE2768" i="1"/>
  <c r="Y2767" i="1"/>
  <c r="AE2767" i="1" s="1"/>
  <c r="AE2764" i="1"/>
  <c r="AE2763" i="1"/>
  <c r="AE2758" i="1"/>
  <c r="AE2757" i="1"/>
  <c r="AE2754" i="1"/>
  <c r="AE2753" i="1"/>
  <c r="AE2751" i="1"/>
  <c r="AE2750" i="1"/>
  <c r="AE2749" i="1"/>
  <c r="AB2747" i="1"/>
  <c r="AE2745" i="1"/>
  <c r="AE2742" i="1"/>
  <c r="Y2741" i="1"/>
  <c r="AE2734" i="1"/>
  <c r="AB2733" i="1"/>
  <c r="Y2733" i="1"/>
  <c r="AE2729" i="1"/>
  <c r="AB2726" i="1"/>
  <c r="Y2726" i="1"/>
  <c r="AE2723" i="1"/>
  <c r="AE2722" i="1"/>
  <c r="AE2721" i="1"/>
  <c r="AB2720" i="1"/>
  <c r="AE2718" i="1"/>
  <c r="AE2717" i="1"/>
  <c r="AE2716" i="1"/>
  <c r="AE2715" i="1"/>
  <c r="AE2714" i="1"/>
  <c r="AE2713" i="1"/>
  <c r="AE2712" i="1"/>
  <c r="AB2711" i="1"/>
  <c r="Y2711" i="1"/>
  <c r="AE2709" i="1"/>
  <c r="AE2708" i="1"/>
  <c r="Y2707" i="1"/>
  <c r="AE2707" i="1" s="1"/>
  <c r="AE2704" i="1"/>
  <c r="AE2703" i="1"/>
  <c r="AE2702" i="1"/>
  <c r="AB2701" i="1"/>
  <c r="AE2699" i="1"/>
  <c r="AE2698" i="1"/>
  <c r="AE2696" i="1"/>
  <c r="AB2694" i="1"/>
  <c r="Y2694" i="1"/>
  <c r="AE2692" i="1"/>
  <c r="AE2691" i="1"/>
  <c r="AE2690" i="1"/>
  <c r="AE2689" i="1"/>
  <c r="AE2688" i="1"/>
  <c r="AE2687" i="1"/>
  <c r="AB2686" i="1"/>
  <c r="AE2683" i="1"/>
  <c r="Y2682" i="1"/>
  <c r="AE2682" i="1" s="1"/>
  <c r="AB2837" i="1" l="1"/>
  <c r="AE2741" i="1"/>
  <c r="AE2772" i="1"/>
  <c r="AE2818" i="1"/>
  <c r="AE2686" i="1"/>
  <c r="AE2726" i="1"/>
  <c r="AE2701" i="1"/>
  <c r="AE2711" i="1"/>
  <c r="AE2720" i="1"/>
  <c r="AE2733" i="1"/>
  <c r="AE2747" i="1"/>
  <c r="AE2806" i="1"/>
  <c r="AE2694" i="1"/>
  <c r="Y2837" i="1"/>
  <c r="AE2837" i="1" l="1"/>
  <c r="AD3078" i="1"/>
  <c r="AD3071" i="1"/>
  <c r="AD3070" i="1"/>
  <c r="AD3069" i="1"/>
  <c r="AD3068" i="1"/>
  <c r="AD3067" i="1"/>
  <c r="AD3066" i="1"/>
  <c r="AD3065" i="1"/>
  <c r="AD3064" i="1"/>
  <c r="AD3063" i="1"/>
  <c r="AD3062" i="1"/>
  <c r="AD3047" i="1"/>
  <c r="AD3046" i="1"/>
  <c r="AD3045" i="1"/>
  <c r="AD3044" i="1"/>
  <c r="AD3043" i="1"/>
  <c r="AD3042" i="1"/>
  <c r="AD3041" i="1"/>
  <c r="AD3040" i="1"/>
  <c r="AD3039" i="1"/>
  <c r="AD3038" i="1"/>
  <c r="AD3037" i="1"/>
  <c r="AD3036" i="1"/>
  <c r="AD3035" i="1"/>
  <c r="AD3034" i="1"/>
  <c r="AD3033" i="1"/>
  <c r="AD3032" i="1"/>
  <c r="AD3031" i="1"/>
  <c r="AD3030" i="1"/>
  <c r="AD3029" i="1"/>
  <c r="AD3028" i="1"/>
  <c r="AD3027" i="1"/>
  <c r="AD3026" i="1"/>
  <c r="AD3025" i="1"/>
  <c r="AD3024" i="1"/>
  <c r="AD3023" i="1"/>
  <c r="AD3022" i="1"/>
  <c r="AD3021" i="1"/>
  <c r="AD3020" i="1"/>
  <c r="AD3019" i="1"/>
  <c r="AD3018" i="1"/>
  <c r="AD3017" i="1"/>
  <c r="AD3016" i="1"/>
  <c r="AD3015" i="1"/>
  <c r="AD3014" i="1"/>
  <c r="P3010" i="1"/>
  <c r="AD3005" i="1"/>
  <c r="AD3004" i="1"/>
  <c r="AD3003" i="1"/>
  <c r="AD3002" i="1"/>
  <c r="AD3001" i="1"/>
  <c r="AD3000" i="1"/>
  <c r="AD2999" i="1"/>
  <c r="AD2998" i="1"/>
  <c r="AD3079" i="1" l="1"/>
  <c r="AD3057" i="1"/>
  <c r="AD3010" i="1"/>
  <c r="U2435" i="1" l="1"/>
  <c r="R2435" i="1"/>
  <c r="U2232" i="1"/>
  <c r="R2232" i="1"/>
  <c r="U2237" i="1"/>
  <c r="R2237" i="1"/>
  <c r="R2243" i="1" s="1"/>
  <c r="Z2237" i="1"/>
  <c r="Z2243" i="1" s="1"/>
  <c r="U2102" i="1"/>
  <c r="AD2433" i="1"/>
  <c r="R627" i="1"/>
  <c r="U2071" i="1"/>
  <c r="U2099" i="1" s="1"/>
  <c r="R2071" i="1"/>
  <c r="R2072" i="1" s="1"/>
  <c r="V807" i="1" s="1"/>
  <c r="AD2069" i="1"/>
  <c r="X2069" i="1"/>
  <c r="U2080" i="1"/>
  <c r="AD2080" i="1" s="1"/>
  <c r="R2080" i="1"/>
  <c r="R2081" i="1" s="1"/>
  <c r="V804" i="1" s="1"/>
  <c r="X2076" i="1"/>
  <c r="AD2076" i="1"/>
  <c r="R1914" i="1"/>
  <c r="U1909" i="1"/>
  <c r="U1913" i="1" s="1"/>
  <c r="R1909" i="1"/>
  <c r="R1910" i="1" s="1"/>
  <c r="V786" i="1" s="1"/>
  <c r="X1905" i="1"/>
  <c r="AD1905" i="1"/>
  <c r="X1906" i="1"/>
  <c r="AD1906" i="1"/>
  <c r="AD1908" i="1"/>
  <c r="AD1904" i="1"/>
  <c r="X1904" i="1"/>
  <c r="U1901" i="1"/>
  <c r="R1901" i="1"/>
  <c r="X1900" i="1"/>
  <c r="AD1900" i="1"/>
  <c r="U1669" i="1"/>
  <c r="R1669" i="1"/>
  <c r="U1579" i="1"/>
  <c r="R1579" i="1"/>
  <c r="AD1578" i="1"/>
  <c r="X1578" i="1"/>
  <c r="R1557" i="1"/>
  <c r="X1556" i="1"/>
  <c r="R1549" i="1"/>
  <c r="AD1547" i="1"/>
  <c r="U1664" i="1"/>
  <c r="R1664" i="1"/>
  <c r="U1586" i="1"/>
  <c r="R1586" i="1"/>
  <c r="AD1584" i="1"/>
  <c r="X1553" i="1"/>
  <c r="AD1553" i="1"/>
  <c r="U1199" i="1"/>
  <c r="AD1199" i="1" s="1"/>
  <c r="R1199" i="1"/>
  <c r="Z794" i="1"/>
  <c r="V794" i="1"/>
  <c r="U1972" i="1"/>
  <c r="U1976" i="1" s="1"/>
  <c r="R1972" i="1"/>
  <c r="R1976" i="1" s="1"/>
  <c r="AD1969" i="1"/>
  <c r="X1969" i="1"/>
  <c r="U2243" i="1" l="1"/>
  <c r="AD2243" i="1" s="1"/>
  <c r="AD2237" i="1"/>
  <c r="R1913" i="1"/>
  <c r="U2072" i="1"/>
  <c r="Z807" i="1" s="1"/>
  <c r="R2099" i="1"/>
  <c r="R2103" i="1"/>
  <c r="R2124" i="1" s="1"/>
  <c r="R2663" i="1" s="1"/>
  <c r="U2103" i="1"/>
  <c r="U2081" i="1"/>
  <c r="Z804" i="1" s="1"/>
  <c r="X2080" i="1"/>
  <c r="U1910" i="1"/>
  <c r="X1910" i="1" s="1"/>
  <c r="X1909" i="1"/>
  <c r="AD1909" i="1"/>
  <c r="X1669" i="1"/>
  <c r="R1973" i="1"/>
  <c r="AD1669" i="1"/>
  <c r="U1557" i="1"/>
  <c r="AD1556" i="1"/>
  <c r="X1584" i="1"/>
  <c r="AD794" i="1"/>
  <c r="AD1972" i="1"/>
  <c r="U1973" i="1"/>
  <c r="R1333" i="1"/>
  <c r="U1333" i="1"/>
  <c r="X1331" i="1"/>
  <c r="AD1331" i="1"/>
  <c r="U3178" i="1"/>
  <c r="R3178" i="1"/>
  <c r="X3176" i="1"/>
  <c r="AD3176" i="1"/>
  <c r="U1246" i="1"/>
  <c r="AD1246" i="1" s="1"/>
  <c r="R1246" i="1"/>
  <c r="R1223" i="1"/>
  <c r="U1223" i="1"/>
  <c r="X1222" i="1"/>
  <c r="U1244" i="1"/>
  <c r="R1244" i="1"/>
  <c r="U1210" i="1"/>
  <c r="Z724" i="1" s="1"/>
  <c r="R1210" i="1"/>
  <c r="V724" i="1" s="1"/>
  <c r="AD1208" i="1"/>
  <c r="AD1209" i="1"/>
  <c r="U1196" i="1"/>
  <c r="R1196" i="1"/>
  <c r="AD1195" i="1"/>
  <c r="U1054" i="1"/>
  <c r="R1054" i="1"/>
  <c r="AD1053" i="1"/>
  <c r="U1047" i="1"/>
  <c r="R1047" i="1"/>
  <c r="AD1046" i="1"/>
  <c r="U1036" i="1"/>
  <c r="U997" i="1"/>
  <c r="AD997" i="1" s="1"/>
  <c r="R997" i="1"/>
  <c r="U965" i="1"/>
  <c r="R965" i="1"/>
  <c r="AD964" i="1"/>
  <c r="Z561" i="1"/>
  <c r="AD2103" i="1" l="1"/>
  <c r="U2124" i="1"/>
  <c r="U2663" i="1" s="1"/>
  <c r="AD2072" i="1"/>
  <c r="X2072" i="1"/>
  <c r="X2103" i="1"/>
  <c r="AD1910" i="1"/>
  <c r="Z786" i="1"/>
  <c r="AD786" i="1" s="1"/>
  <c r="AD1973" i="1"/>
  <c r="X1973" i="1"/>
  <c r="X1246" i="1"/>
  <c r="AD1222" i="1"/>
  <c r="X1925" i="1"/>
  <c r="X1797" i="1"/>
  <c r="X2629" i="1"/>
  <c r="X2628" i="1"/>
  <c r="X2626" i="1"/>
  <c r="X2625" i="1"/>
  <c r="X2624" i="1"/>
  <c r="X2623" i="1"/>
  <c r="X2622" i="1"/>
  <c r="X2621" i="1"/>
  <c r="X2620" i="1"/>
  <c r="X2619" i="1"/>
  <c r="X2618" i="1"/>
  <c r="X2617" i="1"/>
  <c r="X2607" i="1"/>
  <c r="X2606" i="1"/>
  <c r="X2605" i="1"/>
  <c r="X2604" i="1"/>
  <c r="X2603" i="1"/>
  <c r="X2601" i="1"/>
  <c r="X2598" i="1"/>
  <c r="X2597" i="1"/>
  <c r="X2596" i="1"/>
  <c r="X2595" i="1"/>
  <c r="X2582" i="1"/>
  <c r="X2581" i="1"/>
  <c r="X2580" i="1"/>
  <c r="X2579" i="1"/>
  <c r="X2578" i="1"/>
  <c r="X2577" i="1"/>
  <c r="X2576" i="1"/>
  <c r="X2575" i="1"/>
  <c r="X2574" i="1"/>
  <c r="X2573" i="1"/>
  <c r="X2571" i="1"/>
  <c r="X2570" i="1"/>
  <c r="X2558" i="1"/>
  <c r="X2557" i="1"/>
  <c r="X2556" i="1"/>
  <c r="X2555" i="1"/>
  <c r="X2554" i="1"/>
  <c r="X2553" i="1"/>
  <c r="X2552" i="1"/>
  <c r="X2551" i="1"/>
  <c r="X2550" i="1"/>
  <c r="X2549" i="1"/>
  <c r="X2548" i="1"/>
  <c r="X2547" i="1"/>
  <c r="X2536" i="1"/>
  <c r="X2535" i="1"/>
  <c r="X2534" i="1"/>
  <c r="X2533" i="1"/>
  <c r="X2532" i="1"/>
  <c r="X2531" i="1"/>
  <c r="X2530" i="1"/>
  <c r="X2529" i="1"/>
  <c r="X2528" i="1"/>
  <c r="X2527" i="1"/>
  <c r="X2526" i="1"/>
  <c r="X2515" i="1"/>
  <c r="X2514" i="1"/>
  <c r="X2513" i="1"/>
  <c r="X2512" i="1"/>
  <c r="X2511" i="1"/>
  <c r="X2510" i="1"/>
  <c r="X2509" i="1"/>
  <c r="X2508" i="1"/>
  <c r="X2506" i="1"/>
  <c r="X2505" i="1"/>
  <c r="X2504" i="1"/>
  <c r="X2503" i="1"/>
  <c r="X2493" i="1"/>
  <c r="X2492" i="1"/>
  <c r="X2491" i="1"/>
  <c r="X2490" i="1"/>
  <c r="X2489" i="1"/>
  <c r="X2488" i="1"/>
  <c r="X2487" i="1"/>
  <c r="X2486" i="1"/>
  <c r="X2485" i="1"/>
  <c r="X2484" i="1"/>
  <c r="X2483" i="1"/>
  <c r="X2482" i="1"/>
  <c r="X2471" i="1"/>
  <c r="X2470" i="1"/>
  <c r="X2469" i="1"/>
  <c r="X2468" i="1"/>
  <c r="X2467" i="1"/>
  <c r="X2466" i="1"/>
  <c r="X2465" i="1"/>
  <c r="X2464" i="1"/>
  <c r="X2463" i="1"/>
  <c r="X2462" i="1"/>
  <c r="X2461" i="1"/>
  <c r="X2450" i="1"/>
  <c r="X2449" i="1"/>
  <c r="X2448" i="1"/>
  <c r="X2447" i="1"/>
  <c r="X2446" i="1"/>
  <c r="X2445" i="1"/>
  <c r="X2444" i="1"/>
  <c r="X2443" i="1"/>
  <c r="X2441" i="1"/>
  <c r="X2440" i="1"/>
  <c r="X2439" i="1"/>
  <c r="X2263" i="1"/>
  <c r="X2226" i="1"/>
  <c r="X2225" i="1"/>
  <c r="X2224" i="1"/>
  <c r="X2223" i="1"/>
  <c r="X2222" i="1"/>
  <c r="X2221" i="1"/>
  <c r="X2220" i="1"/>
  <c r="X2219" i="1"/>
  <c r="X2218" i="1"/>
  <c r="X2217" i="1"/>
  <c r="X2216" i="1"/>
  <c r="X2208" i="1"/>
  <c r="X2205" i="1"/>
  <c r="X2203" i="1"/>
  <c r="X2202" i="1"/>
  <c r="X2201" i="1"/>
  <c r="X2200" i="1"/>
  <c r="X2199" i="1"/>
  <c r="X2198" i="1"/>
  <c r="X2197" i="1"/>
  <c r="X2196" i="1"/>
  <c r="X2195" i="1"/>
  <c r="X2194" i="1"/>
  <c r="X2192" i="1"/>
  <c r="X2191" i="1"/>
  <c r="X2190" i="1"/>
  <c r="X2175" i="1"/>
  <c r="X2173" i="1"/>
  <c r="X2170" i="1"/>
  <c r="X2168" i="1"/>
  <c r="X2166" i="1"/>
  <c r="X2164" i="1"/>
  <c r="X2163" i="1"/>
  <c r="X2162" i="1"/>
  <c r="X2161" i="1"/>
  <c r="X2160" i="1"/>
  <c r="X2159" i="1"/>
  <c r="X2158" i="1"/>
  <c r="X2157" i="1"/>
  <c r="X2156" i="1"/>
  <c r="X2155" i="1"/>
  <c r="X2154" i="1"/>
  <c r="X2153" i="1"/>
  <c r="X2143" i="1"/>
  <c r="X2142" i="1"/>
  <c r="X2141" i="1"/>
  <c r="X2140" i="1"/>
  <c r="X2139" i="1"/>
  <c r="X2138" i="1"/>
  <c r="X2137" i="1"/>
  <c r="X2136" i="1"/>
  <c r="X2135" i="1"/>
  <c r="X2134" i="1"/>
  <c r="X2133" i="1"/>
  <c r="X2132" i="1"/>
  <c r="X2131" i="1"/>
  <c r="X2111" i="1"/>
  <c r="X2110" i="1"/>
  <c r="X2108" i="1"/>
  <c r="X2096" i="1"/>
  <c r="X2095" i="1"/>
  <c r="X2094" i="1"/>
  <c r="X2087" i="1"/>
  <c r="X2075" i="1"/>
  <c r="X2060" i="1"/>
  <c r="X2059" i="1"/>
  <c r="X2058" i="1"/>
  <c r="X2057" i="1"/>
  <c r="X2056" i="1"/>
  <c r="X2041" i="1"/>
  <c r="X2035" i="1"/>
  <c r="X2026" i="1"/>
  <c r="X2016" i="1"/>
  <c r="X2012" i="1"/>
  <c r="X2011" i="1"/>
  <c r="X2010" i="1"/>
  <c r="X2009" i="1"/>
  <c r="X2007" i="1"/>
  <c r="X2006" i="1"/>
  <c r="X2004" i="1"/>
  <c r="X2003" i="1"/>
  <c r="X2002" i="1"/>
  <c r="X2001" i="1"/>
  <c r="X2000" i="1"/>
  <c r="X1999" i="1"/>
  <c r="X1998" i="1"/>
  <c r="X1997" i="1"/>
  <c r="X1996" i="1"/>
  <c r="X1995" i="1"/>
  <c r="X1994" i="1"/>
  <c r="X1993" i="1"/>
  <c r="X1992" i="1"/>
  <c r="X1991" i="1"/>
  <c r="X1990" i="1"/>
  <c r="X1989" i="1"/>
  <c r="X1988" i="1"/>
  <c r="X1987" i="1"/>
  <c r="X1986" i="1"/>
  <c r="X1985" i="1"/>
  <c r="X1962" i="1"/>
  <c r="X1961" i="1"/>
  <c r="X1957" i="1"/>
  <c r="X1956" i="1"/>
  <c r="X1955" i="1"/>
  <c r="X1954" i="1"/>
  <c r="X1952" i="1"/>
  <c r="X1951" i="1"/>
  <c r="X1945" i="1"/>
  <c r="X1944" i="1"/>
  <c r="X1938" i="1"/>
  <c r="X1932" i="1"/>
  <c r="X1931" i="1"/>
  <c r="X1924" i="1"/>
  <c r="X1923" i="1"/>
  <c r="X1922" i="1"/>
  <c r="X1897" i="1"/>
  <c r="X1893" i="1"/>
  <c r="X1892" i="1"/>
  <c r="X1890" i="1"/>
  <c r="X1889" i="1"/>
  <c r="X1881" i="1"/>
  <c r="X1874" i="1"/>
  <c r="X1866" i="1"/>
  <c r="X1860" i="1"/>
  <c r="X1859" i="1"/>
  <c r="X1858" i="1"/>
  <c r="X1857" i="1"/>
  <c r="X1856" i="1"/>
  <c r="X1855" i="1"/>
  <c r="X1851" i="1"/>
  <c r="X1845" i="1"/>
  <c r="X1839" i="1"/>
  <c r="X1833" i="1"/>
  <c r="X1827" i="1"/>
  <c r="X1821" i="1"/>
  <c r="X1815" i="1"/>
  <c r="X1809" i="1"/>
  <c r="X1803" i="1"/>
  <c r="X1791" i="1"/>
  <c r="X1785" i="1"/>
  <c r="X1779" i="1"/>
  <c r="X1773" i="1"/>
  <c r="X1767" i="1"/>
  <c r="X1761" i="1"/>
  <c r="X1755" i="1"/>
  <c r="X1749" i="1"/>
  <c r="X1745" i="1"/>
  <c r="X1744" i="1"/>
  <c r="X1742" i="1"/>
  <c r="X1736" i="1"/>
  <c r="X1730" i="1"/>
  <c r="X1724" i="1"/>
  <c r="X1723" i="1"/>
  <c r="X1714" i="1"/>
  <c r="X1705" i="1"/>
  <c r="X1693" i="1"/>
  <c r="X1687" i="1"/>
  <c r="X1683" i="1"/>
  <c r="X1682" i="1"/>
  <c r="X1680" i="1"/>
  <c r="X1679" i="1"/>
  <c r="X1678" i="1"/>
  <c r="X1677" i="1"/>
  <c r="X1676" i="1"/>
  <c r="X1675" i="1"/>
  <c r="X1661" i="1"/>
  <c r="X1660" i="1"/>
  <c r="X1659" i="1"/>
  <c r="X1658" i="1"/>
  <c r="X1657" i="1"/>
  <c r="X1656" i="1"/>
  <c r="X1655" i="1"/>
  <c r="X1654" i="1"/>
  <c r="X1653" i="1"/>
  <c r="X1652" i="1"/>
  <c r="X1651" i="1"/>
  <c r="X1650" i="1"/>
  <c r="X1649" i="1"/>
  <c r="X1648" i="1"/>
  <c r="X1647" i="1"/>
  <c r="X1646" i="1"/>
  <c r="X1645" i="1"/>
  <c r="X1644" i="1"/>
  <c r="X1643" i="1"/>
  <c r="X1642" i="1"/>
  <c r="X1641" i="1"/>
  <c r="X1640" i="1"/>
  <c r="X1639" i="1"/>
  <c r="X1638" i="1"/>
  <c r="X1637" i="1"/>
  <c r="X1633" i="1"/>
  <c r="X1632" i="1"/>
  <c r="X1631" i="1"/>
  <c r="X1630" i="1"/>
  <c r="X1629" i="1"/>
  <c r="X1628" i="1"/>
  <c r="X1627" i="1"/>
  <c r="X1626" i="1"/>
  <c r="X1625" i="1"/>
  <c r="X1624" i="1"/>
  <c r="X1623" i="1"/>
  <c r="X1622" i="1"/>
  <c r="X1621" i="1"/>
  <c r="X1620" i="1"/>
  <c r="X1619" i="1"/>
  <c r="X1602" i="1"/>
  <c r="X1601" i="1"/>
  <c r="X1600" i="1"/>
  <c r="X1596" i="1"/>
  <c r="X1595" i="1"/>
  <c r="X1594" i="1"/>
  <c r="X1593" i="1"/>
  <c r="X1589" i="1"/>
  <c r="X1582" i="1"/>
  <c r="X1575" i="1"/>
  <c r="X1569" i="1"/>
  <c r="X1565" i="1"/>
  <c r="X1564" i="1"/>
  <c r="X1562" i="1"/>
  <c r="X1561" i="1"/>
  <c r="X1560" i="1"/>
  <c r="X1552" i="1"/>
  <c r="X1548" i="1"/>
  <c r="X1547" i="1"/>
  <c r="X1546" i="1"/>
  <c r="X1544" i="1"/>
  <c r="X1543" i="1"/>
  <c r="X1541" i="1"/>
  <c r="X1540" i="1"/>
  <c r="X1539" i="1"/>
  <c r="X1538" i="1"/>
  <c r="X1537" i="1"/>
  <c r="X1536" i="1"/>
  <c r="X1535" i="1"/>
  <c r="X1528" i="1"/>
  <c r="X1522" i="1"/>
  <c r="X1516" i="1"/>
  <c r="X1512" i="1"/>
  <c r="X1511" i="1"/>
  <c r="X1510" i="1"/>
  <c r="X1508" i="1"/>
  <c r="X1507" i="1"/>
  <c r="X1330" i="1"/>
  <c r="X1328" i="1"/>
  <c r="X1327" i="1"/>
  <c r="X1325" i="1"/>
  <c r="X1323" i="1"/>
  <c r="X1322" i="1"/>
  <c r="X1321" i="1"/>
  <c r="X1320" i="1"/>
  <c r="X1311" i="1"/>
  <c r="X1309" i="1"/>
  <c r="X1308" i="1"/>
  <c r="X1307" i="1"/>
  <c r="X1306" i="1"/>
  <c r="X1305" i="1"/>
  <c r="X1304" i="1"/>
  <c r="X1303" i="1"/>
  <c r="X1302" i="1"/>
  <c r="X1301" i="1"/>
  <c r="X1300" i="1"/>
  <c r="X1299" i="1"/>
  <c r="X1290" i="1"/>
  <c r="X1289" i="1"/>
  <c r="X1288" i="1"/>
  <c r="X1287" i="1"/>
  <c r="X1286" i="1"/>
  <c r="X1285" i="1"/>
  <c r="X1284" i="1"/>
  <c r="X1283" i="1"/>
  <c r="X1282" i="1"/>
  <c r="X1281" i="1"/>
  <c r="X1280" i="1"/>
  <c r="X1271" i="1"/>
  <c r="X1270" i="1"/>
  <c r="X1269" i="1"/>
  <c r="X1268" i="1"/>
  <c r="X1267" i="1"/>
  <c r="X1266" i="1"/>
  <c r="X1265" i="1"/>
  <c r="X1264" i="1"/>
  <c r="X1263" i="1"/>
  <c r="X1262" i="1"/>
  <c r="X1242" i="1"/>
  <c r="X1241" i="1"/>
  <c r="X1238" i="1"/>
  <c r="X1237" i="1"/>
  <c r="X1236" i="1"/>
  <c r="X1235" i="1"/>
  <c r="X1232" i="1"/>
  <c r="X1231" i="1"/>
  <c r="X1230" i="1"/>
  <c r="X1229" i="1"/>
  <c r="X1228" i="1"/>
  <c r="X1227" i="1"/>
  <c r="X1219" i="1"/>
  <c r="X1204" i="1"/>
  <c r="X1203" i="1"/>
  <c r="X1192" i="1"/>
  <c r="X1191" i="1"/>
  <c r="X1175" i="1"/>
  <c r="X1171" i="1"/>
  <c r="X1158" i="1"/>
  <c r="X1149" i="1"/>
  <c r="X1140" i="1"/>
  <c r="X1139" i="1"/>
  <c r="X1130" i="1"/>
  <c r="X1121" i="1"/>
  <c r="X1113" i="1"/>
  <c r="X1112" i="1"/>
  <c r="X1110" i="1"/>
  <c r="X1109" i="1"/>
  <c r="X1097" i="1"/>
  <c r="X1089" i="1"/>
  <c r="X1088" i="1"/>
  <c r="X1087" i="1"/>
  <c r="X1086" i="1"/>
  <c r="X1085" i="1"/>
  <c r="X1084" i="1"/>
  <c r="X1083" i="1"/>
  <c r="X1082" i="1"/>
  <c r="X1081" i="1"/>
  <c r="X1068" i="1"/>
  <c r="X1065" i="1"/>
  <c r="X1061" i="1"/>
  <c r="X1059" i="1"/>
  <c r="X1058" i="1"/>
  <c r="X1057" i="1"/>
  <c r="X1050" i="1"/>
  <c r="X1043" i="1"/>
  <c r="X1042" i="1"/>
  <c r="X1032" i="1"/>
  <c r="X1031" i="1"/>
  <c r="X1030" i="1"/>
  <c r="X1029" i="1"/>
  <c r="X1028" i="1"/>
  <c r="X1027" i="1"/>
  <c r="X1026" i="1"/>
  <c r="X1024" i="1"/>
  <c r="X1020" i="1"/>
  <c r="X1019" i="1"/>
  <c r="X1012" i="1"/>
  <c r="X1005" i="1"/>
  <c r="X1004" i="1"/>
  <c r="X1003" i="1"/>
  <c r="X991" i="1"/>
  <c r="X990" i="1"/>
  <c r="X989" i="1"/>
  <c r="X988" i="1"/>
  <c r="X987" i="1"/>
  <c r="X986" i="1"/>
  <c r="X985" i="1"/>
  <c r="X980" i="1"/>
  <c r="X974" i="1"/>
  <c r="X968" i="1"/>
  <c r="X961" i="1"/>
  <c r="X960" i="1"/>
  <c r="X954" i="1"/>
  <c r="X945" i="1"/>
  <c r="X944" i="1"/>
  <c r="X943" i="1"/>
  <c r="X932" i="1"/>
  <c r="X931" i="1"/>
  <c r="X916" i="1"/>
  <c r="X915" i="1"/>
  <c r="X914" i="1"/>
  <c r="X913" i="1"/>
  <c r="X898" i="1"/>
  <c r="X897" i="1"/>
  <c r="X896" i="1"/>
  <c r="X895" i="1"/>
  <c r="X894" i="1"/>
  <c r="X893" i="1"/>
  <c r="X879" i="1"/>
  <c r="X878" i="1"/>
  <c r="X877" i="1"/>
  <c r="X876" i="1"/>
  <c r="X875" i="1"/>
  <c r="X874" i="1"/>
  <c r="X870" i="1"/>
  <c r="X869" i="1"/>
  <c r="X868" i="1"/>
  <c r="X867" i="1"/>
  <c r="X866" i="1"/>
  <c r="X864" i="1"/>
  <c r="X863" i="1"/>
  <c r="X862" i="1"/>
  <c r="X845" i="1"/>
  <c r="X844" i="1"/>
  <c r="X843" i="1"/>
  <c r="X842" i="1"/>
  <c r="X841" i="1"/>
  <c r="X840" i="1"/>
  <c r="X836" i="1"/>
  <c r="X835" i="1"/>
  <c r="X834" i="1"/>
  <c r="X833" i="1"/>
  <c r="X832" i="1"/>
  <c r="X831" i="1"/>
  <c r="X830" i="1"/>
  <c r="AD753" i="1"/>
  <c r="X581" i="1"/>
  <c r="X575" i="1"/>
  <c r="X564" i="1"/>
  <c r="X563" i="1"/>
  <c r="X562" i="1"/>
  <c r="X557" i="1"/>
  <c r="X551" i="1"/>
  <c r="X550" i="1"/>
  <c r="X549" i="1"/>
  <c r="X548" i="1"/>
  <c r="X547" i="1"/>
  <c r="X545" i="1"/>
  <c r="X544" i="1"/>
  <c r="X541" i="1"/>
  <c r="X540" i="1"/>
  <c r="X539" i="1"/>
  <c r="X538" i="1"/>
  <c r="X535" i="1"/>
  <c r="X534" i="1"/>
  <c r="X533" i="1"/>
  <c r="X532" i="1"/>
  <c r="X531" i="1"/>
  <c r="X528" i="1"/>
  <c r="X527" i="1"/>
  <c r="X521" i="1"/>
  <c r="X519" i="1"/>
  <c r="X518" i="1"/>
  <c r="X517" i="1"/>
  <c r="X516" i="1"/>
  <c r="X515" i="1"/>
  <c r="X514" i="1"/>
  <c r="X513" i="1"/>
  <c r="X512" i="1"/>
  <c r="X511" i="1"/>
  <c r="X510" i="1"/>
  <c r="X509" i="1"/>
  <c r="X507" i="1"/>
  <c r="X506" i="1"/>
  <c r="X505" i="1"/>
  <c r="X504" i="1"/>
  <c r="X503" i="1"/>
  <c r="X502" i="1"/>
  <c r="X501" i="1"/>
  <c r="X500" i="1"/>
  <c r="X498" i="1"/>
  <c r="X497" i="1"/>
  <c r="X496" i="1"/>
  <c r="X495" i="1"/>
  <c r="X494" i="1"/>
  <c r="X492" i="1"/>
  <c r="X491" i="1"/>
  <c r="X490" i="1"/>
  <c r="X489" i="1"/>
  <c r="X488" i="1"/>
  <c r="X484" i="1"/>
  <c r="X483" i="1"/>
  <c r="U1883" i="1"/>
  <c r="U1885" i="1"/>
  <c r="R3350" i="1"/>
  <c r="R2114" i="1"/>
  <c r="R2115" i="1"/>
  <c r="R2085" i="1"/>
  <c r="X2085" i="1" s="1"/>
  <c r="R1964" i="1"/>
  <c r="R1880" i="1"/>
  <c r="R1883" i="1" s="1"/>
  <c r="R1872" i="1"/>
  <c r="X1872" i="1" s="1"/>
  <c r="R1864" i="1"/>
  <c r="X1864" i="1" s="1"/>
  <c r="R1599" i="1"/>
  <c r="R1063" i="1"/>
  <c r="R1022" i="1"/>
  <c r="X1022" i="1" s="1"/>
  <c r="R1018" i="1"/>
  <c r="X1018" i="1" s="1"/>
  <c r="U561" i="1"/>
  <c r="U525" i="1"/>
  <c r="AD556" i="1"/>
  <c r="R546" i="1"/>
  <c r="R525" i="1"/>
  <c r="AD528" i="1"/>
  <c r="X1599" i="1" l="1"/>
  <c r="R1604" i="1"/>
  <c r="X525" i="1"/>
  <c r="X1883" i="1"/>
  <c r="X1880" i="1"/>
  <c r="W475" i="1"/>
  <c r="S475" i="1"/>
  <c r="W472" i="1"/>
  <c r="W478" i="1" s="1"/>
  <c r="S472" i="1"/>
  <c r="S478" i="1" s="1"/>
  <c r="Z461" i="1"/>
  <c r="V461" i="1"/>
  <c r="Z460" i="1"/>
  <c r="V460" i="1"/>
  <c r="AD459" i="1"/>
  <c r="AD458" i="1"/>
  <c r="AD457" i="1"/>
  <c r="AD456" i="1"/>
  <c r="Z455" i="1"/>
  <c r="V455" i="1"/>
  <c r="AD454" i="1"/>
  <c r="AD453" i="1"/>
  <c r="AD452" i="1"/>
  <c r="AD451" i="1"/>
  <c r="Z450" i="1"/>
  <c r="V450" i="1"/>
  <c r="AE446" i="1"/>
  <c r="AE445" i="1"/>
  <c r="Z444" i="1"/>
  <c r="Z436" i="1" s="1"/>
  <c r="U444" i="1"/>
  <c r="U436" i="1" s="1"/>
  <c r="AE442" i="1"/>
  <c r="AE441" i="1"/>
  <c r="AE439" i="1"/>
  <c r="AE438" i="1"/>
  <c r="AE437" i="1"/>
  <c r="AA430" i="1"/>
  <c r="W430" i="1"/>
  <c r="AE429" i="1"/>
  <c r="AE428" i="1"/>
  <c r="AA421" i="1"/>
  <c r="W421" i="1"/>
  <c r="AA419" i="1"/>
  <c r="W419" i="1"/>
  <c r="AA417" i="1"/>
  <c r="W417" i="1"/>
  <c r="AA413" i="1"/>
  <c r="W413" i="1"/>
  <c r="AA410" i="1"/>
  <c r="W410" i="1"/>
  <c r="AE409" i="1"/>
  <c r="AA408" i="1"/>
  <c r="W408" i="1"/>
  <c r="AE407" i="1"/>
  <c r="AE406" i="1"/>
  <c r="AE405" i="1"/>
  <c r="AE403" i="1"/>
  <c r="AE401" i="1"/>
  <c r="AE400" i="1"/>
  <c r="AA399" i="1"/>
  <c r="W399" i="1"/>
  <c r="AE397" i="1"/>
  <c r="AE396" i="1"/>
  <c r="AA394" i="1"/>
  <c r="W394" i="1"/>
  <c r="AA389" i="1"/>
  <c r="W389" i="1"/>
  <c r="AA386" i="1"/>
  <c r="W386" i="1"/>
  <c r="AE385" i="1"/>
  <c r="AE384" i="1"/>
  <c r="AE383" i="1"/>
  <c r="AA382" i="1"/>
  <c r="W382" i="1"/>
  <c r="AE381" i="1"/>
  <c r="AE380" i="1"/>
  <c r="AA379" i="1"/>
  <c r="W379" i="1"/>
  <c r="AE376" i="1"/>
  <c r="AE375" i="1"/>
  <c r="AE374" i="1"/>
  <c r="AA372" i="1"/>
  <c r="W372" i="1"/>
  <c r="AE371" i="1"/>
  <c r="AA370" i="1"/>
  <c r="W370" i="1"/>
  <c r="AA367" i="1"/>
  <c r="W367" i="1"/>
  <c r="AA364" i="1"/>
  <c r="W364" i="1"/>
  <c r="AE360" i="1"/>
  <c r="AA359" i="1"/>
  <c r="W359" i="1"/>
  <c r="AE357" i="1"/>
  <c r="AA356" i="1"/>
  <c r="W356" i="1"/>
  <c r="AA353" i="1"/>
  <c r="W353" i="1"/>
  <c r="AA351" i="1"/>
  <c r="W351" i="1"/>
  <c r="AA345" i="1"/>
  <c r="W345" i="1"/>
  <c r="AE344" i="1"/>
  <c r="AE343" i="1"/>
  <c r="AE341" i="1"/>
  <c r="AE340" i="1"/>
  <c r="AE339" i="1"/>
  <c r="AE338" i="1"/>
  <c r="AE336" i="1"/>
  <c r="AA335" i="1"/>
  <c r="W335" i="1"/>
  <c r="AE334" i="1"/>
  <c r="AE333" i="1"/>
  <c r="AA332" i="1"/>
  <c r="W332" i="1"/>
  <c r="AE331" i="1"/>
  <c r="AE330" i="1"/>
  <c r="AE328" i="1"/>
  <c r="AE327" i="1"/>
  <c r="AE326" i="1"/>
  <c r="AA324" i="1"/>
  <c r="W324" i="1"/>
  <c r="AE323" i="1"/>
  <c r="AE322" i="1"/>
  <c r="AE321" i="1"/>
  <c r="AE320" i="1"/>
  <c r="AE319" i="1"/>
  <c r="AE318" i="1"/>
  <c r="AE317" i="1"/>
  <c r="AE316" i="1"/>
  <c r="AA315" i="1"/>
  <c r="W315" i="1"/>
  <c r="AE314" i="1"/>
  <c r="AE312" i="1"/>
  <c r="AE311" i="1"/>
  <c r="AA310" i="1"/>
  <c r="W310" i="1"/>
  <c r="AE309" i="1"/>
  <c r="AE308" i="1"/>
  <c r="AE307" i="1"/>
  <c r="AE306" i="1"/>
  <c r="AE305" i="1"/>
  <c r="AE304" i="1"/>
  <c r="AE303" i="1"/>
  <c r="AA302" i="1"/>
  <c r="W302" i="1"/>
  <c r="AE301" i="1"/>
  <c r="AA300" i="1"/>
  <c r="W300" i="1"/>
  <c r="AE299" i="1"/>
  <c r="AA298" i="1"/>
  <c r="W298" i="1"/>
  <c r="AE296" i="1"/>
  <c r="AE294" i="1"/>
  <c r="AA293" i="1"/>
  <c r="W293" i="1"/>
  <c r="AE292" i="1"/>
  <c r="AA291" i="1"/>
  <c r="W291" i="1"/>
  <c r="AE289" i="1"/>
  <c r="AE288" i="1"/>
  <c r="AA287" i="1"/>
  <c r="W287" i="1"/>
  <c r="AE286" i="1"/>
  <c r="AA285" i="1"/>
  <c r="W285" i="1"/>
  <c r="AA279" i="1"/>
  <c r="AA278" i="1" s="1"/>
  <c r="W279" i="1"/>
  <c r="W278" i="1" s="1"/>
  <c r="AA276" i="1"/>
  <c r="W276" i="1"/>
  <c r="AA274" i="1"/>
  <c r="W274" i="1"/>
  <c r="AE272" i="1"/>
  <c r="AA271" i="1"/>
  <c r="W271" i="1"/>
  <c r="AA270" i="1"/>
  <c r="W270" i="1"/>
  <c r="AA267" i="1"/>
  <c r="W267" i="1"/>
  <c r="AE265" i="1"/>
  <c r="AA264" i="1"/>
  <c r="W264" i="1"/>
  <c r="AE262" i="1"/>
  <c r="AA261" i="1"/>
  <c r="W261" i="1"/>
  <c r="AE260" i="1"/>
  <c r="AA259" i="1"/>
  <c r="W259" i="1"/>
  <c r="AE258" i="1"/>
  <c r="AE257" i="1"/>
  <c r="AE256" i="1"/>
  <c r="AA255" i="1"/>
  <c r="W255" i="1"/>
  <c r="AE254" i="1"/>
  <c r="AE251" i="1"/>
  <c r="AA250" i="1"/>
  <c r="W250" i="1"/>
  <c r="AE249" i="1"/>
  <c r="AE248" i="1"/>
  <c r="AA247" i="1"/>
  <c r="W247" i="1"/>
  <c r="AE243" i="1"/>
  <c r="AA240" i="1"/>
  <c r="W240" i="1"/>
  <c r="AE239" i="1"/>
  <c r="AA238" i="1"/>
  <c r="W238" i="1"/>
  <c r="AA236" i="1"/>
  <c r="W236" i="1"/>
  <c r="AE235" i="1"/>
  <c r="AA233" i="1"/>
  <c r="W233" i="1"/>
  <c r="AE232" i="1"/>
  <c r="AE231" i="1"/>
  <c r="AE230" i="1"/>
  <c r="AA229" i="1"/>
  <c r="W229" i="1"/>
  <c r="AA227" i="1"/>
  <c r="W227" i="1"/>
  <c r="AE226" i="1"/>
  <c r="AA225" i="1"/>
  <c r="W225" i="1"/>
  <c r="AF217" i="1"/>
  <c r="AF216" i="1"/>
  <c r="AF214" i="1"/>
  <c r="AF213" i="1"/>
  <c r="AF212" i="1"/>
  <c r="AF211" i="1"/>
  <c r="AF206" i="1"/>
  <c r="AF205" i="1"/>
  <c r="AF204" i="1"/>
  <c r="AF203" i="1"/>
  <c r="AF202" i="1"/>
  <c r="AF201" i="1"/>
  <c r="AF200" i="1"/>
  <c r="AF199" i="1"/>
  <c r="AB198" i="1"/>
  <c r="X198" i="1"/>
  <c r="AF196" i="1"/>
  <c r="AF195" i="1"/>
  <c r="AF194" i="1"/>
  <c r="AF193" i="1"/>
  <c r="AF192" i="1"/>
  <c r="AB191" i="1"/>
  <c r="X191" i="1"/>
  <c r="AB178" i="1"/>
  <c r="X178" i="1"/>
  <c r="AF175" i="1"/>
  <c r="AF174" i="1"/>
  <c r="AF173" i="1"/>
  <c r="AB172" i="1"/>
  <c r="X172" i="1"/>
  <c r="AF167" i="1"/>
  <c r="AB166" i="1"/>
  <c r="X166" i="1"/>
  <c r="AF158" i="1"/>
  <c r="AF157" i="1"/>
  <c r="AB156" i="1"/>
  <c r="X156" i="1"/>
  <c r="AB154" i="1"/>
  <c r="X154" i="1"/>
  <c r="AF152" i="1"/>
  <c r="AF151" i="1"/>
  <c r="AB150" i="1"/>
  <c r="X150" i="1"/>
  <c r="AB148" i="1"/>
  <c r="X148" i="1"/>
  <c r="AF147" i="1"/>
  <c r="AF146" i="1"/>
  <c r="AF140" i="1"/>
  <c r="AF138" i="1"/>
  <c r="AF137" i="1"/>
  <c r="AF134" i="1"/>
  <c r="AF133" i="1"/>
  <c r="AF131" i="1"/>
  <c r="AF130" i="1"/>
  <c r="AA129" i="1"/>
  <c r="AA128" i="1" s="1"/>
  <c r="V129" i="1"/>
  <c r="V128" i="1" s="1"/>
  <c r="AF127" i="1"/>
  <c r="AF126" i="1"/>
  <c r="AF125" i="1"/>
  <c r="AF124" i="1"/>
  <c r="AA123" i="1"/>
  <c r="V123" i="1"/>
  <c r="AF122" i="1"/>
  <c r="AA119" i="1"/>
  <c r="V119" i="1"/>
  <c r="AF117" i="1"/>
  <c r="AA116" i="1"/>
  <c r="AF114" i="1"/>
  <c r="AA113" i="1"/>
  <c r="V113" i="1"/>
  <c r="AA110" i="1"/>
  <c r="V110" i="1"/>
  <c r="AA107" i="1"/>
  <c r="V107" i="1"/>
  <c r="AA105" i="1"/>
  <c r="V105" i="1"/>
  <c r="AA103" i="1"/>
  <c r="V103" i="1"/>
  <c r="AA101" i="1"/>
  <c r="V101" i="1"/>
  <c r="AA97" i="1"/>
  <c r="V97" i="1"/>
  <c r="AF95" i="1"/>
  <c r="AF94" i="1"/>
  <c r="AF93" i="1"/>
  <c r="AF92" i="1"/>
  <c r="AA89" i="1"/>
  <c r="V89" i="1"/>
  <c r="AA83" i="1"/>
  <c r="AF81" i="1"/>
  <c r="AF80" i="1"/>
  <c r="AA79" i="1"/>
  <c r="V79" i="1"/>
  <c r="AA74" i="1"/>
  <c r="V74" i="1"/>
  <c r="AF73" i="1"/>
  <c r="AF72" i="1"/>
  <c r="AF71" i="1"/>
  <c r="AF70" i="1"/>
  <c r="AF69" i="1"/>
  <c r="AA68" i="1"/>
  <c r="V68" i="1"/>
  <c r="AA64" i="1"/>
  <c r="V64" i="1"/>
  <c r="AF59" i="1"/>
  <c r="AF57" i="1"/>
  <c r="AF56" i="1"/>
  <c r="AA54" i="1"/>
  <c r="V54" i="1"/>
  <c r="AF52" i="1"/>
  <c r="AA51" i="1"/>
  <c r="V51" i="1"/>
  <c r="AF50" i="1"/>
  <c r="AA49" i="1"/>
  <c r="V49" i="1"/>
  <c r="AF48" i="1"/>
  <c r="AF47" i="1"/>
  <c r="AF46" i="1"/>
  <c r="AF45" i="1"/>
  <c r="AF44" i="1"/>
  <c r="AA43" i="1"/>
  <c r="V43" i="1"/>
  <c r="AF42" i="1"/>
  <c r="AF40" i="1"/>
  <c r="AA39" i="1"/>
  <c r="V39" i="1"/>
  <c r="AF37" i="1"/>
  <c r="AA36" i="1"/>
  <c r="V36" i="1"/>
  <c r="AF35" i="1"/>
  <c r="AA34" i="1"/>
  <c r="V34" i="1"/>
  <c r="AF33" i="1"/>
  <c r="AF32" i="1"/>
  <c r="AA31" i="1"/>
  <c r="V31" i="1"/>
  <c r="AF30" i="1"/>
  <c r="AA29" i="1"/>
  <c r="V29" i="1"/>
  <c r="AF27" i="1"/>
  <c r="AF26" i="1"/>
  <c r="AA25" i="1"/>
  <c r="V25" i="1"/>
  <c r="U17" i="1"/>
  <c r="AA284" i="1" l="1"/>
  <c r="W284" i="1"/>
  <c r="V63" i="1"/>
  <c r="V139" i="1" s="1"/>
  <c r="AF25" i="1"/>
  <c r="AD461" i="1"/>
  <c r="AE285" i="1"/>
  <c r="W393" i="1"/>
  <c r="AE291" i="1"/>
  <c r="AD460" i="1"/>
  <c r="AE267" i="1"/>
  <c r="AF36" i="1"/>
  <c r="Z462" i="1"/>
  <c r="AF39" i="1"/>
  <c r="AF172" i="1"/>
  <c r="AF116" i="1"/>
  <c r="AF119" i="1"/>
  <c r="X171" i="1"/>
  <c r="X183" i="1" s="1"/>
  <c r="AE255" i="1"/>
  <c r="AE408" i="1"/>
  <c r="AE444" i="1"/>
  <c r="AE310" i="1"/>
  <c r="AE382" i="1"/>
  <c r="AE436" i="1"/>
  <c r="AF51" i="1"/>
  <c r="AF128" i="1"/>
  <c r="AA412" i="1"/>
  <c r="AD455" i="1"/>
  <c r="AE250" i="1"/>
  <c r="AE335" i="1"/>
  <c r="W412" i="1"/>
  <c r="V24" i="1"/>
  <c r="AF150" i="1"/>
  <c r="AE229" i="1"/>
  <c r="AE242" i="1"/>
  <c r="AE379" i="1"/>
  <c r="AE225" i="1"/>
  <c r="AF148" i="1"/>
  <c r="AF191" i="1"/>
  <c r="W224" i="1"/>
  <c r="W282" i="1" s="1"/>
  <c r="AE271" i="1"/>
  <c r="AE302" i="1"/>
  <c r="AE324" i="1"/>
  <c r="AE372" i="1"/>
  <c r="AE430" i="1"/>
  <c r="AF68" i="1"/>
  <c r="AE238" i="1"/>
  <c r="AE261" i="1"/>
  <c r="AF156" i="1"/>
  <c r="AA393" i="1"/>
  <c r="AE247" i="1"/>
  <c r="AE315" i="1"/>
  <c r="AF29" i="1"/>
  <c r="AF123" i="1"/>
  <c r="AF198" i="1"/>
  <c r="AE332" i="1"/>
  <c r="AA24" i="1"/>
  <c r="AF43" i="1"/>
  <c r="AA224" i="1"/>
  <c r="AA282" i="1" s="1"/>
  <c r="AF31" i="1"/>
  <c r="AF89" i="1"/>
  <c r="AE264" i="1"/>
  <c r="AE298" i="1"/>
  <c r="AE356" i="1"/>
  <c r="AE293" i="1"/>
  <c r="AF79" i="1"/>
  <c r="V462" i="1"/>
  <c r="AF49" i="1"/>
  <c r="AF34" i="1"/>
  <c r="AE370" i="1"/>
  <c r="AF54" i="1"/>
  <c r="AE270" i="1"/>
  <c r="V38" i="1"/>
  <c r="AB171" i="1"/>
  <c r="AA63" i="1"/>
  <c r="AA139" i="1" s="1"/>
  <c r="AF113" i="1"/>
  <c r="AE259" i="1"/>
  <c r="AE300" i="1"/>
  <c r="AE359" i="1"/>
  <c r="AE394" i="1"/>
  <c r="AF166" i="1"/>
  <c r="AE399" i="1"/>
  <c r="AA38" i="1"/>
  <c r="AE233" i="1"/>
  <c r="AE287" i="1"/>
  <c r="AF129" i="1"/>
  <c r="AD450" i="1"/>
  <c r="AE284" i="1" l="1"/>
  <c r="AE393" i="1"/>
  <c r="AF171" i="1"/>
  <c r="AD462" i="1"/>
  <c r="AF139" i="1"/>
  <c r="AE224" i="1"/>
  <c r="V58" i="1"/>
  <c r="AF24" i="1"/>
  <c r="AF63" i="1"/>
  <c r="AB183" i="1"/>
  <c r="AF183" i="1" s="1"/>
  <c r="AE282" i="1"/>
  <c r="AA58" i="1"/>
  <c r="AF38" i="1"/>
  <c r="AF58" i="1" l="1"/>
  <c r="AD2209" i="1"/>
  <c r="AD1683" i="1"/>
  <c r="U611" i="1" l="1"/>
  <c r="R611" i="1" l="1"/>
  <c r="X611" i="1" s="1"/>
  <c r="AD1998" i="1"/>
  <c r="Z2302" i="1"/>
  <c r="Z3331" i="1"/>
  <c r="Z3332" i="1"/>
  <c r="Z3527" i="1"/>
  <c r="Z3523" i="1"/>
  <c r="AD3526" i="1"/>
  <c r="AD3522" i="1"/>
  <c r="AD2585" i="1"/>
  <c r="AD2589" i="1" l="1"/>
  <c r="AD2434" i="1"/>
  <c r="R1746" i="1" l="1"/>
  <c r="AD484" i="1"/>
  <c r="AD483" i="1"/>
  <c r="U1699" i="1" l="1"/>
  <c r="X1913" i="1"/>
  <c r="X1699" i="1" l="1"/>
  <c r="U1513" i="1"/>
  <c r="U2115" i="1"/>
  <c r="X2115" i="1" s="1"/>
  <c r="U1964" i="1" l="1"/>
  <c r="X1964" i="1" l="1"/>
  <c r="AD1964" i="1"/>
  <c r="R2112" i="1"/>
  <c r="R2210" i="1"/>
  <c r="U1668" i="1"/>
  <c r="R1668" i="1"/>
  <c r="R1513" i="1"/>
  <c r="X1513" i="1" s="1"/>
  <c r="AD1512" i="1"/>
  <c r="AD1668" i="1" l="1"/>
  <c r="X1668" i="1"/>
  <c r="U1549" i="1"/>
  <c r="U558" i="1"/>
  <c r="U554" i="1"/>
  <c r="U546" i="1"/>
  <c r="X546" i="1" s="1"/>
  <c r="U537" i="1"/>
  <c r="X1549" i="1" l="1"/>
  <c r="Z487" i="1"/>
  <c r="AD488" i="1"/>
  <c r="AD489" i="1"/>
  <c r="AD490" i="1"/>
  <c r="AD491" i="1"/>
  <c r="AD492" i="1"/>
  <c r="R493" i="1"/>
  <c r="U493" i="1"/>
  <c r="AD494" i="1"/>
  <c r="AD495" i="1"/>
  <c r="AD496" i="1"/>
  <c r="AD497" i="1"/>
  <c r="AD498" i="1"/>
  <c r="R499" i="1"/>
  <c r="U499" i="1"/>
  <c r="Z499" i="1"/>
  <c r="AD500" i="1"/>
  <c r="AD501" i="1"/>
  <c r="AD502" i="1"/>
  <c r="AD503" i="1"/>
  <c r="AD504" i="1"/>
  <c r="AD505" i="1"/>
  <c r="AD506" i="1"/>
  <c r="AD507" i="1"/>
  <c r="R508" i="1"/>
  <c r="U508" i="1"/>
  <c r="Z508" i="1"/>
  <c r="AD509" i="1"/>
  <c r="AD510" i="1"/>
  <c r="AD511" i="1"/>
  <c r="AD512" i="1"/>
  <c r="AD513" i="1"/>
  <c r="AD514" i="1"/>
  <c r="AD515" i="1"/>
  <c r="AD516" i="1"/>
  <c r="AD517" i="1"/>
  <c r="AD518" i="1"/>
  <c r="AD519" i="1"/>
  <c r="R520" i="1"/>
  <c r="U520" i="1"/>
  <c r="Z520" i="1"/>
  <c r="AD521" i="1"/>
  <c r="R523" i="1"/>
  <c r="U523" i="1"/>
  <c r="Z523" i="1"/>
  <c r="AD524" i="1"/>
  <c r="Z525" i="1"/>
  <c r="AD526" i="1"/>
  <c r="AD527" i="1"/>
  <c r="R529" i="1"/>
  <c r="U529" i="1"/>
  <c r="Z529" i="1"/>
  <c r="AD530" i="1"/>
  <c r="AD531" i="1"/>
  <c r="AD532" i="1"/>
  <c r="AD533" i="1"/>
  <c r="AD534" i="1"/>
  <c r="AD535" i="1"/>
  <c r="R537" i="1"/>
  <c r="X537" i="1" s="1"/>
  <c r="AD538" i="1"/>
  <c r="AD539" i="1"/>
  <c r="AD540" i="1"/>
  <c r="AD541" i="1"/>
  <c r="AD542" i="1"/>
  <c r="AD543" i="1"/>
  <c r="AD544" i="1"/>
  <c r="AD545" i="1"/>
  <c r="Z546" i="1"/>
  <c r="AD547" i="1"/>
  <c r="AD548" i="1"/>
  <c r="AD549" i="1"/>
  <c r="AD550" i="1"/>
  <c r="AD551" i="1"/>
  <c r="AD552" i="1"/>
  <c r="AD553" i="1"/>
  <c r="R554" i="1"/>
  <c r="X554" i="1" s="1"/>
  <c r="Z554" i="1"/>
  <c r="AD555" i="1"/>
  <c r="AD557" i="1"/>
  <c r="R558" i="1"/>
  <c r="Z558" i="1"/>
  <c r="AD559" i="1"/>
  <c r="AD560" i="1"/>
  <c r="R561" i="1"/>
  <c r="X561" i="1" s="1"/>
  <c r="AD562" i="1"/>
  <c r="AD563" i="1"/>
  <c r="AD564" i="1"/>
  <c r="R566" i="1"/>
  <c r="U566" i="1"/>
  <c r="Z566" i="1"/>
  <c r="Z565" i="1" s="1"/>
  <c r="AD567" i="1"/>
  <c r="R568" i="1"/>
  <c r="U568" i="1"/>
  <c r="AD568" i="1" s="1"/>
  <c r="AD569" i="1"/>
  <c r="AD570" i="1"/>
  <c r="R573" i="1"/>
  <c r="U573" i="1"/>
  <c r="AD574" i="1"/>
  <c r="X529" i="1" l="1"/>
  <c r="X520" i="1"/>
  <c r="X493" i="1"/>
  <c r="X573" i="1"/>
  <c r="X508" i="1"/>
  <c r="X499" i="1"/>
  <c r="R487" i="1"/>
  <c r="U487" i="1"/>
  <c r="AD573" i="1"/>
  <c r="U565" i="1"/>
  <c r="AD565" i="1" s="1"/>
  <c r="Z522" i="1"/>
  <c r="AD554" i="1"/>
  <c r="AD558" i="1"/>
  <c r="AD525" i="1"/>
  <c r="AD529" i="1"/>
  <c r="AD499" i="1"/>
  <c r="AD546" i="1"/>
  <c r="AD493" i="1"/>
  <c r="Z486" i="1"/>
  <c r="R536" i="1"/>
  <c r="AD561" i="1"/>
  <c r="AD520" i="1"/>
  <c r="R522" i="1"/>
  <c r="AD566" i="1"/>
  <c r="Z536" i="1"/>
  <c r="R565" i="1"/>
  <c r="AD523" i="1"/>
  <c r="AD537" i="1"/>
  <c r="U536" i="1"/>
  <c r="AD508" i="1"/>
  <c r="U522" i="1"/>
  <c r="X487" i="1" l="1"/>
  <c r="X522" i="1"/>
  <c r="X536" i="1"/>
  <c r="R486" i="1"/>
  <c r="AD487" i="1"/>
  <c r="U486" i="1"/>
  <c r="Z485" i="1"/>
  <c r="AD522" i="1"/>
  <c r="AD536" i="1"/>
  <c r="X486" i="1" l="1"/>
  <c r="R485" i="1"/>
  <c r="U485" i="1"/>
  <c r="AD486" i="1"/>
  <c r="X485" i="1" l="1"/>
  <c r="AD485" i="1"/>
  <c r="U1063" i="1"/>
  <c r="X1063" i="1" s="1"/>
  <c r="AD1881" i="1" l="1"/>
  <c r="X3566" i="1" l="1"/>
  <c r="X3565" i="1"/>
  <c r="X3563" i="1"/>
  <c r="X3562" i="1"/>
  <c r="X3561" i="1"/>
  <c r="X3560" i="1"/>
  <c r="X3559" i="1"/>
  <c r="X3558" i="1"/>
  <c r="X3557" i="1"/>
  <c r="X3556" i="1"/>
  <c r="X3555" i="1"/>
  <c r="X3554" i="1"/>
  <c r="X3544" i="1"/>
  <c r="X3543" i="1"/>
  <c r="X3542" i="1"/>
  <c r="X3541" i="1"/>
  <c r="X3540" i="1"/>
  <c r="X3538" i="1"/>
  <c r="X3535" i="1"/>
  <c r="X3534" i="1"/>
  <c r="X3533" i="1"/>
  <c r="X3532" i="1"/>
  <c r="X3519" i="1"/>
  <c r="X3518" i="1"/>
  <c r="X3517" i="1"/>
  <c r="X3516" i="1"/>
  <c r="X3515" i="1"/>
  <c r="X3514" i="1"/>
  <c r="X3513" i="1"/>
  <c r="X3512" i="1"/>
  <c r="X3511" i="1"/>
  <c r="X3510" i="1"/>
  <c r="X3508" i="1"/>
  <c r="X3507" i="1"/>
  <c r="X3497" i="1"/>
  <c r="X3496" i="1"/>
  <c r="X3495" i="1"/>
  <c r="X3494" i="1"/>
  <c r="X3493" i="1"/>
  <c r="X3492" i="1"/>
  <c r="X3491" i="1"/>
  <c r="X3490" i="1"/>
  <c r="X3489" i="1"/>
  <c r="X3488" i="1"/>
  <c r="X3487" i="1"/>
  <c r="X3486" i="1"/>
  <c r="X3475" i="1"/>
  <c r="X3474" i="1"/>
  <c r="X3473" i="1"/>
  <c r="X3472" i="1"/>
  <c r="X3471" i="1"/>
  <c r="X3470" i="1"/>
  <c r="X3469" i="1"/>
  <c r="X3468" i="1"/>
  <c r="X3467" i="1"/>
  <c r="X3466" i="1"/>
  <c r="X3465" i="1"/>
  <c r="X3454" i="1"/>
  <c r="X3453" i="1"/>
  <c r="X3452" i="1"/>
  <c r="X3451" i="1"/>
  <c r="X3450" i="1"/>
  <c r="X3449" i="1"/>
  <c r="X3448" i="1"/>
  <c r="X3447" i="1"/>
  <c r="X3445" i="1"/>
  <c r="X3444" i="1"/>
  <c r="X3443" i="1"/>
  <c r="X3442" i="1"/>
  <c r="X3432" i="1"/>
  <c r="X3431" i="1"/>
  <c r="X3430" i="1"/>
  <c r="X3429" i="1"/>
  <c r="X3428" i="1"/>
  <c r="X3427" i="1"/>
  <c r="X3426" i="1"/>
  <c r="X3425" i="1"/>
  <c r="X3423" i="1"/>
  <c r="X3422" i="1"/>
  <c r="X3421" i="1"/>
  <c r="X3410" i="1"/>
  <c r="X3409" i="1"/>
  <c r="X3408" i="1"/>
  <c r="X3407" i="1"/>
  <c r="X3406" i="1"/>
  <c r="X3405" i="1"/>
  <c r="X3404" i="1"/>
  <c r="X3403" i="1"/>
  <c r="X3402" i="1"/>
  <c r="X3401" i="1"/>
  <c r="X3400" i="1"/>
  <c r="X3389" i="1"/>
  <c r="X3388" i="1"/>
  <c r="X3387" i="1"/>
  <c r="X3386" i="1"/>
  <c r="X3385" i="1"/>
  <c r="X3384" i="1"/>
  <c r="X3383" i="1"/>
  <c r="X3382" i="1"/>
  <c r="X3380" i="1"/>
  <c r="X3379" i="1"/>
  <c r="X3378" i="1"/>
  <c r="X3348" i="1"/>
  <c r="X3347" i="1"/>
  <c r="X3346" i="1"/>
  <c r="X3345" i="1"/>
  <c r="X3344" i="1"/>
  <c r="X3343" i="1"/>
  <c r="X3342" i="1"/>
  <c r="X3341" i="1"/>
  <c r="X3340" i="1"/>
  <c r="X3339" i="1"/>
  <c r="X3291" i="1"/>
  <c r="X3290" i="1"/>
  <c r="X3289" i="1"/>
  <c r="X3288" i="1"/>
  <c r="X3287" i="1"/>
  <c r="X3286" i="1"/>
  <c r="X3285" i="1"/>
  <c r="X3284" i="1"/>
  <c r="X3283" i="1"/>
  <c r="X3282" i="1"/>
  <c r="X3281" i="1"/>
  <c r="X3280" i="1"/>
  <c r="X3278" i="1"/>
  <c r="X3277" i="1"/>
  <c r="X3255" i="1"/>
  <c r="X3254" i="1"/>
  <c r="X3253" i="1"/>
  <c r="X3252" i="1"/>
  <c r="X3251" i="1"/>
  <c r="X3250" i="1"/>
  <c r="X3249" i="1"/>
  <c r="X3247" i="1"/>
  <c r="X3246" i="1"/>
  <c r="X3245" i="1"/>
  <c r="X3244" i="1"/>
  <c r="X3243" i="1"/>
  <c r="X3242" i="1"/>
  <c r="X3241" i="1"/>
  <c r="X3225" i="1"/>
  <c r="X3224" i="1"/>
  <c r="X3223" i="1"/>
  <c r="X3222" i="1"/>
  <c r="X3221" i="1"/>
  <c r="X3220" i="1"/>
  <c r="X3219" i="1"/>
  <c r="X3217" i="1"/>
  <c r="X3216" i="1"/>
  <c r="X3215" i="1"/>
  <c r="X3214" i="1"/>
  <c r="X3213" i="1"/>
  <c r="X3212" i="1"/>
  <c r="X3211" i="1"/>
  <c r="X3195" i="1"/>
  <c r="X3194" i="1"/>
  <c r="X3192" i="1"/>
  <c r="X3191" i="1"/>
  <c r="X3190" i="1"/>
  <c r="X3189" i="1"/>
  <c r="X3188" i="1"/>
  <c r="X3187" i="1"/>
  <c r="X3186" i="1"/>
  <c r="X3165" i="1"/>
  <c r="X3166" i="1"/>
  <c r="X3167" i="1"/>
  <c r="X3168" i="1"/>
  <c r="X3170" i="1"/>
  <c r="X3172" i="1"/>
  <c r="X3173" i="1"/>
  <c r="X3175" i="1"/>
  <c r="X3156" i="1"/>
  <c r="X3154" i="1"/>
  <c r="X3153" i="1"/>
  <c r="X3152" i="1"/>
  <c r="X3151" i="1"/>
  <c r="X3150" i="1"/>
  <c r="X3149" i="1"/>
  <c r="X3148" i="1"/>
  <c r="X3147" i="1"/>
  <c r="X3146" i="1"/>
  <c r="X3145" i="1"/>
  <c r="X3144" i="1"/>
  <c r="X3135" i="1"/>
  <c r="X3134" i="1"/>
  <c r="X3133" i="1"/>
  <c r="X3132" i="1"/>
  <c r="X3131" i="1"/>
  <c r="X3130" i="1"/>
  <c r="X3129" i="1"/>
  <c r="X3128" i="1"/>
  <c r="X3127" i="1"/>
  <c r="X3126" i="1"/>
  <c r="X3125" i="1"/>
  <c r="X3116" i="1"/>
  <c r="X3115" i="1"/>
  <c r="X3114" i="1"/>
  <c r="X3113" i="1"/>
  <c r="X3112" i="1"/>
  <c r="X3111" i="1"/>
  <c r="X3110" i="1"/>
  <c r="X3109" i="1"/>
  <c r="X3108" i="1"/>
  <c r="X3107" i="1"/>
  <c r="U2183" i="1"/>
  <c r="X2183" i="1" s="1"/>
  <c r="U2062" i="1"/>
  <c r="U2013" i="1"/>
  <c r="U2145" i="1" l="1"/>
  <c r="U2176" i="1"/>
  <c r="AD2485" i="1"/>
  <c r="Z2309" i="1"/>
  <c r="AD2309" i="1" s="1"/>
  <c r="U2417" i="1"/>
  <c r="R2417" i="1"/>
  <c r="AD3424" i="1"/>
  <c r="Z2273" i="1"/>
  <c r="Z3270" i="1"/>
  <c r="AD3270" i="1" s="1"/>
  <c r="Z3263" i="1"/>
  <c r="AD3262" i="1"/>
  <c r="U1591" i="1"/>
  <c r="U1666" i="1" s="1"/>
  <c r="R1591" i="1"/>
  <c r="R1666" i="1" s="1"/>
  <c r="AD1589" i="1"/>
  <c r="X1591" i="1" l="1"/>
  <c r="X627" i="1"/>
  <c r="X2417" i="1"/>
  <c r="U2184" i="1"/>
  <c r="AD2273" i="1"/>
  <c r="AD1591" i="1"/>
  <c r="R1592" i="1"/>
  <c r="V747" i="1" s="1"/>
  <c r="U1592" i="1"/>
  <c r="X1592" i="1" l="1"/>
  <c r="AD1592" i="1"/>
  <c r="Z747" i="1"/>
  <c r="AD747" i="1" s="1"/>
  <c r="AD1219" i="1"/>
  <c r="V785" i="1"/>
  <c r="AD1897" i="1"/>
  <c r="AD1582" i="1"/>
  <c r="V726" i="1" l="1"/>
  <c r="R1245" i="1"/>
  <c r="AD1901" i="1"/>
  <c r="X1899" i="1"/>
  <c r="Z726" i="1"/>
  <c r="X1221" i="1"/>
  <c r="X1666" i="1"/>
  <c r="X1585" i="1"/>
  <c r="V746" i="1"/>
  <c r="AD1585" i="1"/>
  <c r="AD1221" i="1"/>
  <c r="AD1899" i="1"/>
  <c r="U1215" i="1"/>
  <c r="U1245" i="1" s="1"/>
  <c r="AD1213" i="1"/>
  <c r="U1070" i="1"/>
  <c r="U1075" i="1" s="1"/>
  <c r="R1070" i="1"/>
  <c r="R1075" i="1" s="1"/>
  <c r="AD1068" i="1"/>
  <c r="AD726" i="1" l="1"/>
  <c r="X1245" i="1"/>
  <c r="X1070" i="1"/>
  <c r="Z746" i="1"/>
  <c r="AD746" i="1" s="1"/>
  <c r="X1586" i="1"/>
  <c r="AD1223" i="1"/>
  <c r="X1223" i="1"/>
  <c r="AD1666" i="1"/>
  <c r="Z785" i="1"/>
  <c r="X1901" i="1"/>
  <c r="R1071" i="1"/>
  <c r="V709" i="1" s="1"/>
  <c r="AD1070" i="1"/>
  <c r="AD1586" i="1"/>
  <c r="R1216" i="1"/>
  <c r="V725" i="1" s="1"/>
  <c r="U1216" i="1"/>
  <c r="AD1215" i="1"/>
  <c r="U1071" i="1"/>
  <c r="AD785" i="1" l="1"/>
  <c r="AD1245" i="1"/>
  <c r="AD1075" i="1"/>
  <c r="X1075" i="1"/>
  <c r="Z709" i="1"/>
  <c r="AD709" i="1" s="1"/>
  <c r="X1071" i="1"/>
  <c r="Z725" i="1"/>
  <c r="AD1216" i="1"/>
  <c r="AD1071" i="1"/>
  <c r="U1869" i="1"/>
  <c r="U1534" i="1" l="1"/>
  <c r="U1117" i="1"/>
  <c r="X1117" i="1" s="1"/>
  <c r="R2145" i="1" l="1"/>
  <c r="X2145" i="1" s="1"/>
  <c r="AD2143" i="1"/>
  <c r="R2176" i="1"/>
  <c r="X2176" i="1" s="1"/>
  <c r="AD2183" i="1"/>
  <c r="AD2175" i="1"/>
  <c r="U2631" i="1" l="1"/>
  <c r="R2631" i="1"/>
  <c r="R2636" i="1" s="1"/>
  <c r="R2639" i="1" s="1"/>
  <c r="AD2629" i="1"/>
  <c r="AD2628" i="1"/>
  <c r="AD2627" i="1"/>
  <c r="AD2626" i="1"/>
  <c r="AD2625" i="1"/>
  <c r="AD2624" i="1"/>
  <c r="AD2623" i="1"/>
  <c r="AD2622" i="1"/>
  <c r="AD2621" i="1"/>
  <c r="AD2620" i="1"/>
  <c r="AD2619" i="1"/>
  <c r="AD2618" i="1"/>
  <c r="AD2617" i="1"/>
  <c r="U2609" i="1"/>
  <c r="R2609" i="1"/>
  <c r="R2612" i="1" s="1"/>
  <c r="R2613" i="1" s="1"/>
  <c r="AD2607" i="1"/>
  <c r="AD2606" i="1"/>
  <c r="AD2605" i="1"/>
  <c r="AD2604" i="1"/>
  <c r="AD2603" i="1"/>
  <c r="AD2602" i="1"/>
  <c r="AD2601" i="1"/>
  <c r="AD2600" i="1"/>
  <c r="AD2599" i="1"/>
  <c r="AD2598" i="1"/>
  <c r="AD2597" i="1"/>
  <c r="AD2596" i="1"/>
  <c r="AD2595" i="1"/>
  <c r="U2584" i="1"/>
  <c r="R2584" i="1"/>
  <c r="R2588" i="1" s="1"/>
  <c r="R2590" i="1" s="1"/>
  <c r="AD2582" i="1"/>
  <c r="AD2581" i="1"/>
  <c r="AD2580" i="1"/>
  <c r="AD2579" i="1"/>
  <c r="AD2578" i="1"/>
  <c r="AD2577" i="1"/>
  <c r="AD2576" i="1"/>
  <c r="AD2575" i="1"/>
  <c r="AD2574" i="1"/>
  <c r="AD2573" i="1"/>
  <c r="AD2572" i="1"/>
  <c r="AD2571" i="1"/>
  <c r="AD2570" i="1"/>
  <c r="U2560" i="1"/>
  <c r="R2560" i="1"/>
  <c r="R2564" i="1" s="1"/>
  <c r="R2566" i="1" s="1"/>
  <c r="AD2558" i="1"/>
  <c r="AD2557" i="1"/>
  <c r="AD2556" i="1"/>
  <c r="AD2555" i="1"/>
  <c r="AD2554" i="1"/>
  <c r="AD2553" i="1"/>
  <c r="AD2552" i="1"/>
  <c r="AD2551" i="1"/>
  <c r="AD2550" i="1"/>
  <c r="AD2549" i="1"/>
  <c r="AD2548" i="1"/>
  <c r="AD2547" i="1"/>
  <c r="U2538" i="1"/>
  <c r="R2538" i="1"/>
  <c r="R2539" i="1" s="1"/>
  <c r="AD2536" i="1"/>
  <c r="AD2535" i="1"/>
  <c r="AD2534" i="1"/>
  <c r="AD2533" i="1"/>
  <c r="AD2532" i="1"/>
  <c r="AD2531" i="1"/>
  <c r="AD2530" i="1"/>
  <c r="AD2529" i="1"/>
  <c r="AD2528" i="1"/>
  <c r="AD2527" i="1"/>
  <c r="AD2526" i="1"/>
  <c r="U2517" i="1"/>
  <c r="R2517" i="1"/>
  <c r="R2518" i="1" s="1"/>
  <c r="AD2515" i="1"/>
  <c r="AD2514" i="1"/>
  <c r="AD2513" i="1"/>
  <c r="AD2512" i="1"/>
  <c r="AD2511" i="1"/>
  <c r="AD2510" i="1"/>
  <c r="AD2509" i="1"/>
  <c r="AD2508" i="1"/>
  <c r="AD2507" i="1"/>
  <c r="AD2506" i="1"/>
  <c r="AD2505" i="1"/>
  <c r="AD2504" i="1"/>
  <c r="AD2503" i="1"/>
  <c r="U2495" i="1"/>
  <c r="R2495" i="1"/>
  <c r="R2496" i="1" s="1"/>
  <c r="AD2493" i="1"/>
  <c r="AD2492" i="1"/>
  <c r="AD2491" i="1"/>
  <c r="AD2490" i="1"/>
  <c r="AD2489" i="1"/>
  <c r="AD2488" i="1"/>
  <c r="AD2487" i="1"/>
  <c r="AD2486" i="1"/>
  <c r="AD2484" i="1"/>
  <c r="AD2483" i="1"/>
  <c r="AD2482" i="1"/>
  <c r="U2473" i="1"/>
  <c r="R2473" i="1"/>
  <c r="R2476" i="1" s="1"/>
  <c r="R2477" i="1" s="1"/>
  <c r="AD2471" i="1"/>
  <c r="AD2470" i="1"/>
  <c r="AD2469" i="1"/>
  <c r="AD2468" i="1"/>
  <c r="AD2467" i="1"/>
  <c r="AD2466" i="1"/>
  <c r="AD2465" i="1"/>
  <c r="AD2464" i="1"/>
  <c r="AD2463" i="1"/>
  <c r="AD2462" i="1"/>
  <c r="AD2461" i="1"/>
  <c r="U2452" i="1"/>
  <c r="R2452" i="1"/>
  <c r="R2455" i="1" s="1"/>
  <c r="R2456" i="1" s="1"/>
  <c r="AD2450" i="1"/>
  <c r="AD2449" i="1"/>
  <c r="AD2448" i="1"/>
  <c r="AD2447" i="1"/>
  <c r="AD2446" i="1"/>
  <c r="AD2445" i="1"/>
  <c r="AD2444" i="1"/>
  <c r="AD2443" i="1"/>
  <c r="AD2442" i="1"/>
  <c r="AD2441" i="1"/>
  <c r="AD2440" i="1"/>
  <c r="AD2439" i="1"/>
  <c r="Z2400" i="1"/>
  <c r="AD2400" i="1" s="1"/>
  <c r="Z2399" i="1"/>
  <c r="Z2271" i="1" s="1"/>
  <c r="Z2398" i="1"/>
  <c r="AD2398" i="1" s="1"/>
  <c r="AD2393" i="1"/>
  <c r="AD2392" i="1"/>
  <c r="AD2391" i="1"/>
  <c r="Z2394" i="1"/>
  <c r="U2389" i="1"/>
  <c r="R2389" i="1"/>
  <c r="R2394" i="1" s="1"/>
  <c r="AD2387" i="1"/>
  <c r="AD2386" i="1"/>
  <c r="AD2385" i="1"/>
  <c r="AD2384" i="1"/>
  <c r="AD2383" i="1"/>
  <c r="AD2382" i="1"/>
  <c r="AD2381" i="1"/>
  <c r="AD2380" i="1"/>
  <c r="AD2379" i="1"/>
  <c r="AD2378" i="1"/>
  <c r="AD2369" i="1"/>
  <c r="AD2362" i="1"/>
  <c r="R2358" i="1"/>
  <c r="U2357" i="1"/>
  <c r="AD2355" i="1"/>
  <c r="AD2354" i="1"/>
  <c r="U2350" i="1"/>
  <c r="AD2348" i="1"/>
  <c r="AD2347" i="1"/>
  <c r="Z2343" i="1"/>
  <c r="Z2342" i="1"/>
  <c r="Z2341" i="1"/>
  <c r="AD2341" i="1" s="1"/>
  <c r="Z2340" i="1"/>
  <c r="AD2340" i="1" s="1"/>
  <c r="Z2337" i="1"/>
  <c r="AD2336" i="1"/>
  <c r="AD2335" i="1"/>
  <c r="AD2334" i="1"/>
  <c r="AD2333" i="1"/>
  <c r="U2332" i="1"/>
  <c r="R2332" i="1"/>
  <c r="R2339" i="1" s="1"/>
  <c r="AD2330" i="1"/>
  <c r="AD2329" i="1"/>
  <c r="AD2328" i="1"/>
  <c r="AD2327" i="1"/>
  <c r="AD2326" i="1"/>
  <c r="AD2325" i="1"/>
  <c r="AD2324" i="1"/>
  <c r="AD2323" i="1"/>
  <c r="AD2322" i="1"/>
  <c r="AD2321" i="1"/>
  <c r="AD2320" i="1"/>
  <c r="AD2319" i="1"/>
  <c r="AD2318" i="1"/>
  <c r="AD2317" i="1"/>
  <c r="AD2316" i="1"/>
  <c r="Z2308" i="1"/>
  <c r="Z2307" i="1"/>
  <c r="AD2307" i="1" s="1"/>
  <c r="Z2306" i="1"/>
  <c r="AD2306" i="1" s="1"/>
  <c r="Z2305" i="1"/>
  <c r="AD2300" i="1"/>
  <c r="AD2299" i="1"/>
  <c r="AD2298" i="1"/>
  <c r="AD2297" i="1"/>
  <c r="U2296" i="1"/>
  <c r="R2296" i="1"/>
  <c r="R2302" i="1" s="1"/>
  <c r="AD2294" i="1"/>
  <c r="AD2293" i="1"/>
  <c r="AD2292" i="1"/>
  <c r="AD2291" i="1"/>
  <c r="AD2290" i="1"/>
  <c r="AD2289" i="1"/>
  <c r="AD2288" i="1"/>
  <c r="AD2287" i="1"/>
  <c r="AD2286" i="1"/>
  <c r="AD2285" i="1"/>
  <c r="AD2284" i="1"/>
  <c r="AD2283" i="1"/>
  <c r="AD2282" i="1"/>
  <c r="AD2281" i="1"/>
  <c r="AD2280" i="1"/>
  <c r="U1635" i="1"/>
  <c r="AD1633" i="1"/>
  <c r="AD1632" i="1"/>
  <c r="AD1631" i="1"/>
  <c r="AD1630" i="1"/>
  <c r="AD1629" i="1"/>
  <c r="AD1628" i="1"/>
  <c r="AD1627" i="1"/>
  <c r="AD1626" i="1"/>
  <c r="AD1625" i="1"/>
  <c r="AD1624" i="1"/>
  <c r="AD1623" i="1"/>
  <c r="AD1622" i="1"/>
  <c r="AD1621" i="1"/>
  <c r="AD1620" i="1"/>
  <c r="AD1619" i="1"/>
  <c r="U1618" i="1"/>
  <c r="AD1482" i="1"/>
  <c r="AD1478" i="1"/>
  <c r="U1477" i="1"/>
  <c r="AD1475" i="1"/>
  <c r="AD1474" i="1"/>
  <c r="AD1473" i="1"/>
  <c r="AD1472" i="1"/>
  <c r="AD1471" i="1"/>
  <c r="AD1470" i="1"/>
  <c r="AD1469" i="1"/>
  <c r="AD1468" i="1"/>
  <c r="AD1467" i="1"/>
  <c r="AD1466" i="1"/>
  <c r="U1465" i="1"/>
  <c r="X1333" i="1"/>
  <c r="AD1332" i="1"/>
  <c r="AD1330" i="1"/>
  <c r="AD1329" i="1"/>
  <c r="AD1328" i="1"/>
  <c r="AD1327" i="1"/>
  <c r="AD1326" i="1"/>
  <c r="AD1325" i="1"/>
  <c r="AD1324" i="1"/>
  <c r="AD1323" i="1"/>
  <c r="AD1322" i="1"/>
  <c r="AD1321" i="1"/>
  <c r="AD1320" i="1"/>
  <c r="U1313" i="1"/>
  <c r="R1313" i="1"/>
  <c r="R1314" i="1" s="1"/>
  <c r="AD1312" i="1"/>
  <c r="AD1311" i="1"/>
  <c r="AD1310" i="1"/>
  <c r="AD1309" i="1"/>
  <c r="AD1308" i="1"/>
  <c r="AD1307" i="1"/>
  <c r="AD1306" i="1"/>
  <c r="AD1305" i="1"/>
  <c r="AD1304" i="1"/>
  <c r="AD1303" i="1"/>
  <c r="AD1302" i="1"/>
  <c r="AD1301" i="1"/>
  <c r="AD1300" i="1"/>
  <c r="AD1299" i="1"/>
  <c r="U1292" i="1"/>
  <c r="R1292" i="1"/>
  <c r="R1293" i="1" s="1"/>
  <c r="AD1290" i="1"/>
  <c r="AD1289" i="1"/>
  <c r="AD1288" i="1"/>
  <c r="AD1287" i="1"/>
  <c r="AD1286" i="1"/>
  <c r="AD1285" i="1"/>
  <c r="AD1284" i="1"/>
  <c r="AD1283" i="1"/>
  <c r="AD1282" i="1"/>
  <c r="AD1281" i="1"/>
  <c r="AD1280" i="1"/>
  <c r="U1273" i="1"/>
  <c r="R1273" i="1"/>
  <c r="R1274" i="1" s="1"/>
  <c r="AD1271" i="1"/>
  <c r="AD1270" i="1"/>
  <c r="AD1269" i="1"/>
  <c r="AD1268" i="1"/>
  <c r="AD1267" i="1"/>
  <c r="AD1266" i="1"/>
  <c r="AD1265" i="1"/>
  <c r="AD1264" i="1"/>
  <c r="AD1263" i="1"/>
  <c r="AD1262" i="1"/>
  <c r="X2389" i="1" l="1"/>
  <c r="X2296" i="1"/>
  <c r="U2358" i="1"/>
  <c r="X2357" i="1"/>
  <c r="X2332" i="1"/>
  <c r="AD2350" i="1"/>
  <c r="X2350" i="1"/>
  <c r="AD2343" i="1"/>
  <c r="Z2364" i="1"/>
  <c r="X2495" i="1"/>
  <c r="X2584" i="1"/>
  <c r="X1292" i="1"/>
  <c r="X1313" i="1"/>
  <c r="X2473" i="1"/>
  <c r="X2538" i="1"/>
  <c r="X1273" i="1"/>
  <c r="X2452" i="1"/>
  <c r="X2560" i="1"/>
  <c r="X2517" i="1"/>
  <c r="X2631" i="1"/>
  <c r="X2609" i="1"/>
  <c r="R1334" i="1"/>
  <c r="AD2342" i="1"/>
  <c r="Z2363" i="1"/>
  <c r="AD2363" i="1" s="1"/>
  <c r="Z2370" i="1"/>
  <c r="AD2370" i="1" s="1"/>
  <c r="Z2310" i="1"/>
  <c r="U1274" i="1"/>
  <c r="X1274" i="1" s="1"/>
  <c r="U1479" i="1"/>
  <c r="R1635" i="1"/>
  <c r="R1636" i="1" s="1"/>
  <c r="AD2538" i="1"/>
  <c r="AD1465" i="1"/>
  <c r="AD1313" i="1"/>
  <c r="U2455" i="1"/>
  <c r="X2455" i="1" s="1"/>
  <c r="U2394" i="1"/>
  <c r="X2394" i="1" s="1"/>
  <c r="AD2473" i="1"/>
  <c r="AD1292" i="1"/>
  <c r="AD2332" i="1"/>
  <c r="AD2517" i="1"/>
  <c r="R1465" i="1"/>
  <c r="X1465" i="1" s="1"/>
  <c r="AD1635" i="1"/>
  <c r="U2496" i="1"/>
  <c r="X2496" i="1" s="1"/>
  <c r="U2610" i="1"/>
  <c r="AD2560" i="1"/>
  <c r="U2586" i="1"/>
  <c r="U1334" i="1"/>
  <c r="U2304" i="1"/>
  <c r="U2302" i="1"/>
  <c r="X2302" i="1" s="1"/>
  <c r="AD2308" i="1"/>
  <c r="U2518" i="1"/>
  <c r="X2518" i="1" s="1"/>
  <c r="R2634" i="1"/>
  <c r="AD2452" i="1"/>
  <c r="R2453" i="1"/>
  <c r="U2453" i="1"/>
  <c r="R2474" i="1"/>
  <c r="U2474" i="1"/>
  <c r="U2634" i="1"/>
  <c r="R2541" i="1"/>
  <c r="R2542" i="1" s="1"/>
  <c r="U2564" i="1"/>
  <c r="X2564" i="1" s="1"/>
  <c r="U2612" i="1"/>
  <c r="X2612" i="1" s="1"/>
  <c r="U2476" i="1"/>
  <c r="X2476" i="1" s="1"/>
  <c r="AD2495" i="1"/>
  <c r="R2562" i="1"/>
  <c r="AD2584" i="1"/>
  <c r="R2610" i="1"/>
  <c r="AD2631" i="1"/>
  <c r="R2498" i="1"/>
  <c r="R2499" i="1" s="1"/>
  <c r="U2541" i="1"/>
  <c r="U2498" i="1"/>
  <c r="U2520" i="1"/>
  <c r="AD2609" i="1"/>
  <c r="U2539" i="1"/>
  <c r="X2539" i="1" s="1"/>
  <c r="U2562" i="1"/>
  <c r="R2586" i="1"/>
  <c r="U2636" i="1"/>
  <c r="X2636" i="1" s="1"/>
  <c r="R2520" i="1"/>
  <c r="R2521" i="1" s="1"/>
  <c r="U2588" i="1"/>
  <c r="X2588" i="1" s="1"/>
  <c r="R2396" i="1"/>
  <c r="R2401" i="1" s="1"/>
  <c r="Z2361" i="1"/>
  <c r="AD2361" i="1" s="1"/>
  <c r="Z2397" i="1"/>
  <c r="AD2397" i="1" s="1"/>
  <c r="R2304" i="1"/>
  <c r="R2310" i="1" s="1"/>
  <c r="AD2389" i="1"/>
  <c r="U2339" i="1"/>
  <c r="X2339" i="1" s="1"/>
  <c r="U2396" i="1"/>
  <c r="R2360" i="1"/>
  <c r="R2344" i="1"/>
  <c r="AD2305" i="1"/>
  <c r="AD2296" i="1"/>
  <c r="AD2357" i="1"/>
  <c r="U2337" i="1"/>
  <c r="AD2390" i="1"/>
  <c r="Z2405" i="1"/>
  <c r="AD2405" i="1" s="1"/>
  <c r="U2351" i="1"/>
  <c r="Z2406" i="1"/>
  <c r="AD2406" i="1" s="1"/>
  <c r="R2337" i="1"/>
  <c r="AD2399" i="1"/>
  <c r="R1618" i="1"/>
  <c r="X1618" i="1" s="1"/>
  <c r="AD1618" i="1"/>
  <c r="U1636" i="1"/>
  <c r="R1477" i="1"/>
  <c r="R1479" i="1" s="1"/>
  <c r="U1481" i="1"/>
  <c r="AD1477" i="1"/>
  <c r="U1293" i="1"/>
  <c r="X1293" i="1" s="1"/>
  <c r="U1314" i="1"/>
  <c r="X1314" i="1" s="1"/>
  <c r="AD1333" i="1"/>
  <c r="AD1273" i="1"/>
  <c r="X1477" i="1" l="1"/>
  <c r="X1479" i="1"/>
  <c r="AD2304" i="1"/>
  <c r="X2304" i="1"/>
  <c r="X2396" i="1"/>
  <c r="X2337" i="1"/>
  <c r="AD2358" i="1"/>
  <c r="X2358" i="1"/>
  <c r="Z2344" i="1"/>
  <c r="AD2364" i="1"/>
  <c r="Z2365" i="1" s="1"/>
  <c r="Z2371" i="1"/>
  <c r="X1636" i="1"/>
  <c r="X2520" i="1"/>
  <c r="X2453" i="1"/>
  <c r="X2474" i="1"/>
  <c r="X2562" i="1"/>
  <c r="X2498" i="1"/>
  <c r="X1334" i="1"/>
  <c r="X2541" i="1"/>
  <c r="AD2586" i="1"/>
  <c r="X2586" i="1"/>
  <c r="AD2610" i="1"/>
  <c r="X2610" i="1"/>
  <c r="X1635" i="1"/>
  <c r="X2634" i="1"/>
  <c r="Z2407" i="1"/>
  <c r="AD2407" i="1" s="1"/>
  <c r="AD2474" i="1"/>
  <c r="AD1479" i="1"/>
  <c r="AD1293" i="1"/>
  <c r="AD2518" i="1"/>
  <c r="U2456" i="1"/>
  <c r="X2456" i="1" s="1"/>
  <c r="U2310" i="1"/>
  <c r="X2310" i="1" s="1"/>
  <c r="AD1314" i="1"/>
  <c r="U2360" i="1"/>
  <c r="AD2496" i="1"/>
  <c r="AD2394" i="1"/>
  <c r="AD2455" i="1"/>
  <c r="AD1274" i="1"/>
  <c r="AD1334" i="1"/>
  <c r="AD2634" i="1"/>
  <c r="AD2453" i="1"/>
  <c r="AD2520" i="1"/>
  <c r="U2521" i="1"/>
  <c r="X2521" i="1" s="1"/>
  <c r="AD2636" i="1"/>
  <c r="U2639" i="1"/>
  <c r="X2639" i="1" s="1"/>
  <c r="U2613" i="1"/>
  <c r="X2613" i="1" s="1"/>
  <c r="AD2612" i="1"/>
  <c r="U2499" i="1"/>
  <c r="X2499" i="1" s="1"/>
  <c r="AD2498" i="1"/>
  <c r="U2566" i="1"/>
  <c r="X2566" i="1" s="1"/>
  <c r="AD2564" i="1"/>
  <c r="AD2562" i="1"/>
  <c r="U2542" i="1"/>
  <c r="X2542" i="1" s="1"/>
  <c r="AD2541" i="1"/>
  <c r="AD2476" i="1"/>
  <c r="U2477" i="1"/>
  <c r="X2477" i="1" s="1"/>
  <c r="AD2539" i="1"/>
  <c r="U2590" i="1"/>
  <c r="X2590" i="1" s="1"/>
  <c r="AD2588" i="1"/>
  <c r="Z2401" i="1"/>
  <c r="Z2368" i="1"/>
  <c r="AD2368" i="1" s="1"/>
  <c r="AD2339" i="1"/>
  <c r="AD2396" i="1"/>
  <c r="U2401" i="1"/>
  <c r="X2401" i="1" s="1"/>
  <c r="U2344" i="1"/>
  <c r="X2344" i="1" s="1"/>
  <c r="AD2337" i="1"/>
  <c r="AD2302" i="1"/>
  <c r="R2351" i="1"/>
  <c r="X2351" i="1" s="1"/>
  <c r="AD2351" i="1"/>
  <c r="R2365" i="1"/>
  <c r="R2367" i="1"/>
  <c r="R2372" i="1" s="1"/>
  <c r="R2403" i="1"/>
  <c r="R2409" i="1" s="1"/>
  <c r="AD1636" i="1"/>
  <c r="R1481" i="1"/>
  <c r="R1483" i="1" s="1"/>
  <c r="AD1481" i="1"/>
  <c r="U1483" i="1"/>
  <c r="X1483" i="1" l="1"/>
  <c r="X1481" i="1"/>
  <c r="U2403" i="1"/>
  <c r="X2403" i="1" s="1"/>
  <c r="X2360" i="1"/>
  <c r="Z2408" i="1"/>
  <c r="AD2408" i="1" s="1"/>
  <c r="AD2371" i="1"/>
  <c r="Z2372" i="1" s="1"/>
  <c r="AD2360" i="1"/>
  <c r="U2367" i="1"/>
  <c r="AD2310" i="1"/>
  <c r="AD1483" i="1"/>
  <c r="AD2344" i="1"/>
  <c r="AD2456" i="1"/>
  <c r="U2365" i="1"/>
  <c r="X2365" i="1" s="1"/>
  <c r="Z2404" i="1"/>
  <c r="AD2404" i="1" s="1"/>
  <c r="AD2566" i="1"/>
  <c r="AD2590" i="1"/>
  <c r="AD2542" i="1"/>
  <c r="AD2499" i="1"/>
  <c r="AD2521" i="1"/>
  <c r="AD2613" i="1"/>
  <c r="AD2639" i="1"/>
  <c r="AD2477" i="1"/>
  <c r="AD2401" i="1"/>
  <c r="AD2403" i="1" l="1"/>
  <c r="U2409" i="1"/>
  <c r="X2409" i="1" s="1"/>
  <c r="U2372" i="1"/>
  <c r="X2372" i="1" s="1"/>
  <c r="X2367" i="1"/>
  <c r="AD2367" i="1"/>
  <c r="AD2365" i="1"/>
  <c r="Z2409" i="1"/>
  <c r="AD2372" i="1" l="1"/>
  <c r="AD2409" i="1"/>
  <c r="R2102" i="1"/>
  <c r="X2102" i="1" l="1"/>
  <c r="AD2102" i="1"/>
  <c r="Z2210" i="1"/>
  <c r="Z3355" i="1"/>
  <c r="AD2271" i="1"/>
  <c r="Z2270" i="1"/>
  <c r="AD2270" i="1" s="1"/>
  <c r="Z2269" i="1"/>
  <c r="AD2269" i="1" s="1"/>
  <c r="Z2254" i="1"/>
  <c r="Z2232" i="1"/>
  <c r="Z2236" i="1"/>
  <c r="Z2235" i="1"/>
  <c r="Z2182" i="1"/>
  <c r="Z2180" i="1"/>
  <c r="AD2180" i="1" s="1"/>
  <c r="Z2179" i="1"/>
  <c r="AD2179" i="1" s="1"/>
  <c r="AD583" i="1"/>
  <c r="AD581" i="1"/>
  <c r="AD577" i="1"/>
  <c r="AD575" i="1"/>
  <c r="R2147" i="1"/>
  <c r="R2062" i="1"/>
  <c r="X2062" i="1" s="1"/>
  <c r="R2043" i="1"/>
  <c r="R2037" i="1"/>
  <c r="R2028" i="1"/>
  <c r="R2029" i="1" s="1"/>
  <c r="R2019" i="1"/>
  <c r="R2020" i="1" s="1"/>
  <c r="R1947" i="1"/>
  <c r="R1940" i="1"/>
  <c r="R1934" i="1"/>
  <c r="R1935" i="1" s="1"/>
  <c r="R1869" i="1"/>
  <c r="X1869" i="1" s="1"/>
  <c r="R1853" i="1"/>
  <c r="R1847" i="1"/>
  <c r="R1841" i="1"/>
  <c r="R1835" i="1"/>
  <c r="R1829" i="1"/>
  <c r="R1823" i="1"/>
  <c r="R1817" i="1"/>
  <c r="R1811" i="1"/>
  <c r="R1805" i="1"/>
  <c r="R1799" i="1"/>
  <c r="R1793" i="1"/>
  <c r="R1787" i="1"/>
  <c r="R1781" i="1"/>
  <c r="R1775" i="1"/>
  <c r="R1769" i="1"/>
  <c r="R1763" i="1"/>
  <c r="R1757" i="1"/>
  <c r="R1751" i="1"/>
  <c r="R1732" i="1"/>
  <c r="R1738" i="1"/>
  <c r="R1534" i="1"/>
  <c r="X1534" i="1" s="1"/>
  <c r="R1123" i="1"/>
  <c r="R624" i="1"/>
  <c r="R1726" i="1"/>
  <c r="R1566" i="1"/>
  <c r="R1530" i="1"/>
  <c r="R1114" i="1"/>
  <c r="U1014" i="1"/>
  <c r="R1014" i="1"/>
  <c r="R1007" i="1"/>
  <c r="R970" i="1"/>
  <c r="R947" i="1"/>
  <c r="U1180" i="1"/>
  <c r="Z716" i="1"/>
  <c r="U983" i="1"/>
  <c r="X983" i="1" s="1"/>
  <c r="Z811" i="1"/>
  <c r="U624" i="1"/>
  <c r="U2210" i="1"/>
  <c r="X2210" i="1" s="1"/>
  <c r="R2676" i="1"/>
  <c r="R1958" i="1"/>
  <c r="V792" i="1" s="1"/>
  <c r="R1064" i="1"/>
  <c r="U2089" i="1"/>
  <c r="R2013" i="1"/>
  <c r="U1979" i="1"/>
  <c r="U1978" i="1"/>
  <c r="R1979" i="1"/>
  <c r="R1978" i="1"/>
  <c r="R1915" i="1"/>
  <c r="R1180" i="1"/>
  <c r="R1185" i="1" s="1"/>
  <c r="U1092" i="1"/>
  <c r="R1092" i="1"/>
  <c r="R1093" i="1" s="1"/>
  <c r="R995" i="1"/>
  <c r="R2119" i="1" s="1"/>
  <c r="R2089" i="1"/>
  <c r="U2092" i="1"/>
  <c r="U2091" i="1"/>
  <c r="AD2091" i="1" s="1"/>
  <c r="R2091" i="1"/>
  <c r="U1958" i="1"/>
  <c r="X2124" i="1"/>
  <c r="U1966" i="1"/>
  <c r="Z2242" i="1" l="1"/>
  <c r="AD2236" i="1"/>
  <c r="Z2241" i="1"/>
  <c r="AD2235" i="1"/>
  <c r="Z2658" i="1"/>
  <c r="AD2182" i="1"/>
  <c r="R2123" i="1"/>
  <c r="R2662" i="1" s="1"/>
  <c r="X2013" i="1"/>
  <c r="X2228" i="1"/>
  <c r="X624" i="1"/>
  <c r="X1958" i="1"/>
  <c r="X1979" i="1"/>
  <c r="X2089" i="1"/>
  <c r="X1978" i="1"/>
  <c r="X1180" i="1"/>
  <c r="X1045" i="1"/>
  <c r="X1014" i="1"/>
  <c r="X1092" i="1"/>
  <c r="X2091" i="1"/>
  <c r="X1207" i="1"/>
  <c r="AD1978" i="1"/>
  <c r="U1185" i="1"/>
  <c r="X1185" i="1" s="1"/>
  <c r="AD1979" i="1"/>
  <c r="AD2124" i="1"/>
  <c r="Z805" i="1"/>
  <c r="U1093" i="1"/>
  <c r="X1093" i="1" s="1"/>
  <c r="Z792" i="1"/>
  <c r="AD792" i="1" s="1"/>
  <c r="Z793" i="1"/>
  <c r="Z796" i="1"/>
  <c r="R2234" i="1"/>
  <c r="R2238" i="1" s="1"/>
  <c r="Z2238" i="1"/>
  <c r="U2093" i="1"/>
  <c r="U623" i="1"/>
  <c r="R1034" i="1"/>
  <c r="R2022" i="1"/>
  <c r="X2663" i="1"/>
  <c r="AD1957" i="1"/>
  <c r="AD1956" i="1"/>
  <c r="U1604" i="1"/>
  <c r="X1604" i="1" s="1"/>
  <c r="AD1602" i="1"/>
  <c r="U1667" i="1"/>
  <c r="R1667" i="1"/>
  <c r="U1566" i="1"/>
  <c r="X1566" i="1" s="1"/>
  <c r="AD1565" i="1"/>
  <c r="AD1562" i="1"/>
  <c r="AD1845" i="1"/>
  <c r="Z780" i="1"/>
  <c r="U1530" i="1"/>
  <c r="X1530" i="1" s="1"/>
  <c r="AD2242" i="1" l="1"/>
  <c r="Z2656" i="1"/>
  <c r="AD2241" i="1"/>
  <c r="Z2654" i="1"/>
  <c r="Z2244" i="1"/>
  <c r="X2232" i="1"/>
  <c r="X1667" i="1"/>
  <c r="Z742" i="1"/>
  <c r="R2122" i="1"/>
  <c r="R2661" i="1" s="1"/>
  <c r="R2674" i="1" s="1"/>
  <c r="Z743" i="1"/>
  <c r="U2122" i="1"/>
  <c r="U2676" i="1"/>
  <c r="X2676" i="1" s="1"/>
  <c r="Z739" i="1"/>
  <c r="U1531" i="1"/>
  <c r="AD1667" i="1"/>
  <c r="U1977" i="1"/>
  <c r="U1947" i="1"/>
  <c r="X1947" i="1" s="1"/>
  <c r="U1940" i="1"/>
  <c r="X1940" i="1" s="1"/>
  <c r="U1934" i="1"/>
  <c r="X1934" i="1" s="1"/>
  <c r="U1927" i="1"/>
  <c r="U1921" i="1"/>
  <c r="U1689" i="1"/>
  <c r="U984" i="1"/>
  <c r="U670" i="1"/>
  <c r="AD1889" i="1"/>
  <c r="U1915" i="1"/>
  <c r="U2123" i="1" s="1"/>
  <c r="R2675" i="1"/>
  <c r="U1894" i="1"/>
  <c r="R1894" i="1"/>
  <c r="V784" i="1" s="1"/>
  <c r="AD1893" i="1"/>
  <c r="AD1892" i="1"/>
  <c r="AD1891" i="1"/>
  <c r="AD1890" i="1"/>
  <c r="U1914" i="1"/>
  <c r="U1886" i="1"/>
  <c r="U1877" i="1"/>
  <c r="Z781" i="1"/>
  <c r="U1853" i="1"/>
  <c r="X1853" i="1" s="1"/>
  <c r="U1847" i="1"/>
  <c r="X1847" i="1" s="1"/>
  <c r="U1841" i="1"/>
  <c r="X1841" i="1" s="1"/>
  <c r="U1835" i="1"/>
  <c r="X1835" i="1" s="1"/>
  <c r="U1829" i="1"/>
  <c r="X1829" i="1" s="1"/>
  <c r="U1823" i="1"/>
  <c r="X1823" i="1" s="1"/>
  <c r="U1817" i="1"/>
  <c r="X1817" i="1" s="1"/>
  <c r="U1811" i="1"/>
  <c r="X1811" i="1" s="1"/>
  <c r="U1805" i="1"/>
  <c r="X1805" i="1" s="1"/>
  <c r="U1799" i="1"/>
  <c r="X1799" i="1" s="1"/>
  <c r="U1793" i="1"/>
  <c r="X1793" i="1" s="1"/>
  <c r="U1787" i="1"/>
  <c r="X1787" i="1" s="1"/>
  <c r="U1781" i="1"/>
  <c r="X1781" i="1" s="1"/>
  <c r="U1775" i="1"/>
  <c r="X1775" i="1" s="1"/>
  <c r="U1769" i="1"/>
  <c r="X1769" i="1" s="1"/>
  <c r="U1763" i="1"/>
  <c r="X1763" i="1" s="1"/>
  <c r="U1757" i="1"/>
  <c r="X1757" i="1" s="1"/>
  <c r="U1751" i="1"/>
  <c r="X1751" i="1" s="1"/>
  <c r="U1746" i="1"/>
  <c r="X1746" i="1" s="1"/>
  <c r="U1738" i="1"/>
  <c r="X1738" i="1" s="1"/>
  <c r="U1732" i="1"/>
  <c r="X1732" i="1" s="1"/>
  <c r="U1726" i="1"/>
  <c r="X1726" i="1" s="1"/>
  <c r="U1716" i="1"/>
  <c r="U1707" i="1"/>
  <c r="R2422" i="1"/>
  <c r="U2249" i="1"/>
  <c r="U2250" i="1"/>
  <c r="U2251" i="1"/>
  <c r="U2252" i="1"/>
  <c r="U2253" i="1"/>
  <c r="U2254" i="1"/>
  <c r="U2255" i="1"/>
  <c r="U2256" i="1"/>
  <c r="U2257" i="1"/>
  <c r="U2258" i="1"/>
  <c r="U2259" i="1"/>
  <c r="U2260" i="1"/>
  <c r="U2261" i="1"/>
  <c r="U2262" i="1"/>
  <c r="U2264" i="1"/>
  <c r="U2265" i="1"/>
  <c r="U2414" i="1"/>
  <c r="U2415" i="1"/>
  <c r="U2416" i="1"/>
  <c r="U2418" i="1"/>
  <c r="U2419" i="1"/>
  <c r="U2420" i="1"/>
  <c r="U2421" i="1"/>
  <c r="U2422" i="1"/>
  <c r="U2423" i="1"/>
  <c r="U2424" i="1"/>
  <c r="U2425" i="1"/>
  <c r="U2426" i="1"/>
  <c r="U2427" i="1"/>
  <c r="U2428" i="1"/>
  <c r="R3179" i="1"/>
  <c r="R3158" i="1"/>
  <c r="R3159" i="1" s="1"/>
  <c r="R3137" i="1"/>
  <c r="R3138" i="1" s="1"/>
  <c r="R3118" i="1"/>
  <c r="R3119" i="1" s="1"/>
  <c r="R3568" i="1"/>
  <c r="R3572" i="1" s="1"/>
  <c r="R3574" i="1" s="1"/>
  <c r="R3546" i="1"/>
  <c r="R3549" i="1" s="1"/>
  <c r="R3550" i="1" s="1"/>
  <c r="R3521" i="1"/>
  <c r="R3525" i="1" s="1"/>
  <c r="R3527" i="1" s="1"/>
  <c r="R3499" i="1"/>
  <c r="R3502" i="1" s="1"/>
  <c r="R3503" i="1" s="1"/>
  <c r="R3477" i="1"/>
  <c r="R3480" i="1" s="1"/>
  <c r="R3481" i="1" s="1"/>
  <c r="R3456" i="1"/>
  <c r="R3459" i="1" s="1"/>
  <c r="R3460" i="1" s="1"/>
  <c r="R3434" i="1"/>
  <c r="R3437" i="1" s="1"/>
  <c r="R3438" i="1" s="1"/>
  <c r="R3412" i="1"/>
  <c r="R3415" i="1" s="1"/>
  <c r="R3416" i="1" s="1"/>
  <c r="R3391" i="1"/>
  <c r="R3394" i="1" s="1"/>
  <c r="R3395" i="1" s="1"/>
  <c r="R3355" i="1"/>
  <c r="R3257" i="1"/>
  <c r="R3263" i="1" s="1"/>
  <c r="R3319" i="1"/>
  <c r="R3293" i="1"/>
  <c r="R3300" i="1" s="1"/>
  <c r="R3305" i="1" s="1"/>
  <c r="U604" i="1" l="1"/>
  <c r="U628" i="1"/>
  <c r="U606" i="1"/>
  <c r="U603" i="1"/>
  <c r="U602" i="1"/>
  <c r="X1894" i="1"/>
  <c r="U644" i="1"/>
  <c r="U2661" i="1"/>
  <c r="X2661" i="1" s="1"/>
  <c r="X2122" i="1"/>
  <c r="X2123" i="1"/>
  <c r="X1915" i="1"/>
  <c r="X2422" i="1"/>
  <c r="U1854" i="1"/>
  <c r="R3227" i="1"/>
  <c r="R3228" i="1" s="1"/>
  <c r="X3218" i="1"/>
  <c r="Z782" i="1"/>
  <c r="U1727" i="1"/>
  <c r="U1776" i="1"/>
  <c r="U1824" i="1"/>
  <c r="Z784" i="1"/>
  <c r="AD784" i="1" s="1"/>
  <c r="U1690" i="1"/>
  <c r="AD2676" i="1"/>
  <c r="U1764" i="1"/>
  <c r="U1818" i="1"/>
  <c r="U1733" i="1"/>
  <c r="U1782" i="1"/>
  <c r="U1830" i="1"/>
  <c r="U1806" i="1"/>
  <c r="U1948" i="1"/>
  <c r="U1710" i="1"/>
  <c r="U1717" i="1"/>
  <c r="U1739" i="1"/>
  <c r="U1788" i="1"/>
  <c r="U1836" i="1"/>
  <c r="U1928" i="1"/>
  <c r="U1758" i="1"/>
  <c r="U1812" i="1"/>
  <c r="U629" i="1"/>
  <c r="AD1746" i="1"/>
  <c r="U1794" i="1"/>
  <c r="U1842" i="1"/>
  <c r="U1935" i="1"/>
  <c r="AD2122" i="1"/>
  <c r="U1770" i="1"/>
  <c r="R3197" i="1"/>
  <c r="R3201" i="1" s="1"/>
  <c r="R3203" i="1" s="1"/>
  <c r="V732" i="1" s="1"/>
  <c r="X3193" i="1"/>
  <c r="U1752" i="1"/>
  <c r="U1800" i="1"/>
  <c r="U1848" i="1"/>
  <c r="AD670" i="1"/>
  <c r="U1941" i="1"/>
  <c r="Z783" i="1"/>
  <c r="Z738" i="1"/>
  <c r="U605" i="1"/>
  <c r="U620" i="1"/>
  <c r="U1684" i="1"/>
  <c r="U598" i="1"/>
  <c r="U683" i="1"/>
  <c r="Z733" i="1"/>
  <c r="U1975" i="1"/>
  <c r="AD1894" i="1"/>
  <c r="AD1915" i="1"/>
  <c r="U1708" i="1"/>
  <c r="R3570" i="1"/>
  <c r="R3321" i="1"/>
  <c r="R3328" i="1" s="1"/>
  <c r="R3333" i="1" s="1"/>
  <c r="R3457" i="1"/>
  <c r="R3357" i="1"/>
  <c r="R3362" i="1" s="1"/>
  <c r="R3210" i="1"/>
  <c r="R1611" i="1" s="1"/>
  <c r="R1613" i="1" s="1"/>
  <c r="R3185" i="1"/>
  <c r="R1451" i="1" s="1"/>
  <c r="R1453" i="1" s="1"/>
  <c r="U1719" i="1"/>
  <c r="R3547" i="1"/>
  <c r="R3523" i="1"/>
  <c r="R3500" i="1"/>
  <c r="R3478" i="1"/>
  <c r="R3435" i="1"/>
  <c r="R3413" i="1"/>
  <c r="R3392" i="1"/>
  <c r="R3265" i="1"/>
  <c r="R3271" i="1" s="1"/>
  <c r="R3298" i="1"/>
  <c r="U2240" i="1"/>
  <c r="U2244" i="1" s="1"/>
  <c r="Z728" i="1"/>
  <c r="U2178" i="1"/>
  <c r="U2181" i="1"/>
  <c r="R2181" i="1"/>
  <c r="R2657" i="1" s="1"/>
  <c r="U2147" i="1"/>
  <c r="X2147" i="1" s="1"/>
  <c r="AD2144" i="1"/>
  <c r="Z720" i="1"/>
  <c r="Z700" i="1"/>
  <c r="Z699" i="1"/>
  <c r="U595" i="1"/>
  <c r="U594" i="1"/>
  <c r="U2112" i="1"/>
  <c r="X2112" i="1" s="1"/>
  <c r="U2019" i="1"/>
  <c r="X2019" i="1" s="1"/>
  <c r="U2043" i="1"/>
  <c r="X2043" i="1" s="1"/>
  <c r="U2037" i="1"/>
  <c r="X2037" i="1" s="1"/>
  <c r="U1695" i="1"/>
  <c r="U2063" i="1"/>
  <c r="AD2092" i="1"/>
  <c r="U2049" i="1"/>
  <c r="U2031" i="1"/>
  <c r="U2028" i="1"/>
  <c r="X2028" i="1" s="1"/>
  <c r="V796" i="1"/>
  <c r="AD2013" i="1"/>
  <c r="AD2012" i="1"/>
  <c r="U1605" i="1"/>
  <c r="U1571" i="1"/>
  <c r="U1524" i="1"/>
  <c r="U1518" i="1"/>
  <c r="X1664" i="1"/>
  <c r="AD1511" i="1"/>
  <c r="AD1171" i="1"/>
  <c r="AD1058" i="1"/>
  <c r="AD2665" i="1"/>
  <c r="AD2432" i="1"/>
  <c r="AD2429" i="1"/>
  <c r="AD2428" i="1"/>
  <c r="AD2427" i="1"/>
  <c r="AD2426" i="1"/>
  <c r="AD2425" i="1"/>
  <c r="AD2424" i="1"/>
  <c r="AD2423" i="1"/>
  <c r="AD2422" i="1"/>
  <c r="AD2421" i="1"/>
  <c r="AD2420" i="1"/>
  <c r="AD2419" i="1"/>
  <c r="AD2418" i="1"/>
  <c r="AD2417" i="1"/>
  <c r="AD2416" i="1"/>
  <c r="AD2415" i="1"/>
  <c r="AD2414" i="1"/>
  <c r="AD2263" i="1"/>
  <c r="AD2226" i="1"/>
  <c r="AD2225" i="1"/>
  <c r="AD2224" i="1"/>
  <c r="AD2223" i="1"/>
  <c r="AD2222" i="1"/>
  <c r="AD2221" i="1"/>
  <c r="AD2220" i="1"/>
  <c r="AD2219" i="1"/>
  <c r="AD2218" i="1"/>
  <c r="AD2217" i="1"/>
  <c r="AD2216" i="1"/>
  <c r="AD2205" i="1"/>
  <c r="AD2203" i="1"/>
  <c r="AD2202" i="1"/>
  <c r="AD2201" i="1"/>
  <c r="AD2200" i="1"/>
  <c r="AD2199" i="1"/>
  <c r="AD2198" i="1"/>
  <c r="AD2197" i="1"/>
  <c r="AD2196" i="1"/>
  <c r="AD2195" i="1"/>
  <c r="AD2194" i="1"/>
  <c r="AD2193" i="1"/>
  <c r="AD2192" i="1"/>
  <c r="AD2191" i="1"/>
  <c r="AD2190" i="1"/>
  <c r="AD2173" i="1"/>
  <c r="AD2170" i="1"/>
  <c r="AD2168" i="1"/>
  <c r="AD2167" i="1"/>
  <c r="AD2166" i="1"/>
  <c r="AD2165" i="1"/>
  <c r="AD2164" i="1"/>
  <c r="AD2163" i="1"/>
  <c r="AD2162" i="1"/>
  <c r="AD2161" i="1"/>
  <c r="AD2160" i="1"/>
  <c r="AD2159" i="1"/>
  <c r="AD2158" i="1"/>
  <c r="AD2157" i="1"/>
  <c r="AD2156" i="1"/>
  <c r="AD2155" i="1"/>
  <c r="AD2154" i="1"/>
  <c r="AD2153" i="1"/>
  <c r="AD2142" i="1"/>
  <c r="AD2141" i="1"/>
  <c r="AD2140" i="1"/>
  <c r="AD2139" i="1"/>
  <c r="AD2138" i="1"/>
  <c r="AD2137" i="1"/>
  <c r="AD2136" i="1"/>
  <c r="AD2135" i="1"/>
  <c r="AD2134" i="1"/>
  <c r="AD2133" i="1"/>
  <c r="AD2132" i="1"/>
  <c r="AD2131" i="1"/>
  <c r="AD2108" i="1"/>
  <c r="AD2101" i="1"/>
  <c r="AD2099" i="1"/>
  <c r="AD2096" i="1"/>
  <c r="AD2095" i="1"/>
  <c r="AD2094" i="1"/>
  <c r="AD2085" i="1"/>
  <c r="AD2075" i="1"/>
  <c r="AD2060" i="1"/>
  <c r="AD2059" i="1"/>
  <c r="AD2058" i="1"/>
  <c r="AD2057" i="1"/>
  <c r="AD2056" i="1"/>
  <c r="AD2047" i="1"/>
  <c r="AD2041" i="1"/>
  <c r="AD2035" i="1"/>
  <c r="AD2026" i="1"/>
  <c r="AD2016" i="1"/>
  <c r="AD2011" i="1"/>
  <c r="AD2010" i="1"/>
  <c r="AD2009" i="1"/>
  <c r="AD2008" i="1"/>
  <c r="AD2007" i="1"/>
  <c r="AD2006" i="1"/>
  <c r="AD2005" i="1"/>
  <c r="AD2004" i="1"/>
  <c r="AD2003" i="1"/>
  <c r="AD2002" i="1"/>
  <c r="AD2001" i="1"/>
  <c r="AD2000" i="1"/>
  <c r="AD1999" i="1"/>
  <c r="AD1997" i="1"/>
  <c r="AD1996" i="1"/>
  <c r="AD1995" i="1"/>
  <c r="AD1994" i="1"/>
  <c r="AD1993" i="1"/>
  <c r="AD1992" i="1"/>
  <c r="AD1991" i="1"/>
  <c r="AD1990" i="1"/>
  <c r="AD1989" i="1"/>
  <c r="AD1988" i="1"/>
  <c r="AD1987" i="1"/>
  <c r="AD1986" i="1"/>
  <c r="AD1985" i="1"/>
  <c r="AD1977" i="1"/>
  <c r="AD1976" i="1"/>
  <c r="AD1966" i="1"/>
  <c r="AD1965" i="1"/>
  <c r="AD1961" i="1"/>
  <c r="AD1958" i="1"/>
  <c r="AD1955" i="1"/>
  <c r="AD1952" i="1"/>
  <c r="AD1951" i="1"/>
  <c r="AD1947" i="1"/>
  <c r="AD1945" i="1"/>
  <c r="AD1944" i="1"/>
  <c r="AD1940" i="1"/>
  <c r="AD1939" i="1"/>
  <c r="AD1938" i="1"/>
  <c r="AD1934" i="1"/>
  <c r="AD1932" i="1"/>
  <c r="AD1931" i="1"/>
  <c r="AD1927" i="1"/>
  <c r="AD1925" i="1"/>
  <c r="AD1924" i="1"/>
  <c r="AD1923" i="1"/>
  <c r="AD1922" i="1"/>
  <c r="AD1921" i="1"/>
  <c r="AD1914" i="1"/>
  <c r="AD1913" i="1"/>
  <c r="AD1886" i="1"/>
  <c r="AD1883" i="1"/>
  <c r="AD1880" i="1"/>
  <c r="AD1877" i="1"/>
  <c r="AD1876" i="1"/>
  <c r="AD1875" i="1"/>
  <c r="AD1874" i="1"/>
  <c r="AD1872" i="1"/>
  <c r="AD1869" i="1"/>
  <c r="AD1866" i="1"/>
  <c r="AD1864" i="1"/>
  <c r="AD1861" i="1"/>
  <c r="AD1860" i="1"/>
  <c r="AD1859" i="1"/>
  <c r="AD1858" i="1"/>
  <c r="AD1857" i="1"/>
  <c r="AD1856" i="1"/>
  <c r="AD1855" i="1"/>
  <c r="AD1853" i="1"/>
  <c r="AD1851" i="1"/>
  <c r="AD1847" i="1"/>
  <c r="AD1841" i="1"/>
  <c r="AD1839" i="1"/>
  <c r="AD1835" i="1"/>
  <c r="AD1833" i="1"/>
  <c r="AD1829" i="1"/>
  <c r="AD1827" i="1"/>
  <c r="AD1823" i="1"/>
  <c r="AD1821" i="1"/>
  <c r="AD1817" i="1"/>
  <c r="AD1815" i="1"/>
  <c r="AD1811" i="1"/>
  <c r="AD1810" i="1"/>
  <c r="AD1809" i="1"/>
  <c r="AD1805" i="1"/>
  <c r="AD1803" i="1"/>
  <c r="AD1799" i="1"/>
  <c r="AD1797" i="1"/>
  <c r="AD1793" i="1"/>
  <c r="AD1791" i="1"/>
  <c r="AD1787" i="1"/>
  <c r="AD1785" i="1"/>
  <c r="AD1781" i="1"/>
  <c r="AD1779" i="1"/>
  <c r="AD1775" i="1"/>
  <c r="AD1773" i="1"/>
  <c r="AD1769" i="1"/>
  <c r="AD1767" i="1"/>
  <c r="AD1763" i="1"/>
  <c r="AD1761" i="1"/>
  <c r="AD1757" i="1"/>
  <c r="AD1755" i="1"/>
  <c r="AD1751" i="1"/>
  <c r="AD1749" i="1"/>
  <c r="AD1744" i="1"/>
  <c r="AD1742" i="1"/>
  <c r="AD1738" i="1"/>
  <c r="AD1736" i="1"/>
  <c r="AD1732" i="1"/>
  <c r="AD1730" i="1"/>
  <c r="AD1726" i="1"/>
  <c r="AD1723" i="1"/>
  <c r="AD1716" i="1"/>
  <c r="AD1714" i="1"/>
  <c r="AD1707" i="1"/>
  <c r="AD1705" i="1"/>
  <c r="AD1693" i="1"/>
  <c r="AD1689" i="1"/>
  <c r="AD1687" i="1"/>
  <c r="AD1682" i="1"/>
  <c r="AD1680" i="1"/>
  <c r="AD1679" i="1"/>
  <c r="AD1678" i="1"/>
  <c r="AD1677" i="1"/>
  <c r="AD1676" i="1"/>
  <c r="AD1675" i="1"/>
  <c r="AD1671" i="1"/>
  <c r="AD1604" i="1"/>
  <c r="AD1603" i="1"/>
  <c r="AD1601" i="1"/>
  <c r="AD1600" i="1"/>
  <c r="AD1599" i="1"/>
  <c r="AD1575" i="1"/>
  <c r="AD1569" i="1"/>
  <c r="AD1566" i="1"/>
  <c r="AD1564" i="1"/>
  <c r="AD1563" i="1"/>
  <c r="AD1561" i="1"/>
  <c r="AD1560" i="1"/>
  <c r="AD1557" i="1"/>
  <c r="AD1555" i="1"/>
  <c r="AD1552" i="1"/>
  <c r="AD1549" i="1"/>
  <c r="AD1546" i="1"/>
  <c r="AD1544" i="1"/>
  <c r="AD1543" i="1"/>
  <c r="AD1542" i="1"/>
  <c r="AD1541" i="1"/>
  <c r="AD1540" i="1"/>
  <c r="AD1539" i="1"/>
  <c r="AD1538" i="1"/>
  <c r="AD1537" i="1"/>
  <c r="AD1536" i="1"/>
  <c r="AD1535" i="1"/>
  <c r="AD1534" i="1"/>
  <c r="AD1531" i="1"/>
  <c r="AD1530" i="1"/>
  <c r="AD1528" i="1"/>
  <c r="AD1522" i="1"/>
  <c r="AD1516" i="1"/>
  <c r="AD1510" i="1"/>
  <c r="AD1508" i="1"/>
  <c r="AD1507" i="1"/>
  <c r="AD1244" i="1"/>
  <c r="AD1242" i="1"/>
  <c r="AD1241" i="1"/>
  <c r="AD1240" i="1"/>
  <c r="AD1239" i="1"/>
  <c r="AD1238" i="1"/>
  <c r="AD1237" i="1"/>
  <c r="AD1236" i="1"/>
  <c r="AD1235" i="1"/>
  <c r="AD1234" i="1"/>
  <c r="AD1233" i="1"/>
  <c r="AD1232" i="1"/>
  <c r="AD1231" i="1"/>
  <c r="AD1230" i="1"/>
  <c r="AD1229" i="1"/>
  <c r="AD1228" i="1"/>
  <c r="AD1227" i="1"/>
  <c r="AD1205" i="1"/>
  <c r="AD1204" i="1"/>
  <c r="AD1203" i="1"/>
  <c r="AD1192" i="1"/>
  <c r="AD1191" i="1"/>
  <c r="AD1185" i="1"/>
  <c r="AD1180" i="1"/>
  <c r="AD1175" i="1"/>
  <c r="AD1174" i="1"/>
  <c r="AD1173" i="1"/>
  <c r="AD1158" i="1"/>
  <c r="AD1149" i="1"/>
  <c r="AD1140" i="1"/>
  <c r="AD1139" i="1"/>
  <c r="AD1130" i="1"/>
  <c r="AD1121" i="1"/>
  <c r="AD1117" i="1"/>
  <c r="AD1113" i="1"/>
  <c r="AD1112" i="1"/>
  <c r="AD1110" i="1"/>
  <c r="AD1109" i="1"/>
  <c r="AD1097" i="1"/>
  <c r="AD1090" i="1"/>
  <c r="AD1089" i="1"/>
  <c r="AD1088" i="1"/>
  <c r="AD1087" i="1"/>
  <c r="AD1086" i="1"/>
  <c r="AD1085" i="1"/>
  <c r="AD1084" i="1"/>
  <c r="AD1083" i="1"/>
  <c r="AD1082" i="1"/>
  <c r="AD1081" i="1"/>
  <c r="AD1065" i="1"/>
  <c r="AD1063" i="1"/>
  <c r="AD1062" i="1"/>
  <c r="AD1061" i="1"/>
  <c r="AD1057" i="1"/>
  <c r="AD1050" i="1"/>
  <c r="AD1043" i="1"/>
  <c r="AD1042" i="1"/>
  <c r="AD1035" i="1"/>
  <c r="AD1032" i="1"/>
  <c r="AD1031" i="1"/>
  <c r="AD1030" i="1"/>
  <c r="AD1029" i="1"/>
  <c r="AD1028" i="1"/>
  <c r="AD1027" i="1"/>
  <c r="AD1026" i="1"/>
  <c r="AD1024" i="1"/>
  <c r="AD1023" i="1"/>
  <c r="AD1022" i="1"/>
  <c r="AD1020" i="1"/>
  <c r="AD1019" i="1"/>
  <c r="AD1018" i="1"/>
  <c r="AD1012" i="1"/>
  <c r="AD1005" i="1"/>
  <c r="AD1004" i="1"/>
  <c r="AD1003" i="1"/>
  <c r="AD996" i="1"/>
  <c r="AD992" i="1"/>
  <c r="AD991" i="1"/>
  <c r="AD990" i="1"/>
  <c r="AD989" i="1"/>
  <c r="AD988" i="1"/>
  <c r="AD987" i="1"/>
  <c r="AD986" i="1"/>
  <c r="AD985" i="1"/>
  <c r="AD984" i="1"/>
  <c r="AD983" i="1"/>
  <c r="AD982" i="1"/>
  <c r="AD980" i="1"/>
  <c r="AD974" i="1"/>
  <c r="AD968" i="1"/>
  <c r="AD961" i="1"/>
  <c r="AD960" i="1"/>
  <c r="AD955" i="1"/>
  <c r="AD954" i="1"/>
  <c r="AD945" i="1"/>
  <c r="AD944" i="1"/>
  <c r="AD943" i="1"/>
  <c r="AD932" i="1"/>
  <c r="AD931" i="1"/>
  <c r="AD916" i="1"/>
  <c r="AD915" i="1"/>
  <c r="AD914" i="1"/>
  <c r="AD913" i="1"/>
  <c r="AD898" i="1"/>
  <c r="AD897" i="1"/>
  <c r="AD896" i="1"/>
  <c r="AD895" i="1"/>
  <c r="AD894" i="1"/>
  <c r="AD893" i="1"/>
  <c r="AD881" i="1"/>
  <c r="AD880" i="1"/>
  <c r="AD879" i="1"/>
  <c r="AD878" i="1"/>
  <c r="AD877" i="1"/>
  <c r="AD876" i="1"/>
  <c r="AD875" i="1"/>
  <c r="AD874" i="1"/>
  <c r="AD870" i="1"/>
  <c r="AD869" i="1"/>
  <c r="AD868" i="1"/>
  <c r="AD867" i="1"/>
  <c r="AD866" i="1"/>
  <c r="AD865" i="1"/>
  <c r="AD864" i="1"/>
  <c r="AD863" i="1"/>
  <c r="AD862" i="1"/>
  <c r="AD847" i="1"/>
  <c r="AD846" i="1"/>
  <c r="AD845" i="1"/>
  <c r="AD844" i="1"/>
  <c r="AD843" i="1"/>
  <c r="AD842" i="1"/>
  <c r="AD841" i="1"/>
  <c r="AD840" i="1"/>
  <c r="AD836" i="1"/>
  <c r="AD835" i="1"/>
  <c r="AD834" i="1"/>
  <c r="AD833" i="1"/>
  <c r="AD832" i="1"/>
  <c r="AD831" i="1"/>
  <c r="AD830" i="1"/>
  <c r="AD1207" i="1"/>
  <c r="U1179" i="1"/>
  <c r="U1176" i="1"/>
  <c r="R1176" i="1"/>
  <c r="U1160" i="1"/>
  <c r="U1151" i="1"/>
  <c r="U1142" i="1"/>
  <c r="U1132" i="1"/>
  <c r="U1123" i="1"/>
  <c r="X1123" i="1" s="1"/>
  <c r="U1116" i="1"/>
  <c r="U1114" i="1"/>
  <c r="X1114" i="1" s="1"/>
  <c r="U1099" i="1"/>
  <c r="AD1093" i="1"/>
  <c r="U1074" i="1"/>
  <c r="U1064" i="1"/>
  <c r="X1064" i="1" s="1"/>
  <c r="U1025" i="1"/>
  <c r="R1025" i="1"/>
  <c r="U1015" i="1"/>
  <c r="U1007" i="1"/>
  <c r="X1007" i="1" s="1"/>
  <c r="U995" i="1"/>
  <c r="U976" i="1"/>
  <c r="U970" i="1"/>
  <c r="X970" i="1" s="1"/>
  <c r="X963" i="1"/>
  <c r="U956" i="1"/>
  <c r="U947" i="1"/>
  <c r="X947" i="1" s="1"/>
  <c r="U934" i="1"/>
  <c r="U918" i="1"/>
  <c r="U900" i="1"/>
  <c r="U872" i="1"/>
  <c r="R872" i="1"/>
  <c r="U849" i="1"/>
  <c r="U838" i="1"/>
  <c r="U582" i="1"/>
  <c r="U580" i="1"/>
  <c r="U576" i="1"/>
  <c r="U572" i="1" s="1"/>
  <c r="Z582" i="1"/>
  <c r="Z576" i="1"/>
  <c r="Z572" i="1" s="1"/>
  <c r="Z571" i="1" s="1"/>
  <c r="V780" i="1"/>
  <c r="AD780" i="1" s="1"/>
  <c r="V778" i="1"/>
  <c r="V777" i="1"/>
  <c r="V730" i="1"/>
  <c r="V729" i="1" s="1"/>
  <c r="V716" i="1"/>
  <c r="AD716" i="1" s="1"/>
  <c r="Z682" i="1"/>
  <c r="Z681" i="1"/>
  <c r="Z678" i="1"/>
  <c r="Z677" i="1"/>
  <c r="Z675" i="1"/>
  <c r="Z673" i="1"/>
  <c r="Z671" i="1"/>
  <c r="Z669" i="1"/>
  <c r="Z667" i="1"/>
  <c r="Z666" i="1"/>
  <c r="Z665" i="1"/>
  <c r="AD665" i="1" s="1"/>
  <c r="Z663" i="1"/>
  <c r="Z662" i="1"/>
  <c r="AD662" i="1" s="1"/>
  <c r="Z661" i="1"/>
  <c r="Z660" i="1"/>
  <c r="Z659" i="1"/>
  <c r="Z658" i="1"/>
  <c r="Z656" i="1"/>
  <c r="Z654" i="1"/>
  <c r="Z653" i="1"/>
  <c r="Z652" i="1"/>
  <c r="Z651" i="1"/>
  <c r="Z650" i="1"/>
  <c r="Z647" i="1"/>
  <c r="Z646" i="1"/>
  <c r="Z645" i="1"/>
  <c r="Z644" i="1"/>
  <c r="Z635" i="1"/>
  <c r="Z634" i="1"/>
  <c r="Z631" i="1"/>
  <c r="Z630" i="1" s="1"/>
  <c r="Z627" i="1"/>
  <c r="AD627" i="1" s="1"/>
  <c r="Z624" i="1"/>
  <c r="AD624" i="1" s="1"/>
  <c r="Z622" i="1"/>
  <c r="Z620" i="1"/>
  <c r="Z618" i="1"/>
  <c r="Z615" i="1"/>
  <c r="Z612" i="1"/>
  <c r="Z611" i="1"/>
  <c r="Z608" i="1"/>
  <c r="Z2672" i="1"/>
  <c r="Z2655" i="1"/>
  <c r="Z2668" i="1" s="1"/>
  <c r="AD2668" i="1" s="1"/>
  <c r="AD2265" i="1"/>
  <c r="AD2264" i="1"/>
  <c r="Z621" i="1"/>
  <c r="Z609" i="1"/>
  <c r="AD2260" i="1"/>
  <c r="AD2259" i="1"/>
  <c r="AD2258" i="1"/>
  <c r="AD2257" i="1"/>
  <c r="Z602" i="1"/>
  <c r="Z599" i="1"/>
  <c r="Z598" i="1"/>
  <c r="AD2252" i="1"/>
  <c r="AD2251" i="1"/>
  <c r="AD2250" i="1"/>
  <c r="AD2249" i="1"/>
  <c r="AD2210" i="1"/>
  <c r="Z2181" i="1"/>
  <c r="Z2176" i="1"/>
  <c r="R838" i="1"/>
  <c r="R839" i="1" s="1"/>
  <c r="V809" i="1" s="1"/>
  <c r="R846" i="1"/>
  <c r="X846" i="1" s="1"/>
  <c r="R849" i="1"/>
  <c r="R880" i="1"/>
  <c r="X880" i="1" s="1"/>
  <c r="R900" i="1"/>
  <c r="R903" i="1" s="1"/>
  <c r="R918" i="1"/>
  <c r="R919" i="1" s="1"/>
  <c r="R934" i="1"/>
  <c r="R956" i="1"/>
  <c r="R971" i="1"/>
  <c r="R984" i="1"/>
  <c r="V700" i="1" s="1"/>
  <c r="R992" i="1"/>
  <c r="X992" i="1" s="1"/>
  <c r="R1073" i="1"/>
  <c r="V711" i="1"/>
  <c r="R1099" i="1"/>
  <c r="R1100" i="1" s="1"/>
  <c r="V712" i="1" s="1"/>
  <c r="R1132" i="1"/>
  <c r="R1133" i="1" s="1"/>
  <c r="R1142" i="1"/>
  <c r="R1143" i="1" s="1"/>
  <c r="R1151" i="1"/>
  <c r="R1160" i="1"/>
  <c r="R1161" i="1" s="1"/>
  <c r="V719" i="1" s="1"/>
  <c r="R1167" i="1"/>
  <c r="R1168" i="1" s="1"/>
  <c r="V720" i="1" s="1"/>
  <c r="R1179" i="1"/>
  <c r="R1184" i="1" s="1"/>
  <c r="R1233" i="1"/>
  <c r="X1233" i="1" s="1"/>
  <c r="R1239" i="1"/>
  <c r="X1239" i="1" s="1"/>
  <c r="R1253" i="1"/>
  <c r="R1518" i="1"/>
  <c r="R1524" i="1"/>
  <c r="R1525" i="1" s="1"/>
  <c r="R618" i="1"/>
  <c r="R617" i="1" s="1"/>
  <c r="X1555" i="1"/>
  <c r="R1571" i="1"/>
  <c r="R1572" i="1" s="1"/>
  <c r="V740" i="1" s="1"/>
  <c r="R1605" i="1"/>
  <c r="R1684" i="1"/>
  <c r="R1689" i="1"/>
  <c r="R1690" i="1" s="1"/>
  <c r="R1695" i="1"/>
  <c r="R1707" i="1"/>
  <c r="R1710" i="1" s="1"/>
  <c r="R1716" i="1"/>
  <c r="X1716" i="1" s="1"/>
  <c r="R1727" i="1"/>
  <c r="V756" i="1" s="1"/>
  <c r="V759" i="1"/>
  <c r="R1752" i="1"/>
  <c r="V760" i="1" s="1"/>
  <c r="R1764" i="1"/>
  <c r="V762" i="1" s="1"/>
  <c r="R1776" i="1"/>
  <c r="V764" i="1" s="1"/>
  <c r="R1794" i="1"/>
  <c r="V767" i="1" s="1"/>
  <c r="R1800" i="1"/>
  <c r="V768" i="1" s="1"/>
  <c r="R1824" i="1"/>
  <c r="V772" i="1" s="1"/>
  <c r="R1836" i="1"/>
  <c r="V774" i="1" s="1"/>
  <c r="R1842" i="1"/>
  <c r="V775" i="1" s="1"/>
  <c r="R1848" i="1"/>
  <c r="V776" i="1" s="1"/>
  <c r="R1854" i="1"/>
  <c r="V779" i="1" s="1"/>
  <c r="R1861" i="1"/>
  <c r="X1861" i="1" s="1"/>
  <c r="R1921" i="1"/>
  <c r="X1921" i="1" s="1"/>
  <c r="R1927" i="1"/>
  <c r="R1928" i="1" s="1"/>
  <c r="V789" i="1"/>
  <c r="R2031" i="1"/>
  <c r="R2038" i="1"/>
  <c r="V801" i="1" s="1"/>
  <c r="R2047" i="1"/>
  <c r="X2047" i="1" s="1"/>
  <c r="R2063" i="1"/>
  <c r="R2092" i="1"/>
  <c r="R2101" i="1"/>
  <c r="X2101" i="1" s="1"/>
  <c r="R652" i="1"/>
  <c r="V728" i="1"/>
  <c r="V727" i="1" s="1"/>
  <c r="R2249" i="1"/>
  <c r="X2249" i="1" s="1"/>
  <c r="R2250" i="1"/>
  <c r="X2250" i="1" s="1"/>
  <c r="R2251" i="1"/>
  <c r="X2251" i="1" s="1"/>
  <c r="R2252" i="1"/>
  <c r="X2252" i="1" s="1"/>
  <c r="R2253" i="1"/>
  <c r="X2253" i="1" s="1"/>
  <c r="R2254" i="1"/>
  <c r="X2254" i="1" s="1"/>
  <c r="R2255" i="1"/>
  <c r="R2256" i="1"/>
  <c r="R2257" i="1"/>
  <c r="R603" i="1" s="1"/>
  <c r="R2258" i="1"/>
  <c r="X2258" i="1" s="1"/>
  <c r="R2259" i="1"/>
  <c r="X2259" i="1" s="1"/>
  <c r="R2260" i="1"/>
  <c r="R2261" i="1"/>
  <c r="R609" i="1" s="1"/>
  <c r="R2262" i="1"/>
  <c r="X2262" i="1" s="1"/>
  <c r="R2264" i="1"/>
  <c r="X2264" i="1" s="1"/>
  <c r="R2265" i="1"/>
  <c r="R629" i="1" s="1"/>
  <c r="R2414" i="1"/>
  <c r="X2414" i="1" s="1"/>
  <c r="R2415" i="1"/>
  <c r="X2415" i="1" s="1"/>
  <c r="R2416" i="1"/>
  <c r="X2416" i="1" s="1"/>
  <c r="R2418" i="1"/>
  <c r="X2418" i="1" s="1"/>
  <c r="R2419" i="1"/>
  <c r="X2420" i="1"/>
  <c r="R2421" i="1"/>
  <c r="X2421" i="1" s="1"/>
  <c r="R2423" i="1"/>
  <c r="X2423" i="1" s="1"/>
  <c r="R2424" i="1"/>
  <c r="X2424" i="1" s="1"/>
  <c r="R2425" i="1"/>
  <c r="X2425" i="1" s="1"/>
  <c r="R2426" i="1"/>
  <c r="X2426" i="1" s="1"/>
  <c r="R2427" i="1"/>
  <c r="X2427" i="1" s="1"/>
  <c r="R2428" i="1"/>
  <c r="R635" i="1"/>
  <c r="R634" i="1"/>
  <c r="R631" i="1"/>
  <c r="R630" i="1" s="1"/>
  <c r="R623" i="1"/>
  <c r="X623" i="1" s="1"/>
  <c r="R622" i="1"/>
  <c r="R616" i="1"/>
  <c r="R615" i="1"/>
  <c r="R612" i="1"/>
  <c r="R608" i="1"/>
  <c r="R582" i="1"/>
  <c r="R580" i="1"/>
  <c r="R576" i="1"/>
  <c r="R572" i="1" s="1"/>
  <c r="R571" i="1" s="1"/>
  <c r="AD2181" i="1" l="1"/>
  <c r="U2119" i="1"/>
  <c r="U2657" i="1" s="1"/>
  <c r="U2670" i="1" s="1"/>
  <c r="AD995" i="1"/>
  <c r="X2255" i="1"/>
  <c r="R601" i="1"/>
  <c r="R606" i="1"/>
  <c r="X2428" i="1"/>
  <c r="R628" i="1"/>
  <c r="X628" i="1" s="1"/>
  <c r="X2260" i="1"/>
  <c r="X2257" i="1"/>
  <c r="X2256" i="1"/>
  <c r="R602" i="1"/>
  <c r="V710" i="1"/>
  <c r="U675" i="1"/>
  <c r="AD796" i="1"/>
  <c r="X995" i="1"/>
  <c r="X849" i="1"/>
  <c r="X629" i="1"/>
  <c r="X1710" i="1"/>
  <c r="X1179" i="1"/>
  <c r="AD700" i="1"/>
  <c r="X2265" i="1"/>
  <c r="AD644" i="1"/>
  <c r="X1695" i="1"/>
  <c r="X872" i="1"/>
  <c r="U1073" i="1"/>
  <c r="X1052" i="1"/>
  <c r="X1132" i="1"/>
  <c r="X1518" i="1"/>
  <c r="AD1770" i="1"/>
  <c r="AD1758" i="1"/>
  <c r="AD1948" i="1"/>
  <c r="AD1690" i="1"/>
  <c r="X1690" i="1"/>
  <c r="AD1854" i="1"/>
  <c r="X1854" i="1"/>
  <c r="X900" i="1"/>
  <c r="X1142" i="1"/>
  <c r="X1524" i="1"/>
  <c r="X2031" i="1"/>
  <c r="AD1941" i="1"/>
  <c r="AD1928" i="1"/>
  <c r="X1928" i="1"/>
  <c r="AD1806" i="1"/>
  <c r="X1707" i="1"/>
  <c r="AD1717" i="1"/>
  <c r="X572" i="1"/>
  <c r="X918" i="1"/>
  <c r="X1151" i="1"/>
  <c r="X1571" i="1"/>
  <c r="X1684" i="1"/>
  <c r="AD1935" i="1"/>
  <c r="X1935" i="1"/>
  <c r="AD2123" i="1"/>
  <c r="AD1830" i="1"/>
  <c r="AD1824" i="1"/>
  <c r="X1824" i="1"/>
  <c r="X984" i="1"/>
  <c r="AD1812" i="1"/>
  <c r="X580" i="1"/>
  <c r="X934" i="1"/>
  <c r="X1160" i="1"/>
  <c r="X1577" i="1"/>
  <c r="X2181" i="1"/>
  <c r="AD1848" i="1"/>
  <c r="X1848" i="1"/>
  <c r="AD1842" i="1"/>
  <c r="X1842" i="1"/>
  <c r="AD1836" i="1"/>
  <c r="X1836" i="1"/>
  <c r="AD1782" i="1"/>
  <c r="AD1776" i="1"/>
  <c r="X1776" i="1"/>
  <c r="X1689" i="1"/>
  <c r="X2261" i="1"/>
  <c r="AD1764" i="1"/>
  <c r="X1764" i="1"/>
  <c r="X1099" i="1"/>
  <c r="U2674" i="1"/>
  <c r="X2674" i="1" s="1"/>
  <c r="X1800" i="1"/>
  <c r="AD1794" i="1"/>
  <c r="X1794" i="1"/>
  <c r="AD1788" i="1"/>
  <c r="AD1727" i="1"/>
  <c r="X1727" i="1"/>
  <c r="X838" i="1"/>
  <c r="X956" i="1"/>
  <c r="X1025" i="1"/>
  <c r="X1176" i="1"/>
  <c r="X2063" i="1"/>
  <c r="AD728" i="1"/>
  <c r="AD2661" i="1"/>
  <c r="AD1752" i="1"/>
  <c r="X1752" i="1"/>
  <c r="AD1739" i="1"/>
  <c r="AD1818" i="1"/>
  <c r="X1927" i="1"/>
  <c r="X2099" i="1"/>
  <c r="R1663" i="1"/>
  <c r="R604" i="1"/>
  <c r="X604" i="1" s="1"/>
  <c r="AD1710" i="1"/>
  <c r="U1912" i="1"/>
  <c r="R2670" i="1"/>
  <c r="U571" i="1"/>
  <c r="X571" i="1" s="1"/>
  <c r="AD572" i="1"/>
  <c r="R3199" i="1"/>
  <c r="U677" i="1"/>
  <c r="U1696" i="1"/>
  <c r="Z768" i="1"/>
  <c r="AD768" i="1" s="1"/>
  <c r="Z757" i="1"/>
  <c r="U1008" i="1"/>
  <c r="U937" i="1"/>
  <c r="AD1015" i="1"/>
  <c r="U1161" i="1"/>
  <c r="U2029" i="1"/>
  <c r="X2029" i="1" s="1"/>
  <c r="U2044" i="1"/>
  <c r="U2274" i="1"/>
  <c r="Z749" i="1"/>
  <c r="Z790" i="1"/>
  <c r="Z760" i="1"/>
  <c r="AD760" i="1" s="1"/>
  <c r="Z788" i="1"/>
  <c r="Z758" i="1"/>
  <c r="U921" i="1"/>
  <c r="R1240" i="1"/>
  <c r="X1240" i="1" s="1"/>
  <c r="U948" i="1"/>
  <c r="U1100" i="1"/>
  <c r="U1525" i="1"/>
  <c r="X1525" i="1" s="1"/>
  <c r="U2032" i="1"/>
  <c r="Z763" i="1"/>
  <c r="Z789" i="1"/>
  <c r="AD789" i="1" s="1"/>
  <c r="Z770" i="1"/>
  <c r="Z771" i="1"/>
  <c r="Z750" i="1"/>
  <c r="Z756" i="1"/>
  <c r="AD756" i="1" s="1"/>
  <c r="U901" i="1"/>
  <c r="R847" i="1"/>
  <c r="X847" i="1" s="1"/>
  <c r="U2038" i="1"/>
  <c r="Z764" i="1"/>
  <c r="AD764" i="1" s="1"/>
  <c r="R1234" i="1"/>
  <c r="X1234" i="1" s="1"/>
  <c r="U839" i="1"/>
  <c r="X839" i="1" s="1"/>
  <c r="U957" i="1"/>
  <c r="AD1025" i="1"/>
  <c r="AD1114" i="1"/>
  <c r="AD1176" i="1"/>
  <c r="U1572" i="1"/>
  <c r="X1572" i="1" s="1"/>
  <c r="U2050" i="1"/>
  <c r="U1720" i="1"/>
  <c r="AD1708" i="1"/>
  <c r="U1711" i="1"/>
  <c r="U2662" i="1"/>
  <c r="X2662" i="1" s="1"/>
  <c r="Z773" i="1"/>
  <c r="U1143" i="1"/>
  <c r="X1143" i="1" s="1"/>
  <c r="U855" i="1"/>
  <c r="AD1036" i="1"/>
  <c r="AD1179" i="1"/>
  <c r="X1579" i="1"/>
  <c r="X2081" i="1"/>
  <c r="Z775" i="1"/>
  <c r="AD775" i="1" s="1"/>
  <c r="Z791" i="1"/>
  <c r="R2049" i="1"/>
  <c r="R2050" i="1" s="1"/>
  <c r="AD1151" i="1"/>
  <c r="Z759" i="1"/>
  <c r="AD759" i="1" s="1"/>
  <c r="R2093" i="1"/>
  <c r="X2093" i="1" s="1"/>
  <c r="U971" i="1"/>
  <c r="X971" i="1" s="1"/>
  <c r="Z706" i="1"/>
  <c r="U1124" i="1"/>
  <c r="AD1194" i="1"/>
  <c r="AD1733" i="1"/>
  <c r="Z776" i="1"/>
  <c r="AD776" i="1" s="1"/>
  <c r="Z761" i="1"/>
  <c r="Z774" i="1"/>
  <c r="AD774" i="1" s="1"/>
  <c r="Z765" i="1"/>
  <c r="Z762" i="1"/>
  <c r="AD762" i="1" s="1"/>
  <c r="Z779" i="1"/>
  <c r="AD779" i="1" s="1"/>
  <c r="AD1064" i="1"/>
  <c r="Z766" i="1"/>
  <c r="AD1074" i="1"/>
  <c r="R881" i="1"/>
  <c r="X881" i="1" s="1"/>
  <c r="U977" i="1"/>
  <c r="U1133" i="1"/>
  <c r="X1133" i="1" s="1"/>
  <c r="AD1800" i="1"/>
  <c r="Z727" i="1"/>
  <c r="AD727" i="1" s="1"/>
  <c r="Z767" i="1"/>
  <c r="AD767" i="1" s="1"/>
  <c r="Z769" i="1"/>
  <c r="Z772" i="1"/>
  <c r="AD772" i="1" s="1"/>
  <c r="U1980" i="1"/>
  <c r="U1606" i="1"/>
  <c r="AD2063" i="1"/>
  <c r="R976" i="1"/>
  <c r="X1194" i="1"/>
  <c r="R605" i="1"/>
  <c r="X605" i="1" s="1"/>
  <c r="V737" i="1"/>
  <c r="R1519" i="1"/>
  <c r="V736" i="1" s="1"/>
  <c r="AD2178" i="1"/>
  <c r="U680" i="1"/>
  <c r="R579" i="1"/>
  <c r="R2032" i="1"/>
  <c r="V800" i="1" s="1"/>
  <c r="AD598" i="1"/>
  <c r="AD620" i="1"/>
  <c r="X2267" i="1"/>
  <c r="U2022" i="1"/>
  <c r="U2020" i="1"/>
  <c r="X2020" i="1" s="1"/>
  <c r="V707" i="1"/>
  <c r="AD576" i="1"/>
  <c r="R873" i="1"/>
  <c r="V810" i="1"/>
  <c r="U579" i="1"/>
  <c r="AD580" i="1"/>
  <c r="U883" i="1"/>
  <c r="U1698" i="1"/>
  <c r="AD582" i="1"/>
  <c r="U1118" i="1"/>
  <c r="X2430" i="1"/>
  <c r="R1665" i="1"/>
  <c r="R1606" i="1"/>
  <c r="U1519" i="1"/>
  <c r="R950" i="1"/>
  <c r="R951" i="1" s="1"/>
  <c r="R671" i="1" s="1"/>
  <c r="R1008" i="1"/>
  <c r="R1696" i="1"/>
  <c r="R1074" i="1"/>
  <c r="X1074" i="1" s="1"/>
  <c r="R607" i="1"/>
  <c r="R620" i="1"/>
  <c r="X620" i="1" s="1"/>
  <c r="R610" i="1"/>
  <c r="X603" i="1"/>
  <c r="R621" i="1"/>
  <c r="R683" i="1"/>
  <c r="X683" i="1" s="1"/>
  <c r="R1255" i="1"/>
  <c r="R681" i="1"/>
  <c r="AD1975" i="1"/>
  <c r="AD2147" i="1"/>
  <c r="U652" i="1"/>
  <c r="X652" i="1" s="1"/>
  <c r="AD1513" i="1"/>
  <c r="AD1719" i="1"/>
  <c r="R3364" i="1"/>
  <c r="R3370" i="1" s="1"/>
  <c r="AD2430" i="1"/>
  <c r="AD2228" i="1"/>
  <c r="R3326" i="1"/>
  <c r="Z741" i="1"/>
  <c r="U2100" i="1"/>
  <c r="AD1605" i="1"/>
  <c r="AD1664" i="1"/>
  <c r="R594" i="1"/>
  <c r="X594" i="1" s="1"/>
  <c r="AD2145" i="1"/>
  <c r="U2114" i="1"/>
  <c r="X2114" i="1" s="1"/>
  <c r="AD2240" i="1"/>
  <c r="AD2043" i="1"/>
  <c r="AD838" i="1"/>
  <c r="AD900" i="1"/>
  <c r="AD2110" i="1"/>
  <c r="U1665" i="1"/>
  <c r="U2234" i="1"/>
  <c r="AD2176" i="1"/>
  <c r="AD2088" i="1"/>
  <c r="AD2062" i="1"/>
  <c r="AD2028" i="1"/>
  <c r="Z711" i="1"/>
  <c r="AD711" i="1" s="1"/>
  <c r="Z704" i="1"/>
  <c r="AD2019" i="1"/>
  <c r="Z721" i="1"/>
  <c r="AD1047" i="1"/>
  <c r="AD2255" i="1"/>
  <c r="U1145" i="1"/>
  <c r="AD1695" i="1"/>
  <c r="AD2037" i="1"/>
  <c r="Z703" i="1"/>
  <c r="AD2256" i="1"/>
  <c r="U2065" i="1"/>
  <c r="AD2261" i="1"/>
  <c r="AD1045" i="1"/>
  <c r="U2052" i="1"/>
  <c r="Z708" i="1"/>
  <c r="AD2049" i="1"/>
  <c r="AD2031" i="1"/>
  <c r="AD1571" i="1"/>
  <c r="AD2262" i="1"/>
  <c r="U873" i="1"/>
  <c r="AD1518" i="1"/>
  <c r="U1152" i="1"/>
  <c r="U1198" i="1"/>
  <c r="U1200" i="1" s="1"/>
  <c r="AD976" i="1"/>
  <c r="AD2253" i="1"/>
  <c r="U903" i="1"/>
  <c r="X903" i="1" s="1"/>
  <c r="AD956" i="1"/>
  <c r="AD2254" i="1"/>
  <c r="AD1577" i="1"/>
  <c r="AD1524" i="1"/>
  <c r="U1154" i="1"/>
  <c r="U1184" i="1"/>
  <c r="X1184" i="1" s="1"/>
  <c r="AD963" i="1"/>
  <c r="AD1014" i="1"/>
  <c r="U1126" i="1"/>
  <c r="AD918" i="1"/>
  <c r="U1135" i="1"/>
  <c r="AD872" i="1"/>
  <c r="AD1052" i="1"/>
  <c r="AD1099" i="1"/>
  <c r="AD1142" i="1"/>
  <c r="AD2655" i="1"/>
  <c r="AD947" i="1"/>
  <c r="AD1092" i="1"/>
  <c r="AD1123" i="1"/>
  <c r="AD934" i="1"/>
  <c r="AD849" i="1"/>
  <c r="AD1116" i="1"/>
  <c r="AD1007" i="1"/>
  <c r="AD970" i="1"/>
  <c r="AD1132" i="1"/>
  <c r="AD1160" i="1"/>
  <c r="R1941" i="1"/>
  <c r="V790" i="1" s="1"/>
  <c r="U919" i="1"/>
  <c r="X919" i="1" s="1"/>
  <c r="U1034" i="1"/>
  <c r="X1034" i="1" s="1"/>
  <c r="AD2093" i="1"/>
  <c r="Z613" i="1"/>
  <c r="U850" i="1"/>
  <c r="U935" i="1"/>
  <c r="U852" i="1"/>
  <c r="U950" i="1"/>
  <c r="U994" i="1" s="1"/>
  <c r="U998" i="1" s="1"/>
  <c r="U1102" i="1"/>
  <c r="U2121" i="1" s="1"/>
  <c r="R1152" i="1"/>
  <c r="R1739" i="1"/>
  <c r="X1739" i="1" s="1"/>
  <c r="R2044" i="1"/>
  <c r="R1782" i="1"/>
  <c r="X1782" i="1" s="1"/>
  <c r="R1531" i="1"/>
  <c r="X1531" i="1" s="1"/>
  <c r="X1557" i="1"/>
  <c r="R1830" i="1"/>
  <c r="X1830" i="1" s="1"/>
  <c r="R1226" i="1"/>
  <c r="R855" i="1"/>
  <c r="R2641" i="1" s="1"/>
  <c r="R2642" i="1" s="1"/>
  <c r="R660" i="1"/>
  <c r="R1877" i="1"/>
  <c r="X1877" i="1" s="1"/>
  <c r="R1788" i="1"/>
  <c r="X1788" i="1" s="1"/>
  <c r="X1047" i="1"/>
  <c r="R1886" i="1"/>
  <c r="X1886" i="1" s="1"/>
  <c r="R1124" i="1"/>
  <c r="R1015" i="1"/>
  <c r="X1015" i="1" s="1"/>
  <c r="R957" i="1"/>
  <c r="R1818" i="1"/>
  <c r="X1818" i="1" s="1"/>
  <c r="R1770" i="1"/>
  <c r="X1770" i="1" s="1"/>
  <c r="R645" i="1"/>
  <c r="V721" i="1"/>
  <c r="R1806" i="1"/>
  <c r="X1806" i="1" s="1"/>
  <c r="R1758" i="1"/>
  <c r="X1758" i="1" s="1"/>
  <c r="R673" i="1"/>
  <c r="R672" i="1" s="1"/>
  <c r="R1733" i="1"/>
  <c r="X1733" i="1" s="1"/>
  <c r="R1948" i="1"/>
  <c r="X1948" i="1" s="1"/>
  <c r="R1614" i="1"/>
  <c r="R1812" i="1"/>
  <c r="X1812" i="1" s="1"/>
  <c r="R1717" i="1"/>
  <c r="X1717" i="1" s="1"/>
  <c r="R1719" i="1"/>
  <c r="R1912" i="1" s="1"/>
  <c r="R937" i="1"/>
  <c r="V743" i="1"/>
  <c r="AD743" i="1" s="1"/>
  <c r="Z578" i="1"/>
  <c r="Z655" i="1"/>
  <c r="Z664" i="1"/>
  <c r="V733" i="1"/>
  <c r="V731" i="1" s="1"/>
  <c r="R595" i="1"/>
  <c r="X595" i="1" s="1"/>
  <c r="Z657" i="1"/>
  <c r="Z668" i="1"/>
  <c r="R677" i="1"/>
  <c r="Z617" i="1"/>
  <c r="Z633" i="1"/>
  <c r="Z632" i="1" s="1"/>
  <c r="V698" i="1"/>
  <c r="V744" i="1"/>
  <c r="V811" i="1"/>
  <c r="V699" i="1"/>
  <c r="AD699" i="1" s="1"/>
  <c r="Z604" i="1"/>
  <c r="Z623" i="1"/>
  <c r="AD623" i="1" s="1"/>
  <c r="R670" i="1"/>
  <c r="X670" i="1" s="1"/>
  <c r="Z672" i="1"/>
  <c r="R1708" i="1"/>
  <c r="X1708" i="1" s="1"/>
  <c r="R852" i="1"/>
  <c r="R853" i="1" s="1"/>
  <c r="Z594" i="1"/>
  <c r="AD594" i="1" s="1"/>
  <c r="Z628" i="1"/>
  <c r="AD628" i="1" s="1"/>
  <c r="Z683" i="1"/>
  <c r="AD683" i="1" s="1"/>
  <c r="Z649" i="1"/>
  <c r="Z595" i="1"/>
  <c r="AD595" i="1" s="1"/>
  <c r="Z629" i="1"/>
  <c r="Z648" i="1"/>
  <c r="R1135" i="1"/>
  <c r="R901" i="1"/>
  <c r="AD603" i="1"/>
  <c r="Z607" i="1"/>
  <c r="R883" i="1"/>
  <c r="Z619" i="1"/>
  <c r="Z596" i="1"/>
  <c r="Z605" i="1"/>
  <c r="AD605" i="1" s="1"/>
  <c r="Z606" i="1"/>
  <c r="R1966" i="1"/>
  <c r="X1966" i="1" s="1"/>
  <c r="R948" i="1"/>
  <c r="Z610" i="1"/>
  <c r="R599" i="1"/>
  <c r="Z2657" i="1"/>
  <c r="R1116" i="1"/>
  <c r="R1036" i="1"/>
  <c r="R1037" i="1" s="1"/>
  <c r="R921" i="1"/>
  <c r="R1145" i="1"/>
  <c r="Z2184" i="1"/>
  <c r="R935" i="1"/>
  <c r="R850" i="1"/>
  <c r="R2178" i="1"/>
  <c r="R2184" i="1" s="1"/>
  <c r="X2184" i="1" s="1"/>
  <c r="R2100" i="1"/>
  <c r="R1154" i="1"/>
  <c r="R2065" i="1"/>
  <c r="R2066" i="1" s="1"/>
  <c r="R1126" i="1"/>
  <c r="R1457" i="1"/>
  <c r="R1455" i="1"/>
  <c r="R904" i="1"/>
  <c r="R906" i="1"/>
  <c r="R2240" i="1"/>
  <c r="R2244" i="1" s="1"/>
  <c r="R1102" i="1"/>
  <c r="R2121" i="1" s="1"/>
  <c r="R596" i="1"/>
  <c r="R598" i="1"/>
  <c r="X598" i="1" s="1"/>
  <c r="R1977" i="1"/>
  <c r="X1977" i="1" s="1"/>
  <c r="R1975" i="1"/>
  <c r="R1698" i="1"/>
  <c r="R1700" i="1" s="1"/>
  <c r="R1711" i="1"/>
  <c r="R633" i="1"/>
  <c r="R632" i="1" s="1"/>
  <c r="R614" i="1"/>
  <c r="R613" i="1" s="1"/>
  <c r="R597" i="1"/>
  <c r="X2234" i="1" l="1"/>
  <c r="U2238" i="1"/>
  <c r="X2238" i="1" s="1"/>
  <c r="X2022" i="1"/>
  <c r="U2098" i="1"/>
  <c r="U2104" i="1" s="1"/>
  <c r="R994" i="1"/>
  <c r="R998" i="1" s="1"/>
  <c r="X998" i="1" s="1"/>
  <c r="U676" i="1"/>
  <c r="R1670" i="1"/>
  <c r="R1980" i="1"/>
  <c r="X1980" i="1" s="1"/>
  <c r="Z787" i="1"/>
  <c r="AD2674" i="1"/>
  <c r="R675" i="1"/>
  <c r="X675" i="1" s="1"/>
  <c r="X1975" i="1"/>
  <c r="X1073" i="1"/>
  <c r="U1076" i="1"/>
  <c r="U663" i="1" s="1"/>
  <c r="R1076" i="1"/>
  <c r="R663" i="1" s="1"/>
  <c r="X873" i="1"/>
  <c r="X1519" i="1"/>
  <c r="X1054" i="1"/>
  <c r="X1941" i="1"/>
  <c r="X950" i="1"/>
  <c r="X1225" i="1"/>
  <c r="X935" i="1"/>
  <c r="X883" i="1"/>
  <c r="AD2435" i="1"/>
  <c r="X852" i="1"/>
  <c r="AD2038" i="1"/>
  <c r="X2038" i="1"/>
  <c r="X1135" i="1"/>
  <c r="X1152" i="1"/>
  <c r="X1145" i="1"/>
  <c r="X1698" i="1"/>
  <c r="X2032" i="1"/>
  <c r="U938" i="1"/>
  <c r="U669" i="1" s="1"/>
  <c r="X937" i="1"/>
  <c r="X2049" i="1"/>
  <c r="X2240" i="1"/>
  <c r="X855" i="1"/>
  <c r="X850" i="1"/>
  <c r="AD2244" i="1"/>
  <c r="X2244" i="1"/>
  <c r="X1124" i="1"/>
  <c r="X901" i="1"/>
  <c r="AD790" i="1"/>
  <c r="X1008" i="1"/>
  <c r="X976" i="1"/>
  <c r="X2121" i="1"/>
  <c r="X1102" i="1"/>
  <c r="AD721" i="1"/>
  <c r="X579" i="1"/>
  <c r="AD2044" i="1"/>
  <c r="X2044" i="1"/>
  <c r="AD1696" i="1"/>
  <c r="X1696" i="1"/>
  <c r="X1912" i="1"/>
  <c r="X1036" i="1"/>
  <c r="X1719" i="1"/>
  <c r="X1126" i="1"/>
  <c r="Z712" i="1"/>
  <c r="AD712" i="1" s="1"/>
  <c r="X1100" i="1"/>
  <c r="X1210" i="1"/>
  <c r="Z754" i="1"/>
  <c r="X1711" i="1"/>
  <c r="X948" i="1"/>
  <c r="AD733" i="1"/>
  <c r="U678" i="1"/>
  <c r="AD678" i="1" s="1"/>
  <c r="U922" i="1"/>
  <c r="AD922" i="1" s="1"/>
  <c r="X921" i="1"/>
  <c r="X2065" i="1"/>
  <c r="AD1606" i="1"/>
  <c r="X1606" i="1"/>
  <c r="Z696" i="1"/>
  <c r="X957" i="1"/>
  <c r="X1154" i="1"/>
  <c r="AD675" i="1"/>
  <c r="Z697" i="1"/>
  <c r="X965" i="1"/>
  <c r="X2050" i="1"/>
  <c r="Z719" i="1"/>
  <c r="AD719" i="1" s="1"/>
  <c r="X1161" i="1"/>
  <c r="AD677" i="1"/>
  <c r="X677" i="1"/>
  <c r="X2178" i="1"/>
  <c r="U1178" i="1"/>
  <c r="X2657" i="1"/>
  <c r="X2119" i="1"/>
  <c r="R1118" i="1"/>
  <c r="X1118" i="1" s="1"/>
  <c r="X1116" i="1"/>
  <c r="R2120" i="1"/>
  <c r="R1256" i="1"/>
  <c r="R578" i="1"/>
  <c r="R2660" i="1"/>
  <c r="AD1572" i="1"/>
  <c r="AD571" i="1"/>
  <c r="AD965" i="1"/>
  <c r="Z740" i="1"/>
  <c r="AD740" i="1" s="1"/>
  <c r="U2675" i="1"/>
  <c r="X2675" i="1" s="1"/>
  <c r="AD2662" i="1"/>
  <c r="Z809" i="1"/>
  <c r="AD809" i="1" s="1"/>
  <c r="AD839" i="1"/>
  <c r="R2052" i="1"/>
  <c r="R2053" i="1" s="1"/>
  <c r="R651" i="1" s="1"/>
  <c r="AD1525" i="1"/>
  <c r="AD1720" i="1"/>
  <c r="Z751" i="1"/>
  <c r="Z702" i="1"/>
  <c r="U924" i="1"/>
  <c r="AD937" i="1"/>
  <c r="U660" i="1"/>
  <c r="Z737" i="1"/>
  <c r="AD737" i="1" s="1"/>
  <c r="U856" i="1"/>
  <c r="AD2112" i="1"/>
  <c r="U646" i="1"/>
  <c r="Z736" i="1"/>
  <c r="AD736" i="1" s="1"/>
  <c r="AD850" i="1"/>
  <c r="U666" i="1"/>
  <c r="Z802" i="1"/>
  <c r="AD883" i="1"/>
  <c r="AD2020" i="1"/>
  <c r="AD1133" i="1"/>
  <c r="AD921" i="1"/>
  <c r="AD2114" i="1"/>
  <c r="Z744" i="1"/>
  <c r="AD744" i="1" s="1"/>
  <c r="AD901" i="1"/>
  <c r="AD1161" i="1"/>
  <c r="AD852" i="1"/>
  <c r="AD1152" i="1"/>
  <c r="U2641" i="1"/>
  <c r="X2641" i="1" s="1"/>
  <c r="AD971" i="1"/>
  <c r="AD2022" i="1"/>
  <c r="AD1143" i="1"/>
  <c r="AD957" i="1"/>
  <c r="Z801" i="1"/>
  <c r="AD801" i="1" s="1"/>
  <c r="AD1100" i="1"/>
  <c r="U1700" i="1"/>
  <c r="X1700" i="1" s="1"/>
  <c r="Z800" i="1"/>
  <c r="AD800" i="1" s="1"/>
  <c r="AD1118" i="1"/>
  <c r="AD1711" i="1"/>
  <c r="Z698" i="1"/>
  <c r="AD698" i="1" s="1"/>
  <c r="AD855" i="1"/>
  <c r="U658" i="1"/>
  <c r="AD873" i="1"/>
  <c r="AD1008" i="1"/>
  <c r="U645" i="1"/>
  <c r="AD977" i="1"/>
  <c r="AD1124" i="1"/>
  <c r="Z755" i="1"/>
  <c r="AD1196" i="1"/>
  <c r="U1146" i="1"/>
  <c r="V738" i="1"/>
  <c r="AD738" i="1" s="1"/>
  <c r="AD1054" i="1"/>
  <c r="AD948" i="1"/>
  <c r="AD2029" i="1"/>
  <c r="AD1184" i="1"/>
  <c r="AD2050" i="1"/>
  <c r="AD1579" i="1"/>
  <c r="U904" i="1"/>
  <c r="X904" i="1" s="1"/>
  <c r="AD2032" i="1"/>
  <c r="U1916" i="1"/>
  <c r="AD1665" i="1"/>
  <c r="Z745" i="1"/>
  <c r="U653" i="1"/>
  <c r="Z797" i="1"/>
  <c r="AD2081" i="1"/>
  <c r="R648" i="1"/>
  <c r="Z707" i="1"/>
  <c r="AD707" i="1" s="1"/>
  <c r="AD579" i="1"/>
  <c r="AD652" i="1"/>
  <c r="AD1519" i="1"/>
  <c r="U647" i="1"/>
  <c r="U2023" i="1"/>
  <c r="Z714" i="1"/>
  <c r="U886" i="1"/>
  <c r="R1916" i="1"/>
  <c r="U578" i="1"/>
  <c r="U884" i="1"/>
  <c r="V751" i="1"/>
  <c r="R2023" i="1"/>
  <c r="V702" i="1"/>
  <c r="R658" i="1"/>
  <c r="V695" i="1"/>
  <c r="AD1073" i="1"/>
  <c r="V808" i="1"/>
  <c r="R619" i="1"/>
  <c r="R626" i="1"/>
  <c r="R625" i="1" s="1"/>
  <c r="R667" i="1"/>
  <c r="R1198" i="1"/>
  <c r="R1200" i="1" s="1"/>
  <c r="X1196" i="1"/>
  <c r="AD1980" i="1"/>
  <c r="AD2089" i="1"/>
  <c r="U673" i="1"/>
  <c r="AD1684" i="1"/>
  <c r="U667" i="1"/>
  <c r="AD1912" i="1"/>
  <c r="AD2232" i="1"/>
  <c r="AD2119" i="1"/>
  <c r="AD2184" i="1"/>
  <c r="U2120" i="1"/>
  <c r="AD2100" i="1"/>
  <c r="U2116" i="1"/>
  <c r="AD2234" i="1"/>
  <c r="AD1145" i="1"/>
  <c r="AD935" i="1"/>
  <c r="Z693" i="1"/>
  <c r="AD1210" i="1"/>
  <c r="AD2052" i="1"/>
  <c r="U2053" i="1"/>
  <c r="U651" i="1" s="1"/>
  <c r="AD1698" i="1"/>
  <c r="U2066" i="1"/>
  <c r="X2066" i="1" s="1"/>
  <c r="AD2065" i="1"/>
  <c r="AD1198" i="1"/>
  <c r="U1243" i="1"/>
  <c r="U1247" i="1" s="1"/>
  <c r="U906" i="1"/>
  <c r="X906" i="1" s="1"/>
  <c r="AD903" i="1"/>
  <c r="U1136" i="1"/>
  <c r="AD1135" i="1"/>
  <c r="U1037" i="1"/>
  <c r="X1037" i="1" s="1"/>
  <c r="AD1034" i="1"/>
  <c r="U1226" i="1"/>
  <c r="X1226" i="1" s="1"/>
  <c r="AD1225" i="1"/>
  <c r="U1103" i="1"/>
  <c r="AD1102" i="1"/>
  <c r="AD994" i="1"/>
  <c r="U951" i="1"/>
  <c r="X951" i="1" s="1"/>
  <c r="AD950" i="1"/>
  <c r="U1127" i="1"/>
  <c r="AD1126" i="1"/>
  <c r="AD919" i="1"/>
  <c r="Z2669" i="1"/>
  <c r="AD2669" i="1" s="1"/>
  <c r="AD2656" i="1"/>
  <c r="U1155" i="1"/>
  <c r="AD1154" i="1"/>
  <c r="R856" i="1"/>
  <c r="V749" i="1"/>
  <c r="U853" i="1"/>
  <c r="X853" i="1" s="1"/>
  <c r="R647" i="1"/>
  <c r="R1146" i="1"/>
  <c r="R1136" i="1"/>
  <c r="V735" i="1"/>
  <c r="X2435" i="1"/>
  <c r="V788" i="1"/>
  <c r="V770" i="1"/>
  <c r="AD770" i="1" s="1"/>
  <c r="V802" i="1"/>
  <c r="R1459" i="1"/>
  <c r="R682" i="1" s="1"/>
  <c r="R1155" i="1"/>
  <c r="R2116" i="1"/>
  <c r="V791" i="1"/>
  <c r="AD791" i="1" s="1"/>
  <c r="V750" i="1"/>
  <c r="AD750" i="1" s="1"/>
  <c r="V771" i="1"/>
  <c r="AD771" i="1" s="1"/>
  <c r="V697" i="1"/>
  <c r="V805" i="1"/>
  <c r="AD805" i="1" s="1"/>
  <c r="V773" i="1"/>
  <c r="AD773" i="1" s="1"/>
  <c r="V708" i="1"/>
  <c r="AD708" i="1" s="1"/>
  <c r="V783" i="1"/>
  <c r="R938" i="1"/>
  <c r="V758" i="1"/>
  <c r="AD758" i="1" s="1"/>
  <c r="R886" i="1"/>
  <c r="R2644" i="1" s="1"/>
  <c r="R2645" i="1" s="1"/>
  <c r="V703" i="1"/>
  <c r="AD703" i="1" s="1"/>
  <c r="R2274" i="1"/>
  <c r="X2274" i="1" s="1"/>
  <c r="V763" i="1"/>
  <c r="AD763" i="1" s="1"/>
  <c r="V706" i="1"/>
  <c r="AD706" i="1" s="1"/>
  <c r="V693" i="1"/>
  <c r="V692" i="1" s="1"/>
  <c r="V742" i="1"/>
  <c r="AD742" i="1" s="1"/>
  <c r="V761" i="1"/>
  <c r="AD761" i="1" s="1"/>
  <c r="V781" i="1"/>
  <c r="AD781" i="1" s="1"/>
  <c r="V769" i="1"/>
  <c r="AD769" i="1" s="1"/>
  <c r="V782" i="1"/>
  <c r="AD782" i="1" s="1"/>
  <c r="V704" i="1"/>
  <c r="AD704" i="1" s="1"/>
  <c r="V757" i="1"/>
  <c r="AD757" i="1" s="1"/>
  <c r="V696" i="1"/>
  <c r="V766" i="1"/>
  <c r="AD766" i="1" s="1"/>
  <c r="R1127" i="1"/>
  <c r="R680" i="1"/>
  <c r="X680" i="1" s="1"/>
  <c r="R1720" i="1"/>
  <c r="X1720" i="1" s="1"/>
  <c r="R644" i="1"/>
  <c r="X644" i="1" s="1"/>
  <c r="V745" i="1"/>
  <c r="V741" i="1"/>
  <c r="AD741" i="1" s="1"/>
  <c r="R666" i="1"/>
  <c r="R977" i="1"/>
  <c r="X977" i="1" s="1"/>
  <c r="V765" i="1"/>
  <c r="AD765" i="1" s="1"/>
  <c r="Z626" i="1"/>
  <c r="V793" i="1"/>
  <c r="AD793" i="1" s="1"/>
  <c r="V754" i="1"/>
  <c r="Z643" i="1"/>
  <c r="Z680" i="1"/>
  <c r="AD680" i="1" s="1"/>
  <c r="Z593" i="1"/>
  <c r="R884" i="1"/>
  <c r="Z600" i="1"/>
  <c r="R600" i="1"/>
  <c r="Z2670" i="1"/>
  <c r="R1103" i="1"/>
  <c r="R924" i="1"/>
  <c r="R922" i="1"/>
  <c r="R593" i="1"/>
  <c r="R1178" i="1"/>
  <c r="R907" i="1"/>
  <c r="R2647" i="1"/>
  <c r="R2648" i="1" s="1"/>
  <c r="X994" i="1" l="1"/>
  <c r="AD783" i="1"/>
  <c r="R676" i="1"/>
  <c r="X676" i="1" s="1"/>
  <c r="U674" i="1"/>
  <c r="X645" i="1"/>
  <c r="U664" i="1"/>
  <c r="X673" i="1"/>
  <c r="U672" i="1"/>
  <c r="X672" i="1" s="1"/>
  <c r="AD749" i="1"/>
  <c r="V748" i="1"/>
  <c r="R661" i="1"/>
  <c r="V723" i="1"/>
  <c r="V722" i="1" s="1"/>
  <c r="AD788" i="1"/>
  <c r="V787" i="1"/>
  <c r="AD787" i="1" s="1"/>
  <c r="V701" i="1"/>
  <c r="AD938" i="1"/>
  <c r="X1155" i="1"/>
  <c r="X2120" i="1"/>
  <c r="X578" i="1"/>
  <c r="X1916" i="1"/>
  <c r="X1136" i="1"/>
  <c r="X1198" i="1"/>
  <c r="X1127" i="1"/>
  <c r="X1200" i="1"/>
  <c r="X2023" i="1"/>
  <c r="X2053" i="1"/>
  <c r="X884" i="1"/>
  <c r="X647" i="1"/>
  <c r="X1103" i="1"/>
  <c r="AD1146" i="1"/>
  <c r="X1146" i="1"/>
  <c r="X658" i="1"/>
  <c r="U2650" i="1"/>
  <c r="AD2650" i="1" s="1"/>
  <c r="X924" i="1"/>
  <c r="AD697" i="1"/>
  <c r="X2052" i="1"/>
  <c r="X1076" i="1"/>
  <c r="Z701" i="1"/>
  <c r="AD702" i="1"/>
  <c r="X922" i="1"/>
  <c r="X663" i="1"/>
  <c r="X2116" i="1"/>
  <c r="AD660" i="1"/>
  <c r="X660" i="1"/>
  <c r="AD693" i="1"/>
  <c r="AD646" i="1"/>
  <c r="Z748" i="1"/>
  <c r="AD751" i="1"/>
  <c r="AD696" i="1"/>
  <c r="AD754" i="1"/>
  <c r="X938" i="1"/>
  <c r="Z710" i="1"/>
  <c r="AD710" i="1" s="1"/>
  <c r="AD653" i="1"/>
  <c r="AD802" i="1"/>
  <c r="X667" i="1"/>
  <c r="X886" i="1"/>
  <c r="AD745" i="1"/>
  <c r="X666" i="1"/>
  <c r="AD856" i="1"/>
  <c r="X856" i="1"/>
  <c r="R1181" i="1"/>
  <c r="X1178" i="1"/>
  <c r="AD2675" i="1"/>
  <c r="AD924" i="1"/>
  <c r="U925" i="1"/>
  <c r="R2098" i="1"/>
  <c r="AD2121" i="1"/>
  <c r="AD2641" i="1"/>
  <c r="U2642" i="1"/>
  <c r="X2642" i="1" s="1"/>
  <c r="AD658" i="1"/>
  <c r="Z718" i="1"/>
  <c r="Z717" i="1"/>
  <c r="AD647" i="1"/>
  <c r="AD904" i="1"/>
  <c r="AD666" i="1"/>
  <c r="U661" i="1"/>
  <c r="AD667" i="1"/>
  <c r="U2644" i="1"/>
  <c r="Z705" i="1"/>
  <c r="AD998" i="1"/>
  <c r="AD669" i="1"/>
  <c r="AD645" i="1"/>
  <c r="R646" i="1"/>
  <c r="X646" i="1" s="1"/>
  <c r="AD1136" i="1"/>
  <c r="AD2116" i="1"/>
  <c r="Z813" i="1"/>
  <c r="AD884" i="1"/>
  <c r="Z798" i="1"/>
  <c r="AD1037" i="1"/>
  <c r="Z715" i="1"/>
  <c r="U2647" i="1"/>
  <c r="X2647" i="1" s="1"/>
  <c r="Z803" i="1"/>
  <c r="U2660" i="1"/>
  <c r="U2673" i="1" s="1"/>
  <c r="AD673" i="1"/>
  <c r="Z806" i="1"/>
  <c r="V705" i="1"/>
  <c r="AD578" i="1"/>
  <c r="U654" i="1"/>
  <c r="AD2023" i="1"/>
  <c r="U887" i="1"/>
  <c r="AD886" i="1"/>
  <c r="R664" i="1"/>
  <c r="V694" i="1"/>
  <c r="R679" i="1"/>
  <c r="R1243" i="1"/>
  <c r="R1247" i="1" s="1"/>
  <c r="X2670" i="1"/>
  <c r="AD2066" i="1"/>
  <c r="AD1076" i="1"/>
  <c r="AD2098" i="1"/>
  <c r="Z695" i="1"/>
  <c r="AD695" i="1" s="1"/>
  <c r="U671" i="1"/>
  <c r="X671" i="1" s="1"/>
  <c r="AD1103" i="1"/>
  <c r="U659" i="1"/>
  <c r="AD2053" i="1"/>
  <c r="X651" i="1"/>
  <c r="AD1916" i="1"/>
  <c r="AD2657" i="1"/>
  <c r="U2659" i="1"/>
  <c r="AD2120" i="1"/>
  <c r="AD2238" i="1"/>
  <c r="AD1226" i="1"/>
  <c r="AD1243" i="1"/>
  <c r="AD1200" i="1"/>
  <c r="Z723" i="1"/>
  <c r="AD1155" i="1"/>
  <c r="AD1127" i="1"/>
  <c r="Z692" i="1"/>
  <c r="AD692" i="1" s="1"/>
  <c r="AD1700" i="1"/>
  <c r="U907" i="1"/>
  <c r="X907" i="1" s="1"/>
  <c r="AD906" i="1"/>
  <c r="AD853" i="1"/>
  <c r="AD1178" i="1"/>
  <c r="U1183" i="1"/>
  <c r="U1181" i="1"/>
  <c r="AD951" i="1"/>
  <c r="V803" i="1"/>
  <c r="V797" i="1"/>
  <c r="R887" i="1"/>
  <c r="V718" i="1"/>
  <c r="R2659" i="1"/>
  <c r="R653" i="1"/>
  <c r="X653" i="1" s="1"/>
  <c r="V739" i="1"/>
  <c r="AD739" i="1" s="1"/>
  <c r="R669" i="1"/>
  <c r="R668" i="1" s="1"/>
  <c r="V813" i="1"/>
  <c r="V715" i="1"/>
  <c r="V714" i="1"/>
  <c r="AD714" i="1" s="1"/>
  <c r="V806" i="1"/>
  <c r="R659" i="1"/>
  <c r="R678" i="1"/>
  <c r="X678" i="1" s="1"/>
  <c r="V755" i="1"/>
  <c r="V752" i="1" s="1"/>
  <c r="V717" i="1"/>
  <c r="Z625" i="1"/>
  <c r="Z584" i="1"/>
  <c r="R654" i="1"/>
  <c r="V798" i="1"/>
  <c r="Z679" i="1"/>
  <c r="R592" i="1"/>
  <c r="Z592" i="1"/>
  <c r="R2650" i="1"/>
  <c r="R2651" i="1" s="1"/>
  <c r="R925" i="1"/>
  <c r="R1183" i="1"/>
  <c r="X2098" i="1" l="1"/>
  <c r="R2104" i="1"/>
  <c r="X2104" i="1" s="1"/>
  <c r="X661" i="1"/>
  <c r="U657" i="1"/>
  <c r="U668" i="1"/>
  <c r="X668" i="1" s="1"/>
  <c r="AD797" i="1"/>
  <c r="AD717" i="1"/>
  <c r="AD813" i="1"/>
  <c r="X659" i="1"/>
  <c r="AD715" i="1"/>
  <c r="AD723" i="1"/>
  <c r="X669" i="1"/>
  <c r="AD804" i="1"/>
  <c r="U2651" i="1"/>
  <c r="AD2651" i="1" s="1"/>
  <c r="X887" i="1"/>
  <c r="AD798" i="1"/>
  <c r="X1243" i="1"/>
  <c r="AD748" i="1"/>
  <c r="X654" i="1"/>
  <c r="AD2673" i="1"/>
  <c r="X2660" i="1"/>
  <c r="AD705" i="1"/>
  <c r="AD718" i="1"/>
  <c r="Z799" i="1"/>
  <c r="Z795" i="1" s="1"/>
  <c r="X925" i="1"/>
  <c r="X1247" i="1"/>
  <c r="AD803" i="1"/>
  <c r="U2645" i="1"/>
  <c r="X2645" i="1" s="1"/>
  <c r="X2644" i="1"/>
  <c r="AD755" i="1"/>
  <c r="X2650" i="1"/>
  <c r="AD724" i="1"/>
  <c r="AD701" i="1"/>
  <c r="X2659" i="1"/>
  <c r="X664" i="1"/>
  <c r="X1181" i="1"/>
  <c r="R1186" i="1"/>
  <c r="X1183" i="1"/>
  <c r="R2118" i="1"/>
  <c r="R2125" i="1" s="1"/>
  <c r="U656" i="1"/>
  <c r="U655" i="1" s="1"/>
  <c r="AD925" i="1"/>
  <c r="AD2642" i="1"/>
  <c r="Z713" i="1"/>
  <c r="AD661" i="1"/>
  <c r="AD671" i="1"/>
  <c r="AD887" i="1"/>
  <c r="AD654" i="1"/>
  <c r="V734" i="1"/>
  <c r="Z694" i="1"/>
  <c r="AD694" i="1" s="1"/>
  <c r="AD2644" i="1"/>
  <c r="AD1181" i="1"/>
  <c r="AD663" i="1"/>
  <c r="AD659" i="1"/>
  <c r="AD2647" i="1"/>
  <c r="AD664" i="1"/>
  <c r="R643" i="1"/>
  <c r="Z722" i="1"/>
  <c r="Z812" i="1"/>
  <c r="U2648" i="1"/>
  <c r="X2648" i="1" s="1"/>
  <c r="AD2660" i="1"/>
  <c r="AD2104" i="1"/>
  <c r="R584" i="1"/>
  <c r="R585" i="1" s="1"/>
  <c r="R636" i="1"/>
  <c r="AD672" i="1"/>
  <c r="AD651" i="1"/>
  <c r="U584" i="1"/>
  <c r="AD907" i="1"/>
  <c r="Z810" i="1"/>
  <c r="AD810" i="1" s="1"/>
  <c r="R674" i="1"/>
  <c r="X674" i="1" s="1"/>
  <c r="V713" i="1"/>
  <c r="R657" i="1"/>
  <c r="AD2670" i="1"/>
  <c r="U650" i="1"/>
  <c r="U649" i="1" s="1"/>
  <c r="U2672" i="1"/>
  <c r="AD2659" i="1"/>
  <c r="V812" i="1"/>
  <c r="AD1247" i="1"/>
  <c r="AD1183" i="1"/>
  <c r="U1186" i="1"/>
  <c r="R650" i="1"/>
  <c r="R649" i="1" s="1"/>
  <c r="R2672" i="1"/>
  <c r="R2673" i="1"/>
  <c r="Z585" i="1"/>
  <c r="R656" i="1"/>
  <c r="R655" i="1" s="1"/>
  <c r="V799" i="1"/>
  <c r="V795" i="1" s="1"/>
  <c r="Z636" i="1"/>
  <c r="X2651" i="1" l="1"/>
  <c r="AD2645" i="1"/>
  <c r="X657" i="1"/>
  <c r="AD722" i="1"/>
  <c r="X2673" i="1"/>
  <c r="X2672" i="1"/>
  <c r="AD656" i="1"/>
  <c r="X656" i="1"/>
  <c r="AD795" i="1"/>
  <c r="X584" i="1"/>
  <c r="AD799" i="1"/>
  <c r="X650" i="1"/>
  <c r="AD812" i="1"/>
  <c r="X1186" i="1"/>
  <c r="AD713" i="1"/>
  <c r="U585" i="1"/>
  <c r="X585" i="1" s="1"/>
  <c r="X655" i="1"/>
  <c r="AD668" i="1"/>
  <c r="Z808" i="1"/>
  <c r="AD808" i="1" s="1"/>
  <c r="AD657" i="1"/>
  <c r="AD2648" i="1"/>
  <c r="AD1186" i="1"/>
  <c r="AD650" i="1"/>
  <c r="AD2672" i="1"/>
  <c r="AD584" i="1"/>
  <c r="X649" i="1"/>
  <c r="R2653" i="1"/>
  <c r="R2664" i="1" s="1"/>
  <c r="R684" i="1"/>
  <c r="AD655" i="1" l="1"/>
  <c r="AD585" i="1"/>
  <c r="AD649" i="1"/>
  <c r="R2666" i="1"/>
  <c r="R2677" i="1" s="1"/>
  <c r="U3546" i="1"/>
  <c r="X3546" i="1" s="1"/>
  <c r="AD3155" i="1"/>
  <c r="AD3157" i="1"/>
  <c r="AD3534" i="1"/>
  <c r="X3178" i="1"/>
  <c r="AD3174" i="1"/>
  <c r="AD3175" i="1"/>
  <c r="AD3171" i="1"/>
  <c r="AD3172" i="1"/>
  <c r="AD3169" i="1"/>
  <c r="AD3177" i="1"/>
  <c r="AD3165" i="1"/>
  <c r="U609" i="1"/>
  <c r="X609" i="1" s="1"/>
  <c r="AD3253" i="1"/>
  <c r="AD609" i="1" l="1"/>
  <c r="Z3303" i="1" l="1"/>
  <c r="AD3303" i="1" s="1"/>
  <c r="Z3304" i="1"/>
  <c r="AD2272" i="1" l="1"/>
  <c r="AD3304" i="1"/>
  <c r="AD3347" i="1"/>
  <c r="AD2658" i="1" l="1"/>
  <c r="Z2671" i="1"/>
  <c r="AD2671" i="1" s="1"/>
  <c r="AD3332" i="1"/>
  <c r="AD3331" i="1"/>
  <c r="AD3325" i="1"/>
  <c r="AD3324" i="1"/>
  <c r="Z3298" i="1"/>
  <c r="AD3297" i="1"/>
  <c r="AD3296" i="1"/>
  <c r="AD3425" i="1"/>
  <c r="AD3423" i="1"/>
  <c r="AD3403" i="1"/>
  <c r="AD3402" i="1"/>
  <c r="AD3380" i="1"/>
  <c r="AD3557" i="1"/>
  <c r="AD3556" i="1"/>
  <c r="AD3509" i="1"/>
  <c r="AD3446" i="1"/>
  <c r="AD3445" i="1"/>
  <c r="AD3444" i="1"/>
  <c r="U615" i="1" l="1"/>
  <c r="X615" i="1" s="1"/>
  <c r="AD615" i="1" l="1"/>
  <c r="U631" i="1"/>
  <c r="X631" i="1" s="1"/>
  <c r="AD611" i="1" l="1"/>
  <c r="AD631" i="1"/>
  <c r="U630" i="1"/>
  <c r="X630" i="1" s="1"/>
  <c r="U3257" i="1"/>
  <c r="X3257" i="1" s="1"/>
  <c r="AD630" i="1" l="1"/>
  <c r="U3263" i="1"/>
  <c r="X3263" i="1" s="1"/>
  <c r="U3434" i="1"/>
  <c r="X3434" i="1" s="1"/>
  <c r="AD3432" i="1"/>
  <c r="AD3536" i="1" l="1"/>
  <c r="U3350" i="1" l="1"/>
  <c r="X3350" i="1" s="1"/>
  <c r="U3227" i="1"/>
  <c r="X3227" i="1" s="1"/>
  <c r="Z3269" i="1" l="1"/>
  <c r="U616" i="1" l="1"/>
  <c r="X616" i="1" s="1"/>
  <c r="U612" i="1"/>
  <c r="X612" i="1" s="1"/>
  <c r="AD612" i="1" l="1"/>
  <c r="AD616" i="1"/>
  <c r="U610" i="1"/>
  <c r="X610" i="1" s="1"/>
  <c r="Z3359" i="1"/>
  <c r="Z3268" i="1"/>
  <c r="AD3268" i="1" s="1"/>
  <c r="AD629" i="1"/>
  <c r="X606" i="1"/>
  <c r="AD604" i="1"/>
  <c r="U599" i="1"/>
  <c r="X599" i="1" s="1"/>
  <c r="U597" i="1"/>
  <c r="X597" i="1" s="1"/>
  <c r="U596" i="1"/>
  <c r="X596" i="1" s="1"/>
  <c r="Z3569" i="1"/>
  <c r="AD3569" i="1" s="1"/>
  <c r="AD3537" i="1"/>
  <c r="AD596" i="1" l="1"/>
  <c r="AD610" i="1"/>
  <c r="AD597" i="1"/>
  <c r="AD599" i="1"/>
  <c r="AD606" i="1"/>
  <c r="U593" i="1"/>
  <c r="X593" i="1" s="1"/>
  <c r="U626" i="1"/>
  <c r="X626" i="1" s="1"/>
  <c r="AD3359" i="1"/>
  <c r="X602" i="1"/>
  <c r="U621" i="1"/>
  <c r="X621" i="1" s="1"/>
  <c r="U601" i="1"/>
  <c r="X601" i="1" s="1"/>
  <c r="Z3570" i="1"/>
  <c r="Z3573" i="1"/>
  <c r="AD3511" i="1"/>
  <c r="AD621" i="1" l="1"/>
  <c r="AD626" i="1"/>
  <c r="AD593" i="1"/>
  <c r="AD601" i="1"/>
  <c r="AD602" i="1"/>
  <c r="U600" i="1"/>
  <c r="X600" i="1" s="1"/>
  <c r="AD3427" i="1"/>
  <c r="AD3381" i="1"/>
  <c r="AD3352" i="1"/>
  <c r="AD600" i="1" l="1"/>
  <c r="AD3260" i="1"/>
  <c r="U3228" i="1" l="1"/>
  <c r="X3228" i="1" s="1"/>
  <c r="AD3225" i="1"/>
  <c r="AD3224" i="1"/>
  <c r="AD3223" i="1"/>
  <c r="AD3222" i="1"/>
  <c r="AD3221" i="1"/>
  <c r="AD3220" i="1"/>
  <c r="AD3219" i="1"/>
  <c r="AD3218" i="1"/>
  <c r="AD3217" i="1"/>
  <c r="AD3216" i="1"/>
  <c r="AD3215" i="1"/>
  <c r="AD3214" i="1"/>
  <c r="AD3213" i="1"/>
  <c r="AD3212" i="1"/>
  <c r="AD3211" i="1"/>
  <c r="U3210" i="1"/>
  <c r="AD3202" i="1"/>
  <c r="AD3198" i="1"/>
  <c r="U3197" i="1"/>
  <c r="AD3195" i="1"/>
  <c r="AD3194" i="1"/>
  <c r="AD3193" i="1"/>
  <c r="AD3192" i="1"/>
  <c r="AD3191" i="1"/>
  <c r="AD3190" i="1"/>
  <c r="AD3189" i="1"/>
  <c r="AD3188" i="1"/>
  <c r="AD3187" i="1"/>
  <c r="AD3186" i="1"/>
  <c r="U3185" i="1"/>
  <c r="X3210" i="1" l="1"/>
  <c r="U1611" i="1"/>
  <c r="X1611" i="1" s="1"/>
  <c r="U1451" i="1"/>
  <c r="X1451" i="1" s="1"/>
  <c r="X3185" i="1"/>
  <c r="U3201" i="1"/>
  <c r="U3203" i="1" s="1"/>
  <c r="X3203" i="1" s="1"/>
  <c r="X3197" i="1"/>
  <c r="AD3228" i="1"/>
  <c r="AD3185" i="1"/>
  <c r="AD3210" i="1"/>
  <c r="AD3227" i="1"/>
  <c r="AD3197" i="1"/>
  <c r="U3199" i="1"/>
  <c r="X3199" i="1" s="1"/>
  <c r="AD3173" i="1"/>
  <c r="AD3170" i="1"/>
  <c r="AD3168" i="1"/>
  <c r="AD3167" i="1"/>
  <c r="AD3166" i="1"/>
  <c r="U3158" i="1"/>
  <c r="AD3156" i="1"/>
  <c r="AD3154" i="1"/>
  <c r="AD3153" i="1"/>
  <c r="AD3152" i="1"/>
  <c r="AD3151" i="1"/>
  <c r="AD3150" i="1"/>
  <c r="AD3149" i="1"/>
  <c r="AD3148" i="1"/>
  <c r="AD3147" i="1"/>
  <c r="AD3146" i="1"/>
  <c r="AD3145" i="1"/>
  <c r="AD3144" i="1"/>
  <c r="U3137" i="1"/>
  <c r="AD3135" i="1"/>
  <c r="AD3134" i="1"/>
  <c r="AD3133" i="1"/>
  <c r="AD3132" i="1"/>
  <c r="AD3131" i="1"/>
  <c r="AD3130" i="1"/>
  <c r="AD3129" i="1"/>
  <c r="AD3128" i="1"/>
  <c r="AD3127" i="1"/>
  <c r="AD3126" i="1"/>
  <c r="AD3125" i="1"/>
  <c r="U3118" i="1"/>
  <c r="AD3116" i="1"/>
  <c r="AD3115" i="1"/>
  <c r="AD3114" i="1"/>
  <c r="AD3113" i="1"/>
  <c r="AD3112" i="1"/>
  <c r="AD3111" i="1"/>
  <c r="AD3110" i="1"/>
  <c r="AD3109" i="1"/>
  <c r="AD3108" i="1"/>
  <c r="AD3107" i="1"/>
  <c r="AD1451" i="1" l="1"/>
  <c r="U1453" i="1"/>
  <c r="AD3158" i="1"/>
  <c r="X3158" i="1"/>
  <c r="AD3201" i="1"/>
  <c r="X3201" i="1"/>
  <c r="U3119" i="1"/>
  <c r="X3119" i="1" s="1"/>
  <c r="X3118" i="1"/>
  <c r="U3138" i="1"/>
  <c r="X3138" i="1" s="1"/>
  <c r="X3137" i="1"/>
  <c r="U1613" i="1"/>
  <c r="U1663" i="1" s="1"/>
  <c r="U1670" i="1" s="1"/>
  <c r="AD1611" i="1"/>
  <c r="AD3199" i="1"/>
  <c r="AD3203" i="1"/>
  <c r="U3159" i="1"/>
  <c r="AD3178" i="1"/>
  <c r="U3179" i="1"/>
  <c r="X3179" i="1" s="1"/>
  <c r="AD3118" i="1"/>
  <c r="AD3137" i="1"/>
  <c r="Z3574" i="1"/>
  <c r="AD3573" i="1"/>
  <c r="U3568" i="1"/>
  <c r="X3568" i="1" s="1"/>
  <c r="AD3566" i="1"/>
  <c r="AD3565" i="1"/>
  <c r="AD3564" i="1"/>
  <c r="AD3563" i="1"/>
  <c r="AD3562" i="1"/>
  <c r="AD3561" i="1"/>
  <c r="AD3560" i="1"/>
  <c r="AD3559" i="1"/>
  <c r="AD3558" i="1"/>
  <c r="AD3555" i="1"/>
  <c r="AD3554" i="1"/>
  <c r="AD3546" i="1"/>
  <c r="AD3544" i="1"/>
  <c r="AD3543" i="1"/>
  <c r="AD3542" i="1"/>
  <c r="AD3541" i="1"/>
  <c r="AD3540" i="1"/>
  <c r="AD3539" i="1"/>
  <c r="AD3538" i="1"/>
  <c r="AD3535" i="1"/>
  <c r="AD3533" i="1"/>
  <c r="AD3532" i="1"/>
  <c r="U3521" i="1"/>
  <c r="X3521" i="1" s="1"/>
  <c r="AD3519" i="1"/>
  <c r="AD3518" i="1"/>
  <c r="AD3517" i="1"/>
  <c r="AD3516" i="1"/>
  <c r="AD3515" i="1"/>
  <c r="AD3514" i="1"/>
  <c r="AD3513" i="1"/>
  <c r="AD3512" i="1"/>
  <c r="AD3510" i="1"/>
  <c r="AD3508" i="1"/>
  <c r="AD3507" i="1"/>
  <c r="U3499" i="1"/>
  <c r="X3499" i="1" s="1"/>
  <c r="AD3497" i="1"/>
  <c r="AD3496" i="1"/>
  <c r="AD3495" i="1"/>
  <c r="AD3494" i="1"/>
  <c r="AD3493" i="1"/>
  <c r="AD3492" i="1"/>
  <c r="AD3491" i="1"/>
  <c r="AD3490" i="1"/>
  <c r="AD3489" i="1"/>
  <c r="AD3488" i="1"/>
  <c r="AD3487" i="1"/>
  <c r="AD3486" i="1"/>
  <c r="U3477" i="1"/>
  <c r="X3477" i="1" s="1"/>
  <c r="AD3475" i="1"/>
  <c r="AD3474" i="1"/>
  <c r="AD3473" i="1"/>
  <c r="AD3472" i="1"/>
  <c r="AD3471" i="1"/>
  <c r="AD3470" i="1"/>
  <c r="AD3469" i="1"/>
  <c r="AD3468" i="1"/>
  <c r="AD3467" i="1"/>
  <c r="AD3466" i="1"/>
  <c r="AD3465" i="1"/>
  <c r="U3456" i="1"/>
  <c r="X3456" i="1" s="1"/>
  <c r="AD3454" i="1"/>
  <c r="AD3453" i="1"/>
  <c r="AD3452" i="1"/>
  <c r="AD3451" i="1"/>
  <c r="AD3450" i="1"/>
  <c r="AD3449" i="1"/>
  <c r="AD3448" i="1"/>
  <c r="AD3447" i="1"/>
  <c r="AD3443" i="1"/>
  <c r="AD3442" i="1"/>
  <c r="U3437" i="1"/>
  <c r="X3437" i="1" s="1"/>
  <c r="AD3431" i="1"/>
  <c r="AD3430" i="1"/>
  <c r="AD3429" i="1"/>
  <c r="AD3428" i="1"/>
  <c r="AD3426" i="1"/>
  <c r="AD3422" i="1"/>
  <c r="AD3421" i="1"/>
  <c r="U3412" i="1"/>
  <c r="X3412" i="1" s="1"/>
  <c r="AD3410" i="1"/>
  <c r="AD3409" i="1"/>
  <c r="AD3408" i="1"/>
  <c r="AD3407" i="1"/>
  <c r="AD3406" i="1"/>
  <c r="AD3405" i="1"/>
  <c r="AD3404" i="1"/>
  <c r="AD3401" i="1"/>
  <c r="AD3400" i="1"/>
  <c r="U3391" i="1"/>
  <c r="X3391" i="1" s="1"/>
  <c r="AD3389" i="1"/>
  <c r="AD3388" i="1"/>
  <c r="AD3387" i="1"/>
  <c r="AD3386" i="1"/>
  <c r="AD3385" i="1"/>
  <c r="AD3384" i="1"/>
  <c r="AD3383" i="1"/>
  <c r="AD3382" i="1"/>
  <c r="AD3379" i="1"/>
  <c r="AD3378" i="1"/>
  <c r="Z3361" i="1"/>
  <c r="Z3369" i="1" s="1"/>
  <c r="Z3360" i="1"/>
  <c r="Z3358" i="1"/>
  <c r="AD3354" i="1"/>
  <c r="AD3353" i="1"/>
  <c r="AD3351" i="1"/>
  <c r="U3357" i="1"/>
  <c r="X3357" i="1" s="1"/>
  <c r="AD3348" i="1"/>
  <c r="AD3346" i="1"/>
  <c r="AD3345" i="1"/>
  <c r="AD3344" i="1"/>
  <c r="AD3343" i="1"/>
  <c r="AD3342" i="1"/>
  <c r="AD3341" i="1"/>
  <c r="AD3340" i="1"/>
  <c r="AD3339" i="1"/>
  <c r="U3318" i="1"/>
  <c r="Z778" i="1" s="1"/>
  <c r="AD3316" i="1"/>
  <c r="AD3315" i="1"/>
  <c r="U3311" i="1"/>
  <c r="Z777" i="1" s="1"/>
  <c r="AD3309" i="1"/>
  <c r="AD3308" i="1"/>
  <c r="Z3302" i="1"/>
  <c r="AD3302" i="1" s="1"/>
  <c r="Z3301" i="1"/>
  <c r="Z3322" i="1" s="1"/>
  <c r="Z3329" i="1" s="1"/>
  <c r="AD3295" i="1"/>
  <c r="AD3294" i="1"/>
  <c r="U3293" i="1"/>
  <c r="X3293" i="1" s="1"/>
  <c r="AD3291" i="1"/>
  <c r="AD3290" i="1"/>
  <c r="AD3289" i="1"/>
  <c r="AD3288" i="1"/>
  <c r="AD3287" i="1"/>
  <c r="AD3286" i="1"/>
  <c r="AD3285" i="1"/>
  <c r="AD3284" i="1"/>
  <c r="AD3283" i="1"/>
  <c r="AD3282" i="1"/>
  <c r="AD3281" i="1"/>
  <c r="AD3280" i="1"/>
  <c r="AD3279" i="1"/>
  <c r="AD3278" i="1"/>
  <c r="AD3277" i="1"/>
  <c r="Z3267" i="1"/>
  <c r="Z3366" i="1" s="1"/>
  <c r="Z3266" i="1"/>
  <c r="AD3261" i="1"/>
  <c r="AD3259" i="1"/>
  <c r="AD3258" i="1"/>
  <c r="U3265" i="1"/>
  <c r="X3265" i="1" s="1"/>
  <c r="AD3255" i="1"/>
  <c r="AD3254" i="1"/>
  <c r="AD3252" i="1"/>
  <c r="AD3251" i="1"/>
  <c r="AD3250" i="1"/>
  <c r="AD3249" i="1"/>
  <c r="AD3248" i="1"/>
  <c r="AD3247" i="1"/>
  <c r="AD3246" i="1"/>
  <c r="AD3245" i="1"/>
  <c r="AD3244" i="1"/>
  <c r="AD3243" i="1"/>
  <c r="AD3242" i="1"/>
  <c r="AD3241" i="1"/>
  <c r="Z752" i="1" l="1"/>
  <c r="AD752" i="1" s="1"/>
  <c r="X1613" i="1"/>
  <c r="U1455" i="1"/>
  <c r="X1455" i="1" s="1"/>
  <c r="X1453" i="1"/>
  <c r="Z2274" i="1"/>
  <c r="AD2268" i="1"/>
  <c r="AD1453" i="1"/>
  <c r="Z732" i="1"/>
  <c r="AD732" i="1" s="1"/>
  <c r="U1457" i="1"/>
  <c r="X1457" i="1" s="1"/>
  <c r="AD3138" i="1"/>
  <c r="AD3119" i="1"/>
  <c r="AD3159" i="1"/>
  <c r="X3159" i="1"/>
  <c r="AD3179" i="1"/>
  <c r="Z3271" i="1"/>
  <c r="U3271" i="1"/>
  <c r="X3271" i="1" s="1"/>
  <c r="Z3362" i="1"/>
  <c r="Z2664" i="1"/>
  <c r="U1614" i="1"/>
  <c r="X1614" i="1" s="1"/>
  <c r="AD1613" i="1"/>
  <c r="U3478" i="1"/>
  <c r="X3478" i="1" s="1"/>
  <c r="U3413" i="1"/>
  <c r="X3413" i="1" s="1"/>
  <c r="U3525" i="1"/>
  <c r="U3570" i="1"/>
  <c r="X3570" i="1" s="1"/>
  <c r="U3438" i="1"/>
  <c r="X3438" i="1" s="1"/>
  <c r="U1253" i="1"/>
  <c r="U3500" i="1"/>
  <c r="X3500" i="1" s="1"/>
  <c r="U3459" i="1"/>
  <c r="X3459" i="1" s="1"/>
  <c r="U3457" i="1"/>
  <c r="X3457" i="1" s="1"/>
  <c r="Z3368" i="1"/>
  <c r="AD3360" i="1"/>
  <c r="AD3358" i="1"/>
  <c r="U3319" i="1"/>
  <c r="AD3319" i="1" s="1"/>
  <c r="AD3369" i="1"/>
  <c r="AD3267" i="1"/>
  <c r="U3547" i="1"/>
  <c r="X3547" i="1" s="1"/>
  <c r="U3549" i="1"/>
  <c r="X3549" i="1" s="1"/>
  <c r="AD3521" i="1"/>
  <c r="U3523" i="1"/>
  <c r="X3523" i="1" s="1"/>
  <c r="U3394" i="1"/>
  <c r="X3394" i="1" s="1"/>
  <c r="U3392" i="1"/>
  <c r="X3392" i="1" s="1"/>
  <c r="AD3391" i="1"/>
  <c r="AD3434" i="1"/>
  <c r="AD3456" i="1"/>
  <c r="U3435" i="1"/>
  <c r="X3435" i="1" s="1"/>
  <c r="AD3412" i="1"/>
  <c r="U3415" i="1"/>
  <c r="X3415" i="1" s="1"/>
  <c r="AD3437" i="1"/>
  <c r="AD3477" i="1"/>
  <c r="U3480" i="1"/>
  <c r="X3480" i="1" s="1"/>
  <c r="AD3499" i="1"/>
  <c r="U3502" i="1"/>
  <c r="X3502" i="1" s="1"/>
  <c r="AD3568" i="1"/>
  <c r="U3572" i="1"/>
  <c r="X3572" i="1" s="1"/>
  <c r="AD3318" i="1"/>
  <c r="AD3366" i="1"/>
  <c r="AD3266" i="1"/>
  <c r="AD3257" i="1"/>
  <c r="AD3293" i="1"/>
  <c r="U3300" i="1"/>
  <c r="X3300" i="1" s="1"/>
  <c r="U3298" i="1"/>
  <c r="X3298" i="1" s="1"/>
  <c r="U3312" i="1"/>
  <c r="R3312" i="1" s="1"/>
  <c r="AD3311" i="1"/>
  <c r="U3362" i="1"/>
  <c r="X3362" i="1" s="1"/>
  <c r="AD3357" i="1"/>
  <c r="AD3301" i="1"/>
  <c r="Z3305" i="1" s="1"/>
  <c r="AD3350" i="1"/>
  <c r="U3355" i="1"/>
  <c r="X3355" i="1" s="1"/>
  <c r="AD3361" i="1"/>
  <c r="X1253" i="1" l="1"/>
  <c r="U614" i="1"/>
  <c r="AD1455" i="1"/>
  <c r="X1670" i="1"/>
  <c r="X1663" i="1"/>
  <c r="AD1457" i="1"/>
  <c r="Z731" i="1"/>
  <c r="AD731" i="1" s="1"/>
  <c r="U1459" i="1"/>
  <c r="U648" i="1"/>
  <c r="AD3525" i="1"/>
  <c r="X3525" i="1"/>
  <c r="U681" i="1"/>
  <c r="AD2654" i="1"/>
  <c r="Z2667" i="1"/>
  <c r="Z2677" i="1" s="1"/>
  <c r="AD2274" i="1"/>
  <c r="Z676" i="1"/>
  <c r="AD676" i="1" s="1"/>
  <c r="Z735" i="1"/>
  <c r="AD735" i="1" s="1"/>
  <c r="AD3570" i="1"/>
  <c r="AD3438" i="1"/>
  <c r="AD3478" i="1"/>
  <c r="AD3500" i="1"/>
  <c r="AD3413" i="1"/>
  <c r="AD1663" i="1"/>
  <c r="U1255" i="1"/>
  <c r="AD1253" i="1"/>
  <c r="U3481" i="1"/>
  <c r="X3481" i="1" s="1"/>
  <c r="AD3523" i="1"/>
  <c r="AD3435" i="1"/>
  <c r="U3550" i="1"/>
  <c r="X3550" i="1" s="1"/>
  <c r="U3574" i="1"/>
  <c r="X3574" i="1" s="1"/>
  <c r="AD3547" i="1"/>
  <c r="U3527" i="1"/>
  <c r="X3527" i="1" s="1"/>
  <c r="AD1614" i="1"/>
  <c r="U3503" i="1"/>
  <c r="X3503" i="1" s="1"/>
  <c r="U3460" i="1"/>
  <c r="X3460" i="1" s="1"/>
  <c r="AD3459" i="1"/>
  <c r="U3395" i="1"/>
  <c r="X3395" i="1" s="1"/>
  <c r="AD3392" i="1"/>
  <c r="AD3269" i="1"/>
  <c r="AD3549" i="1"/>
  <c r="AD3394" i="1"/>
  <c r="AD3572" i="1"/>
  <c r="AD3480" i="1"/>
  <c r="AD3502" i="1"/>
  <c r="U3416" i="1"/>
  <c r="X3416" i="1" s="1"/>
  <c r="AD3415" i="1"/>
  <c r="AD3368" i="1"/>
  <c r="AD3323" i="1"/>
  <c r="Z3367" i="1"/>
  <c r="AD3312" i="1"/>
  <c r="AD3265" i="1"/>
  <c r="AD3355" i="1"/>
  <c r="Z3365" i="1"/>
  <c r="AD3322" i="1"/>
  <c r="AD3362" i="1"/>
  <c r="AD3298" i="1"/>
  <c r="AD3263" i="1"/>
  <c r="AD3300" i="1"/>
  <c r="U3321" i="1"/>
  <c r="X3321" i="1" s="1"/>
  <c r="U3305" i="1"/>
  <c r="X3305" i="1" s="1"/>
  <c r="U2118" i="1" l="1"/>
  <c r="U2653" i="1" s="1"/>
  <c r="X648" i="1"/>
  <c r="U643" i="1"/>
  <c r="X643" i="1" s="1"/>
  <c r="X681" i="1"/>
  <c r="X1255" i="1"/>
  <c r="U1256" i="1"/>
  <c r="X1256" i="1" s="1"/>
  <c r="U682" i="1"/>
  <c r="X682" i="1" s="1"/>
  <c r="X1459" i="1"/>
  <c r="AD1459" i="1"/>
  <c r="AD648" i="1"/>
  <c r="Z734" i="1"/>
  <c r="AD734" i="1" s="1"/>
  <c r="AD681" i="1"/>
  <c r="Z730" i="1"/>
  <c r="AD730" i="1" s="1"/>
  <c r="AD3365" i="1"/>
  <c r="Z3370" i="1"/>
  <c r="Z674" i="1"/>
  <c r="AD674" i="1" s="1"/>
  <c r="AD2667" i="1"/>
  <c r="AD1255" i="1"/>
  <c r="AD1670" i="1"/>
  <c r="AD3550" i="1"/>
  <c r="Z3326" i="1"/>
  <c r="AD3416" i="1"/>
  <c r="AD3330" i="1"/>
  <c r="U3328" i="1"/>
  <c r="X3328" i="1" s="1"/>
  <c r="U3326" i="1"/>
  <c r="X3326" i="1" s="1"/>
  <c r="AD3321" i="1"/>
  <c r="AD3329" i="1"/>
  <c r="U3364" i="1"/>
  <c r="X3364" i="1" s="1"/>
  <c r="AD3305" i="1"/>
  <c r="AD3271" i="1"/>
  <c r="U679" i="1" l="1"/>
  <c r="X679" i="1" s="1"/>
  <c r="AD682" i="1"/>
  <c r="X2653" i="1"/>
  <c r="X2118" i="1"/>
  <c r="Z729" i="1"/>
  <c r="AD729" i="1" s="1"/>
  <c r="AD643" i="1"/>
  <c r="U2125" i="1"/>
  <c r="X2125" i="1" s="1"/>
  <c r="Z684" i="1"/>
  <c r="AD2663" i="1"/>
  <c r="AD2118" i="1"/>
  <c r="AD1256" i="1"/>
  <c r="U3370" i="1"/>
  <c r="X3370" i="1" s="1"/>
  <c r="Z3333" i="1"/>
  <c r="AD3367" i="1"/>
  <c r="AD3364" i="1"/>
  <c r="AD3326" i="1"/>
  <c r="U3333" i="1"/>
  <c r="X3333" i="1" s="1"/>
  <c r="AD3328" i="1"/>
  <c r="U684" i="1" l="1"/>
  <c r="X684" i="1" s="1"/>
  <c r="AD679" i="1"/>
  <c r="Z814" i="1"/>
  <c r="U2664" i="1"/>
  <c r="X2664" i="1" s="1"/>
  <c r="AD3370" i="1"/>
  <c r="AD2653" i="1"/>
  <c r="U2666" i="1"/>
  <c r="X2666" i="1" s="1"/>
  <c r="V814" i="1"/>
  <c r="AD2125" i="1"/>
  <c r="AD3333" i="1"/>
  <c r="AD684" i="1" l="1"/>
  <c r="AD814" i="1"/>
  <c r="U2677" i="1"/>
  <c r="X2677" i="1" s="1"/>
  <c r="AD2666" i="1"/>
  <c r="AD2664" i="1"/>
  <c r="U3231" i="1"/>
  <c r="AD2677" i="1" l="1"/>
  <c r="AE3231" i="1"/>
  <c r="U635" i="1" l="1"/>
  <c r="AD635" i="1" s="1"/>
  <c r="U634" i="1" l="1"/>
  <c r="U622" i="1"/>
  <c r="U608" i="1"/>
  <c r="X608" i="1" s="1"/>
  <c r="AD608" i="1" l="1"/>
  <c r="U619" i="1"/>
  <c r="X619" i="1" s="1"/>
  <c r="AD622" i="1"/>
  <c r="U633" i="1"/>
  <c r="AD634" i="1"/>
  <c r="U607" i="1"/>
  <c r="X607" i="1" s="1"/>
  <c r="U618" i="1"/>
  <c r="X618" i="1" s="1"/>
  <c r="X614" i="1"/>
  <c r="AD633" i="1" l="1"/>
  <c r="AD619" i="1"/>
  <c r="U632" i="1"/>
  <c r="U617" i="1"/>
  <c r="X617" i="1" s="1"/>
  <c r="AD618" i="1"/>
  <c r="AD607" i="1"/>
  <c r="U613" i="1"/>
  <c r="X613" i="1" s="1"/>
  <c r="AD614" i="1"/>
  <c r="U625" i="1"/>
  <c r="X625" i="1" s="1"/>
  <c r="U3230" i="1"/>
  <c r="U3232" i="1" s="1"/>
  <c r="AE3232" i="1" s="1"/>
  <c r="AD617" i="1" l="1"/>
  <c r="AD632" i="1"/>
  <c r="AD613" i="1"/>
  <c r="AD625" i="1"/>
  <c r="AE3230" i="1"/>
  <c r="U592" i="1" l="1"/>
  <c r="X592" i="1" s="1"/>
  <c r="AD592" i="1" l="1"/>
  <c r="U636" i="1"/>
  <c r="X636" i="1" s="1"/>
  <c r="Y3231" i="1"/>
  <c r="Y3230" i="1"/>
  <c r="Y3232" i="1"/>
  <c r="AD3527" i="1"/>
  <c r="AD3457" i="1"/>
  <c r="AD3460" i="1"/>
  <c r="AD3395" i="1"/>
  <c r="AD3481" i="1"/>
  <c r="AD3574" i="1"/>
  <c r="AD3503" i="1"/>
  <c r="AD636"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tc={D16374CB-6B3D-4869-994F-D45520FFBBD9}</author>
    <author>tc={908CA1B2-EB96-4E93-AFDC-5B58E116C7A9}</author>
    <author>tc={624FB998-8339-495E-8CB4-004094FD184B}</author>
    <author>Tamás Pakai</author>
    <author>tc={B194AEF5-BD40-4FE6-9AF5-A58A25A52363}</author>
    <author>tc={78C57DC2-6FBE-4B5E-A537-4A98212B1C93}</author>
    <author>tc={0D946D5F-A363-4471-9073-DE01AB4F7EF4}</author>
    <author>tc={A923F5F0-232A-4416-A8C4-505055995C89}</author>
    <author>tc={A7B8EAA1-5FDC-4B48-BDBC-9AE60481937A}</author>
    <author>tc={1629F1BF-3973-4C22-855B-7AEBFE39E448}</author>
    <author>tc={07EA402B-CDCB-40CC-964A-2B4B15F28D1C}</author>
    <author>tc={73B9BD9F-074D-4933-B6D8-60412689C602}</author>
    <author>tc={8A588853-AEC9-4CB6-971B-96DE5BFA1873}</author>
    <author>tc={14608872-7E4D-4115-BA49-F641D82184F0}</author>
    <author>tc={6B77469D-A2F7-4523-A794-D17D715BBD50}</author>
    <author>tc={ECD9AA72-A8F6-4414-9DAB-C7BB63C72AAF}</author>
  </authors>
  <commentList>
    <comment ref="U604" authorId="0" shapeId="0" xr:uid="{D16374CB-6B3D-4869-994F-D45520FFBBD9}">
      <text>
        <t>[Témakörökbe rendezett megjegyzés]
Ebben az Excel-verzióban olvasni tudja ezt a témakörökbe rendezett megjegyzést, ha viszont újabb Excel-verzióban nyitja meg a fájlt, eltávolítjuk a módosításait a megjegyzésből. További információ: https://go.microsoft.com/fwlink/?linkid=870924
Megjegyzés:
    24000</t>
      </text>
    </comment>
    <comment ref="U618" authorId="1" shapeId="0" xr:uid="{908CA1B2-EB96-4E93-AFDC-5B58E116C7A9}">
      <text>
        <t xml:space="preserve">[Témakörökbe rendezett megjegyzés]
Ebben az Excel-verzióban olvasni tudja ezt a témakörökbe rendezett megjegyzést, ha viszont újabb Excel-verzióban nyitja meg a fájlt, eltávolítjuk a módosításait a megjegyzésből. További információ: https://go.microsoft.com/fwlink/?linkid=870924
Megjegyzés:
    146208
</t>
      </text>
    </comment>
    <comment ref="U621" authorId="2" shapeId="0" xr:uid="{624FB998-8339-495E-8CB4-004094FD184B}">
      <text>
        <t>[Témakörökbe rendezett megjegyzés]
Ebben az Excel-verzióban olvasni tudja ezt a témakörökbe rendezett megjegyzést, ha viszont újabb Excel-verzióban nyitja meg a fájlt, eltávolítjuk a módosításait a megjegyzésből. További információ: https://go.microsoft.com/fwlink/?linkid=870924
Megjegyzés:
    5000</t>
      </text>
    </comment>
    <comment ref="R990" authorId="3" shapeId="0" xr:uid="{740D9891-35E7-45D1-B0CB-459DEDB75FD3}">
      <text>
        <r>
          <rPr>
            <b/>
            <sz val="9"/>
            <color indexed="81"/>
            <rFont val="Tahoma"/>
            <family val="2"/>
          </rPr>
          <t>Tamás Pakai:</t>
        </r>
        <r>
          <rPr>
            <sz val="9"/>
            <color indexed="81"/>
            <rFont val="Tahoma"/>
            <family val="2"/>
          </rPr>
          <t xml:space="preserve">
59.406.316,00 - 35.335.310,94 = 24.071.005,06</t>
        </r>
      </text>
    </comment>
    <comment ref="R1023" authorId="3" shapeId="0" xr:uid="{8BEE6809-FA0F-47A5-A189-42797FF41E0A}">
      <text>
        <r>
          <rPr>
            <b/>
            <sz val="9"/>
            <color indexed="81"/>
            <rFont val="Tahoma"/>
            <family val="2"/>
          </rPr>
          <t>Tamás Pakai:</t>
        </r>
        <r>
          <rPr>
            <sz val="9"/>
            <color indexed="81"/>
            <rFont val="Tahoma"/>
            <family val="2"/>
          </rPr>
          <t xml:space="preserve">
59.406.316,00 - 35.335.310,94 = 24.071.005,06</t>
        </r>
      </text>
    </comment>
    <comment ref="R1267" authorId="3" shapeId="0" xr:uid="{8608BEBC-6C34-43B7-80F3-5574D49F225F}">
      <text>
        <r>
          <rPr>
            <b/>
            <sz val="9"/>
            <color indexed="81"/>
            <rFont val="Tahoma"/>
            <family val="2"/>
          </rPr>
          <t>Tamás Pakai:</t>
        </r>
        <r>
          <rPr>
            <sz val="9"/>
            <color indexed="81"/>
            <rFont val="Tahoma"/>
            <family val="2"/>
          </rPr>
          <t xml:space="preserve">
1.750.000,-
+ дечији фестивал 450.000,-</t>
        </r>
      </text>
    </comment>
    <comment ref="U1267" authorId="3" shapeId="0" xr:uid="{FF858B18-9102-4643-943D-1C3690678AE7}">
      <text>
        <r>
          <rPr>
            <b/>
            <sz val="9"/>
            <color indexed="81"/>
            <rFont val="Tahoma"/>
            <family val="2"/>
          </rPr>
          <t>Tamás Pakai:</t>
        </r>
        <r>
          <rPr>
            <sz val="9"/>
            <color indexed="81"/>
            <rFont val="Tahoma"/>
            <family val="2"/>
          </rPr>
          <t xml:space="preserve">
1.750.000,-
+ дечији фестивал 450.000,-</t>
        </r>
      </text>
    </comment>
    <comment ref="R1860" authorId="3" shapeId="0" xr:uid="{25C5E54E-678F-46FF-B194-66C62EFCF7CA}">
      <text>
        <r>
          <rPr>
            <b/>
            <sz val="9"/>
            <color indexed="81"/>
            <rFont val="Tahoma"/>
            <family val="2"/>
          </rPr>
          <t>Tamás Pakai:</t>
        </r>
        <r>
          <rPr>
            <sz val="9"/>
            <color indexed="81"/>
            <rFont val="Tahoma"/>
            <family val="2"/>
          </rPr>
          <t xml:space="preserve">
59.406.316,00 - 35.335.310,94 = 24.071.005,06</t>
        </r>
      </text>
    </comment>
    <comment ref="R1867" authorId="3" shapeId="0" xr:uid="{F53F69E9-4335-499D-B7A4-2F5C57D545A8}">
      <text>
        <r>
          <rPr>
            <b/>
            <sz val="9"/>
            <color indexed="81"/>
            <rFont val="Tahoma"/>
            <family val="2"/>
          </rPr>
          <t>Tamás Pakai:</t>
        </r>
        <r>
          <rPr>
            <sz val="9"/>
            <color indexed="81"/>
            <rFont val="Tahoma"/>
            <family val="2"/>
          </rPr>
          <t xml:space="preserve">
59.406.316,00 - 35.335.310,94 = 24.071.005,06</t>
        </r>
      </text>
    </comment>
    <comment ref="R1875" authorId="3" shapeId="0" xr:uid="{62A763B4-75B4-4CED-B585-C0F0E8FBD8D3}">
      <text>
        <r>
          <rPr>
            <b/>
            <sz val="9"/>
            <color indexed="81"/>
            <rFont val="Tahoma"/>
            <family val="2"/>
          </rPr>
          <t>Tamás Pakai:</t>
        </r>
        <r>
          <rPr>
            <sz val="9"/>
            <color indexed="81"/>
            <rFont val="Tahoma"/>
            <family val="2"/>
          </rPr>
          <t xml:space="preserve">
59.406.316,00 - 35.335.310,94 = 24.071.005,06</t>
        </r>
      </text>
    </comment>
    <comment ref="G2441" authorId="4" shapeId="0" xr:uid="{B194AEF5-BD40-4FE6-9AF5-A58A25A52363}">
      <text>
        <t>[Témakörökbe rendezett megjegyzés]
Ebben az Excel-verzióban olvasni tudja ezt a témakörökbe rendezett megjegyzést, ha viszont újabb Excel-verzióban nyitja meg a fájlt, eltávolítjuk a módosításait a megjegyzésből. További információ: https://go.microsoft.com/fwlink/?linkid=870924
Megjegyzés:
    nincs beillesztve az összesítésbe</t>
      </text>
    </comment>
    <comment ref="G2486" authorId="5" shapeId="0" xr:uid="{78C57DC2-6FBE-4B5E-A537-4A98212B1C93}">
      <text>
        <t>[Témakörökbe rendezett megjegyzés]
Ebben az Excel-verzióban olvasni tudja ezt a témakörökbe rendezett megjegyzést, ha viszont újabb Excel-verzióban nyitja meg a fájlt, eltávolítjuk a módosításait a megjegyzésből. További információ: https://go.microsoft.com/fwlink/?linkid=870924
Megjegyzés:
    nincs beillesztve az összesítésbe</t>
      </text>
    </comment>
    <comment ref="G2505" authorId="6" shapeId="0" xr:uid="{0D946D5F-A363-4471-9073-DE01AB4F7EF4}">
      <text>
        <t>[Témakörökbe rendezett megjegyzés]
Ebben az Excel-verzióban olvasni tudja ezt a témakörökbe rendezett megjegyzést, ha viszont újabb Excel-verzióban nyitja meg a fájlt, eltávolítjuk a módosításait a megjegyzésből. További információ: https://go.microsoft.com/fwlink/?linkid=870924
Megjegyzés:
    nincs beillesztve az összesítekhez</t>
      </text>
    </comment>
    <comment ref="R2625" authorId="7" shapeId="0" xr:uid="{A923F5F0-232A-4416-A8C4-505055995C89}">
      <text>
        <t>[Témakörökbe rendezett megjegyzés]
Ebben az Excel-verzióban olvasni tudja ezt a témakörökbe rendezett megjegyzést, ha viszont újabb Excel-verzióban nyitja meg a fájlt, eltávolítjuk a módosításait a megjegyzésből. További információ: https://go.microsoft.com/fwlink/?linkid=870924
Megjegyzés:
    Школа у Мартоношу +1.500.000,00 динара</t>
      </text>
    </comment>
    <comment ref="U2625" authorId="8" shapeId="0" xr:uid="{A7B8EAA1-5FDC-4B48-BDBC-9AE60481937A}">
      <text>
        <t>[Témakörökbe rendezett megjegyzés]
Ebben az Excel-verzióban olvasni tudja ezt a témakörökbe rendezett megjegyzést, ha viszont újabb Excel-verzióban nyitja meg a fájlt, eltávolítjuk a módosításait a megjegyzésből. További információ: https://go.microsoft.com/fwlink/?linkid=870924
Megjegyzés:
    Школа у Мартоношу +1.500.000,00 динара</t>
      </text>
    </comment>
    <comment ref="R3112" authorId="3" shapeId="0" xr:uid="{0AEEE972-30C4-4AF3-9CF7-7176F2A96503}">
      <text>
        <r>
          <rPr>
            <b/>
            <sz val="9"/>
            <color indexed="81"/>
            <rFont val="Tahoma"/>
            <family val="2"/>
          </rPr>
          <t>Tamás Pakai:</t>
        </r>
        <r>
          <rPr>
            <sz val="9"/>
            <color indexed="81"/>
            <rFont val="Tahoma"/>
            <family val="2"/>
          </rPr>
          <t xml:space="preserve">
1.750.000,-
+ дечији фестивал 450.000,-</t>
        </r>
      </text>
    </comment>
    <comment ref="U3112" authorId="3" shapeId="0" xr:uid="{63008F22-D2B5-40A5-BC86-5FAAED5814C9}">
      <text>
        <r>
          <rPr>
            <b/>
            <sz val="9"/>
            <color indexed="81"/>
            <rFont val="Tahoma"/>
            <family val="2"/>
          </rPr>
          <t>Tamás Pakai:</t>
        </r>
        <r>
          <rPr>
            <sz val="9"/>
            <color indexed="81"/>
            <rFont val="Tahoma"/>
            <family val="2"/>
          </rPr>
          <t xml:space="preserve">
1.750.000,-
+ дечији фестивал 450.000,-</t>
        </r>
      </text>
    </comment>
    <comment ref="R3191" authorId="9" shapeId="0" xr:uid="{1629F1BF-3973-4C22-855B-7AEBFE39E448}">
      <text>
        <t>[Témakörökbe rendezett megjegyzés]
Ebben az Excel-verzióban olvasni tudja ezt a témakörökbe rendezett megjegyzést, ha viszont újabb Excel-verzióban nyitja meg a fájlt, eltávolítjuk a módosításait a megjegyzésből. További információ: https://go.microsoft.com/fwlink/?linkid=870924
Megjegyzés:
    + kto 511 = 300.000,00 (930000+300000)</t>
      </text>
    </comment>
    <comment ref="U3191" authorId="10" shapeId="0" xr:uid="{07EA402B-CDCB-40CC-964A-2B4B15F28D1C}">
      <text>
        <t>[Témakörökbe rendezett megjegyzés]
Ebben az Excel-verzióban olvasni tudja ezt a témakörökbe rendezett megjegyzést, ha viszont újabb Excel-verzióban nyitja meg a fájlt, eltávolítjuk a módosításait a megjegyzésből. További információ: https://go.microsoft.com/fwlink/?linkid=870924
Megjegyzés:
    + kto 511 = 300.000,00 (930000+300000)</t>
      </text>
    </comment>
    <comment ref="G3380" authorId="11" shapeId="0" xr:uid="{73B9BD9F-074D-4933-B6D8-60412689C602}">
      <text>
        <t>[Témakörökbe rendezett megjegyzés]
Ebben az Excel-verzióban olvasni tudja ezt a témakörökbe rendezett megjegyzést, ha viszont újabb Excel-verzióban nyitja meg a fájlt, eltávolítjuk a módosításait a megjegyzésből. További információ: https://go.microsoft.com/fwlink/?linkid=870924
Megjegyzés:
    nincs beillesztve az összesítésbe</t>
      </text>
    </comment>
    <comment ref="G3425" authorId="12" shapeId="0" xr:uid="{8A588853-AEC9-4CB6-971B-96DE5BFA1873}">
      <text>
        <t>[Témakörökbe rendezett megjegyzés]
Ebben az Excel-verzióban olvasni tudja ezt a témakörökbe rendezett megjegyzést, ha viszont újabb Excel-verzióban nyitja meg a fájlt, eltávolítjuk a módosításait a megjegyzésből. További információ: https://go.microsoft.com/fwlink/?linkid=870924
Megjegyzés:
    nincs beillesztve az összesítésbe</t>
      </text>
    </comment>
    <comment ref="G3444" authorId="13" shapeId="0" xr:uid="{14608872-7E4D-4115-BA49-F641D82184F0}">
      <text>
        <t>[Témakörökbe rendezett megjegyzés]
Ebben az Excel-verzióban olvasni tudja ezt a témakörökbe rendezett megjegyzést, ha viszont újabb Excel-verzióban nyitja meg a fájlt, eltávolítjuk a módosításait a megjegyzésből. További információ: https://go.microsoft.com/fwlink/?linkid=870924
Megjegyzés:
    nincs beillesztve az összesítekhez</t>
      </text>
    </comment>
    <comment ref="R3562" authorId="14" shapeId="0" xr:uid="{6B77469D-A2F7-4523-A794-D17D715BBD50}">
      <text>
        <t>[Témakörökbe rendezett megjegyzés]
Ebben az Excel-verzióban olvasni tudja ezt a témakörökbe rendezett megjegyzést, ha viszont újabb Excel-verzióban nyitja meg a fájlt, eltávolítjuk a módosításait a megjegyzésből. További információ: https://go.microsoft.com/fwlink/?linkid=870924
Megjegyzés:
    Школа у Мартоношу +1.500.000,00 динара</t>
      </text>
    </comment>
    <comment ref="U3562" authorId="15" shapeId="0" xr:uid="{ECD9AA72-A8F6-4414-9DAB-C7BB63C72AAF}">
      <text>
        <t>[Témakörökbe rendezett megjegyzés]
Ebben az Excel-verzióban olvasni tudja ezt a témakörökbe rendezett megjegyzést, ha viszont újabb Excel-verzióban nyitja meg a fájlt, eltávolítjuk a módosításait a megjegyzésből. További információ: https://go.microsoft.com/fwlink/?linkid=870924
Megjegyzés:
    Школа у Мартоношу +1.500.000,00 динара</t>
      </text>
    </comment>
  </commentList>
</comments>
</file>

<file path=xl/sharedStrings.xml><?xml version="1.0" encoding="utf-8"?>
<sst xmlns="http://schemas.openxmlformats.org/spreadsheetml/2006/main" count="10517" uniqueCount="3708">
  <si>
    <t>I ОПШТИ ДЕО</t>
  </si>
  <si>
    <t>Економска класификација</t>
  </si>
  <si>
    <t>Примања од задуживања</t>
  </si>
  <si>
    <t>ОПИС</t>
  </si>
  <si>
    <t>Средства из буџета</t>
  </si>
  <si>
    <t>I</t>
  </si>
  <si>
    <t>Порез на имовину</t>
  </si>
  <si>
    <t>Накнада за коришћење грађевинског земљишта</t>
  </si>
  <si>
    <t>Меморандумске ставке за рефундацију расхода</t>
  </si>
  <si>
    <t>II</t>
  </si>
  <si>
    <t>Расходи за запослене</t>
  </si>
  <si>
    <t>Отплата камата</t>
  </si>
  <si>
    <t>Субвенције</t>
  </si>
  <si>
    <t>Остали расходи</t>
  </si>
  <si>
    <t>III</t>
  </si>
  <si>
    <t>Члан 6.</t>
  </si>
  <si>
    <t xml:space="preserve">      Укупна примања буџета и приходи из осталих извора планирају се у следећим износима, и то:</t>
  </si>
  <si>
    <t>Р бр</t>
  </si>
  <si>
    <t>Класа / Категорија / Група</t>
  </si>
  <si>
    <t>Економска класифик.</t>
  </si>
  <si>
    <t>ВРСТА ПРИХОДА</t>
  </si>
  <si>
    <t>Средства из                                   буџета</t>
  </si>
  <si>
    <t>Приходи из осталих извора индиректних корисника</t>
  </si>
  <si>
    <t>Укупна јавна средства</t>
  </si>
  <si>
    <t>Пренета средства из претходне године</t>
  </si>
  <si>
    <t>ТЕКУЋИ ПРИХОДИ</t>
  </si>
  <si>
    <t>ПОРЕЗИ</t>
  </si>
  <si>
    <t>ПОРЕЗ НА ДОХОДАК, ДОБИТ И КАПИТАЛНЕ ДОБИТКЕ</t>
  </si>
  <si>
    <t>Порез на зараде</t>
  </si>
  <si>
    <t>Порез на приходе од самосталних делатности који се плаћа према стварно оствареном приходу, по решењу Пореске управе</t>
  </si>
  <si>
    <t>Порез на приходе од самосталних делатности који се плаћа према паушално утврђеном приходу, по решењу Пореске управе</t>
  </si>
  <si>
    <t>Порез на приходе од самосталних делатности који се плаћа према стварно оствареном приходу самооперзивањем</t>
  </si>
  <si>
    <t>Порез на приходе од давања у закуп покретних ствари - по основу самоопорезивања и по решењу Пореске управе</t>
  </si>
  <si>
    <t>Самодоприноси</t>
  </si>
  <si>
    <t>Самодопринос према зарадама запослених и по основу пензија на територији месне заједнице и општине</t>
  </si>
  <si>
    <t>Самодопринос из прихода од пољопривреде и шумарства</t>
  </si>
  <si>
    <t>Самодопринос из прихода лица која се баве самосталном делатношћу</t>
  </si>
  <si>
    <t>Порез на остале приходе</t>
  </si>
  <si>
    <t>Порез на приходе спортиста и спортских стручњака</t>
  </si>
  <si>
    <t>ПОРЕЗ НА ИМОВИНУ</t>
  </si>
  <si>
    <t>Порез на имовину обвезника који не воде пословне књиге</t>
  </si>
  <si>
    <t>Порез на имовину обвезника који воде пословне књиге</t>
  </si>
  <si>
    <t>Порез на наслеђе и поклон по решењу Пореске управе</t>
  </si>
  <si>
    <t>Порез на пренос апсолутних права на непокретности, по решењу Пореске управе</t>
  </si>
  <si>
    <t>Порез на пренос апсолутних права на акцијама и другим ХОВ, по решењу Пореске управе</t>
  </si>
  <si>
    <t>Порез на пренос апсолутних права на моторним возилима, пловилима и ваздухопловима, по решењу Пореске управе</t>
  </si>
  <si>
    <t>Порез на акције на име и уделе</t>
  </si>
  <si>
    <t>ПОРЕЗ НА ДОБРА И УСЛУГЕ</t>
  </si>
  <si>
    <t>Комунална такса за коришћење рекламних паноа</t>
  </si>
  <si>
    <t>Комунална такса за држање моторних друмских и прикључних возила, осим пољопривредних возила и машина</t>
  </si>
  <si>
    <t>Накнада за промену намене обрадивог пољопривредног земљишта</t>
  </si>
  <si>
    <t>Боравишна такса</t>
  </si>
  <si>
    <t>Посебна накнада за заштиту и унапређење животне средине</t>
  </si>
  <si>
    <t>ДРУГИ ПОРЕЗИ</t>
  </si>
  <si>
    <t>Комунална такса за истицање фирме на пословном простору</t>
  </si>
  <si>
    <t>ДОНАЦИЈЕ И ТРАНСФЕРИ</t>
  </si>
  <si>
    <t>ДОНАЦИЈЕ ОД ИНОСТРАНИХ ДРЖАВА</t>
  </si>
  <si>
    <t>Текуће донације од иностраних држава у корист нивоа општина</t>
  </si>
  <si>
    <t>ТРАНСФЕРИ ОД ДРУГИХ НИВОА ВЛАСТИ</t>
  </si>
  <si>
    <t>Текући наменски трансфери, у ужем смислу, од АП Војводина у корист нивоа општина</t>
  </si>
  <si>
    <t>Ненаменски трансфери од АП Војводина у корист нивоа општина</t>
  </si>
  <si>
    <t>Капитални наменски трансфери, у ужем смислу, од АП Војводинa у корист нивоа општина</t>
  </si>
  <si>
    <t>ДРУГИ ПРИХОДИ</t>
  </si>
  <si>
    <t>ПРИХОДИ ОД ИМОВИНЕ</t>
  </si>
  <si>
    <t>Приходи буџета општине од камата на средства консолидованог рачуна трезора укључена у депозит банака</t>
  </si>
  <si>
    <t>Накнада за коришћење минералних сировина и геотермалних ресурса када се експлоатација врши на територији аутономне покрајине</t>
  </si>
  <si>
    <t>Средства остварена од давања у закуп пољопривредног земљишта, односно пољопривредног објекта у државној својини</t>
  </si>
  <si>
    <t>Комунална такса за коришћење простора на јавним површинама или испред пословног простора у пословне сврхе</t>
  </si>
  <si>
    <t>Комунална такса за заузеће јавне површине грађевинским материјалом</t>
  </si>
  <si>
    <t>Допринос за уређивање грађевинског земљишта</t>
  </si>
  <si>
    <t>ПРОДАЈА ДОБАРА И УСЛУГА</t>
  </si>
  <si>
    <t>Општинске административне таксе</t>
  </si>
  <si>
    <t>Такса за озакоњење објекта</t>
  </si>
  <si>
    <t>Приходи које својом делатношћу остваре органи и организације општина</t>
  </si>
  <si>
    <t>Приходи индиректних корисника буџета локалне самоуправе који се остварују додатним активн.</t>
  </si>
  <si>
    <t>НОВЧАНЕ КАЗНЕ</t>
  </si>
  <si>
    <t>Приходи од новчаних казни за прекршаје, предвиђене прописима о безбедности саобраћаја на путевима</t>
  </si>
  <si>
    <t>Приходи од казни за прекршаје по прекршајном налогу и казни изречених у управном поступку у корист нивоа општина</t>
  </si>
  <si>
    <t>ДОБРОВОЉНИ ТРАНСФЕРИ ОД ФИЗИЧКИХ И ПРАВНИХ ЛИЦА</t>
  </si>
  <si>
    <t>Текући добровољни трансфери од физичких и правних лица у корист нивоа општина</t>
  </si>
  <si>
    <t>Капитални добровољни трансфери од физичких и правних лица у корист нивоа општина</t>
  </si>
  <si>
    <t>МЕШОВИТИ И НЕОДРЕЂЕНИ ПРИХОДИ</t>
  </si>
  <si>
    <t>Остали приходи у корист нивоа општина</t>
  </si>
  <si>
    <t>МЕМОРАНДУМСКЕ СТАВКЕ ЗА РЕФУНДАЦИЈУ РАСХОДА</t>
  </si>
  <si>
    <t>Меморандумске ставке за рефунд. расхода</t>
  </si>
  <si>
    <t>ПРИМАЊА ОД ПРОДАЈЕ НЕФИНАНСИЈСКЕ ИМОВИНЕ</t>
  </si>
  <si>
    <t>ПРИМАЊА ОД ПРОДАЈЕ ОСНОВНИХ СРЕДСТАВА</t>
  </si>
  <si>
    <t>ПРИМАЊА ОД ПРОДАЈЕ НЕПОКРЕТНОСТИ</t>
  </si>
  <si>
    <t>Примања од продаје непокретности у корист нивоа општина</t>
  </si>
  <si>
    <t>ПРИМАЊА ОД ПРОДАЈЕ ПОКРЕТНЕ ИМОВИНЕ</t>
  </si>
  <si>
    <t>Примања од продаје покретних ствари у корист нивоа општина</t>
  </si>
  <si>
    <t>ПРИМАЊА ОД ЗАДУЖИВАЊА И ПРОДАЈЕ ФИНАНСИЈСКЕ ИМОВИНЕ</t>
  </si>
  <si>
    <t>ПРИМАЊА ОД ЗАДУЖИВАЊА</t>
  </si>
  <si>
    <t>ПРИМАЊА ОД ДОМАЋИХ ЗАДУЖИВАЊА</t>
  </si>
  <si>
    <t>Примања од задуживања од пословних банака у земљи</t>
  </si>
  <si>
    <t>ПРИМАЊА ОД ПРОДАЈЕ ДОМАЋЕ ФИНАНСИЈСКЕ ИМОВИНЕ</t>
  </si>
  <si>
    <t>Примања од продаје домаћих акција</t>
  </si>
  <si>
    <t>7+8+9</t>
  </si>
  <si>
    <t>ТЕКУЋИ ПРИХОДИ И ПРИМАЊА ОД ЗАДУЖИВАЊА И ПРОДАЈЕ ФИНАНС. ИМОВИНЕ</t>
  </si>
  <si>
    <t>3+7+8+9</t>
  </si>
  <si>
    <t>УКУПНО ПРЕНЕТА СРЕДСТВА, ТЕКУЋИ ПРИХОДИ И ПРИМАЊА</t>
  </si>
  <si>
    <t>Члан 7.</t>
  </si>
  <si>
    <t xml:space="preserve">      Издаци буџета, по основним наменама, утврђени су и респоређени у следећим износима и то:</t>
  </si>
  <si>
    <t>Врсте</t>
  </si>
  <si>
    <t>Средства                                    буџета</t>
  </si>
  <si>
    <t>Издаци из осталих извора индиректних корисника</t>
  </si>
  <si>
    <t>Укупно</t>
  </si>
  <si>
    <t>ТЕКУЋИ РАСХОДИ</t>
  </si>
  <si>
    <t>Плате и додаци запослених</t>
  </si>
  <si>
    <t>Социјални доприноси на терет послодавца</t>
  </si>
  <si>
    <t>Накнаде у натури</t>
  </si>
  <si>
    <t>Социјална давања запосленима</t>
  </si>
  <si>
    <t>Накнаде за запослене</t>
  </si>
  <si>
    <t>Награде, бонуси и остали посебни расходи</t>
  </si>
  <si>
    <t>Коришћење услуга и роба</t>
  </si>
  <si>
    <t>Стални трошкови</t>
  </si>
  <si>
    <t>Трошкови путовања</t>
  </si>
  <si>
    <t>Услуге по уговору</t>
  </si>
  <si>
    <t>Специјализоване услуге</t>
  </si>
  <si>
    <t>Текуће поправке и одржавање</t>
  </si>
  <si>
    <t>Материјал</t>
  </si>
  <si>
    <t>Отплате домаћих камата</t>
  </si>
  <si>
    <t>Пратећи трошкови задуживања</t>
  </si>
  <si>
    <t>Субвенције јавним нефинан. предузећима</t>
  </si>
  <si>
    <t>Субвенције приватним предузећима</t>
  </si>
  <si>
    <t>Донације и трансфери</t>
  </si>
  <si>
    <t>Текуће донације и трансфери ост. нивоима вл.</t>
  </si>
  <si>
    <t>Дотације организацијама обавезног социјалног осигурања</t>
  </si>
  <si>
    <t>Парава из социјалног осигурања</t>
  </si>
  <si>
    <t>Накнаде за социјалну заштиту из буџета</t>
  </si>
  <si>
    <t>Дотације невладиним организацијама</t>
  </si>
  <si>
    <t>Порези, обавезне таксе</t>
  </si>
  <si>
    <t>Накн. штете за повреде или штету насталу услед елементарних</t>
  </si>
  <si>
    <t>Накнада штете</t>
  </si>
  <si>
    <t>Административни трансфери</t>
  </si>
  <si>
    <t>Средства резерве</t>
  </si>
  <si>
    <t>КАПИТАЛНИ ИЗДАЦИ</t>
  </si>
  <si>
    <t>Основна средства</t>
  </si>
  <si>
    <t>Зграде и грађевински објекти</t>
  </si>
  <si>
    <t>Машина и опрема</t>
  </si>
  <si>
    <t>Нематеријална имовина</t>
  </si>
  <si>
    <t>Природна имовина</t>
  </si>
  <si>
    <t>Земљиште</t>
  </si>
  <si>
    <t>ИЗДАЦИ ЗА ОТПЛАТУ ГЛАВНИЦЕ И НАБАВКУ ФИНАНСИЈСКЕ ИМОВИНЕ</t>
  </si>
  <si>
    <t>Отплата главнице</t>
  </si>
  <si>
    <t>Отплата главнице домаћим кредиторима</t>
  </si>
  <si>
    <t>УКУПНО (4+5+6):</t>
  </si>
  <si>
    <t>Члан 8.</t>
  </si>
  <si>
    <t xml:space="preserve">      Издаци буџета, по функционалној класификацији, утврђени су и распоређени у следећим износима:</t>
  </si>
  <si>
    <t>функционална класификација</t>
  </si>
  <si>
    <t>ФУНКЦИЈЕ</t>
  </si>
  <si>
    <t>Укупна средства</t>
  </si>
  <si>
    <t>0</t>
  </si>
  <si>
    <t>СОЦИЈАЛНА ЗАШТИТА</t>
  </si>
  <si>
    <t>010</t>
  </si>
  <si>
    <t xml:space="preserve">   -болест и инвалидност</t>
  </si>
  <si>
    <t>020</t>
  </si>
  <si>
    <t xml:space="preserve">   -старост</t>
  </si>
  <si>
    <t>040</t>
  </si>
  <si>
    <t xml:space="preserve">   -породица и деца</t>
  </si>
  <si>
    <t>070</t>
  </si>
  <si>
    <t xml:space="preserve">   -социјална помоћ угроженом становниству неклас на др месту</t>
  </si>
  <si>
    <t>090</t>
  </si>
  <si>
    <t xml:space="preserve">   -социјална заштита некласификована на другом м.</t>
  </si>
  <si>
    <t>ОПШТЕ ЈАВНЕ УСЛУГЕ</t>
  </si>
  <si>
    <t xml:space="preserve">   -извршни и законодавни органи (Предс., ОВ, СО)</t>
  </si>
  <si>
    <t xml:space="preserve">   -опште услуге (општинска управа)</t>
  </si>
  <si>
    <t xml:space="preserve">   -истраживање и развој</t>
  </si>
  <si>
    <t xml:space="preserve">   -опште јавне услуге које нису клас на др месту (МЗ)</t>
  </si>
  <si>
    <t xml:space="preserve">   -трансакције везане за јавни дуг</t>
  </si>
  <si>
    <t>ЈАВНИ РЕД И БЕЗБЕДНОСТ</t>
  </si>
  <si>
    <t xml:space="preserve">   -судови</t>
  </si>
  <si>
    <t>ЕКОНОМСКИ ПОСЛОВИ</t>
  </si>
  <si>
    <t xml:space="preserve">   -општои послови по питању рада</t>
  </si>
  <si>
    <t xml:space="preserve">   -пољопривреда</t>
  </si>
  <si>
    <t xml:space="preserve">   -друмски транспорт</t>
  </si>
  <si>
    <t xml:space="preserve">   -туризам</t>
  </si>
  <si>
    <t>ЗАШТИТА ЖИВОТНЕ СРЕДИНЕ</t>
  </si>
  <si>
    <t xml:space="preserve">   -управљање отпадом</t>
  </si>
  <si>
    <t xml:space="preserve">   -заштита биљног и животињског света и крајолика</t>
  </si>
  <si>
    <t xml:space="preserve">   -заштита животне средине неклац на др месту</t>
  </si>
  <si>
    <t>РАЗВОЈ ЗАЈЕДНИЦЕ И СТАМБЕНИ РАЗВОЈ</t>
  </si>
  <si>
    <t xml:space="preserve">   -развој заједнице</t>
  </si>
  <si>
    <t xml:space="preserve">   -улична расвета</t>
  </si>
  <si>
    <t>ЗДРАВСТВО</t>
  </si>
  <si>
    <t xml:space="preserve">   -опште медицинске услуге</t>
  </si>
  <si>
    <t>РЕКРЕАЦИЈА, КУЛТУРА И ВЕРЕ</t>
  </si>
  <si>
    <t xml:space="preserve">   -услуге рекреација и спорта</t>
  </si>
  <si>
    <t xml:space="preserve">   -услуге културе</t>
  </si>
  <si>
    <t xml:space="preserve">   -услуге емитовања и издаваштва</t>
  </si>
  <si>
    <t xml:space="preserve">   -верске и друге заједнице</t>
  </si>
  <si>
    <t>ОБРАЗОВАЊЕ</t>
  </si>
  <si>
    <t xml:space="preserve">   -предшколско образовање</t>
  </si>
  <si>
    <t xml:space="preserve">   -основно образовање</t>
  </si>
  <si>
    <t xml:space="preserve">   -средње образовање</t>
  </si>
  <si>
    <t xml:space="preserve">   -образовање које није дефинисана нивоом</t>
  </si>
  <si>
    <t>УКУПНИ ЈАВНИ РАСХОДИ И ИЗДАЦИ</t>
  </si>
  <si>
    <t>Члан 9.</t>
  </si>
  <si>
    <t xml:space="preserve">      Издаци буџета, по програмској класификацији, утврђени и распоређени у следећим износима:</t>
  </si>
  <si>
    <t>Шифра</t>
  </si>
  <si>
    <t>НАЗИВ</t>
  </si>
  <si>
    <t>Програм</t>
  </si>
  <si>
    <t>Програмска активност /  Пројекат</t>
  </si>
  <si>
    <t>Програм 1.  Урбанизам и просторно планирање</t>
  </si>
  <si>
    <t>1101-0001</t>
  </si>
  <si>
    <t>Просторно и урбанистичко планирање</t>
  </si>
  <si>
    <t>Програм 2.  Комуналне делатности</t>
  </si>
  <si>
    <t>1102-0001</t>
  </si>
  <si>
    <t>Управљање/одржавање јавним осветљењем</t>
  </si>
  <si>
    <t>1102-0002</t>
  </si>
  <si>
    <t>Одржавање јавних зелених површина</t>
  </si>
  <si>
    <t>1102-0003</t>
  </si>
  <si>
    <t>Одржавање чистоће на површинама јавне намене</t>
  </si>
  <si>
    <t>1102-0004</t>
  </si>
  <si>
    <t>Зоохигијена</t>
  </si>
  <si>
    <t>Програм 3.  Локални економски развој</t>
  </si>
  <si>
    <t>1501-0001</t>
  </si>
  <si>
    <t>Унапређење привредног и инвестиционог амбијента</t>
  </si>
  <si>
    <t>1501-0002</t>
  </si>
  <si>
    <t>Мере активне политике запошљавања</t>
  </si>
  <si>
    <t>Програм 4.  Развој туризма</t>
  </si>
  <si>
    <t>1502-0001</t>
  </si>
  <si>
    <t>Управљање развојем туризма</t>
  </si>
  <si>
    <t>1502-0002</t>
  </si>
  <si>
    <t>Промоција туристичке понуде</t>
  </si>
  <si>
    <t>0101</t>
  </si>
  <si>
    <t xml:space="preserve">Програм 5.  Развој пољопривреде </t>
  </si>
  <si>
    <t>0101-0001</t>
  </si>
  <si>
    <t>Подршка за спровођење пољопривредне политике у локалној заједници</t>
  </si>
  <si>
    <t>0101-0002</t>
  </si>
  <si>
    <t>Мере подршке руралном развоју</t>
  </si>
  <si>
    <t>0401</t>
  </si>
  <si>
    <t>Програм 6.  Заштита животне средине</t>
  </si>
  <si>
    <t>0401-0001</t>
  </si>
  <si>
    <t xml:space="preserve">Управљање заштитом животне средине </t>
  </si>
  <si>
    <t>0401-0002</t>
  </si>
  <si>
    <t>Праћење квалитета елемената животне средине</t>
  </si>
  <si>
    <t>Пројекат: Заштита и развој заштићених природних добара на територији Општине Кањижа</t>
  </si>
  <si>
    <t>Пројекат: Образовне активности, едукација, манифестације, пројекти за јачање свести о потреби зашт. жив. ср.</t>
  </si>
  <si>
    <t>0701</t>
  </si>
  <si>
    <t>Програм 7.  Организација саобраћаја и саобраћајна инфраструктура</t>
  </si>
  <si>
    <t>0701-0002</t>
  </si>
  <si>
    <t>Одржавање саобраћајне инфраструктуре</t>
  </si>
  <si>
    <t>Програм 8.  Предшколско васпитање</t>
  </si>
  <si>
    <t>Програм 9.  Основно образовање</t>
  </si>
  <si>
    <t>Програм 10. Средње образовање</t>
  </si>
  <si>
    <t>2003-0001</t>
  </si>
  <si>
    <t>Програм 11.  Социјална  и дечија заштита</t>
  </si>
  <si>
    <t>Саветодавно-терапијске и социјално-едукативне услуге</t>
  </si>
  <si>
    <t>Подршка деци и породица са децом</t>
  </si>
  <si>
    <t>Пројекат: Помоћ у кући за старија лица</t>
  </si>
  <si>
    <t>Програм 12.  Здравствена заштита</t>
  </si>
  <si>
    <t>1801-0001</t>
  </si>
  <si>
    <t>Функционисање установа примарне здравствене заштите</t>
  </si>
  <si>
    <t>1801-0002</t>
  </si>
  <si>
    <t>Мртвозорство</t>
  </si>
  <si>
    <t>Програм 13.  Развој културе</t>
  </si>
  <si>
    <t>1201-0001</t>
  </si>
  <si>
    <t xml:space="preserve">Функционисање локалних установа културе </t>
  </si>
  <si>
    <t>1201-0003</t>
  </si>
  <si>
    <t>Унапређење система очувања и представљања културно-историјског наслеђа</t>
  </si>
  <si>
    <t>1201-0004</t>
  </si>
  <si>
    <t>Остваривање и унапређење јавног интереса у области јавног информисања</t>
  </si>
  <si>
    <t>Пројекат: Суфинансирање програма и текућих расхода културних нво</t>
  </si>
  <si>
    <t>Пројекат: Суфинансирање сталних трошкова домова културе</t>
  </si>
  <si>
    <t>Пројекат: Дан Светог Стефана и Празник новог хлеба</t>
  </si>
  <si>
    <t>Пројекат: Међународна колонија књижевника</t>
  </si>
  <si>
    <t>Програм 14.  Развој спорта и омладине</t>
  </si>
  <si>
    <t>1301-0001</t>
  </si>
  <si>
    <t>Подршка локалним спортским организацијама, удружењима и савезима</t>
  </si>
  <si>
    <t>1301-0005</t>
  </si>
  <si>
    <t>Спровођење омладинске политике</t>
  </si>
  <si>
    <t>Пројекат: Међународни атлетски и пливачки маратон</t>
  </si>
  <si>
    <t>Пројекат: Берза спорта "Нађи свој спорт"</t>
  </si>
  <si>
    <t>0602</t>
  </si>
  <si>
    <t>Програм 15.  Опште услуге локалне самоуправе</t>
  </si>
  <si>
    <t>0602-0001</t>
  </si>
  <si>
    <t>Функционисање локалне самоуправе и градских општина</t>
  </si>
  <si>
    <t>0602-0002</t>
  </si>
  <si>
    <t>Функционисање месних заједница</t>
  </si>
  <si>
    <t>0602-0003</t>
  </si>
  <si>
    <t>Сервисирање јавног дуга</t>
  </si>
  <si>
    <t>0602-0004</t>
  </si>
  <si>
    <t>Општинско/градско правобранилаштво</t>
  </si>
  <si>
    <t>0602-0007</t>
  </si>
  <si>
    <t>Функционисање националних савета националних мањина</t>
  </si>
  <si>
    <t>0602-0009</t>
  </si>
  <si>
    <t>Текућа буџетска резерва</t>
  </si>
  <si>
    <t>0602-0010</t>
  </si>
  <si>
    <t>Стална буџетска резерва</t>
  </si>
  <si>
    <t>Пројекат: Суфинансирање дела трошкова Историјског Архива у Сенти</t>
  </si>
  <si>
    <t>Програм 16. Политички систем локалне самоуправе</t>
  </si>
  <si>
    <t>2101-0001</t>
  </si>
  <si>
    <t>Функционисање скупштине</t>
  </si>
  <si>
    <t>2101-0002</t>
  </si>
  <si>
    <t>Функционисање извршних органа</t>
  </si>
  <si>
    <t>2101-0003</t>
  </si>
  <si>
    <t>Подршка раду извршних органа власти и скупштине</t>
  </si>
  <si>
    <t>II ПОСЕБАН ДЕО</t>
  </si>
  <si>
    <t xml:space="preserve">Рaздео </t>
  </si>
  <si>
    <t>Глава</t>
  </si>
  <si>
    <t>Програмска класификација</t>
  </si>
  <si>
    <t>Функција</t>
  </si>
  <si>
    <t>Позиција</t>
  </si>
  <si>
    <t>О п и с</t>
  </si>
  <si>
    <t>СКУПШТИНА ОПШТИНЕ</t>
  </si>
  <si>
    <t>2101</t>
  </si>
  <si>
    <t>ПРОГРАМ 16 - ПОЛИТИЧКИ СИСТЕМ ЛОКАЛНЕ САМОУПРАВЕ</t>
  </si>
  <si>
    <t>2101 -0001</t>
  </si>
  <si>
    <t>Функционисање Скупштине</t>
  </si>
  <si>
    <t>Извршни и законодавни органи</t>
  </si>
  <si>
    <t>Финансирање редовног рада политичких субјеката</t>
  </si>
  <si>
    <t>Извори финансирања за ПА 2101-0001</t>
  </si>
  <si>
    <t>01</t>
  </si>
  <si>
    <t>приходи из буџета</t>
  </si>
  <si>
    <t>Свега за ПА 2101-0001</t>
  </si>
  <si>
    <t>2101 -0003</t>
  </si>
  <si>
    <t>Подршка раду извршних органа власти скупштине</t>
  </si>
  <si>
    <t>Извори финансирања за ПА 2101-0003</t>
  </si>
  <si>
    <t>Свега за ПА 2101-0003</t>
  </si>
  <si>
    <t>Извори финансирања за функцију 111:</t>
  </si>
  <si>
    <t>Приходи из буџета</t>
  </si>
  <si>
    <t>Функција 111:</t>
  </si>
  <si>
    <t>Извори финансирања за ПОГРАМ 16:</t>
  </si>
  <si>
    <t>Свега за Програм 16:</t>
  </si>
  <si>
    <t>Извори финансирања за Раздео 1:</t>
  </si>
  <si>
    <t>Свега за Раздео 1:</t>
  </si>
  <si>
    <t>Награде, бонуси и ост. посебни расходи</t>
  </si>
  <si>
    <t>Извори финансирања за раздео 2:</t>
  </si>
  <si>
    <t>Свега за раздео 2.</t>
  </si>
  <si>
    <t>ОПШТИНСКО ПРАВОБРАНИЛАШТВО</t>
  </si>
  <si>
    <t>0602 -0004</t>
  </si>
  <si>
    <t>ПА 0004-Општинско правобранилаштво</t>
  </si>
  <si>
    <t>Судови</t>
  </si>
  <si>
    <t>Извори финансирања за функцију 330</t>
  </si>
  <si>
    <t>Укупно за функцију 330</t>
  </si>
  <si>
    <t>Извори финансирања за Програм 15</t>
  </si>
  <si>
    <t>Свега за Програм 15</t>
  </si>
  <si>
    <t>Извори финансирања за Раздео 3</t>
  </si>
  <si>
    <t>ОПШТИНСКА УПРАВА</t>
  </si>
  <si>
    <t>1101</t>
  </si>
  <si>
    <t>ПРОГРАМ 1 - ЛОКАЛНИ РАЗВОЈ И ПРОСТОРНО ПЛАНИРАЊЕ</t>
  </si>
  <si>
    <t>1101 - 0001</t>
  </si>
  <si>
    <t>Развој заједнице</t>
  </si>
  <si>
    <t>Извори финансирања за ПА 1101-0001</t>
  </si>
  <si>
    <t>Свега за ПА 1101-0001</t>
  </si>
  <si>
    <t>1102</t>
  </si>
  <si>
    <t>ПРОГРАМ 2 -КОМУНАЛНЕ ДЕЛАТНОСТИ</t>
  </si>
  <si>
    <t>1102 - 0001</t>
  </si>
  <si>
    <t>ПА: Управљање/одржавање јавним осветљењем</t>
  </si>
  <si>
    <t>Улична расвета</t>
  </si>
  <si>
    <t>Извори финансирања за функцију 640</t>
  </si>
  <si>
    <t>Укупно за функцију 640</t>
  </si>
  <si>
    <t>Извори финансирања за ПА 1102-0001</t>
  </si>
  <si>
    <t>Свега за ПА 1102-0001</t>
  </si>
  <si>
    <t>ПА: Одржавање јавних зелених површина</t>
  </si>
  <si>
    <t>Заштита биљног и животињског света и крајолика</t>
  </si>
  <si>
    <t>424</t>
  </si>
  <si>
    <t>Извори финансирања за функцију 540</t>
  </si>
  <si>
    <t>Укупно за функцију 540</t>
  </si>
  <si>
    <t>ПА: Зоохигијена</t>
  </si>
  <si>
    <t>07</t>
  </si>
  <si>
    <t>дон. и трансфери од ост. нивоа власти</t>
  </si>
  <si>
    <t xml:space="preserve">приходи из буџета </t>
  </si>
  <si>
    <t>Опште услуге</t>
  </si>
  <si>
    <t>1501</t>
  </si>
  <si>
    <t>ПРОГРАМ 3 -ЛОКАЛНИ ЕКОНОМСКИ РАЗВОЈ</t>
  </si>
  <si>
    <t>ПА: Унапређење привредног амбијента</t>
  </si>
  <si>
    <t>Општи економски и комерцијални послови</t>
  </si>
  <si>
    <t>дотација невладиним организацијама</t>
  </si>
  <si>
    <t>Извори финансирања за ПА 1501-0001</t>
  </si>
  <si>
    <t>Свега за ПА 1501-0001</t>
  </si>
  <si>
    <t>БУЏЕТСКИ ФОНД ЗА СПРОВОЂЕЊА МЕРА АКТИВНЕ ПОЛИТИКЕ ЗАПОШЉАВАЊА</t>
  </si>
  <si>
    <t>ПА: Мере активне политике запошљавања</t>
  </si>
  <si>
    <t>Општи послови по питању рада</t>
  </si>
  <si>
    <t>Субвенције јавним нефинансијским предузећима</t>
  </si>
  <si>
    <t>Извори финансирања за Пројекат 1501-0002</t>
  </si>
  <si>
    <t>Свега за Пројекат 1501-0002</t>
  </si>
  <si>
    <t>Извори финансирања за Програм 3.</t>
  </si>
  <si>
    <t>Укупно за Програм 3.</t>
  </si>
  <si>
    <t>1502</t>
  </si>
  <si>
    <t>ПРОГРАМ 4 - РАЗВОЈ ТУРИЗМА</t>
  </si>
  <si>
    <t>1502 -0001</t>
  </si>
  <si>
    <t>ПA: Управљање развојем туризма</t>
  </si>
  <si>
    <t>Туризам</t>
  </si>
  <si>
    <t>Извори финансирања за ПА 1502-0001</t>
  </si>
  <si>
    <t>Укупно за ПА 1502-0001</t>
  </si>
  <si>
    <t>1502 -0002</t>
  </si>
  <si>
    <t>ПA: Промоција туристичке понуде</t>
  </si>
  <si>
    <t>Извори финансирања за ПА 1502-0002</t>
  </si>
  <si>
    <t>Укупно за ПА 1502-0002</t>
  </si>
  <si>
    <t>Извори финансирања за ПРОГРАМ 4</t>
  </si>
  <si>
    <t>Укупно за Програм 4</t>
  </si>
  <si>
    <t>ПРОГРАМ 5 - РАЗВОЈ ПОЉОПРИВРЕДЕ</t>
  </si>
  <si>
    <t>Програмска активност 0001 -Подршка за спровођење пољопривредне политике у локалној заједници</t>
  </si>
  <si>
    <t>Пољопривреда</t>
  </si>
  <si>
    <t>Порези, обавезне таксе -накнада за одводњањаве</t>
  </si>
  <si>
    <t>Извори финансирања за ПА 0101-0001:</t>
  </si>
  <si>
    <t>Укупно за ПА 0101-0001</t>
  </si>
  <si>
    <t>Буџетски фонд за развој пољопривреде општ.</t>
  </si>
  <si>
    <t>ПА: Мере подршке руралном развоју</t>
  </si>
  <si>
    <t>Извори финансирања за ПА 0101-0002:</t>
  </si>
  <si>
    <t>Укупно за ПА 0101-0002</t>
  </si>
  <si>
    <t>Извори финансирања за Програм 5</t>
  </si>
  <si>
    <t>Укупно за програм 5</t>
  </si>
  <si>
    <t>ПРОГРАМ 6 -ЗАШТИТА ЖИВОТНЕ СРЕДИНЕ</t>
  </si>
  <si>
    <t>0401 -0001</t>
  </si>
  <si>
    <t>ПА: Управљање заштитом животне средине</t>
  </si>
  <si>
    <t>Заштита животне средине</t>
  </si>
  <si>
    <t>Буџетски фонд за заштиту животне средине</t>
  </si>
  <si>
    <t>Извори финансирања за функцију 560:</t>
  </si>
  <si>
    <t>Укупно за функцију 560:</t>
  </si>
  <si>
    <t>Извори финансирања за ПА 0401-0001:</t>
  </si>
  <si>
    <t>Укупно за ПА 0401-0001:</t>
  </si>
  <si>
    <t>0401 -0002</t>
  </si>
  <si>
    <t>ПА: Праћење квалитета елемената животне средине</t>
  </si>
  <si>
    <t>Извори финансирања за ПА 0401-0002:</t>
  </si>
  <si>
    <t>Укупно за ПА 0401-0002:</t>
  </si>
  <si>
    <t>Пројекат: Подстицајни, превентивни и санациони програми и пројекти оснивања и одржавања зелених површина</t>
  </si>
  <si>
    <t>Извори финансирања за функцију 560</t>
  </si>
  <si>
    <t>Укупно за функцију 560</t>
  </si>
  <si>
    <t>Извори финансирања за Програм 6.</t>
  </si>
  <si>
    <t>Укупно за Програм 6:</t>
  </si>
  <si>
    <t>ПРОГРАМ 7 - ОРГАНИЗАЦИЈА САОБРАЋАЈА И САОБРАЋАЈНА ИНФРАСТРУКТУРА</t>
  </si>
  <si>
    <t>0701 - 0002</t>
  </si>
  <si>
    <t>ПА: Одржавање саобраћајне инфраструктуре</t>
  </si>
  <si>
    <t>Друмски саобраћај</t>
  </si>
  <si>
    <t>Извори финансирања за функцију 451</t>
  </si>
  <si>
    <t>Укупно за функцију 451</t>
  </si>
  <si>
    <t>Извори финансирања за ПА 0701-0002</t>
  </si>
  <si>
    <t>Свега за ПА 0701-0002</t>
  </si>
  <si>
    <t>Пројекат: ЈП за уређење насеља општине Кањижа -у ликвидацији</t>
  </si>
  <si>
    <t>донације од осталих нивоа власти</t>
  </si>
  <si>
    <t>Укупно за ППРОГРАМ 7</t>
  </si>
  <si>
    <t>Основне школе</t>
  </si>
  <si>
    <t>2002</t>
  </si>
  <si>
    <t>ПРОГРАМ 9 -ОСНОВНО ОБРАЗОВАЊЕ</t>
  </si>
  <si>
    <t>2002 -0001</t>
  </si>
  <si>
    <t>ПА: Функционисање основних школа</t>
  </si>
  <si>
    <t>Основно образовање</t>
  </si>
  <si>
    <t>Трансфери осталим нивоима власти</t>
  </si>
  <si>
    <t>414 Социјална давања запосленима</t>
  </si>
  <si>
    <t>415 Накнаде трошкова за запослене</t>
  </si>
  <si>
    <t>416 Награде, бонуси и остали пос. расх.</t>
  </si>
  <si>
    <t>421 Стални трошкови</t>
  </si>
  <si>
    <t>422 Трошкови путовања</t>
  </si>
  <si>
    <t>423 Услуге по уговору</t>
  </si>
  <si>
    <t>424 Специјализоване услуге</t>
  </si>
  <si>
    <t>425 Текуће поправке и одржавање</t>
  </si>
  <si>
    <t>426 Материјал</t>
  </si>
  <si>
    <t>482 Порези, обавезне таксе</t>
  </si>
  <si>
    <t>483 Новчане казне и пенали по реш. суд.</t>
  </si>
  <si>
    <t>512 Машина и опрема</t>
  </si>
  <si>
    <t>Извори финансирања за Програм 9:</t>
  </si>
  <si>
    <t>Укупно за Програм 9:</t>
  </si>
  <si>
    <t>Основна школа "Ј. Ј. Змај", Кањижа</t>
  </si>
  <si>
    <t>Осн. школа "Карас Каролина", Хоргош</t>
  </si>
  <si>
    <t>О.Ш. "Арањ Јанош", Трешњевац</t>
  </si>
  <si>
    <t>Основна музичка школа, Кањижа</t>
  </si>
  <si>
    <t>ПТСЦ "Беседеш Јожеф", Кањижа</t>
  </si>
  <si>
    <t>2003</t>
  </si>
  <si>
    <t>ПРОГРАМ 10 -СРЕДЊЕ ОБРАЗОВАЊЕ</t>
  </si>
  <si>
    <t>Средње образовање</t>
  </si>
  <si>
    <t>Извори финансирања за функцију 920:</t>
  </si>
  <si>
    <t>Укупно за функцију 920:</t>
  </si>
  <si>
    <t>ПРОГРАМ 11 -СОЦИЈАЛНА И ДЕЧЈА ЗАШТИТА</t>
  </si>
  <si>
    <t>Социјална помоћ угроженом становништву - неклас. на др.</t>
  </si>
  <si>
    <t>Социјална сахрана</t>
  </si>
  <si>
    <t>Социјална заштита - неклас. на др.</t>
  </si>
  <si>
    <t>Смештај лица у прихватне станице</t>
  </si>
  <si>
    <t>ПА: Саветодавно-терапијске и социјално-едукативне услуге</t>
  </si>
  <si>
    <t>Интересорна комисија</t>
  </si>
  <si>
    <t>Болест и инвалидност</t>
  </si>
  <si>
    <t>Црвени крст, Кањижа</t>
  </si>
  <si>
    <t>ПА: Подршка деци и породицама са децом</t>
  </si>
  <si>
    <t>Породица и деца</t>
  </si>
  <si>
    <t>Средства за превоз ученика</t>
  </si>
  <si>
    <t xml:space="preserve">   -деце предшколског узраста</t>
  </si>
  <si>
    <t xml:space="preserve">   -ученици основне школе</t>
  </si>
  <si>
    <t xml:space="preserve">   -ученици средње школе</t>
  </si>
  <si>
    <t>Новорођенчад</t>
  </si>
  <si>
    <t>Бесплатна ужина</t>
  </si>
  <si>
    <t>Стипендирање студената</t>
  </si>
  <si>
    <t>Пакети за новорођену децу</t>
  </si>
  <si>
    <t>Пројекат: Помоћ и нега у кући</t>
  </si>
  <si>
    <t>Старост</t>
  </si>
  <si>
    <t>Центар за социјални рад</t>
  </si>
  <si>
    <t>411 Плате и додаци запослених</t>
  </si>
  <si>
    <t>412 Социјални доприноси на терет посл.</t>
  </si>
  <si>
    <t>415 Накнаде за запослене</t>
  </si>
  <si>
    <t>472 Једнократна помоћ</t>
  </si>
  <si>
    <t>Извори финансирања за функцију 090:</t>
  </si>
  <si>
    <t>Укупно за функцију 090:</t>
  </si>
  <si>
    <t>Извори финансирања за ПРОГРАМ 11</t>
  </si>
  <si>
    <t>Укупно за ПРОГРАМ 11</t>
  </si>
  <si>
    <t>1801</t>
  </si>
  <si>
    <t>ПРОГРАМ 12 -ЗДРАВСТВЕНА ЗАШТИТА</t>
  </si>
  <si>
    <t>1801 -0001</t>
  </si>
  <si>
    <t>ПА 0001 - Функционисање установа примарне здравствене заштите</t>
  </si>
  <si>
    <t>Опште медицинске услуге</t>
  </si>
  <si>
    <t>Финансирање рада ДЗ у погледу финансирања кадра, лекова, медицинских средстава у складу са чланом 13а Закона</t>
  </si>
  <si>
    <t>Извори финансирања за ПА 1801-0001</t>
  </si>
  <si>
    <t>Свега за ПА 1801-0001</t>
  </si>
  <si>
    <t>1801 -0002</t>
  </si>
  <si>
    <t>ПА 0003 -Мртвозорство</t>
  </si>
  <si>
    <t>Специјализоване услуге -мртвозорска служба</t>
  </si>
  <si>
    <t>Извори финансирања за ПА 1801-0002</t>
  </si>
  <si>
    <t>Свега за ПА 1801-0002</t>
  </si>
  <si>
    <t>Извори финансирања за Програм 12</t>
  </si>
  <si>
    <t>Свега за Програм 12</t>
  </si>
  <si>
    <t>1201</t>
  </si>
  <si>
    <t>ПРОГРАМ 13 -РАЗВОЈ КУЛТУРЕ</t>
  </si>
  <si>
    <t>840</t>
  </si>
  <si>
    <t>Верске и друге заједнице</t>
  </si>
  <si>
    <t>Извори финансирања за функцију 840</t>
  </si>
  <si>
    <t>Укупно за функцију 840</t>
  </si>
  <si>
    <t>Извори финансирања за ПА 1201-0003</t>
  </si>
  <si>
    <t>Укупно за ПА 1201-0003</t>
  </si>
  <si>
    <t>1201 - 0004</t>
  </si>
  <si>
    <t>Услуге емитовања и издаваштва</t>
  </si>
  <si>
    <t>Извори финансирања за ПА 1201-0004</t>
  </si>
  <si>
    <t>Свега за ПА 1201 - 0004</t>
  </si>
  <si>
    <t>услуге културе</t>
  </si>
  <si>
    <t>Пројекат: Дан општине</t>
  </si>
  <si>
    <t>Извори финансирања за ПРОГРАМ 13</t>
  </si>
  <si>
    <t>Свега за ПРОГРАМ 13</t>
  </si>
  <si>
    <t>1301</t>
  </si>
  <si>
    <t>ПРОГРАМ 14 -РАЗВОЈ СПОРТА И ОМЛАДИНЕ</t>
  </si>
  <si>
    <t>1301 -0001</t>
  </si>
  <si>
    <t>ПА 0001 - Подршка локалним спортским организацијама, удружењима и савезима</t>
  </si>
  <si>
    <t>Услуге рекреације и спорта</t>
  </si>
  <si>
    <t xml:space="preserve">   -дотације спортским организацијама</t>
  </si>
  <si>
    <t xml:space="preserve">   -стипендирање спортиста</t>
  </si>
  <si>
    <t>Извори финансирања за функцију 810</t>
  </si>
  <si>
    <t>Укупно за функцију 810</t>
  </si>
  <si>
    <t>1301 -0005</t>
  </si>
  <si>
    <t>ПА: Спровођење омладинске политике</t>
  </si>
  <si>
    <t>Извори финансирања за ПА 1301-0005</t>
  </si>
  <si>
    <t>Укупно за ПА 1301-0005</t>
  </si>
  <si>
    <t>Извори финансирања за Програм 14:</t>
  </si>
  <si>
    <t>Укупно за Програм 14:</t>
  </si>
  <si>
    <t>0602 -0001</t>
  </si>
  <si>
    <t>Функционисање локалне самоуправе</t>
  </si>
  <si>
    <t>Накнада за запослене</t>
  </si>
  <si>
    <t>Специјализоване услуге -предфинансирање и суфинанс. пројекта</t>
  </si>
  <si>
    <t>Извори финансирања за ПА 0602-0001:</t>
  </si>
  <si>
    <t>Свега за ПА 0602-0001:</t>
  </si>
  <si>
    <t>ПА 0003 -Сервисирање јавног дуга</t>
  </si>
  <si>
    <t>Трансакције везане за јавни дуг</t>
  </si>
  <si>
    <t>Отплата домаћих камата</t>
  </si>
  <si>
    <t>Извори финансирања за функцију 170</t>
  </si>
  <si>
    <t>Укупно за функцију 170</t>
  </si>
  <si>
    <t>Извори финансирања за ПА 0602-0003</t>
  </si>
  <si>
    <t>Укупно за ПА 0602-0003</t>
  </si>
  <si>
    <t>0602 -0007</t>
  </si>
  <si>
    <t>остале опште услуге</t>
  </si>
  <si>
    <t>Национ. савет мађарске национ. мањине</t>
  </si>
  <si>
    <t>Извори финансирања за функцију 130:</t>
  </si>
  <si>
    <t>Функција 130:</t>
  </si>
  <si>
    <t>Извори финансирања за ПА 0602-0007:</t>
  </si>
  <si>
    <t>Свега за програмску активност 0602-0007:</t>
  </si>
  <si>
    <t>0602 -0009</t>
  </si>
  <si>
    <t>Па: Текућа буџетска резерва</t>
  </si>
  <si>
    <t>текућа буџетска резерва</t>
  </si>
  <si>
    <t>Извори финансирања за ПА 0602-0009:</t>
  </si>
  <si>
    <t>Свега за ПА 0602-0009:</t>
  </si>
  <si>
    <t>0602 -0010</t>
  </si>
  <si>
    <t>ПА: Стална буџетска резерва</t>
  </si>
  <si>
    <t>стална буџетска резерва</t>
  </si>
  <si>
    <t>Извори финансирања за ПА 0602-0010:</t>
  </si>
  <si>
    <t>Свега за ПА 0602-0010:</t>
  </si>
  <si>
    <t>Текући трансфери осталим нивоима власти</t>
  </si>
  <si>
    <t>Опште јавне услуге које нису клас.</t>
  </si>
  <si>
    <t>Извори финансирања за главу 1:</t>
  </si>
  <si>
    <t>Свега за главу 1.</t>
  </si>
  <si>
    <t>Информациони центар за развој</t>
  </si>
  <si>
    <t>1501 -0001</t>
  </si>
  <si>
    <t>Програмска активност 0001 -Унапређење привредног и инвестиционог амбијента</t>
  </si>
  <si>
    <t>Опште јавне усл. -истраживање и развој</t>
  </si>
  <si>
    <t>Извори финансирања за главу 2.</t>
  </si>
  <si>
    <t>04</t>
  </si>
  <si>
    <t>06</t>
  </si>
  <si>
    <t>донације од међународних организација</t>
  </si>
  <si>
    <t>Укупно за главу 2.</t>
  </si>
  <si>
    <t>П.У. "Наши бисери"</t>
  </si>
  <si>
    <t>Предшколско образовање</t>
  </si>
  <si>
    <t>сопствени приходи</t>
  </si>
  <si>
    <t>донација од међународних организација</t>
  </si>
  <si>
    <t>донације и трансфери од ост. нивоа власти</t>
  </si>
  <si>
    <t>08</t>
  </si>
  <si>
    <t>донације од нво и појединаца</t>
  </si>
  <si>
    <t>Извори финансирања за главу 5.</t>
  </si>
  <si>
    <t>Сопствени приходи</t>
  </si>
  <si>
    <t>Укупно за главу 5.</t>
  </si>
  <si>
    <t>Регионални центар за проф. развој запослених у образовању</t>
  </si>
  <si>
    <t>Образовање које није дефинисано нивоом</t>
  </si>
  <si>
    <t>Центар за пружање услуга социјалне заштите</t>
  </si>
  <si>
    <t>Свега за функцију 090:</t>
  </si>
  <si>
    <t>Извори финансирања за главу 3.</t>
  </si>
  <si>
    <t>Укупно за главу 3.</t>
  </si>
  <si>
    <t>КУЛТУРА</t>
  </si>
  <si>
    <t>Услуге културе</t>
  </si>
  <si>
    <t>6.1</t>
  </si>
  <si>
    <t>ОКУ "Cnesa", Кањижа</t>
  </si>
  <si>
    <t>1201 -0001</t>
  </si>
  <si>
    <t>ПА 0001 - функционисање локалних установа културе</t>
  </si>
  <si>
    <t>Извори финансирања за функцију 820:</t>
  </si>
  <si>
    <t>cопствени приходи</t>
  </si>
  <si>
    <t>Трансфери од осталих нивоа власти</t>
  </si>
  <si>
    <t>Свега за функцију 820:</t>
  </si>
  <si>
    <t>Извори финансирања за ПА 1201-0001</t>
  </si>
  <si>
    <t>Свега за ПА 1201-0001</t>
  </si>
  <si>
    <t>Извори финансирања за главу 8.1</t>
  </si>
  <si>
    <t>6.2</t>
  </si>
  <si>
    <t>Библиотека "Јожеф Атила", Кањижа</t>
  </si>
  <si>
    <t>Извори финансирања за функцију 820</t>
  </si>
  <si>
    <t>6.3</t>
  </si>
  <si>
    <t>РЕГИОНАЛНИ КРЕАТИВНИ АТЕЉЕ</t>
  </si>
  <si>
    <t>Извори финансирања за главу 8.</t>
  </si>
  <si>
    <t>Извори финансирања за главу 4.</t>
  </si>
  <si>
    <t>Укупно за главу 4.</t>
  </si>
  <si>
    <t>Месне заједнице (1-9)</t>
  </si>
  <si>
    <t>8.1</t>
  </si>
  <si>
    <t>Месна заједница Кањижа</t>
  </si>
  <si>
    <t>0602 -0002</t>
  </si>
  <si>
    <t>Програмска активност 0002 -Месне заједнице</t>
  </si>
  <si>
    <t>425</t>
  </si>
  <si>
    <t>Извори финансирања за функцију 160</t>
  </si>
  <si>
    <t>Укупно за функцију 160</t>
  </si>
  <si>
    <t>Свега мз Кањижа:</t>
  </si>
  <si>
    <t>8.2</t>
  </si>
  <si>
    <t>Месна заједница Хоргош</t>
  </si>
  <si>
    <t>Извори финансирања за функцију 630</t>
  </si>
  <si>
    <t>Укупно за функцију 630</t>
  </si>
  <si>
    <t xml:space="preserve">Извори финансирања </t>
  </si>
  <si>
    <t>Свега мз Хоргош:</t>
  </si>
  <si>
    <t>8.3</t>
  </si>
  <si>
    <t>Месна заједница Трешњевац</t>
  </si>
  <si>
    <t>Извори финансирања за ПА 0602-0002</t>
  </si>
  <si>
    <t>Свега ПА 0602-0002:</t>
  </si>
  <si>
    <t>Извори финансирања за глава 8.3</t>
  </si>
  <si>
    <t>8.4</t>
  </si>
  <si>
    <t>Месна заједница Ором</t>
  </si>
  <si>
    <t>Свега мз Ором:</t>
  </si>
  <si>
    <t>8.5</t>
  </si>
  <si>
    <t>Месна заједница Мале Пијаце</t>
  </si>
  <si>
    <t>511</t>
  </si>
  <si>
    <t>Свега мз Мале Пијаце:</t>
  </si>
  <si>
    <t>8.6</t>
  </si>
  <si>
    <t>Месна заједница Адорјан</t>
  </si>
  <si>
    <t>Извори финансирања за главу 8.6</t>
  </si>
  <si>
    <t>Свега мз Адорјан:</t>
  </si>
  <si>
    <t>8.7</t>
  </si>
  <si>
    <t>Месна заједница Велебит</t>
  </si>
  <si>
    <t>Извори финансирања за главу 8.7</t>
  </si>
  <si>
    <t>Свега мз Велебит:</t>
  </si>
  <si>
    <t>8.8</t>
  </si>
  <si>
    <t>Месна заједница Тотово Село</t>
  </si>
  <si>
    <t>Свега за ПА 0602-0002</t>
  </si>
  <si>
    <t>Извори финансирања за главу 8.8</t>
  </si>
  <si>
    <t>Свега мз Тотово Село:</t>
  </si>
  <si>
    <t>8.9</t>
  </si>
  <si>
    <t>Месна заједница Мартонош</t>
  </si>
  <si>
    <t>Извори финансирања за ПA 0602 - 0002</t>
  </si>
  <si>
    <t>Извори финансирања</t>
  </si>
  <si>
    <t>Свега мз Мартонош:</t>
  </si>
  <si>
    <t>Извори финансирања за раздео 1.</t>
  </si>
  <si>
    <t>Укупно за раздео 1.</t>
  </si>
  <si>
    <t>Извори финансирања за раздео 2.</t>
  </si>
  <si>
    <t>Укупно за раздео 2.</t>
  </si>
  <si>
    <t>Извори финансирања за раздео 3.</t>
  </si>
  <si>
    <t>Укупно за раздео 3.</t>
  </si>
  <si>
    <t>Извори финансирања за раздео 4.</t>
  </si>
  <si>
    <t>Укупно за раздео 4.</t>
  </si>
  <si>
    <t>Извори финансирања за буџет</t>
  </si>
  <si>
    <t>Укупни расходи:</t>
  </si>
  <si>
    <t xml:space="preserve"> </t>
  </si>
  <si>
    <t>Општина Кањижа</t>
  </si>
  <si>
    <t>Председник Скупштине општине</t>
  </si>
  <si>
    <t xml:space="preserve">К а њ и ж а </t>
  </si>
  <si>
    <t>Пројекат: Манифестација обележавања дана Светог Саве</t>
  </si>
  <si>
    <t>Извори финансирања за Програм 2</t>
  </si>
  <si>
    <t>Свега за Програм 2</t>
  </si>
  <si>
    <t>Извори финансирања за ПРОГРАМ 7</t>
  </si>
  <si>
    <t>Укупно за ПА 2002-0001</t>
  </si>
  <si>
    <t>Извори финансирања за ПА 2002-0001</t>
  </si>
  <si>
    <t>Извори финанс. за ПРОГРАМ 15</t>
  </si>
  <si>
    <t>Свега за ПРОГРАМ 15</t>
  </si>
  <si>
    <t>820</t>
  </si>
  <si>
    <t>Примања од отплате станова у корист нивоа општина</t>
  </si>
  <si>
    <t>Накнада за супстанце које оштећују озонски омотач и накнада за пластичне кесе</t>
  </si>
  <si>
    <t>Капитални наменски трансфери, у ужем смислу, од Републике у корист нивоа општина</t>
  </si>
  <si>
    <t>Други текући трансфери од Републике у корист нивоа општина</t>
  </si>
  <si>
    <t>Приходи од давања у закуп, односно на коришћење непокретности у општинској својини које користе општине и индиректни корисници њиховог буџета</t>
  </si>
  <si>
    <t>Приходи остварени по основу пружања услуга боравка деце у предшколским установама у корист нивоа општина</t>
  </si>
  <si>
    <t>Закупнина за стан у општинској својини у корист нивоа општина</t>
  </si>
  <si>
    <t>Део добити јавног предузећа, према одлуци управног одбора јавног предузећа у корист нивоа општина</t>
  </si>
  <si>
    <t>Извори финансирања за главу 6.</t>
  </si>
  <si>
    <t>Укупно за главу 6.</t>
  </si>
  <si>
    <t>Извори финансирања за главу 6.1</t>
  </si>
  <si>
    <t>Укупно за главу 6.1</t>
  </si>
  <si>
    <t>Извори финансирања за главу 6.2</t>
  </si>
  <si>
    <t>Укупно за главу 6.2</t>
  </si>
  <si>
    <t>Извори финансирања за главу 6.3</t>
  </si>
  <si>
    <t>Укупно за главу 6.3</t>
  </si>
  <si>
    <t>МЕМОРАНДУМСКЕ СТАВКЕ ЗА РЕФУНДАЦИЈУ РАСХОДА ИЗ ПРЕТХОДНИХ ГОДИНА</t>
  </si>
  <si>
    <t>Меморандумске ставке за рефундацију расхода буџета општине из претходне године за финансиране пројекте из ЕУ</t>
  </si>
  <si>
    <t>Свега за мз Трешњевац</t>
  </si>
  <si>
    <t>Укупно за ПА 0602-0002</t>
  </si>
  <si>
    <t>05</t>
  </si>
  <si>
    <t>донације од иностаних земаља</t>
  </si>
  <si>
    <t>услуге по уговору</t>
  </si>
  <si>
    <t>Пројекат: Новогодишњи вашар</t>
  </si>
  <si>
    <t>Пројекат: "Изађи ми на теглу" такмичење у кувању ајвара у Велебиту</t>
  </si>
  <si>
    <t>Пројекат: Међународно такмичење у кувању рибље чорбе у Мартоношу</t>
  </si>
  <si>
    <t>Пројекат: Дан села у Малом Песку</t>
  </si>
  <si>
    <t>Услуге по уговору -усл. припреме топлог оброка</t>
  </si>
  <si>
    <t>Пројекат: Снабдевање водом и развој хидротехничке инфраструктуре на подручју пограничног слива”</t>
  </si>
  <si>
    <t>Отплата главнице за финансијски лизинг</t>
  </si>
  <si>
    <t>Пројекат: Кањижа-фест у Кањижи</t>
  </si>
  <si>
    <t>Пројекат: Кањижа Фест у Кањижи</t>
  </si>
  <si>
    <t xml:space="preserve">   -железнички саобраћај</t>
  </si>
  <si>
    <t>Пројекат: "Обележавање Видовдана" у Кањижи</t>
  </si>
  <si>
    <t>Укупно за ПРОГРАМ 16.</t>
  </si>
  <si>
    <t>Извори финансирања за главу 8.4</t>
  </si>
  <si>
    <r>
      <t>Накнада од емисије SO</t>
    </r>
    <r>
      <rPr>
        <sz val="6"/>
        <rFont val="Calibri"/>
        <family val="2"/>
        <charset val="238"/>
      </rPr>
      <t>2</t>
    </r>
    <r>
      <rPr>
        <sz val="10"/>
        <rFont val="Calibri"/>
        <family val="2"/>
        <charset val="238"/>
      </rPr>
      <t>, NO</t>
    </r>
    <r>
      <rPr>
        <sz val="6"/>
        <rFont val="Calibri"/>
        <family val="2"/>
        <charset val="238"/>
      </rPr>
      <t>2</t>
    </r>
    <r>
      <rPr>
        <sz val="10"/>
        <rFont val="Calibri"/>
        <family val="2"/>
        <charset val="238"/>
      </rPr>
      <t>, прашкастих материја и одложеног отпада</t>
    </r>
  </si>
  <si>
    <t>Извори финансирања за Пројекат 1201 - П30</t>
  </si>
  <si>
    <t xml:space="preserve">Услуге по уговору </t>
  </si>
  <si>
    <r>
      <t xml:space="preserve">Текуће поправке и одржавање </t>
    </r>
    <r>
      <rPr>
        <i/>
        <sz val="10"/>
        <rFont val="Calibri"/>
        <family val="2"/>
      </rPr>
      <t>-нам. улаг.</t>
    </r>
    <r>
      <rPr>
        <b/>
        <i/>
        <sz val="10"/>
        <rFont val="Calibri"/>
        <family val="2"/>
      </rPr>
      <t xml:space="preserve"> по год. програму</t>
    </r>
    <r>
      <rPr>
        <i/>
        <sz val="10"/>
        <rFont val="Calibri"/>
        <family val="2"/>
      </rPr>
      <t xml:space="preserve"> заштите уређења и кориш. пољопривр.зем.</t>
    </r>
  </si>
  <si>
    <t>483 Новчане казне и пенали по решењу судова</t>
  </si>
  <si>
    <t>Пројекат: Издавање књига Золтана Кламара</t>
  </si>
  <si>
    <t xml:space="preserve">   -трошк. функционисања спортског савеза</t>
  </si>
  <si>
    <t xml:space="preserve">текуће поправке и одржавање </t>
  </si>
  <si>
    <t>Исхрана и смештај ученика средњих школа у домовима ученике</t>
  </si>
  <si>
    <t>трошкови вантелесне оплодње</t>
  </si>
  <si>
    <t>421</t>
  </si>
  <si>
    <t>Укупно за ПА 1101-0001</t>
  </si>
  <si>
    <t>ПА: Урбанизам и просторно планирање</t>
  </si>
  <si>
    <t xml:space="preserve">Пројекат: Издавање књиге Золтана Кламара </t>
  </si>
  <si>
    <t xml:space="preserve">Пројекат: Дан општине </t>
  </si>
  <si>
    <t>Свега за Пројекат 1201 - П27</t>
  </si>
  <si>
    <t>Свега за Пројекат 1201 - П28</t>
  </si>
  <si>
    <t>413 накнаде у натури</t>
  </si>
  <si>
    <t>Боравишна такса по решењу надлежног органа јлс</t>
  </si>
  <si>
    <t>Накнада за коришћење простора на јавној површни у пословне и друге сврхе</t>
  </si>
  <si>
    <t>Накнада за коришћење јавне површине по основу заузећа грађевинским материјалом и за извођење грађевинских радова и изградњу</t>
  </si>
  <si>
    <t>Накнада за коришћење дрвета</t>
  </si>
  <si>
    <t xml:space="preserve"> ПРЕДСЕДНИК ОПШТИНЕ</t>
  </si>
  <si>
    <t xml:space="preserve">ОПШТИНСКО ВЕЋЕ </t>
  </si>
  <si>
    <t xml:space="preserve">ПА 0002-Функционисање извршних органа </t>
  </si>
  <si>
    <t xml:space="preserve">Извршни и законодавни органи </t>
  </si>
  <si>
    <t>Укупно за функцију 111</t>
  </si>
  <si>
    <t>Свега за Раздео 3.</t>
  </si>
  <si>
    <t>Свега за Раздео 4</t>
  </si>
  <si>
    <t>Укупно за раздео 5.</t>
  </si>
  <si>
    <t>Извори финансирања за раздео 5.</t>
  </si>
  <si>
    <t>Пројекат: Међународни ловачки фестивал у Кањижи</t>
  </si>
  <si>
    <t>Пројекат:  Бербански дани у Хоргошу</t>
  </si>
  <si>
    <t>Пројекат:  Фестивал трактора у Трешњевцу</t>
  </si>
  <si>
    <t>Пројекат: Светски сусрет Оромчана</t>
  </si>
  <si>
    <t>Пројекат:Tакмичење нација у кувању без граница у Малим Пијацамa</t>
  </si>
  <si>
    <t>Пројекат: Фестивал хурке и кобасицa у Адорјану</t>
  </si>
  <si>
    <t>Пројекат: Међународни фестивал ружа и цвећа у Тотовом Селу</t>
  </si>
  <si>
    <t>Пројекат: Жетелачка свечаност у Долинама</t>
  </si>
  <si>
    <t>Пројекат: Сусрет овчара и пољопривредних произвођача у Зимонићу</t>
  </si>
  <si>
    <t>зграде и грађевински објекти</t>
  </si>
  <si>
    <t>материјал</t>
  </si>
  <si>
    <t>4002</t>
  </si>
  <si>
    <t>4003</t>
  </si>
  <si>
    <t>4004</t>
  </si>
  <si>
    <t>4005</t>
  </si>
  <si>
    <t>4006</t>
  </si>
  <si>
    <t>4008</t>
  </si>
  <si>
    <t>4010</t>
  </si>
  <si>
    <t>4011</t>
  </si>
  <si>
    <t>4012</t>
  </si>
  <si>
    <t>4013</t>
  </si>
  <si>
    <t>4015</t>
  </si>
  <si>
    <t>4016</t>
  </si>
  <si>
    <t>4017</t>
  </si>
  <si>
    <t>4018</t>
  </si>
  <si>
    <t>4019</t>
  </si>
  <si>
    <t>4020</t>
  </si>
  <si>
    <t>4021</t>
  </si>
  <si>
    <t>4022</t>
  </si>
  <si>
    <t>4023</t>
  </si>
  <si>
    <t>4024</t>
  </si>
  <si>
    <t>4025</t>
  </si>
  <si>
    <t>4026</t>
  </si>
  <si>
    <t>4030</t>
  </si>
  <si>
    <t>4031</t>
  </si>
  <si>
    <t>4032</t>
  </si>
  <si>
    <t>4033</t>
  </si>
  <si>
    <t>4035</t>
  </si>
  <si>
    <t>4036</t>
  </si>
  <si>
    <t>Укупно за главу 7.</t>
  </si>
  <si>
    <t xml:space="preserve">      У складу са програмским циљевима  формирана су 5 раздела у буџету општине и то: Скупштина општине, Председник општине , Општинско веће, Општинско правобранилаштво и Општинска управа.</t>
  </si>
  <si>
    <t xml:space="preserve">      У оквиру раздела број 5. Општинска управа планирани су расходи у складу са принципима програмског буџетирања и то:</t>
  </si>
  <si>
    <t>ДОНАЦИЈЕ И ПОМОЋИ ОД МЕЂУНАРОДНИХ ОРГАНИЗАЦИЈА</t>
  </si>
  <si>
    <t>Текуће донације од међународних организација у корист нивоа општина</t>
  </si>
  <si>
    <t>ПРОГРАМ 16 -ПОЛИТИЧКИ СИСТЕМ ЛОКАЛНЕ САМОУПРАВЕ</t>
  </si>
  <si>
    <t>ПРОГРАМ 15 - ОПШТЕ УСЛУГЕ ЛОКАЛНЕ САМОУПРАВЕ</t>
  </si>
  <si>
    <t>0701 - 0005</t>
  </si>
  <si>
    <t>Свега за ПА 0701-0005</t>
  </si>
  <si>
    <t>0701-0005</t>
  </si>
  <si>
    <t>Унапређење безбедности саобраћаја</t>
  </si>
  <si>
    <t>Програмска активност 0003 - фунционисање установа за стручно усавршавање запослених</t>
  </si>
  <si>
    <t>Извори финансирања за функцију 111</t>
  </si>
  <si>
    <t>Извори финансирања за Програм 16</t>
  </si>
  <si>
    <t>Извори финансирања за Раздео 4</t>
  </si>
  <si>
    <t>Свега за Пројекат 4002</t>
  </si>
  <si>
    <t>Свега за Пројекат 4003</t>
  </si>
  <si>
    <t>Свега за Пројекат 4004</t>
  </si>
  <si>
    <t>Свега за Пројекат 4005</t>
  </si>
  <si>
    <t>Свега за Пројекат 4006</t>
  </si>
  <si>
    <t>Извори финансирања за Пројекат 4006</t>
  </si>
  <si>
    <t>Свега за Пројекат 4008</t>
  </si>
  <si>
    <t>Свега за Пројекат 4016</t>
  </si>
  <si>
    <t>Свега за Пројекат 4015</t>
  </si>
  <si>
    <t>Свега за Пројекат 4013</t>
  </si>
  <si>
    <t>Свега за Пројекат 4012</t>
  </si>
  <si>
    <t>Свега за Пројекат 4017</t>
  </si>
  <si>
    <t>Свега за Пројекат 4018</t>
  </si>
  <si>
    <t>Свега за Пројекат 4011</t>
  </si>
  <si>
    <t>Свега за Пројекат 4010</t>
  </si>
  <si>
    <t>Свега за Пројекат 4019</t>
  </si>
  <si>
    <t>Свега за Пројекат 4020</t>
  </si>
  <si>
    <t>Свега за Пројекат 4021</t>
  </si>
  <si>
    <t>Свега за Пројекат 4022</t>
  </si>
  <si>
    <t>Свега за Пројекат 4023</t>
  </si>
  <si>
    <t>Свега за Пројекат 4024</t>
  </si>
  <si>
    <t>Свега за Пројекат 4025</t>
  </si>
  <si>
    <t>Свега за Пројекат 4026</t>
  </si>
  <si>
    <t>Свега за Пројекат 4027</t>
  </si>
  <si>
    <t>Свега за Пројекат 4028</t>
  </si>
  <si>
    <t>Свега за Пројекат 4029</t>
  </si>
  <si>
    <t>Свега за Пројекат 4030</t>
  </si>
  <si>
    <t>Свега за Пројекат 4033</t>
  </si>
  <si>
    <t>Свега за Пројекат 4032</t>
  </si>
  <si>
    <t>Свега за пројекат 4034</t>
  </si>
  <si>
    <t>13</t>
  </si>
  <si>
    <t>нераспоређени вишак прихода из ранијих година</t>
  </si>
  <si>
    <t>Пројекат: Бербански дани у хоргошу</t>
  </si>
  <si>
    <t>Пројекат: Фестивал трактора у Трешњевцу</t>
  </si>
  <si>
    <t>Пројекат: Светски сусрет оромчана</t>
  </si>
  <si>
    <t>Пројекат: Такмичење нација у кувању без граница у Малим Пијацама</t>
  </si>
  <si>
    <t>Пројекат: Фестивал хурке и кобасица у Адорјану</t>
  </si>
  <si>
    <t>Извори финансирања за Пројекат 4034</t>
  </si>
  <si>
    <t>Извори финансирања за Пројекат 4033</t>
  </si>
  <si>
    <t>Извори финансирања за Пројекат 4032</t>
  </si>
  <si>
    <t>Извори финансирања за Пројекат 4030</t>
  </si>
  <si>
    <t>Извори финансирања за Пројекат 4029</t>
  </si>
  <si>
    <t>Извори финансирања за Пројекат 4028</t>
  </si>
  <si>
    <t>Извори финансирања за Пројекат 4027</t>
  </si>
  <si>
    <t>Извори финансирања за Пројекат 4026</t>
  </si>
  <si>
    <t>Извори финансирања за Пројекат 4025</t>
  </si>
  <si>
    <t>Извори финансирања за Пројекат 4024</t>
  </si>
  <si>
    <t>Извори финансирања за Пројекат 4023</t>
  </si>
  <si>
    <t>Извори финансирања за Пројекат 4022</t>
  </si>
  <si>
    <t>Извори финансирања за Пројекат 4021</t>
  </si>
  <si>
    <t>Извори финансирања за Пројекат 4020</t>
  </si>
  <si>
    <t>Извори финансирања за Пројекат 4019</t>
  </si>
  <si>
    <t>Извори финансирања за Пројекат 4018</t>
  </si>
  <si>
    <t>Извори финансирања за Пројекат 4017</t>
  </si>
  <si>
    <t>Извори финансирања за Пројекат 4016</t>
  </si>
  <si>
    <t>Извори финансирања за Пројекат 4015</t>
  </si>
  <si>
    <t>Извори финансирања за Пројекат 4013</t>
  </si>
  <si>
    <t>Извори финансирања за Пројекат 4012</t>
  </si>
  <si>
    <t>Извори финансирања за Пројекат 4011</t>
  </si>
  <si>
    <t>Извори финансирања за Пројекат 4010</t>
  </si>
  <si>
    <t>Извори финансирања за 4008</t>
  </si>
  <si>
    <t>Извори финансирања за Пројекат 4004</t>
  </si>
  <si>
    <t>Извори финансирања за Пројекат 4005</t>
  </si>
  <si>
    <t>Извори финансирања за Пројекат 4003</t>
  </si>
  <si>
    <t>Извори финансирања за Пројекат 4002</t>
  </si>
  <si>
    <t>1201-0002</t>
  </si>
  <si>
    <t>ПА: Јачање културне продукције и уметничког стваралаштва</t>
  </si>
  <si>
    <t>Укупно за ПА 1201-0002</t>
  </si>
  <si>
    <t>Укупно за функцију 820</t>
  </si>
  <si>
    <t>Извори финансирања за ПА 1201-0002</t>
  </si>
  <si>
    <t xml:space="preserve">остале дотације и трансфери </t>
  </si>
  <si>
    <t>0501</t>
  </si>
  <si>
    <t>0501-0001</t>
  </si>
  <si>
    <t>Свега за ПА 0501-0001</t>
  </si>
  <si>
    <t>Свега за ПРОГРАМ 17</t>
  </si>
  <si>
    <t>ПРОГРАМ 17 - ЕНЕРГЕТСКА ЕФИКАСНОСТ И ОБНОВЉИВИ ИЗВОРИ ЕНЕРГИЈЕ</t>
  </si>
  <si>
    <t xml:space="preserve">ПА-0001 - енергетски менаџмент </t>
  </si>
  <si>
    <t xml:space="preserve">остале енергије </t>
  </si>
  <si>
    <t>субвенције приватним предузећима</t>
  </si>
  <si>
    <t>Извор финансирања за ПА-0001</t>
  </si>
  <si>
    <t>Извор финансирања за ПРОГРАМ 17</t>
  </si>
  <si>
    <t>донације и трансфери од других нивоа власти</t>
  </si>
  <si>
    <t>Берза спорта "6. Нађи свој спорт"</t>
  </si>
  <si>
    <t xml:space="preserve">Програм 17. Енергетска ефикасност и обновљиви извори енергије </t>
  </si>
  <si>
    <t xml:space="preserve">Енергетски менаџмент </t>
  </si>
  <si>
    <t xml:space="preserve">   -остала енергија</t>
  </si>
  <si>
    <t>ПРОГРАМ 8 -ПРЕДШКОЛСКО ВАСПИТАЊЕ</t>
  </si>
  <si>
    <t>2002 -0002</t>
  </si>
  <si>
    <t>Извори финансирања за функцију за ПА 2002-0002</t>
  </si>
  <si>
    <t>Свега за ПА 2002-0002</t>
  </si>
  <si>
    <t>Остале дотације и трансфери</t>
  </si>
  <si>
    <t xml:space="preserve">ПА: Унапређење система очувања и представљања културно-исторјиског наслеђа </t>
  </si>
  <si>
    <t>ПА: Остваривање и унапређење јавног интереса у области јавног информисања</t>
  </si>
  <si>
    <t>Јачање културне продукције у уметничког стваралаштва</t>
  </si>
  <si>
    <t xml:space="preserve">Програм 4 – Развој туризма представља трошкове за унапређење развоја туристичке дестинације са расходима везаним за обалу Тисе, кампиралишта и штранда, као и трошкове туристичке промоције. </t>
  </si>
  <si>
    <t>Аутономна покрајина Војводина</t>
  </si>
  <si>
    <t>2002-0002</t>
  </si>
  <si>
    <t>2004-0012</t>
  </si>
  <si>
    <t>Реализација делатности средњег образовања</t>
  </si>
  <si>
    <t>Реализација делатности основног образовања</t>
  </si>
  <si>
    <t>2004-0001</t>
  </si>
  <si>
    <t>0902</t>
  </si>
  <si>
    <t>0902-0001</t>
  </si>
  <si>
    <t>Једнократне помоћи и други облици помоћи</t>
  </si>
  <si>
    <t>0902-0002</t>
  </si>
  <si>
    <t>0902-0017</t>
  </si>
  <si>
    <t>Подршка реализацији програма Црвеног крста</t>
  </si>
  <si>
    <t>0902-0018</t>
  </si>
  <si>
    <t>0902-0019</t>
  </si>
  <si>
    <t>Обављање делатности установа социјалне заштите</t>
  </si>
  <si>
    <t>1102-0008</t>
  </si>
  <si>
    <t>Водоснабдевање</t>
  </si>
  <si>
    <t xml:space="preserve">   -водоснабдевање</t>
  </si>
  <si>
    <t>ПА: Управљање и одржавање водоводне инфраструктуре снабдевање и водом за пиће</t>
  </si>
  <si>
    <t>Управљање и одржавање водоводне инфраструктуре снабдевање и водом за пиће</t>
  </si>
  <si>
    <t>0401 -0006</t>
  </si>
  <si>
    <t>ПА: Управљање осталим врстама отпада</t>
  </si>
  <si>
    <t>Извори финансирања за ПА 0401-0006:</t>
  </si>
  <si>
    <t>Укупно за ПА 0401-0006:</t>
  </si>
  <si>
    <t>0401-0006</t>
  </si>
  <si>
    <t>Управљање осталим врстама отпада</t>
  </si>
  <si>
    <t>1801 -0003</t>
  </si>
  <si>
    <t>ПА: Спровођење активности из области друштвене бриге за јавно здравље</t>
  </si>
  <si>
    <t>Извори финансирања за ПА 1801-0003</t>
  </si>
  <si>
    <t>Свега за ПА 1801-0003</t>
  </si>
  <si>
    <t>1801-0003</t>
  </si>
  <si>
    <t>Спровођење активности из области друштвене бриге за јавно здравље</t>
  </si>
  <si>
    <t>Пројекат: Асфалтирање улице Младена Стојановића у Зимонићу</t>
  </si>
  <si>
    <t>139</t>
  </si>
  <si>
    <t>5004</t>
  </si>
  <si>
    <t>Свега за пројекат 5004</t>
  </si>
  <si>
    <t>Извори финансирања за пројекат 5004</t>
  </si>
  <si>
    <t>2004</t>
  </si>
  <si>
    <t>0902-0005</t>
  </si>
  <si>
    <t xml:space="preserve">Функционисање и остваривање предшколског васпитања и образовања </t>
  </si>
  <si>
    <t>Програмска активност 0001 - Функционисање и остваривање предшколског васпитања и образовања</t>
  </si>
  <si>
    <t>Једнократне помоћи и друге врсте помоћи</t>
  </si>
  <si>
    <t>Породични и домски смештај, прихватилишта и др.врсте смештаја</t>
  </si>
  <si>
    <t>ПА: Једнократне помоћии др.врсте помоћи</t>
  </si>
  <si>
    <t>ПА: Породични и домски смештај, прихватилишта и др.врсте смештаја</t>
  </si>
  <si>
    <t>ПА: Подршка реализацији програма Црвеног крста</t>
  </si>
  <si>
    <t>0902 -0001</t>
  </si>
  <si>
    <t>Свега за ПА 0902-0001</t>
  </si>
  <si>
    <t>Свега за ПА 0902-0002</t>
  </si>
  <si>
    <t>Свега за ПА 0902-0016</t>
  </si>
  <si>
    <t>Свега за ПА 0902-0019</t>
  </si>
  <si>
    <t>Свега за ПА 0902-0018</t>
  </si>
  <si>
    <t>0902 -0005</t>
  </si>
  <si>
    <t>Извори финансирања за ПА 0902-0005</t>
  </si>
  <si>
    <t>Укупно за ПА 0902-0005</t>
  </si>
  <si>
    <t>0902-0021</t>
  </si>
  <si>
    <t>Подршка особама са инвалидитетом</t>
  </si>
  <si>
    <t>Извори финансирања за ПА 0902-0001</t>
  </si>
  <si>
    <t>Извори финансирања за ПА 0902-0002</t>
  </si>
  <si>
    <t>Извори финансирања за ПА 0902-0018</t>
  </si>
  <si>
    <t>Извори финансирања за ПА 0902-0019</t>
  </si>
  <si>
    <t>ПА: Подршка особама са инвалидитетом</t>
  </si>
  <si>
    <t>Свега за ПA 0902-0021</t>
  </si>
  <si>
    <t>Извори финансирања за ПA 0902-0021</t>
  </si>
  <si>
    <t>Извори финансирања за ПА 0902-0017</t>
  </si>
  <si>
    <t>2004 -0012</t>
  </si>
  <si>
    <t>2004 -0001</t>
  </si>
  <si>
    <t>ПА: Реализација делатности средњег образовања</t>
  </si>
  <si>
    <t>Извори финансирања за ПА 2004-0001</t>
  </si>
  <si>
    <t>Укупно за ПА 2004-0001</t>
  </si>
  <si>
    <t>ПА: Реализација делатности основног образовања</t>
  </si>
  <si>
    <t>2003 -0001</t>
  </si>
  <si>
    <t xml:space="preserve">Програм 12 –Здравствена заштита укључује део трошкова функционисања Дома здравља у Кањижи и то: рад хитне помоћи, финансирање радника и дела сталних трошкова, који се не покривају из средстава Републичког фонда за здравствено осигурање. </t>
  </si>
  <si>
    <t>текуће субвенције јавним нефинансијским предузећима и организацијама</t>
  </si>
  <si>
    <t>накнада штете</t>
  </si>
  <si>
    <t xml:space="preserve">машина и опрема </t>
  </si>
  <si>
    <t>ПА: Унапређење безбедности саобраћаја</t>
  </si>
  <si>
    <t>Порез на пренос апсолутних права на употребљаваним моторним возилима</t>
  </si>
  <si>
    <t>трошкови путовања</t>
  </si>
  <si>
    <t>425 текуће поправке и одржавање</t>
  </si>
  <si>
    <t>Програм 5 – Развој пољопривреде укључује издатке у складу са усвојеним Програмом заштите, уређења и коришћења пољопривредног земљишта општине Кањижа. Такође, предвиђају се средства за конкурсе пољопривредним произвођачима преко буџетског фонда за развој пољопривреде у износу од 8,5 милиона динара.</t>
  </si>
  <si>
    <t>Обезбеђивање средстава за друге обавезе одређене Законом  -стални трошкови</t>
  </si>
  <si>
    <t xml:space="preserve">   -превоз деце са сметњама у развоју</t>
  </si>
  <si>
    <t xml:space="preserve">Машина и опрема </t>
  </si>
  <si>
    <t>Извори финансирања за пројекат 5012</t>
  </si>
  <si>
    <t>Пројекат: Реконструкција и адаптација зграде дома културе у Малим пијацама</t>
  </si>
  <si>
    <t>5013</t>
  </si>
  <si>
    <t>Пројекат: Реконструкција и адаптација дома културе у Малим пијацама</t>
  </si>
  <si>
    <t>Извори финансирања за пројекат 5013</t>
  </si>
  <si>
    <t>Свега за пројекат 5013</t>
  </si>
  <si>
    <t>Пројекат: Изградња феклане канализације и санација водовода у насељу Васиљево у  Хоргошу</t>
  </si>
  <si>
    <t>4037</t>
  </si>
  <si>
    <t>Пројекат: 15. Март</t>
  </si>
  <si>
    <t>Извори финансирања за Пројекат 4037</t>
  </si>
  <si>
    <t>Свега за Пројекат 4037</t>
  </si>
  <si>
    <t>1/0</t>
  </si>
  <si>
    <t>2/0</t>
  </si>
  <si>
    <t>3/0</t>
  </si>
  <si>
    <t>4/0</t>
  </si>
  <si>
    <t>5/0</t>
  </si>
  <si>
    <t>6/0</t>
  </si>
  <si>
    <t>7/0</t>
  </si>
  <si>
    <t>8/0</t>
  </si>
  <si>
    <t>9/0</t>
  </si>
  <si>
    <t>10/0</t>
  </si>
  <si>
    <t>11/0</t>
  </si>
  <si>
    <t>12/0</t>
  </si>
  <si>
    <t>13/0</t>
  </si>
  <si>
    <t>14/0</t>
  </si>
  <si>
    <t>15/0</t>
  </si>
  <si>
    <t>16/0</t>
  </si>
  <si>
    <t>17/0</t>
  </si>
  <si>
    <t>18/0</t>
  </si>
  <si>
    <t>19/0</t>
  </si>
  <si>
    <t>20/0</t>
  </si>
  <si>
    <t>21/0</t>
  </si>
  <si>
    <t>22/0</t>
  </si>
  <si>
    <t>23/0</t>
  </si>
  <si>
    <t>24/0</t>
  </si>
  <si>
    <t>25/0</t>
  </si>
  <si>
    <t>26/0</t>
  </si>
  <si>
    <t>27/0</t>
  </si>
  <si>
    <t>28/0</t>
  </si>
  <si>
    <t>29/0</t>
  </si>
  <si>
    <t>30/0</t>
  </si>
  <si>
    <t>31/0</t>
  </si>
  <si>
    <t>32/0</t>
  </si>
  <si>
    <t>33/0</t>
  </si>
  <si>
    <t>34/0</t>
  </si>
  <si>
    <t>35/0</t>
  </si>
  <si>
    <t>36/0</t>
  </si>
  <si>
    <t>37/0</t>
  </si>
  <si>
    <t>38/0</t>
  </si>
  <si>
    <t>39/0</t>
  </si>
  <si>
    <t>40/0</t>
  </si>
  <si>
    <t>41/0</t>
  </si>
  <si>
    <t>42/0</t>
  </si>
  <si>
    <t>43/0</t>
  </si>
  <si>
    <t>44/0</t>
  </si>
  <si>
    <t>45/0</t>
  </si>
  <si>
    <t>46/0</t>
  </si>
  <si>
    <t>47/0</t>
  </si>
  <si>
    <t>48/0</t>
  </si>
  <si>
    <t>49/0</t>
  </si>
  <si>
    <t>50/0</t>
  </si>
  <si>
    <t>51/0</t>
  </si>
  <si>
    <t>52/0</t>
  </si>
  <si>
    <t>53/0</t>
  </si>
  <si>
    <t>54/0</t>
  </si>
  <si>
    <t>55/0</t>
  </si>
  <si>
    <t>56/0</t>
  </si>
  <si>
    <t>57/0</t>
  </si>
  <si>
    <t>58/0</t>
  </si>
  <si>
    <t>59/0</t>
  </si>
  <si>
    <t>60/0</t>
  </si>
  <si>
    <t>61/0</t>
  </si>
  <si>
    <t>62/0</t>
  </si>
  <si>
    <t>63/0</t>
  </si>
  <si>
    <t>64/0</t>
  </si>
  <si>
    <t>65/0</t>
  </si>
  <si>
    <t>66/0</t>
  </si>
  <si>
    <t>67/0</t>
  </si>
  <si>
    <t>67/1</t>
  </si>
  <si>
    <t>68/0</t>
  </si>
  <si>
    <t>69/0</t>
  </si>
  <si>
    <t>70/0</t>
  </si>
  <si>
    <t>71/0</t>
  </si>
  <si>
    <t>72/0</t>
  </si>
  <si>
    <t>73/0</t>
  </si>
  <si>
    <t>74/0</t>
  </si>
  <si>
    <t>75/0</t>
  </si>
  <si>
    <t>76/0</t>
  </si>
  <si>
    <t>77/0</t>
  </si>
  <si>
    <t>78/0</t>
  </si>
  <si>
    <t>80/0</t>
  </si>
  <si>
    <t>81/0</t>
  </si>
  <si>
    <t>82/0</t>
  </si>
  <si>
    <t>83/0</t>
  </si>
  <si>
    <t>84/0</t>
  </si>
  <si>
    <t>85/0</t>
  </si>
  <si>
    <t>86/0</t>
  </si>
  <si>
    <t>87/0</t>
  </si>
  <si>
    <t>88/0</t>
  </si>
  <si>
    <t>89/0</t>
  </si>
  <si>
    <t>90/0</t>
  </si>
  <si>
    <t>91/0</t>
  </si>
  <si>
    <t>92/0</t>
  </si>
  <si>
    <t>93/0</t>
  </si>
  <si>
    <t>94/0</t>
  </si>
  <si>
    <t>95/0</t>
  </si>
  <si>
    <t>96/0</t>
  </si>
  <si>
    <t>97/0</t>
  </si>
  <si>
    <t>98/0</t>
  </si>
  <si>
    <t>100/0</t>
  </si>
  <si>
    <t>100/1</t>
  </si>
  <si>
    <t>101/0</t>
  </si>
  <si>
    <t>102/0</t>
  </si>
  <si>
    <t>103/0</t>
  </si>
  <si>
    <t>105/0</t>
  </si>
  <si>
    <t>106/0</t>
  </si>
  <si>
    <t>107/0</t>
  </si>
  <si>
    <t>108/0</t>
  </si>
  <si>
    <t>110/0</t>
  </si>
  <si>
    <t>111/0</t>
  </si>
  <si>
    <t>112/0</t>
  </si>
  <si>
    <t>113/0</t>
  </si>
  <si>
    <t>114/0</t>
  </si>
  <si>
    <t>115/0</t>
  </si>
  <si>
    <t>116/0</t>
  </si>
  <si>
    <t>117/0</t>
  </si>
  <si>
    <t>118/0</t>
  </si>
  <si>
    <t>119/0</t>
  </si>
  <si>
    <t>120/0</t>
  </si>
  <si>
    <t>121/0</t>
  </si>
  <si>
    <t>122/0</t>
  </si>
  <si>
    <t>123/0</t>
  </si>
  <si>
    <t>124/0</t>
  </si>
  <si>
    <t>125/0</t>
  </si>
  <si>
    <t>126/0</t>
  </si>
  <si>
    <t>127/0</t>
  </si>
  <si>
    <t>128/0</t>
  </si>
  <si>
    <t>129/0</t>
  </si>
  <si>
    <t>130/0</t>
  </si>
  <si>
    <t>130/1</t>
  </si>
  <si>
    <t>130/2</t>
  </si>
  <si>
    <t>131/0</t>
  </si>
  <si>
    <t>132/0</t>
  </si>
  <si>
    <t>133/0</t>
  </si>
  <si>
    <t>134/0</t>
  </si>
  <si>
    <t>135/0</t>
  </si>
  <si>
    <t>136/0</t>
  </si>
  <si>
    <t>137/0</t>
  </si>
  <si>
    <t>138/0</t>
  </si>
  <si>
    <t>139/0</t>
  </si>
  <si>
    <t>139/1</t>
  </si>
  <si>
    <t>140/0</t>
  </si>
  <si>
    <t>141/0</t>
  </si>
  <si>
    <t>142/0</t>
  </si>
  <si>
    <t>143/0</t>
  </si>
  <si>
    <t>144/0</t>
  </si>
  <si>
    <t>145/0</t>
  </si>
  <si>
    <t>146/0</t>
  </si>
  <si>
    <t>147/0</t>
  </si>
  <si>
    <t>148/0</t>
  </si>
  <si>
    <t>149/0</t>
  </si>
  <si>
    <t>150/0</t>
  </si>
  <si>
    <t>151/0</t>
  </si>
  <si>
    <t>152/0</t>
  </si>
  <si>
    <t>153/0</t>
  </si>
  <si>
    <t>154/0</t>
  </si>
  <si>
    <t>155/0</t>
  </si>
  <si>
    <t>156/0</t>
  </si>
  <si>
    <t>157/0</t>
  </si>
  <si>
    <t>158/0</t>
  </si>
  <si>
    <t>159/0</t>
  </si>
  <si>
    <t>160/0</t>
  </si>
  <si>
    <t>161/0</t>
  </si>
  <si>
    <t>162/0</t>
  </si>
  <si>
    <t>162/1</t>
  </si>
  <si>
    <t>163/0</t>
  </si>
  <si>
    <t>164/0</t>
  </si>
  <si>
    <t>165/0</t>
  </si>
  <si>
    <t>166/0</t>
  </si>
  <si>
    <t>167/0</t>
  </si>
  <si>
    <t>168/0</t>
  </si>
  <si>
    <t>169/0</t>
  </si>
  <si>
    <t>170/0</t>
  </si>
  <si>
    <t>171/0</t>
  </si>
  <si>
    <t>172/0</t>
  </si>
  <si>
    <t>173/0</t>
  </si>
  <si>
    <t>174/0</t>
  </si>
  <si>
    <t>175/0</t>
  </si>
  <si>
    <t>176/0</t>
  </si>
  <si>
    <t>177/0</t>
  </si>
  <si>
    <t>178/0</t>
  </si>
  <si>
    <t>179/0</t>
  </si>
  <si>
    <t>180/0</t>
  </si>
  <si>
    <t>181/1</t>
  </si>
  <si>
    <t>181/0</t>
  </si>
  <si>
    <t>182/0</t>
  </si>
  <si>
    <t>183/0</t>
  </si>
  <si>
    <t>184/0</t>
  </si>
  <si>
    <t>185/0</t>
  </si>
  <si>
    <t>186/0</t>
  </si>
  <si>
    <t>187/0</t>
  </si>
  <si>
    <t>188/0</t>
  </si>
  <si>
    <t>189/0</t>
  </si>
  <si>
    <t>190/0</t>
  </si>
  <si>
    <t>191/0</t>
  </si>
  <si>
    <t>192/0</t>
  </si>
  <si>
    <t>193/0</t>
  </si>
  <si>
    <t>194/0</t>
  </si>
  <si>
    <t>195/0</t>
  </si>
  <si>
    <t>198/0</t>
  </si>
  <si>
    <t>199/0</t>
  </si>
  <si>
    <t>199/1</t>
  </si>
  <si>
    <t>200/0</t>
  </si>
  <si>
    <t>201/0</t>
  </si>
  <si>
    <t>202/0</t>
  </si>
  <si>
    <t>203/0</t>
  </si>
  <si>
    <t>204/0</t>
  </si>
  <si>
    <t>205/0</t>
  </si>
  <si>
    <t>206/0</t>
  </si>
  <si>
    <t>207/0</t>
  </si>
  <si>
    <t>208/0</t>
  </si>
  <si>
    <t>209/0</t>
  </si>
  <si>
    <t>210/0</t>
  </si>
  <si>
    <t>201/1</t>
  </si>
  <si>
    <t>Пројекат: Заједнички напори за превенцију ризика и прекограничну координацију у управљању катастрофама - JERICO</t>
  </si>
  <si>
    <t>10</t>
  </si>
  <si>
    <t>примања од домаћих задуживања</t>
  </si>
  <si>
    <t>Пројекат: Заједнички напори и превенцију ризика и прекограничну координацију у управљању катастрофама- JERICO</t>
  </si>
  <si>
    <t xml:space="preserve">Свега за пројекат </t>
  </si>
  <si>
    <t>Пројекат: Атлетика за све - AFALL</t>
  </si>
  <si>
    <t xml:space="preserve">Свега за Пројекат </t>
  </si>
  <si>
    <t>512</t>
  </si>
  <si>
    <t>Пројекат:  Пречишћавање отпадних вода - прекогранична сарадња уз реку Тису - BEST WASTEWATER</t>
  </si>
  <si>
    <t>Свега за пројекат</t>
  </si>
  <si>
    <t>Пројекат: Пречишћавање отпадних вода - прекогранична сарадња уз реку Тису - BEST WASTEWATER</t>
  </si>
  <si>
    <t>Пројекат: Сарадња ваншколских програма за маргиналлизоване и ученике ромске националности - COOLSCHOOL</t>
  </si>
  <si>
    <t>Пројекат: Сарадња ваншколских програма за  маргинализоване и ученике ромске националности - COOLSCHOOL</t>
  </si>
  <si>
    <t>Пројекат: Оснаживање мађарске и спрске културне сцене за одрживи туризам у јавним зеленим површинама-  PARK4SALL</t>
  </si>
  <si>
    <t>423</t>
  </si>
  <si>
    <t>Пројекат: Оснаживање мађарске и спрске културне сцене за одрживи туризам у јавним зеленим површинама - PARKS4ALL</t>
  </si>
  <si>
    <t>Пројекат: Интер Пингпонг у школама - Наставак прекограничног програма школе стоног тениса уз учешће ученика са и без сметњи у развоју - INTER PINGPONG IN SCHOOLS</t>
  </si>
  <si>
    <t>Пројекат: Раскршћа од архитектонског значаја: међународно учење и истраживање архитектонског наслеђа Војводине и регије Велике јужне равнице - CASTLE</t>
  </si>
  <si>
    <t xml:space="preserve">Пројекат:  Раскршћа од архитектонског значаја: међуанродно учење и истраживање архитектонског наслеђа Војводине и регије Велике јужне равнице - CASTLE </t>
  </si>
  <si>
    <t>Пројекат: Света путовања: религијскадигитална истрживања на граници између Србије и Мађарске  - JOURNEY</t>
  </si>
  <si>
    <t>Пројекат:  Света путовања: религијска дигитална истраживања на граници између Сцрбије и Мађарске  - JOURNEY</t>
  </si>
  <si>
    <t xml:space="preserve">414 Социјална давања запосленима </t>
  </si>
  <si>
    <t>472 једнократна помоћ</t>
  </si>
  <si>
    <t>482 Порези, обевзне таксе</t>
  </si>
  <si>
    <t>511 Зграде и грађевински објекти</t>
  </si>
  <si>
    <t>Пројекат: Изградња фекалне канализације у насељу Васиљево у Хоргошу -наставак</t>
  </si>
  <si>
    <t>Зграде и грађевински обејкти</t>
  </si>
  <si>
    <t>Пројекат: Превенција и управљање катастрофама преко граница - PREVENT</t>
  </si>
  <si>
    <t>Пројекат: Заједничка решења за прекогранично тржиште рада - SOLUTION</t>
  </si>
  <si>
    <t>машина и опрема</t>
  </si>
  <si>
    <t>Пројекат: Средства за смањење ризика од катастрофа и управљање ванредним ситуацијама</t>
  </si>
  <si>
    <t xml:space="preserve">Специјализоване услуге </t>
  </si>
  <si>
    <t>Пројекат:  Средства за смањење ризика од катастрофа и управљање ванредним ситуацијама</t>
  </si>
  <si>
    <t>5003</t>
  </si>
  <si>
    <t>5001</t>
  </si>
  <si>
    <t>5002</t>
  </si>
  <si>
    <t xml:space="preserve">Извори финансирања за пројекат </t>
  </si>
  <si>
    <t xml:space="preserve">      Нацрт Одлуке о буџету општине Кањижа за 2025. годину сачињен је у складу са Примером табела за израду Одлуке о буџету општине коју је сачинила и на свом сајту објавила Стална конференција градова и општина у сарадњи са Министарством финансија. У делу II Посебан део, у члану 12. Одлуке о буџету општине Кањижа за 2025. годину приказани су у колони 8 – Приходи из буџета (извор 01) а у колони 10 – средства из осталих извора финансирања (извор 04 -сопствени приходи, извор 05 -донације од иностраних земања, извор 06 -донације од међународних организација, извор 07-Трансфери од других нивоа власти, 08- Добровољни трансфери од физичких и правних лица и 10-примања од домаћих задуживања). Колона 11, као збир колона 8 и 10, приказује Укупна јавна средства буџета општине.</t>
  </si>
  <si>
    <t xml:space="preserve">Министарство финансија дописом број 002541858 2024 10520 003 000 427 000 на дан 31.10.2024. године даје се одобрење општини Кањижа да прекорачи деифицт од 10 %, тако да планирани фискални деифицит општине Кањижа у наредној фискалној години може да износи највише до 28,4 % од износа теућих прихода који су планирани буџетом за 2025. години. </t>
  </si>
  <si>
    <t>Пројекат: Развој авантуристичког труизма заносваног на природним вредностима Банатске регије - AVANTUR BANAT</t>
  </si>
  <si>
    <t>5005</t>
  </si>
  <si>
    <t>Пројекат: Развој авантуристичког туризма заснованог на природним вредностима Банатске регије -  AVANTUR BANAT</t>
  </si>
  <si>
    <t>5006</t>
  </si>
  <si>
    <t>Пројекат: Превенција и управљање катастрогама преко граница - PREVENT</t>
  </si>
  <si>
    <t>Извори финансирања за Пројекат 4035</t>
  </si>
  <si>
    <t>Извори финансирања за Пројекат 5001</t>
  </si>
  <si>
    <t>Извори финансирања за Пројекат 4036</t>
  </si>
  <si>
    <t>Извори финансирања за пројекат 5003</t>
  </si>
  <si>
    <t>Извори финансирања за пројекат 5005</t>
  </si>
  <si>
    <t>Извори финансирања за 5004</t>
  </si>
  <si>
    <t>Извори финансирања за пројекат 4030</t>
  </si>
  <si>
    <t>Извори финансирања за пројекат 4032</t>
  </si>
  <si>
    <t>Извори финансирања за пројекат 4033</t>
  </si>
  <si>
    <t>Извори финансирања за Пројекат 5002</t>
  </si>
  <si>
    <t>Извори финансирања за Пројекат 4031</t>
  </si>
  <si>
    <r>
      <t xml:space="preserve">Услуге по уговору </t>
    </r>
    <r>
      <rPr>
        <b/>
        <i/>
        <sz val="10"/>
        <rFont val="Calibri"/>
        <family val="2"/>
      </rPr>
      <t>-по програму</t>
    </r>
  </si>
  <si>
    <r>
      <t>Специјализоване услуге</t>
    </r>
    <r>
      <rPr>
        <i/>
        <sz val="10"/>
        <rFont val="Calibri"/>
        <family val="2"/>
      </rPr>
      <t xml:space="preserve"> </t>
    </r>
    <r>
      <rPr>
        <b/>
        <i/>
        <sz val="10"/>
        <rFont val="Calibri"/>
        <family val="2"/>
      </rPr>
      <t>-по програму</t>
    </r>
  </si>
  <si>
    <r>
      <t xml:space="preserve">Материјал </t>
    </r>
    <r>
      <rPr>
        <b/>
        <i/>
        <sz val="10"/>
        <rFont val="Calibri"/>
        <family val="2"/>
      </rPr>
      <t>-по програму</t>
    </r>
  </si>
  <si>
    <r>
      <t xml:space="preserve">Текуће субвенције јавним нефинансијским предузећима </t>
    </r>
    <r>
      <rPr>
        <b/>
        <sz val="10"/>
        <rFont val="Calibri"/>
        <family val="2"/>
      </rPr>
      <t xml:space="preserve">-по програму </t>
    </r>
  </si>
  <si>
    <r>
      <t xml:space="preserve">Машина и опрема </t>
    </r>
    <r>
      <rPr>
        <b/>
        <i/>
        <sz val="10"/>
        <rFont val="Calibri"/>
        <family val="2"/>
      </rPr>
      <t>-по програму</t>
    </r>
  </si>
  <si>
    <r>
      <t xml:space="preserve">Земљиште - експроп. </t>
    </r>
    <r>
      <rPr>
        <b/>
        <i/>
        <sz val="10"/>
        <rFont val="Calibri"/>
        <family val="2"/>
      </rPr>
      <t>-по програму</t>
    </r>
  </si>
  <si>
    <r>
      <t>ПРОГРАМ 10 -(</t>
    </r>
    <r>
      <rPr>
        <b/>
        <sz val="8"/>
        <rFont val="Calibri"/>
        <family val="2"/>
      </rPr>
      <t>СРЕДЊЕ</t>
    </r>
    <r>
      <rPr>
        <b/>
        <sz val="10"/>
        <rFont val="Calibri"/>
        <family val="2"/>
      </rPr>
      <t>) ОБРАЗОВАЊЕ</t>
    </r>
  </si>
  <si>
    <t>ПА 0005 -Обављање делатности установа социјалне заштите</t>
  </si>
  <si>
    <t xml:space="preserve">Програм 15 – Политички систем локалне самоуправе. Овај програм укључује све трошкове функционсања Општинске управе и законима предвиђене надлежности. У овом програму поред свих трошкова од економске класификације 411-541 укључени су и износи предвиђених дотација организацијама цивилног сектора, односно сопствено учешће у пројектима који буду расписани на покрајинским и републичким нивоима (економске класификације 424, 511 и 512 -део). </t>
  </si>
  <si>
    <t>Пројекат: Спровођење оперативног плана МТ за инклузију Рома и Ромкиња</t>
  </si>
  <si>
    <t>28/1</t>
  </si>
  <si>
    <t>28/2</t>
  </si>
  <si>
    <t xml:space="preserve">Извори финансирања за </t>
  </si>
  <si>
    <t xml:space="preserve">Пројекат: Иновативни сервис за унапређење положаја вишеструко маргинализованих програма кроз оснаживање - ГИЗ пројекат </t>
  </si>
  <si>
    <t>60/1</t>
  </si>
  <si>
    <t>60/2</t>
  </si>
  <si>
    <t>60/3</t>
  </si>
  <si>
    <t>82/1</t>
  </si>
  <si>
    <t>82/2</t>
  </si>
  <si>
    <t>28/5</t>
  </si>
  <si>
    <t>4007</t>
  </si>
  <si>
    <t>4009</t>
  </si>
  <si>
    <t>4014</t>
  </si>
  <si>
    <t>130/3</t>
  </si>
  <si>
    <t>130/4</t>
  </si>
  <si>
    <t>53/5</t>
  </si>
  <si>
    <t>53/6</t>
  </si>
  <si>
    <t>53/7</t>
  </si>
  <si>
    <t>53/8</t>
  </si>
  <si>
    <t>53/9</t>
  </si>
  <si>
    <t>53/1</t>
  </si>
  <si>
    <t>53/4</t>
  </si>
  <si>
    <t>147/1</t>
  </si>
  <si>
    <t>192/1</t>
  </si>
  <si>
    <t>Пројекат: Иновативни сервис за унапређење положаја вишеструко маргинализованих програма кроз оснаживање - ГИЗ пројекат</t>
  </si>
  <si>
    <t xml:space="preserve">      У оквиру раздела број 4. Општинско правобранилаштво садржани су износи за функционисање општинског правобранилаштва. Предвиђени износ средстава за функционисање правобранилаштва износи 2,8 милиона динара.</t>
  </si>
  <si>
    <t xml:space="preserve">Програм 1 – Локални развој и просторно планирање и Програм 2 – Комунална делатност садржи специјалнизоване услуге инжињерства, услуге одржавања јавних зелених површина, одржавање чистоће на површинама јавне намене, услуге зоохигијене и услуге одржавања високог растиња на јавним површинама, који послови су поверени кроз доделу искључивог права Јавном предузећу „Комуналац“ Кањижа, затим садржи планиране расходе за послове јавног осветљења, одржавање система за одвод атмосферских вода и трошкове прскања комараца. </t>
  </si>
  <si>
    <t>Програм 6 – Заштита животне средине укључује Фонд за заштиту животне средине, који има посебан програм на који сагласност даје надлежно министарство. Програм Фонда укључује и трошкове мониторинга животне средине на годишњем нивоу, превентивни и санациони програми и пројекти оснивања и одржавања зелених површина, односно расходе за разне образовне активности ради јачања свести о заштити животне средине. У оквиру програма 6 планиран IPA пројекат под називом: Пречишћавање отпадних вода - прекогранична сарадња уз реку Тису - BEST WASTEWATER у износу од 23,4 милиона динара.</t>
  </si>
  <si>
    <t>Програм 9 – основно образовање и програм 10 – средње образовање укључује све издатке, које према законским прописима којима су регулисани ове области, треба да сноси локална самоуправа. Ови трошкови везују се за сталне трошкове објеката, путне трошкове запослених, одржавање објеката, материјал и опрему. Део овог програма укључује функционисање Регионалног центра за професионални развој запослених у образовању са 8 милиона динара. (Програм 10)</t>
  </si>
  <si>
    <t>4038</t>
  </si>
  <si>
    <t>проценат извршења у %</t>
  </si>
  <si>
    <t>Tекући наменски трансфери од Републике у корист нивоа општина</t>
  </si>
  <si>
    <t>Приходи од закупнине за грађевинско земљиште</t>
  </si>
  <si>
    <t>Текуће помоћи од ЕУ</t>
  </si>
  <si>
    <t>Нераспоређени вишак прихода и примања из ранијих година</t>
  </si>
  <si>
    <t>15/1</t>
  </si>
  <si>
    <t>Донације невладиним институцијама</t>
  </si>
  <si>
    <t>17</t>
  </si>
  <si>
    <t>неутрошена средства трансфера о ддругих нивоа власти</t>
  </si>
  <si>
    <t>Куповина сеоксих кућа са окућницом</t>
  </si>
  <si>
    <t>неутрошена средства трансфера о других нивоа власти</t>
  </si>
  <si>
    <t>проценат остварења у &amp;</t>
  </si>
  <si>
    <t>Планирана средства</t>
  </si>
  <si>
    <t>5008</t>
  </si>
  <si>
    <t>Пројекат: Уређење сеоксог Дома у Велебиту</t>
  </si>
  <si>
    <t>130/5</t>
  </si>
  <si>
    <t>неутрошена средства из вишег нивоа власти</t>
  </si>
  <si>
    <t>130/6</t>
  </si>
  <si>
    <t>текуће поправке и одржавање</t>
  </si>
  <si>
    <t>98/1</t>
  </si>
  <si>
    <t>5007</t>
  </si>
  <si>
    <t>Свега за пројекат 5007</t>
  </si>
  <si>
    <t>Извори финансирања за пројекат 5007</t>
  </si>
  <si>
    <t xml:space="preserve">   </t>
  </si>
  <si>
    <t>27/1</t>
  </si>
  <si>
    <t>15</t>
  </si>
  <si>
    <t xml:space="preserve">неутрошена средства  донација  из ранијих година </t>
  </si>
  <si>
    <t>28/3</t>
  </si>
  <si>
    <t>28/4</t>
  </si>
  <si>
    <t>Машине и опрема</t>
  </si>
  <si>
    <t>неутрошена средства од донација из рнаијих година</t>
  </si>
  <si>
    <t>28/6</t>
  </si>
  <si>
    <t>109/4</t>
  </si>
  <si>
    <t>неутрошена средства из раније године од вишег нивоа власти</t>
  </si>
  <si>
    <t>56</t>
  </si>
  <si>
    <t>донације од ЕУ</t>
  </si>
  <si>
    <t>Донације од ЕУ</t>
  </si>
  <si>
    <t xml:space="preserve">56 </t>
  </si>
  <si>
    <t>Донација од ЕУ</t>
  </si>
  <si>
    <t>105/1</t>
  </si>
  <si>
    <t>Функцинисање установа за стручно усавршавање запоселних</t>
  </si>
  <si>
    <t>145/1</t>
  </si>
  <si>
    <t>Пројекат: Израда Идејног решења за породично-хотелски и рекреативни комплекс у Кањижи</t>
  </si>
  <si>
    <t>Пројекат: Изградња паркинг простора
у кругу објекта ОКУ „CNESA“ у Кањижи на кат. парц. бр. 930, к.о. Кањижа - I фаза</t>
  </si>
  <si>
    <t>нераспоређени вишак из ранијих дгодина</t>
  </si>
  <si>
    <t>Укупно за 0701-0005</t>
  </si>
  <si>
    <t>Пројекат: Набавка комби возила</t>
  </si>
  <si>
    <t>Пројекат: Текуће одржавање зграда "Цнеша"</t>
  </si>
  <si>
    <t xml:space="preserve">Извори финансирања за Пројекат </t>
  </si>
  <si>
    <t>Пројекат: Текуће одржавање објекта "Цнеша"</t>
  </si>
  <si>
    <t>Пројекат:Саобраћајно уређење зоне ОШ Јован Ј Змај у Мартоношу</t>
  </si>
  <si>
    <t>Пројекат: Куповина објекта у Хоргошу -за социјалне групе ЦПУ</t>
  </si>
  <si>
    <t>Неутрошена средства траснфера од других нивоа власти</t>
  </si>
  <si>
    <t>Неутрошена средства траснферна од других нивоа власти</t>
  </si>
  <si>
    <t>Неутрошена средства трансферних из дургих нивоа власти</t>
  </si>
  <si>
    <t xml:space="preserve">Меморандумске ставке за рефундацију расхода буџета општине из претходне године </t>
  </si>
  <si>
    <t>Опис</t>
  </si>
  <si>
    <t>Пројекат: Саобраћајно уређење зоне О.Ш. Јован Ј. Змај у Мартоношу</t>
  </si>
  <si>
    <t>Наменски трансфери од вишег нивоа власти</t>
  </si>
  <si>
    <t>Промена у %</t>
  </si>
  <si>
    <t>општине Кањижа за 2025. године</t>
  </si>
  <si>
    <t>Добровољне трансфере од физичких и правних лица</t>
  </si>
  <si>
    <t>Члан 1.</t>
  </si>
  <si>
    <t>Члан 2.</t>
  </si>
  <si>
    <t>Члан 3.</t>
  </si>
  <si>
    <t>Члан 4.</t>
  </si>
  <si>
    <t>Члан 5.</t>
  </si>
  <si>
    <t>44/1</t>
  </si>
  <si>
    <t>109/2/5</t>
  </si>
  <si>
    <t>5009</t>
  </si>
  <si>
    <t>4040</t>
  </si>
  <si>
    <t>Укупно за 0701-4040</t>
  </si>
  <si>
    <t>Укупно за 0701-5009</t>
  </si>
  <si>
    <t>109/0</t>
  </si>
  <si>
    <t>5010</t>
  </si>
  <si>
    <t>82/3</t>
  </si>
  <si>
    <t>Укупно за ПR 1502-5010</t>
  </si>
  <si>
    <t>Извори финансирања за ПR 1502-5010</t>
  </si>
  <si>
    <t>130/7</t>
  </si>
  <si>
    <t>4041</t>
  </si>
  <si>
    <t>Свега за Пројекат 1201-4041</t>
  </si>
  <si>
    <t>130/8</t>
  </si>
  <si>
    <t>5011</t>
  </si>
  <si>
    <t>5012</t>
  </si>
  <si>
    <t>79/0</t>
  </si>
  <si>
    <t>Извори финансирања за ПР 0902-5011</t>
  </si>
  <si>
    <t>Свега за Пројекат 0902-5011</t>
  </si>
  <si>
    <t>Свега за Пројекат 0902-5012</t>
  </si>
  <si>
    <t>Извори финансирања за ПР 0902-5012</t>
  </si>
  <si>
    <t xml:space="preserve">      Одлука о изменама и допунама Одлуке о буџету јединице локалне самоуправе је акт који садржи правни основ за доношење буџета, сам буџет и одредбе о начину извршења буџета. Припрема и доношење буџета уређени су чланом 28. Закона. Сходно наведеном, буџет општине Кањижа за 2025. годину планиран је у складу са наведеним Законом, односно Упутством за припрему Одлуке о буџету локалне власти за 2025. годину и пројекцијом за 2026. и 2027. годину. Општи део приказује приходе и текуће расходе, а посебан део обухвата финансијске планове корисника буџетских средстава, директних и индиректних, односно других корисника буџета, према принципу поделе власти и програмског буџетирања.</t>
  </si>
  <si>
    <t xml:space="preserve">      Приходи и примања буџета општине Кањижа планирани су у износу од 1.461.300.000,00 динара. Планирани су и остали извори финансирања, које корисници буџета општине остварују својом делатношћу, односно донације и трансфери од осталих нивоа власти у износу од 35.221.805,00 динара. </t>
  </si>
  <si>
    <t xml:space="preserve">      На страни расхода у износу од 1.496.521.805,00 динара, планирани су издаци у складу са достављеним финансијским плановима корисника буџета општине Кањижа у складу са приоритетима. На терет буџетских средстава општине планирани су расходи у износу од 1.461.300.000,00 динара, а на терет других прихода корисника буџета у износу од 35.221.805,00 динара. Финансијски планови су израђени на основу Упутства за израду буџета локалне власти за 2025. годину са пројекцијама за 2026. и 2027. годину.</t>
  </si>
  <si>
    <t xml:space="preserve">      У оквиру раздела Скупштина општине представљени су трошкови зараде изабраних и постављених лица, трошкови накнаде одборника локалне скупштине, као и трошкови финансирања политичких субјеката у складу са Законом о финансирању политичких активности. Укупан износ предвиђених средстава за функционисање овог органа општине износи 14,1 милиона динара (Програм 16).</t>
  </si>
  <si>
    <t xml:space="preserve">      У оквиру раздела 2 и 3 председник опшстине и Општинско веће , као извршних органа, представљени су трошкови личних примања чланова Општинског већа, трошкови путовања, уговорене услуге. Укупан износ предвиђених средстава за функционисање извршних органа општине износи 30,4 милиона динара (Програм 16).</t>
  </si>
  <si>
    <t>Програм 3 – Локални економски развој, садржи предвиђене расходе за потребе организације тзв. јавних радова у износу од 5 милиона динара, и предвиђена је ставка за исплату чланарине у СКГО, НАЛЕД и ПАНОНРЕГ. Саставни део овог програма је финансијски план Информационог центра за развој потиског региона са 16,8 милиона динара у оквиру раздела 5. главе 2.</t>
  </si>
  <si>
    <t>ОБРАЗЛОЖЕЊЕ уз предлог Одлуке о изменама и допунама Одлуке о буџету општине Кањижа</t>
  </si>
  <si>
    <t xml:space="preserve">
Разлози за доношење ребаланса је распоред сада расположивих пренетних средстава из претходне буџетске године и усклађивање планираних расхода и издатака са усвојеним политикама, а са  циљем да се омогући одрживост усвојених политика и инвестиционих приоритета.Предложеним ребалансом врши се распоређивање наменских траснфера, пристиглих у буџет од других нивоа власти, и донација одобрених корисницима буџета општине за реализацију програмских активности и пројеката.Предложеним ребалансом извршене су измене, односно корекције плана појединих јавних прихода и примања, у складу са њиховим остварењем у протеклом периоду текуће буџетске године у односу на пројектовне основним буџетом.У складу са неведним, извршене су одговорајуће корекције прихода и примања и расхода и издатака који су планирани у буџету. Извршено је неопходно прилагођавање планираних вредности у буџету реалним околностима, које захтева уравнотежење важећег буџета, односно усклађивање прихода и примања и расхода и издатака.Поред тога, укључене законске измене апропријасијца у складу са Законом о буџетском систему: измене апропраијцијација одобрене на терет текуће буџетске резерве, у складу са решењима Председника општинске управе, као иизмене апропријацаија за одређене расходе, које су извршени на основу захтева индиректних и/или директних корисника општине Кањижа, по решењима Председниа општине Кањижа.
</t>
  </si>
  <si>
    <t xml:space="preserve">Програм 8 – Предшколско образовање представља све издатке везане за функционисање ПУ „Наши бисери“ у складу са Закононом о предшколском васпитању и образовању („Сл. гласник РС“, бр. 18/2010, 101/2017, 113/2017 - др. закон, 95/2018 - др. закон, 10/2019, 157/2020 -др.закон, 123/2021 др.закон и 129/2021 -др.закон). Тако представљени финансијски план ПУ укључује 189,1 милиона динара за несметано функционсање установе до краја године. </t>
  </si>
  <si>
    <t>Програм 7 – Организација саобраћаја и саобраћајна инфраструктура укључује издатке за одржавање саобраћајне инфраструктуре (поправке путева, асфалтирање, зимско одржавање путева). У оквиру програма 7 планирана два нова пројеката: Изградња паркинг простора у кругу објекта ОКУ "Цнеша" у Кањижи на кат. парц. бр. 930, к.о. Кањижа - прва фаза и Саобраћајно уређење зоне школе О.Ш. Јован Јовановић Змај у Мартоношу.</t>
  </si>
  <si>
    <t>Програм 11 – Социјална и дечја заштита је програм са посебним обележјима социјалне заштите на основу Одлуке о остваривању права у области социјалне заштите. Програм укључује услуге помоћи кући за старија лица, финансирање активности Црвеног крста, дечју заштиту са елементима једнократних давања новорођеној деци, стипендирање студената, финансирање трошкова превоза предшколске и школске деце, бесплатну ужину, као и трошкове припреме топлих оброка. Програм укључује  расходе за редовно функционисање Центра за социјални рад са износом једнократне помоћи у вредности од 3,2 милиона динара, односно расходе за рад Центра за пружање услуге социјалне заштите у вредности од 35,3 милиона динара. 
У оквиру програма 11 планиран IPA пројекат под називом: Сарадња ваншколских програма за маргинализоване и ученике ромске националносто - COOLSCHOOL у износу од 5,1 милиона динара.
Такође планирани пројекти су: Спровођење опретивног плана МТ за инклузију Рома и Ромкиња у износу од 275.000,00 динара и Иновативни сервис за унапређење положаја вишеструко маргинализованих програма кроз оснаживање - ГИЗ пројекат у износу од 1 милиона динара.</t>
  </si>
  <si>
    <t>Прорграм 13 – Развој културе и информисања укључује све издатке за потребе локалних културних установа (Цнеса, РКА, библиотека) везано за њихово функционисање, односно дотацију верским и другим културним цивилним организацијама. Такође, у оквиру овог програма а у складу са Одлуком о манифестацијама од изузетне важности за општину Кањижа представљене су најзначајније манифестације. Предвиђена су средства за трошкове информисања у облику суфинансирања производње медијског садржаја, као и расходи према потреби за послове пропаганде.
У програма планирани су IPA пројекти: Оснаживање мађарске и српске културне сцене за одрживи туризам у јавним зеленим површина - PARKS4ALL у износу од 7,8 милиона динара; Раскршћа од архитектонског значаја: међународно учење и истраживање архитектонског наслеђа Војводине и регије Велике јужне равнице - CASTLE у износу од 3,9 милиона динара и Света путовања: религијска дигитална истаживања на граници између Србије и Мађарске - JOURNEY у износу од 2,8 милиона динара.</t>
  </si>
  <si>
    <t>Програм 14 – Развој спорта и омладине представља програм са посебним оствртом на финансирање редовног рада спортских организација на територији општине Кањижа. Дотација спортским клубовима предвиђена је у вредности од 17 милиона динара, односно 1.000.000,00 динара за стипендирање спортиста. У програм су укључени расходи везани за функционисање општинског Спортског савеза и поједини пројекти од посебног значаја који се везују за спорт и омладину.
У оквиру програма 14 планирани су IPA пројекти под називом: Атлетика за све - AFALL у износу од 43,4 милиона динра и Интер Пингпонг у школама - Наставак прекограничног програма школе стоног тениса уз учешће ученика са и без сметњи у развоју - INTER PINGPONG IN SCHOOLS.</t>
  </si>
  <si>
    <t xml:space="preserve">      Правни основ за доношење је Закон о буџетском систему („Службени гласник РС“, бр. 54/09, 73/10, 101/10, 101/11, 93/12, 62/13, 63/13 – испр., 108/13, 142/14, 68/15 – др. Закон, 103/15, 99/16, 113/17, 95/18, 31/19, 72/19, 149/20, 118/21, 138/22, 118/21 -др. закон и 92/23 и 94/24) који у члану 63. прописује да скупштина локалне власти доноси одлуку о буџету локалне власти и одлуку о изменама и допоунама Одлуке о буџету.</t>
  </si>
  <si>
    <t>ОДЛУКУ</t>
  </si>
  <si>
    <t xml:space="preserve"> о завршном рачуну буџета </t>
  </si>
  <si>
    <t>Укупно остварени текући приходи и примања</t>
  </si>
  <si>
    <t>Укупно извршени текући расходи и издаци</t>
  </si>
  <si>
    <t xml:space="preserve">      Структура активе на нивоу категорије према економској класификацији: </t>
  </si>
  <si>
    <t>Редни број</t>
  </si>
  <si>
    <t>Број конта</t>
  </si>
  <si>
    <t>Износ текуће године (нето)</t>
  </si>
  <si>
    <t>НЕФИНАНСИЈСКА ИМОВИНА</t>
  </si>
  <si>
    <t>011</t>
  </si>
  <si>
    <t>Некретнине и опрема</t>
  </si>
  <si>
    <t>0111</t>
  </si>
  <si>
    <t>0112</t>
  </si>
  <si>
    <t>Опрема</t>
  </si>
  <si>
    <t>0113</t>
  </si>
  <si>
    <t xml:space="preserve">остале некретнине и опрема </t>
  </si>
  <si>
    <t>014</t>
  </si>
  <si>
    <t>0141</t>
  </si>
  <si>
    <t>015</t>
  </si>
  <si>
    <t>Нефинансијска имовина у припреми и аванси</t>
  </si>
  <si>
    <t>0151</t>
  </si>
  <si>
    <t>Нефинансијска имовина у припреми</t>
  </si>
  <si>
    <t>0152</t>
  </si>
  <si>
    <t>Аванси за нефинансијску имовину</t>
  </si>
  <si>
    <t>016</t>
  </si>
  <si>
    <t>0161</t>
  </si>
  <si>
    <t>022</t>
  </si>
  <si>
    <t>Залихе ситног инвентара и потрошног материјала</t>
  </si>
  <si>
    <t>0222</t>
  </si>
  <si>
    <t>Залихе потрошног материјала</t>
  </si>
  <si>
    <t>1</t>
  </si>
  <si>
    <t>ФИНАНСИЈСКА ИМОВИНА</t>
  </si>
  <si>
    <t>111</t>
  </si>
  <si>
    <t>Дугорочна домаћа финансијска имовина</t>
  </si>
  <si>
    <t>1111</t>
  </si>
  <si>
    <t>Дугорочне домаће хартије од вредности изузев акција</t>
  </si>
  <si>
    <t>1116</t>
  </si>
  <si>
    <t>Кредити физичким лицима и домаћинствима у земљи</t>
  </si>
  <si>
    <t>1119</t>
  </si>
  <si>
    <t>Домаће акције и остали капитал</t>
  </si>
  <si>
    <t>121</t>
  </si>
  <si>
    <t>Новчана средства, племенити метали, хов</t>
  </si>
  <si>
    <t>1211</t>
  </si>
  <si>
    <t>Жиро и текући рачуни</t>
  </si>
  <si>
    <t>1212</t>
  </si>
  <si>
    <t>Издвојена новчана средства и акредитиви</t>
  </si>
  <si>
    <t>1213</t>
  </si>
  <si>
    <t>Благајна</t>
  </si>
  <si>
    <t>1214</t>
  </si>
  <si>
    <t>Девизни рачун</t>
  </si>
  <si>
    <t>1217</t>
  </si>
  <si>
    <t>Остала новчана средства</t>
  </si>
  <si>
    <t>122</t>
  </si>
  <si>
    <t>Краткорочна потраживања</t>
  </si>
  <si>
    <t>1221</t>
  </si>
  <si>
    <t>Потраживања по основу продаје и друга потраживања</t>
  </si>
  <si>
    <t>123</t>
  </si>
  <si>
    <t>Краткорочни пласмани</t>
  </si>
  <si>
    <t>1232</t>
  </si>
  <si>
    <t>Дати аванси, депозити и кауције</t>
  </si>
  <si>
    <t>1239</t>
  </si>
  <si>
    <t>Остали краткорочни пласмани</t>
  </si>
  <si>
    <t>131</t>
  </si>
  <si>
    <t>Активна временска разграничења</t>
  </si>
  <si>
    <t>1311</t>
  </si>
  <si>
    <t>Разграничени расходи до једне године</t>
  </si>
  <si>
    <t>1312</t>
  </si>
  <si>
    <t>Обрачунати неплаћени расходи и издаци</t>
  </si>
  <si>
    <t>1313</t>
  </si>
  <si>
    <t>Остала активна временска разграничења</t>
  </si>
  <si>
    <t>УКУПНА АКТИВА (0+1)</t>
  </si>
  <si>
    <t>351</t>
  </si>
  <si>
    <t>Ванбилансна актива</t>
  </si>
  <si>
    <t xml:space="preserve">      Структура пасиве на нивоу категорије према економској класификацији: </t>
  </si>
  <si>
    <t>2</t>
  </si>
  <si>
    <t>ОБАВЕЗЕ</t>
  </si>
  <si>
    <t>211</t>
  </si>
  <si>
    <t>Домаће дугорочне обавезе</t>
  </si>
  <si>
    <t>2114</t>
  </si>
  <si>
    <t>Обавезе по основу дугорочних кредита од дом. посл. банака</t>
  </si>
  <si>
    <t>2116</t>
  </si>
  <si>
    <t>Обавезе по основу дугорочних кредита од домaћинстава у земљи</t>
  </si>
  <si>
    <t>2119</t>
  </si>
  <si>
    <t>Дугорочне обавезе за финансијске лизинге</t>
  </si>
  <si>
    <t>231</t>
  </si>
  <si>
    <t>Обавезе за плате и додатке</t>
  </si>
  <si>
    <t>2311</t>
  </si>
  <si>
    <t>Обавезе за нето плате и додатке</t>
  </si>
  <si>
    <t>2312</t>
  </si>
  <si>
    <t>Обавезе по основу пореза на плате и додатке</t>
  </si>
  <si>
    <t>2313</t>
  </si>
  <si>
    <t>Обавезе по основу доприноса за пензијско и инвалидско осиг</t>
  </si>
  <si>
    <t>2314</t>
  </si>
  <si>
    <t>Обавезе по основу доприноса за здравствено осигурање</t>
  </si>
  <si>
    <t>2315</t>
  </si>
  <si>
    <t>Обавезе по основу доприноса за незапосленост</t>
  </si>
  <si>
    <t>232</t>
  </si>
  <si>
    <t>Обавезе по основу накнада запосленима</t>
  </si>
  <si>
    <t>2321</t>
  </si>
  <si>
    <t>Обавезе по основу нето накнада запосленима</t>
  </si>
  <si>
    <t>2322</t>
  </si>
  <si>
    <t>Обавезе по основу пореза на плате за накнаде запосленима</t>
  </si>
  <si>
    <t>2324</t>
  </si>
  <si>
    <t xml:space="preserve">Обавезе по основу доприноса за здравствено осигурање за накнаде запосленима </t>
  </si>
  <si>
    <t>2325</t>
  </si>
  <si>
    <t xml:space="preserve">Обавезе по основу доприноса за незапосленост за накнаде запосленима </t>
  </si>
  <si>
    <t>234</t>
  </si>
  <si>
    <t>Обавезе по основу социјалних доприноса на терет послодавца</t>
  </si>
  <si>
    <t>2341</t>
  </si>
  <si>
    <t>Обавезе по основу доп. за пензијско и инв. осиг. на терет посл</t>
  </si>
  <si>
    <t>2342</t>
  </si>
  <si>
    <t>Обавезе по основу доп. за здравствено осиг на терет послод.</t>
  </si>
  <si>
    <t>2343</t>
  </si>
  <si>
    <t>Обавезе по основу доп. за случај незапосл. на терет послод</t>
  </si>
  <si>
    <t>236</t>
  </si>
  <si>
    <t>Обавезе по основу социјалне помоћи запосленима</t>
  </si>
  <si>
    <t>2361</t>
  </si>
  <si>
    <t>Обавезе по основу нето исплата социјалне помоћи запосленима</t>
  </si>
  <si>
    <t>2362</t>
  </si>
  <si>
    <t>Обавезе по основу пореза на социјалну помоћ запосленима</t>
  </si>
  <si>
    <t>2363</t>
  </si>
  <si>
    <t>Обавезе по основу доприноса за пензијско и инвалидско осигурање за социјалну помоћ запосленима</t>
  </si>
  <si>
    <t>2364</t>
  </si>
  <si>
    <t>Обавезе по основу доприноса за здравствено осигурање за социјалну помоћ запосленима</t>
  </si>
  <si>
    <t>2365</t>
  </si>
  <si>
    <t>Обавезе по основу доприноса за случај незапослености за социјалну помоћ запосленима</t>
  </si>
  <si>
    <t>237</t>
  </si>
  <si>
    <t>Службена путовања и услуге по уговору</t>
  </si>
  <si>
    <t>2371</t>
  </si>
  <si>
    <t>Обавезе по основу нето исплата за службена путовања</t>
  </si>
  <si>
    <t>2372</t>
  </si>
  <si>
    <t>Обавезе по основу пореза на исплате за службена путовања</t>
  </si>
  <si>
    <t>2373</t>
  </si>
  <si>
    <t>Обавезе по основу нето исплата за услуге по уговору</t>
  </si>
  <si>
    <t>2374</t>
  </si>
  <si>
    <t>Обавезе по основу пореза на исплате за услуге по уговору</t>
  </si>
  <si>
    <t>2375</t>
  </si>
  <si>
    <t>Обавезе по основу доприноса за пензијско и инвалидско осигурање за услуге по уговору</t>
  </si>
  <si>
    <t>2376</t>
  </si>
  <si>
    <t>Обавезе по основу доприноса за здравствено осигурање за услуге по уговору</t>
  </si>
  <si>
    <t>2377</t>
  </si>
  <si>
    <t>Обавезе по основу доприноса за случај незапослености за услуге по уговору</t>
  </si>
  <si>
    <t>238</t>
  </si>
  <si>
    <t>Обавезе по основу посланичких додатака</t>
  </si>
  <si>
    <t>2381</t>
  </si>
  <si>
    <t>Обавезе за нето исплаћени посланички додатак</t>
  </si>
  <si>
    <t>2382</t>
  </si>
  <si>
    <t>Обавезе по основу пореза на исплаћени посланички додатак</t>
  </si>
  <si>
    <t>2383</t>
  </si>
  <si>
    <t>Обавезе по основу доприноса за пио за посланички додатак</t>
  </si>
  <si>
    <t>241</t>
  </si>
  <si>
    <t>Обавезе по основу отплате камата и пратећи трошкови задуживања</t>
  </si>
  <si>
    <t>2411</t>
  </si>
  <si>
    <t>Обавезе по основу отплате домаћих камата</t>
  </si>
  <si>
    <t>242</t>
  </si>
  <si>
    <t xml:space="preserve">Обавезе по основу субвенција </t>
  </si>
  <si>
    <t>2423</t>
  </si>
  <si>
    <t>Обавезе по основу субвенција јавним финансијским организацијама</t>
  </si>
  <si>
    <t>243</t>
  </si>
  <si>
    <t>Обавезе по основу донација, дотација и трансфера</t>
  </si>
  <si>
    <t>2433</t>
  </si>
  <si>
    <t>Обавезе по основу трансфера осталим нивоима власти</t>
  </si>
  <si>
    <t>244</t>
  </si>
  <si>
    <t>Обавезе за социјално осигурање</t>
  </si>
  <si>
    <t>2441</t>
  </si>
  <si>
    <t>Обавезе по основу права из социјалног осигурања код организација обавезног социјалног осигурања</t>
  </si>
  <si>
    <t>2442</t>
  </si>
  <si>
    <t>Обавезе по основу социјалне помоћи из буџета</t>
  </si>
  <si>
    <t>245</t>
  </si>
  <si>
    <t>Обавезе за остале расходе</t>
  </si>
  <si>
    <t>2451</t>
  </si>
  <si>
    <t xml:space="preserve">Обавезе по основу дотације невладиним организацијама </t>
  </si>
  <si>
    <t>2452</t>
  </si>
  <si>
    <t>Обавезе за остале порезе, обавезне таксе и казне</t>
  </si>
  <si>
    <t>251</t>
  </si>
  <si>
    <t>Примљени аванси, депозити и кауције</t>
  </si>
  <si>
    <t>2511</t>
  </si>
  <si>
    <t>Примљени аванси</t>
  </si>
  <si>
    <t>2512</t>
  </si>
  <si>
    <t>Примњени депозити</t>
  </si>
  <si>
    <t>252</t>
  </si>
  <si>
    <t>Обевезе према добављачима</t>
  </si>
  <si>
    <t>2521</t>
  </si>
  <si>
    <t>Добављачи у земљи</t>
  </si>
  <si>
    <t>2522</t>
  </si>
  <si>
    <t>Добављачи у иностранству</t>
  </si>
  <si>
    <t>254</t>
  </si>
  <si>
    <t>Остале обавезе</t>
  </si>
  <si>
    <t>2541</t>
  </si>
  <si>
    <t>Обавезе из односа буџета и буџетских корисника</t>
  </si>
  <si>
    <t>2542</t>
  </si>
  <si>
    <t>Остале обавезе буџета</t>
  </si>
  <si>
    <t>2549</t>
  </si>
  <si>
    <t>Остале обавезе из пословања</t>
  </si>
  <si>
    <t>291</t>
  </si>
  <si>
    <t>Пасивна временска разграничења</t>
  </si>
  <si>
    <t>2911</t>
  </si>
  <si>
    <t>Разграничени приходи и примања</t>
  </si>
  <si>
    <t>2912</t>
  </si>
  <si>
    <t>Разграничени плаћени расходи</t>
  </si>
  <si>
    <t>2913</t>
  </si>
  <si>
    <t>Обрачунати ненаплаћени приходи и примања</t>
  </si>
  <si>
    <t>2919</t>
  </si>
  <si>
    <t>Остала пасивна временска разграничења</t>
  </si>
  <si>
    <t>3</t>
  </si>
  <si>
    <t>Капитал, утвр. резултата пословања и ванбил. евид.</t>
  </si>
  <si>
    <t>311</t>
  </si>
  <si>
    <t>Капитал</t>
  </si>
  <si>
    <t>3111</t>
  </si>
  <si>
    <t>Извори нефинансијске имовине у сталним средствима</t>
  </si>
  <si>
    <t>3112</t>
  </si>
  <si>
    <t>Нефинансијске имовина у залихама</t>
  </si>
  <si>
    <t>3113</t>
  </si>
  <si>
    <t>Исправка вредности сопствених извора нефинансијске имовине, у сталним средствима, за набавке из кредита</t>
  </si>
  <si>
    <t>3114</t>
  </si>
  <si>
    <t>Финансијска имовина</t>
  </si>
  <si>
    <t>3117</t>
  </si>
  <si>
    <t>Пренета неутрошена средства из ранијих година</t>
  </si>
  <si>
    <t>3119</t>
  </si>
  <si>
    <t>Остали сопствени извори</t>
  </si>
  <si>
    <t>321</t>
  </si>
  <si>
    <t>Утврђивање резултата пословања</t>
  </si>
  <si>
    <t>321121</t>
  </si>
  <si>
    <t xml:space="preserve">Вишак прихода и примања – суфицит </t>
  </si>
  <si>
    <t>321311</t>
  </si>
  <si>
    <t>УКУПНА ПАСИВА (2+3)</t>
  </si>
  <si>
    <t>352</t>
  </si>
  <si>
    <t>Ванбилансна пасива</t>
  </si>
  <si>
    <t>(у хиљадама динара)</t>
  </si>
  <si>
    <t>бр конта</t>
  </si>
  <si>
    <t>Претходна година</t>
  </si>
  <si>
    <t>Текућа година</t>
  </si>
  <si>
    <t>1. Текући приходи и примања од продаје нефинансијске имовине</t>
  </si>
  <si>
    <t>кл. 7 + 8</t>
  </si>
  <si>
    <t>2. Текући расходи и издаци за нефинансијску имовину</t>
  </si>
  <si>
    <t>кл. 4 + 5</t>
  </si>
  <si>
    <t>(7+8)-(4+5)</t>
  </si>
  <si>
    <t>4. Кориговање вишка, односно мањка прихода и примања</t>
  </si>
  <si>
    <t xml:space="preserve">      а) увећање за укључивање:</t>
  </si>
  <si>
    <t xml:space="preserve">        - део нераспоређеног вишка прихода и примања из ранијих година који је коришћен за покриће расхода и издатака текуће године</t>
  </si>
  <si>
    <t xml:space="preserve">         - део пренетих неутрошених средстава из ранијих година коришћен за покриће расхода и издатака текуће године;</t>
  </si>
  <si>
    <t xml:space="preserve">         - износ расхода и издатака за нефинансијску имовину, финансираних из кредита</t>
  </si>
  <si>
    <t xml:space="preserve">      б) умањен за укључивање издатака:</t>
  </si>
  <si>
    <t xml:space="preserve">         - утрошена средства текућих прихода и примања од продаје нефинансијске имовине за отплату обавеза по кредитима и за набавку финансијске имовине;</t>
  </si>
  <si>
    <t>5. ВИШАК ПРИХОДА И ПРИМАЊА -СУФИЦИТ (за пренос у наредну годину)</t>
  </si>
  <si>
    <t xml:space="preserve">   -део вишка прихода и примања наменски опредељен за наредну годину</t>
  </si>
  <si>
    <t xml:space="preserve">   -нераспоређени део вишка прихода и примања за пренос у наредну годину</t>
  </si>
  <si>
    <t xml:space="preserve">      Структура примања и издатака</t>
  </si>
  <si>
    <t xml:space="preserve">Примањa </t>
  </si>
  <si>
    <t>811</t>
  </si>
  <si>
    <t>Примања од продаје непокретности</t>
  </si>
  <si>
    <t>812</t>
  </si>
  <si>
    <t>Примања од продаје покретне имовине</t>
  </si>
  <si>
    <t>813</t>
  </si>
  <si>
    <t xml:space="preserve">Примања од продаје осталих основних средства </t>
  </si>
  <si>
    <t>911</t>
  </si>
  <si>
    <t>Издаци</t>
  </si>
  <si>
    <t>ИЗДАЦИ ЗА НЕФИНАНСИЈСКУ ИМОВИНУ (5)</t>
  </si>
  <si>
    <t>515</t>
  </si>
  <si>
    <t>523</t>
  </si>
  <si>
    <t>Залихе робе за даљу продају</t>
  </si>
  <si>
    <t>541</t>
  </si>
  <si>
    <t>ИЗДАЦИ ЗА ОТПЛАТУ ГЛАВНИЦЕ И НАБАВКУ ФИНАНСИЈСКЕ ИМОВИНЕ (6)</t>
  </si>
  <si>
    <t>611</t>
  </si>
  <si>
    <t>612</t>
  </si>
  <si>
    <t>Отплата главнице страним кредиторима</t>
  </si>
  <si>
    <t>614</t>
  </si>
  <si>
    <t>621</t>
  </si>
  <si>
    <t>Набавка домаће финансијске имовине</t>
  </si>
  <si>
    <t>МАЊАК ПРИМАЊА</t>
  </si>
  <si>
    <t xml:space="preserve">      Структура новчаних прилива, новчаних одлива и салдо готовине на крају године</t>
  </si>
  <si>
    <t>НОВЧАНИ ПРИЛИВИ</t>
  </si>
  <si>
    <t>Порези</t>
  </si>
  <si>
    <t>73</t>
  </si>
  <si>
    <t>74</t>
  </si>
  <si>
    <t>Други приходи</t>
  </si>
  <si>
    <t>77</t>
  </si>
  <si>
    <t>81</t>
  </si>
  <si>
    <t>Примања од продаје основних средстава</t>
  </si>
  <si>
    <t>91</t>
  </si>
  <si>
    <t>НОВЧАНИ ОДЛИВИ</t>
  </si>
  <si>
    <t>41</t>
  </si>
  <si>
    <t>Отплата камата и пратећи трошкови</t>
  </si>
  <si>
    <t>Донације, дотације и трансфери</t>
  </si>
  <si>
    <t>Социјално осигурање и социјална заштита</t>
  </si>
  <si>
    <t>61</t>
  </si>
  <si>
    <t>62</t>
  </si>
  <si>
    <t>Набавка финансијске имовине</t>
  </si>
  <si>
    <t>САЛДО ГОТОВИНЕ НА ПОЧЕТКУ ГОДИНЕ</t>
  </si>
  <si>
    <t>КОРИГОВАНИ ПРИЛИВИ ЗА ПРИМЉЕНА СРЕДСТВА У ОБРАЧУНУ</t>
  </si>
  <si>
    <t xml:space="preserve">   - Корекција новчаних прилива за наплаћена средства која се не евидентирају преко класа 7,8 и 9</t>
  </si>
  <si>
    <t>КОРИГОВАНИ ОДЛИВИ ЗА ИСПЛАЋЕНА СРЕДСТВА У ОБРАЧУНУ</t>
  </si>
  <si>
    <t xml:space="preserve">   - Корекција новчаних одлива за износ обрачунате амортизације књижене на терет сопствених прихода</t>
  </si>
  <si>
    <t xml:space="preserve">   - Корекција новчаних одлива за износ плаћених расхода које се не евидентирају преко класе 4, 5 и 6</t>
  </si>
  <si>
    <t>САЛДО ГОТОВИНЕ НА КРАЈУ ГОДИНЕ</t>
  </si>
  <si>
    <t xml:space="preserve">      Структура прихода и примања, расхода и издатака, као и остварена разлика између примњених и утрошених средстава</t>
  </si>
  <si>
    <t>ТЕКУЋИ ПРИХОДИ (7)</t>
  </si>
  <si>
    <t>Порез на доходак, добит и капиталне добитке</t>
  </si>
  <si>
    <t>7111</t>
  </si>
  <si>
    <t>Порез на доходак и капиталне добитке које плаћају физичка лица</t>
  </si>
  <si>
    <t>712</t>
  </si>
  <si>
    <t>Порез на фонд зарада</t>
  </si>
  <si>
    <t>7121</t>
  </si>
  <si>
    <t>713</t>
  </si>
  <si>
    <t>7131</t>
  </si>
  <si>
    <t>Периодични порез на непокретности</t>
  </si>
  <si>
    <t>7133</t>
  </si>
  <si>
    <t xml:space="preserve">Порези на заоставштину, наслеђе и поклон </t>
  </si>
  <si>
    <t>7134</t>
  </si>
  <si>
    <t>Порези на финансијске и капиталне трансакције</t>
  </si>
  <si>
    <t>714</t>
  </si>
  <si>
    <t>Порез на добра и услуге</t>
  </si>
  <si>
    <t>7144</t>
  </si>
  <si>
    <t>Порези на појединачне услуге</t>
  </si>
  <si>
    <t>7145</t>
  </si>
  <si>
    <t>Порези, таксе и накнаде на употребу добара</t>
  </si>
  <si>
    <t>715</t>
  </si>
  <si>
    <t>Порез на међународну трговину и трансакције</t>
  </si>
  <si>
    <t>7154</t>
  </si>
  <si>
    <t>Добит по основу разлике између куповног и продајног девизног курса</t>
  </si>
  <si>
    <t>716</t>
  </si>
  <si>
    <t>Други порези</t>
  </si>
  <si>
    <t>7161</t>
  </si>
  <si>
    <t>Други порези које искљ. плаћају предузећа, одн. предузетници</t>
  </si>
  <si>
    <t>731</t>
  </si>
  <si>
    <t>Донације од иностраних држава</t>
  </si>
  <si>
    <t>7311</t>
  </si>
  <si>
    <t>Текуће донације од иностраних држава</t>
  </si>
  <si>
    <t>732</t>
  </si>
  <si>
    <t>Донације и помоћи од међународних организација</t>
  </si>
  <si>
    <t>7321</t>
  </si>
  <si>
    <t>Текуће донације од међународних организација</t>
  </si>
  <si>
    <t>7322</t>
  </si>
  <si>
    <t>7323</t>
  </si>
  <si>
    <t>Текуће донације од ЕУ</t>
  </si>
  <si>
    <t>733</t>
  </si>
  <si>
    <t>Трансфери од других нивоа власти</t>
  </si>
  <si>
    <t>7331</t>
  </si>
  <si>
    <t>Текући трансфери од других нивоа власти</t>
  </si>
  <si>
    <t>7332</t>
  </si>
  <si>
    <t>Капитални трансфери од других нивоа власти</t>
  </si>
  <si>
    <t>741</t>
  </si>
  <si>
    <t>Приходи од имовине</t>
  </si>
  <si>
    <t>7411</t>
  </si>
  <si>
    <t>Камате</t>
  </si>
  <si>
    <t>7412</t>
  </si>
  <si>
    <t>дивиденде</t>
  </si>
  <si>
    <t>7415</t>
  </si>
  <si>
    <t>Закуп непроизведене имовине</t>
  </si>
  <si>
    <t>742</t>
  </si>
  <si>
    <t>Приходи од продаја добара и услуга</t>
  </si>
  <si>
    <t>7421</t>
  </si>
  <si>
    <t>Приходи од продаје</t>
  </si>
  <si>
    <t>7422</t>
  </si>
  <si>
    <t>Таксе и накнаде</t>
  </si>
  <si>
    <t>7423</t>
  </si>
  <si>
    <t>Споредне продаје добара и услуга које врше државне нетржишне јединице</t>
  </si>
  <si>
    <t>743</t>
  </si>
  <si>
    <t>Новчане казне и одузета имовинска корист</t>
  </si>
  <si>
    <t>7433</t>
  </si>
  <si>
    <t>Приходи од новчаних казни за прекршаје</t>
  </si>
  <si>
    <t>744</t>
  </si>
  <si>
    <t>Добровољни трансфери од физичких и правних лица</t>
  </si>
  <si>
    <t>7441</t>
  </si>
  <si>
    <t>Текући добровољни трансфери од физичких и превних лица</t>
  </si>
  <si>
    <t>7442</t>
  </si>
  <si>
    <t>Капитални добровољни трансфери од физичких и превних лица</t>
  </si>
  <si>
    <t>745</t>
  </si>
  <si>
    <t>Мешовити и неодређени приходи</t>
  </si>
  <si>
    <t>7451</t>
  </si>
  <si>
    <t>7452</t>
  </si>
  <si>
    <t>771</t>
  </si>
  <si>
    <t>Меморандусмке ставке за рефундацију расхода</t>
  </si>
  <si>
    <t>7711</t>
  </si>
  <si>
    <t>7721</t>
  </si>
  <si>
    <t xml:space="preserve">Меморандусмке ставке за рефундацију расхода из преходне године </t>
  </si>
  <si>
    <t>ПРИМАЊА ОД ПРОДАЈЕ НЕФИНАН ИМОВИНЕ (8)</t>
  </si>
  <si>
    <t>8111</t>
  </si>
  <si>
    <t>8112</t>
  </si>
  <si>
    <t>8121</t>
  </si>
  <si>
    <t xml:space="preserve">Примања од продаје осталих основних средстава </t>
  </si>
  <si>
    <t>8131</t>
  </si>
  <si>
    <t xml:space="preserve">Примања од продаје осталих основних средтава </t>
  </si>
  <si>
    <t>ПРИМАЊА ОД ЗАДУЖИВАЊА И ПРОДАЈЕ ФИНАНСИЈСКЕ ИМОВИНЕ (9)</t>
  </si>
  <si>
    <t>Примања од домаћих задуживања</t>
  </si>
  <si>
    <t>9114</t>
  </si>
  <si>
    <t>9115</t>
  </si>
  <si>
    <t>УКУПНИ ПРИХОДИ И ПРИМАЊА</t>
  </si>
  <si>
    <t>ТЕКУЋИ РАСХОДИ (4)</t>
  </si>
  <si>
    <t>Плате, додаци и накнаде запослених</t>
  </si>
  <si>
    <t>4111</t>
  </si>
  <si>
    <t>412</t>
  </si>
  <si>
    <t>4121</t>
  </si>
  <si>
    <t>Допринос за пензијско и инвалидско осигурање</t>
  </si>
  <si>
    <t>4122</t>
  </si>
  <si>
    <t>Допринос за здравствено осигурање</t>
  </si>
  <si>
    <t>4123</t>
  </si>
  <si>
    <t>Допринос за незапосленост</t>
  </si>
  <si>
    <t>413</t>
  </si>
  <si>
    <t>4131</t>
  </si>
  <si>
    <t>414</t>
  </si>
  <si>
    <t>4141</t>
  </si>
  <si>
    <t>Исплата накнада за време одсуствовања с посла на терет фондова</t>
  </si>
  <si>
    <t>4142</t>
  </si>
  <si>
    <t>Расходи за образовање деце запоселних</t>
  </si>
  <si>
    <t>4143</t>
  </si>
  <si>
    <t xml:space="preserve">Отпремнине и помоћи </t>
  </si>
  <si>
    <t>4144</t>
  </si>
  <si>
    <t>Помоћ у медицинском лечењу запосленог или чланова уже породице</t>
  </si>
  <si>
    <t>415</t>
  </si>
  <si>
    <t>Накнада трошкова за запослене</t>
  </si>
  <si>
    <t>4151</t>
  </si>
  <si>
    <t>Накнаде трошкова за запослене</t>
  </si>
  <si>
    <t>416</t>
  </si>
  <si>
    <t>Награде запосленима и остали посебни расходи</t>
  </si>
  <si>
    <t>4161</t>
  </si>
  <si>
    <t>4211</t>
  </si>
  <si>
    <t>Трошкови платног промета и банкарских услуга</t>
  </si>
  <si>
    <t>Енергетске услуге</t>
  </si>
  <si>
    <t>Комуналне услуге</t>
  </si>
  <si>
    <t>Услуге комуникација</t>
  </si>
  <si>
    <t>Трошкови осигурања</t>
  </si>
  <si>
    <t>Закуп имовине и опреме</t>
  </si>
  <si>
    <t>Остали трошкови</t>
  </si>
  <si>
    <t>Трошкови службених путовања у земљи</t>
  </si>
  <si>
    <t>Трошкови службених путовања у иностранство</t>
  </si>
  <si>
    <t>Трошкови путовања у оквиру редовног рада</t>
  </si>
  <si>
    <t>Остали трошкови транспорта</t>
  </si>
  <si>
    <t>Административне услуге</t>
  </si>
  <si>
    <t>Компјутерске услуге</t>
  </si>
  <si>
    <t>Услуге образовања и усавршавања запослених</t>
  </si>
  <si>
    <t>Услуге информисања</t>
  </si>
  <si>
    <t>Стручне услуге</t>
  </si>
  <si>
    <t>Услуге за домаћинство и угоститељство</t>
  </si>
  <si>
    <t>Репрезентација</t>
  </si>
  <si>
    <t>Остале опште услуге</t>
  </si>
  <si>
    <t>Пољопривредне услуге</t>
  </si>
  <si>
    <t>Услуге образовања , културе и спорта</t>
  </si>
  <si>
    <t>Медицинске услуге</t>
  </si>
  <si>
    <t xml:space="preserve">Услуге одржавања аутопутева </t>
  </si>
  <si>
    <t>Услуге одржавања националних паркова и природних површина</t>
  </si>
  <si>
    <t>Услуге очувања животне средине, науке и геодетске услуге</t>
  </si>
  <si>
    <t>Остале специјализоване услуге</t>
  </si>
  <si>
    <t>Текуће поправке и одржавање зграда и објеката</t>
  </si>
  <si>
    <t>Текуће поправке и одржавање опреме</t>
  </si>
  <si>
    <t>Административни материјал</t>
  </si>
  <si>
    <t>Материјал за пољопривреду</t>
  </si>
  <si>
    <t>Материјал за образовање и усавршавање запослених</t>
  </si>
  <si>
    <t>Материјал за саобраћај</t>
  </si>
  <si>
    <t>Материјал за очување животне средине и науку</t>
  </si>
  <si>
    <t>Материјал за образовање , културу и спорт</t>
  </si>
  <si>
    <t>Медицински и лабораторијски материјал</t>
  </si>
  <si>
    <t>Материјал за одржавање хигијене и угоститељство</t>
  </si>
  <si>
    <t>Материјали за посебне намене</t>
  </si>
  <si>
    <t>Отплата камата на домаће хартије од вредности</t>
  </si>
  <si>
    <t>Отплата каматаосталим нивоима власти</t>
  </si>
  <si>
    <t>Отплата камата домаћим јавним нефинансијским институцијама</t>
  </si>
  <si>
    <t>Отплата камата домаћим пословним банкама</t>
  </si>
  <si>
    <t>Финансијске промене на финансијским лизинзима</t>
  </si>
  <si>
    <t>Отплата страних камата</t>
  </si>
  <si>
    <t>Отплата камата мултилатералним институцијама</t>
  </si>
  <si>
    <t xml:space="preserve">Негативне курсне разлике </t>
  </si>
  <si>
    <t>Казне за кашњење</t>
  </si>
  <si>
    <t>Субвенције јавним нефинансијским предузећима и организацијама</t>
  </si>
  <si>
    <t>Текуће субвенције јавним нефинансијским предузећима и организацијама</t>
  </si>
  <si>
    <t>Капиталне субвенције јавним нефинансијским предузећима и организ.</t>
  </si>
  <si>
    <t>Текуће субвенције приватним предузећима</t>
  </si>
  <si>
    <t>Капитални трансфери осталим нивоима власти</t>
  </si>
  <si>
    <t>Текуће дотације организацијама обавезног социјалног осигурања</t>
  </si>
  <si>
    <t>Капиталне дотације организацијама обавезног социјалног осигурања</t>
  </si>
  <si>
    <t>Остале текуће дотације и трансфери</t>
  </si>
  <si>
    <t>Накнаде из буџета у случају болести и инвалидности</t>
  </si>
  <si>
    <t xml:space="preserve">Накнаде из буџета за децу и породицу </t>
  </si>
  <si>
    <t xml:space="preserve">Накнаде из буџета у случају смрти </t>
  </si>
  <si>
    <t>Накнаде из буџета за образовање, културу, науку и спорт</t>
  </si>
  <si>
    <t>Накнаде из буџета за становање и живот</t>
  </si>
  <si>
    <t>Остале накнаде из буџета</t>
  </si>
  <si>
    <t xml:space="preserve">Дотације непрофитним организацијама </t>
  </si>
  <si>
    <t>Дотације осталим непрофитним институцијама</t>
  </si>
  <si>
    <t>Остали порези</t>
  </si>
  <si>
    <t>Обавезне таксе</t>
  </si>
  <si>
    <t>Новчане казне</t>
  </si>
  <si>
    <t>Накнаде штете за повреде или штету насталу услед ел. непогода</t>
  </si>
  <si>
    <t>Накнаде штете од дивљачи</t>
  </si>
  <si>
    <t>Накнада штете за повреде или штету нанету од стране државних органа</t>
  </si>
  <si>
    <t xml:space="preserve">Куповина зграда и објекта </t>
  </si>
  <si>
    <t>Изградња зграда и објеката</t>
  </si>
  <si>
    <t>Капитално одржавање зграда и објеката</t>
  </si>
  <si>
    <t xml:space="preserve">Опрема за саобраћај </t>
  </si>
  <si>
    <t xml:space="preserve">Административна опрема </t>
  </si>
  <si>
    <t xml:space="preserve">Опрема за пољопривреду </t>
  </si>
  <si>
    <t>Опрема за заштиту животне средине</t>
  </si>
  <si>
    <t>Медицинска и лабораторијска опрема</t>
  </si>
  <si>
    <t>Опрема за образовање, културу и спорт</t>
  </si>
  <si>
    <t>Опрема за јавну безбедност</t>
  </si>
  <si>
    <t>Опрема за производњу, моторна, непокретна и немоторна опрема</t>
  </si>
  <si>
    <t>Отплата главнице на домаће хартије од вредности, изузев акција</t>
  </si>
  <si>
    <t>Отплата главнице домаћим пословним банкама</t>
  </si>
  <si>
    <t>Отплата главнице осталим домаћим пословним банкама</t>
  </si>
  <si>
    <t>Отплата главнице мултилатералним институцијама</t>
  </si>
  <si>
    <t xml:space="preserve">Набавка домаће финансијске имовине </t>
  </si>
  <si>
    <t>Набавка домаћих акција и осталог капитала</t>
  </si>
  <si>
    <t>У Т В Р Ђ И В А Њ Е   Р Е З У Л Т А Т А   П О С Л О В А Њ А :</t>
  </si>
  <si>
    <t>(7+8)</t>
  </si>
  <si>
    <t xml:space="preserve">Текући приходи и примања од продаје нефинансијске имовине </t>
  </si>
  <si>
    <t>(4+5)</t>
  </si>
  <si>
    <t>Текући расходи и издаци за нефинансијску имовину</t>
  </si>
  <si>
    <t xml:space="preserve">      Буџетски суфицит и укупни фискални резултат буџета утврђени су:</t>
  </si>
  <si>
    <t>Економ. класиф.</t>
  </si>
  <si>
    <t>претходна година</t>
  </si>
  <si>
    <t>текућа година</t>
  </si>
  <si>
    <t>КАПИТАЛ И УТВРЂИВАЊЕ РЕЗУЛТАТА ПОСЛОВАЊА</t>
  </si>
  <si>
    <t>1. Капитал</t>
  </si>
  <si>
    <t xml:space="preserve">  - нефинансијска средства у сталним средствима</t>
  </si>
  <si>
    <t xml:space="preserve">   - нефинансијска имовина у залихама</t>
  </si>
  <si>
    <t xml:space="preserve">  - исправка врености сопствених извора нефинансијске имовине, у сталним средствима, за набавке из кредита</t>
  </si>
  <si>
    <t xml:space="preserve">   - финансијска имовина</t>
  </si>
  <si>
    <t xml:space="preserve">   - пренета неутрошена средства из ранијих година</t>
  </si>
  <si>
    <t xml:space="preserve">   - Остали сопствени извори</t>
  </si>
  <si>
    <t>2. Утврђивање резултата пословања</t>
  </si>
  <si>
    <t xml:space="preserve">   - вишак прихода и примања - суфицит</t>
  </si>
  <si>
    <t xml:space="preserve">   - нераспоређени вишак прихода и примања из ранијих година</t>
  </si>
  <si>
    <t xml:space="preserve">Буџетска средства </t>
  </si>
  <si>
    <t>Додатна средства</t>
  </si>
  <si>
    <t>I УКУПНА ПРИМАЊА (1+2+3)</t>
  </si>
  <si>
    <t>(7+8+9)</t>
  </si>
  <si>
    <t>1. Текући приходи</t>
  </si>
  <si>
    <t>2. Примања од продаје нефинансијске имовине</t>
  </si>
  <si>
    <t>3. Примања од задуживања и продаје финансијске имовине</t>
  </si>
  <si>
    <t xml:space="preserve">   3.1. Примања од продаје финансисјке имовине</t>
  </si>
  <si>
    <t>II УКУПНИ ИЗДАЦИ (4+5+6)</t>
  </si>
  <si>
    <t>(4+5+6)</t>
  </si>
  <si>
    <t>4. Текући расходи</t>
  </si>
  <si>
    <t>5. Издаци за нефинансијску имовину</t>
  </si>
  <si>
    <t>6. Издаци за отплату главнице и набавку финансијске имовине</t>
  </si>
  <si>
    <t xml:space="preserve">    6.1. Набавка финансијске имовине</t>
  </si>
  <si>
    <t>III БУЏЕТСКИ ДЕФИЦИТ  (1+2)–(4+5)</t>
  </si>
  <si>
    <t>(7+8)–(4+5)</t>
  </si>
  <si>
    <t>IV УКУПНИ ФИСКАЛНИ РЕЗУЛТАТ (III + (3.1 – 6.1))</t>
  </si>
  <si>
    <t>(7+8)–(4+5)+(92–62)</t>
  </si>
  <si>
    <t>(7+8+9)-(4+5+6)</t>
  </si>
  <si>
    <t>Назив</t>
  </si>
  <si>
    <t>Примања од задуживања и продаје финансијске имовине (9)</t>
  </si>
  <si>
    <t>Примања од задуживања (91)</t>
  </si>
  <si>
    <t>Прим. од продаје финан. имовине (92)</t>
  </si>
  <si>
    <t>Издаци за отплату главнице и набавку финансијске имовине (6)</t>
  </si>
  <si>
    <t>Отплата главнице (61)</t>
  </si>
  <si>
    <t>Набавка финансијске имовине (62)</t>
  </si>
  <si>
    <t>Нето финансирање (I-II)</t>
  </si>
  <si>
    <t xml:space="preserve">      Остварени текући приходи и примања, као и извршени текући расходи и издаци у завршном рачуну буџета општине Кањижа у 2025. години износе у хиљадама динарима:</t>
  </si>
  <si>
    <t>Остварење</t>
  </si>
  <si>
    <t>Капиталне помоћи од ЕУ у корист нивоа општина</t>
  </si>
  <si>
    <t>Приходи од новчаних казни изречених у прекршајном поступку за прекршаје прописане актом скупштине општине, као и доузета имовиснка корист у том поступку</t>
  </si>
  <si>
    <t>Извршење</t>
  </si>
  <si>
    <t>пренета неутрошена средства из вишег нивоа власти</t>
  </si>
  <si>
    <t>109/1/7</t>
  </si>
  <si>
    <t>Пројекат: Уређење рукометног терена на КП7661/1 КО Кањижа</t>
  </si>
  <si>
    <t>5014</t>
  </si>
  <si>
    <t>109/6</t>
  </si>
  <si>
    <t>Извори финансирања за Пројекат 5014</t>
  </si>
  <si>
    <t>Свега за Пројекат 5014</t>
  </si>
  <si>
    <t>Пројекат:Уређење рукометног терена на КП7661/1 КО Кањижа</t>
  </si>
  <si>
    <t>28/7</t>
  </si>
  <si>
    <t>приходи од других нивоа власти</t>
  </si>
  <si>
    <t>доанције од ЕУ</t>
  </si>
  <si>
    <t>130/11</t>
  </si>
  <si>
    <t>4042</t>
  </si>
  <si>
    <t xml:space="preserve">Пројекат: Михољски сусрети села </t>
  </si>
  <si>
    <t>130/9</t>
  </si>
  <si>
    <t>130/10</t>
  </si>
  <si>
    <t>Извори финансирања за Пројекат 4042</t>
  </si>
  <si>
    <t>4029</t>
  </si>
  <si>
    <t>53/2</t>
  </si>
  <si>
    <t>Пројекат: Извођење радова на адаптацији и енергетској санацији на објекту Дуга у Мартоношу</t>
  </si>
  <si>
    <t>52/1</t>
  </si>
  <si>
    <t>Пројекат:  Извођење радова на адаптацији и енергетској санацији објекта Дуга у Мартоношу</t>
  </si>
  <si>
    <t>приходи из других нивоа власти</t>
  </si>
  <si>
    <t xml:space="preserve">      Преглед коришћења текуће буџетске резерве</t>
  </si>
  <si>
    <t>Ред. бр.</t>
  </si>
  <si>
    <t>Број решења- Закључка</t>
  </si>
  <si>
    <t>датум доношења</t>
  </si>
  <si>
    <t>Oпис позиције</t>
  </si>
  <si>
    <t>Раздео</t>
  </si>
  <si>
    <t>Екон. клас.</t>
  </si>
  <si>
    <t>Распоређено по решењима                       (износ у дин.)</t>
  </si>
  <si>
    <t>Извршено у дин.</t>
  </si>
  <si>
    <t>000178913</t>
  </si>
  <si>
    <t>23.01.2025</t>
  </si>
  <si>
    <t>Програм 14 - Развој спорта и омладине; ПР 1301 - 5002 - Атлетика за све - AFALL</t>
  </si>
  <si>
    <t>810</t>
  </si>
  <si>
    <t>5</t>
  </si>
  <si>
    <t>000194487</t>
  </si>
  <si>
    <t>24.01.2025</t>
  </si>
  <si>
    <t>Програм 11 - Социјална и дечија заштита; ПР 0902-5004 - Сарадња ваншколских програма за маргинализоване и ученике Ромске националности - COOLSCHOOL</t>
  </si>
  <si>
    <t>000409198</t>
  </si>
  <si>
    <t>10.02.2025</t>
  </si>
  <si>
    <t>Програм 9 - Основно образовање; ПР 2003-0001-обављање делатности основног образовања</t>
  </si>
  <si>
    <t>912</t>
  </si>
  <si>
    <t>000476202</t>
  </si>
  <si>
    <t>13.02.2025</t>
  </si>
  <si>
    <t>000492233</t>
  </si>
  <si>
    <t>14.02.2025</t>
  </si>
  <si>
    <t>Програм 3 - Локални економски развој; ПР 1501-5006 - Заједничка решења за прекогранично тржиште рада - SOLUTIONS</t>
  </si>
  <si>
    <t>000605889</t>
  </si>
  <si>
    <t>24.02.2025</t>
  </si>
  <si>
    <t>000742077</t>
  </si>
  <si>
    <t>27.02.2025</t>
  </si>
  <si>
    <t>Програм 13 - Развој културе; ПР 1201-4033 - Света путовања: религијска дигитална истраживања на граници између Србије и Мaђарске - JOURNEY</t>
  </si>
  <si>
    <t>28.02.2025</t>
  </si>
  <si>
    <t>000925825</t>
  </si>
  <si>
    <t>04.03.2025</t>
  </si>
  <si>
    <t>Програм 7 - Организација саобраћаја и саобраћајна инфрастуктура; ПА 0701-0002 - одржавање саобраћајна инфрастуктуре</t>
  </si>
  <si>
    <t>451</t>
  </si>
  <si>
    <t>000989664</t>
  </si>
  <si>
    <t>06.03.2025</t>
  </si>
  <si>
    <t>001198696</t>
  </si>
  <si>
    <t>14.03.2025</t>
  </si>
  <si>
    <t>Програм 11 - Социјална и дечија заштита, ПА 0901-0009-обављање делатноси установа социјалне заштите</t>
  </si>
  <si>
    <t>001211603</t>
  </si>
  <si>
    <t xml:space="preserve">Програм 15 - Опште услуге локалне самоуправе, ПА 0602- 0002 - функциносање менсих заједница </t>
  </si>
  <si>
    <t>160</t>
  </si>
  <si>
    <t>210</t>
  </si>
  <si>
    <t>512200</t>
  </si>
  <si>
    <t>001544660</t>
  </si>
  <si>
    <t>27.03.2025</t>
  </si>
  <si>
    <t>001381601</t>
  </si>
  <si>
    <t>21.03.2025</t>
  </si>
  <si>
    <t>Програм 15 - Опште услуге локалне самоуправе - ПР 0602-4035 - Превенција и управљање катастрофама преко границе - PREVENT</t>
  </si>
  <si>
    <t>130</t>
  </si>
  <si>
    <t>423900</t>
  </si>
  <si>
    <t>001749366</t>
  </si>
  <si>
    <t>04.04.2025</t>
  </si>
  <si>
    <t>001738469</t>
  </si>
  <si>
    <t>03.04.2025</t>
  </si>
  <si>
    <t>001735162</t>
  </si>
  <si>
    <t>Програм 6 - Заштита животне средине, ПА 0401-0001 - управљање заштитом животне средине</t>
  </si>
  <si>
    <t>560</t>
  </si>
  <si>
    <t>001790177</t>
  </si>
  <si>
    <t>08.04.2025</t>
  </si>
  <si>
    <t>Програм 13 - Развој културе - ПР 1201-4030 - ОСнаживање мађарске и српске културне сцене за одрживи туризам у јавним зеленим површинама</t>
  </si>
  <si>
    <t>001827764</t>
  </si>
  <si>
    <t>10.04.2025</t>
  </si>
  <si>
    <t>426(100/900)</t>
  </si>
  <si>
    <t>001860716</t>
  </si>
  <si>
    <t>14.04.2025</t>
  </si>
  <si>
    <t>Програм 3 - Локални еконосмки развој - ПА 1501-0001 - уређење привредног и инвестиционог амбијента</t>
  </si>
  <si>
    <t>150</t>
  </si>
  <si>
    <t>001878980</t>
  </si>
  <si>
    <t>15.04.2025</t>
  </si>
  <si>
    <t xml:space="preserve">Програм 16 - Политички систем локалне самоуправе - ПА 2101-0001 - функцинисање политичког система </t>
  </si>
  <si>
    <t>414400</t>
  </si>
  <si>
    <t>001889938</t>
  </si>
  <si>
    <t>16.04.2025</t>
  </si>
  <si>
    <t>001946738</t>
  </si>
  <si>
    <t>23.04.2025</t>
  </si>
  <si>
    <t>002001945</t>
  </si>
  <si>
    <t>28.04.2025</t>
  </si>
  <si>
    <t>002029526</t>
  </si>
  <si>
    <t>29.04.2025</t>
  </si>
  <si>
    <t>Програм 4 - Развој туризма - ПА 1502-0001 - управљањем развојем туризма</t>
  </si>
  <si>
    <t>473</t>
  </si>
  <si>
    <t xml:space="preserve">002089837
</t>
  </si>
  <si>
    <t>06.05.2025</t>
  </si>
  <si>
    <t>Програм 14 - Развој спорта и омладине - ПА 1301-0005 - спровођење омладинске политике</t>
  </si>
  <si>
    <t xml:space="preserve">002111869
</t>
  </si>
  <si>
    <t>08.05.2025</t>
  </si>
  <si>
    <t xml:space="preserve">002167173
</t>
  </si>
  <si>
    <t>13.05.2025</t>
  </si>
  <si>
    <t>Програм 7 - Организација саобраћај и сабраћајна инфраструктура - ПА 0701-0002 - Одржавање саобаћајна инфрастуктура</t>
  </si>
  <si>
    <t>424400</t>
  </si>
  <si>
    <t xml:space="preserve">002169625
</t>
  </si>
  <si>
    <t xml:space="preserve">002210100
</t>
  </si>
  <si>
    <t>16.05.2025</t>
  </si>
  <si>
    <t xml:space="preserve">Програм 11 - Социјална и дечија заштита, ПР 0902-0005 - обављање делатности установа социјалне заштите </t>
  </si>
  <si>
    <t xml:space="preserve">002246119
</t>
  </si>
  <si>
    <t>20.05.2025</t>
  </si>
  <si>
    <t xml:space="preserve">002400715
</t>
  </si>
  <si>
    <t>29.05.2025</t>
  </si>
  <si>
    <t>002456237</t>
  </si>
  <si>
    <t>02.06.2025</t>
  </si>
  <si>
    <t>423100</t>
  </si>
  <si>
    <t>002441005</t>
  </si>
  <si>
    <t>002580004</t>
  </si>
  <si>
    <t>10.06.2025</t>
  </si>
  <si>
    <t>Програм 11 - Социјална и дечија заштита; ПР 0902-4038 - Иновативни сервис за унапређење положаја вишеструко маргинализованих породица кроз оснаживање - GIZ projekat</t>
  </si>
  <si>
    <t>002572046</t>
  </si>
  <si>
    <t>002609092</t>
  </si>
  <si>
    <t>11.06.2025</t>
  </si>
  <si>
    <t>481900</t>
  </si>
  <si>
    <t>002814388</t>
  </si>
  <si>
    <t>23.06.2025</t>
  </si>
  <si>
    <t>Програм 11 - Соцјиална и дечија заштита, ПР 0902-0005 - обављање делатности социјалне заштите - Центар за пружање услуге и социјалне заштите</t>
  </si>
  <si>
    <t>176-179</t>
  </si>
  <si>
    <t>423/425/426/512</t>
  </si>
  <si>
    <t>002876986</t>
  </si>
  <si>
    <t>26.06.2025</t>
  </si>
  <si>
    <t>Програм 11 - Соцјиална и дечија заштита, ПР 0902-4032 - Раскршћа од архитектонског значаја: међунаордно учење и истраживање архитектонског наслеђа Војводине и регије Велике јужне равнице - CASTLE</t>
  </si>
  <si>
    <t>002914018</t>
  </si>
  <si>
    <t>30.06.2025</t>
  </si>
  <si>
    <t>002940732</t>
  </si>
  <si>
    <t>01.07.2025</t>
  </si>
  <si>
    <t xml:space="preserve">Програм 3 - Локални еконосмки развој - ПА 1501-0001 - уређење привредног и инвестиционог амбијента - ИЦР </t>
  </si>
  <si>
    <t>515100</t>
  </si>
  <si>
    <t>03.07.2025</t>
  </si>
  <si>
    <t>421100</t>
  </si>
  <si>
    <r>
      <t xml:space="preserve">003019598
</t>
    </r>
    <r>
      <rPr>
        <i/>
        <u/>
        <sz val="10"/>
        <rFont val="Calibri"/>
        <family val="2"/>
        <scheme val="minor"/>
      </rPr>
      <t>у текућу буџетску резерву</t>
    </r>
  </si>
  <si>
    <t>07.07.2025</t>
  </si>
  <si>
    <t xml:space="preserve">Програм 15 - Опште услуге локалне самоуправе - ПА 0602-0003 - сервисирање јавног дуга </t>
  </si>
  <si>
    <t>170</t>
  </si>
  <si>
    <t>441400</t>
  </si>
  <si>
    <t>003020269</t>
  </si>
  <si>
    <t>Програм 11 - Социјлана и дечија заштита, ПА 0902-0005 - обављање делатности установа социјалне заштите - ЦПУ</t>
  </si>
  <si>
    <t>423(500/700/900)</t>
  </si>
  <si>
    <t>424(300)</t>
  </si>
  <si>
    <t>425(200)</t>
  </si>
  <si>
    <t>426(800)</t>
  </si>
  <si>
    <t>003127708</t>
  </si>
  <si>
    <t>14.07.2025</t>
  </si>
  <si>
    <t>481(900)</t>
  </si>
  <si>
    <t>003151939</t>
  </si>
  <si>
    <t>15.07.2025</t>
  </si>
  <si>
    <t>003158500</t>
  </si>
  <si>
    <t>Програм 8 - Предшколско васшитање - ПА 2002-0002 - функционисање предшколских установа - П.У. Наши Бисери</t>
  </si>
  <si>
    <t>003165086</t>
  </si>
  <si>
    <t>16.07.2025</t>
  </si>
  <si>
    <t>Програм 14 - Развој спорта и омалдине - ПА 1301-0005 - спровођење омладинске политике</t>
  </si>
  <si>
    <t>423(900)</t>
  </si>
  <si>
    <t>003213106</t>
  </si>
  <si>
    <t>21.07.2025</t>
  </si>
  <si>
    <t xml:space="preserve">Програм 14 - Развој спорта и омладине - ПР 1301-4031 - ИНтер пинг понг у школама </t>
  </si>
  <si>
    <t>109/5</t>
  </si>
  <si>
    <t>423(700/900)</t>
  </si>
  <si>
    <t>423(700)</t>
  </si>
  <si>
    <t>421(300/400)</t>
  </si>
  <si>
    <t>003334458</t>
  </si>
  <si>
    <t>30.07.2025</t>
  </si>
  <si>
    <t>423(100/900)</t>
  </si>
  <si>
    <t>Програм 13 - Развој културе - ПА 1201-0001 - функционисање установа културе  - Библиотека "Јожеф Атила" Кањижа</t>
  </si>
  <si>
    <t>423(500)</t>
  </si>
  <si>
    <t>003378131</t>
  </si>
  <si>
    <t>04.08.2025</t>
  </si>
  <si>
    <t>Програм 15 - Општес услуге локалне смаоуправе - ПА 0602-0002 - функционисање месних заједница - Мз Тотово село</t>
  </si>
  <si>
    <t>003045126</t>
  </si>
  <si>
    <t>06.08.2025</t>
  </si>
  <si>
    <t>423(500/900)</t>
  </si>
  <si>
    <t>Програм 14 - Развој спорта и омалдине - ПР 1301-4032 - Међународни ателстски и пливачки маратон</t>
  </si>
  <si>
    <t>424(900)</t>
  </si>
  <si>
    <t>003431254</t>
  </si>
  <si>
    <t>08.08.2025</t>
  </si>
  <si>
    <r>
      <t xml:space="preserve">003475681
</t>
    </r>
    <r>
      <rPr>
        <i/>
        <u/>
        <sz val="10"/>
        <rFont val="Calibri"/>
        <family val="2"/>
        <scheme val="minor"/>
      </rPr>
      <t>у текућу буџетску резерву</t>
    </r>
  </si>
  <si>
    <t>13.08.2025</t>
  </si>
  <si>
    <t>003476068</t>
  </si>
  <si>
    <t>Програм 13 - Развој кутлуре - ПР 1201-4030 - Оснаживање мађарске и српске културне сцене за одрживи уризам у јавним зеленим површинама - PARKS4ALL</t>
  </si>
  <si>
    <r>
      <t xml:space="preserve">003526988
</t>
    </r>
    <r>
      <rPr>
        <i/>
        <u/>
        <sz val="10"/>
        <rFont val="Calibri"/>
        <family val="2"/>
        <scheme val="minor"/>
      </rPr>
      <t>у текућу буџетску резерву</t>
    </r>
  </si>
  <si>
    <t>19.08.2025</t>
  </si>
  <si>
    <t>003527591</t>
  </si>
  <si>
    <t>421(400)</t>
  </si>
  <si>
    <t>003556939</t>
  </si>
  <si>
    <t>21.08.2025</t>
  </si>
  <si>
    <t xml:space="preserve">Програм 15 - Опште услуге локалне самоуправе, ПА 0602-0001 - функционисање локалне смаоуправе </t>
  </si>
  <si>
    <t>422(900)</t>
  </si>
  <si>
    <t>423(100)</t>
  </si>
  <si>
    <r>
      <t xml:space="preserve">003609815
</t>
    </r>
    <r>
      <rPr>
        <i/>
        <u/>
        <sz val="10"/>
        <rFont val="Calibri"/>
        <family val="2"/>
        <scheme val="minor"/>
      </rPr>
      <t>у текућу буџетску резерву</t>
    </r>
  </si>
  <si>
    <t>27.08.2025</t>
  </si>
  <si>
    <t>003610788</t>
  </si>
  <si>
    <t>003642694</t>
  </si>
  <si>
    <t>29.08.2025</t>
  </si>
  <si>
    <t>426(900)</t>
  </si>
  <si>
    <t>Програм 15 - ПА 0602-0002 - функционисање локалне самоуправе</t>
  </si>
  <si>
    <t>003669771</t>
  </si>
  <si>
    <t>02.09.2025</t>
  </si>
  <si>
    <t>421(500)</t>
  </si>
  <si>
    <t>423(600)</t>
  </si>
  <si>
    <t>Програм 15 - Општес услуге локалне смаоуправе - ПА 0602-0001 - функционисање оштиснке управе</t>
  </si>
  <si>
    <t>003689579</t>
  </si>
  <si>
    <t>03.09.2025</t>
  </si>
  <si>
    <t>176/0 и 179/0</t>
  </si>
  <si>
    <t>423000 и 426000</t>
  </si>
  <si>
    <t>Програм 15 - Општес услуге локалне смаоуправе - ПА 0602-0002 - функционисање месних заједница - Мз Мале пијаце</t>
  </si>
  <si>
    <t>003704795</t>
  </si>
  <si>
    <t>04.09.2025</t>
  </si>
  <si>
    <r>
      <t xml:space="preserve">003859039
</t>
    </r>
    <r>
      <rPr>
        <i/>
        <u/>
        <sz val="10"/>
        <rFont val="Calibri"/>
        <family val="2"/>
        <scheme val="minor"/>
      </rPr>
      <t>у текућу буџетску резерву</t>
    </r>
  </si>
  <si>
    <t>18.09.2025</t>
  </si>
  <si>
    <t>003859672</t>
  </si>
  <si>
    <t>Програм 15 - Општес услуге локалне смаоуправе - ПА 0602-0002 - функционисање месних заједница - Мз Велебит</t>
  </si>
  <si>
    <t>421(300)</t>
  </si>
  <si>
    <t>УКУПНО</t>
  </si>
  <si>
    <t>Извештај о примљеним донацијама и задужењу на домаћем и страном тржишту новца и капитала и извршеним отплатама дугова</t>
  </si>
  <si>
    <t>конто</t>
  </si>
  <si>
    <t>опис</t>
  </si>
  <si>
    <t>корисник</t>
  </si>
  <si>
    <t>износ</t>
  </si>
  <si>
    <t>општинска управа</t>
  </si>
  <si>
    <r>
      <t xml:space="preserve">Извештај о наменским трансферима (економска класификација </t>
    </r>
    <r>
      <rPr>
        <b/>
        <u/>
        <sz val="12"/>
        <rFont val="Calibri"/>
        <family val="2"/>
        <scheme val="minor"/>
      </rPr>
      <t>733154 - Текући наменски трансфери, у ужем смислу од Републике у корист нивоа општина)</t>
    </r>
  </si>
  <si>
    <t>Ред.бр.</t>
  </si>
  <si>
    <t>Број уговора/ решења,  датум</t>
  </si>
  <si>
    <t>давалац средстава</t>
  </si>
  <si>
    <t>Намена</t>
  </si>
  <si>
    <t>датум уплате средстава у буџет</t>
  </si>
  <si>
    <t>ек.кл и функција буџета на којој су утрошена средс.</t>
  </si>
  <si>
    <t>износ утрошених сред. (са поз. из кол.7.)</t>
  </si>
  <si>
    <t>001601369 2024/85/1 од 05.03.2025</t>
  </si>
  <si>
    <t>Министарство рударства и енергетике</t>
  </si>
  <si>
    <t>енергетска санација прородичних кућа и станова - замена прозора и врата</t>
  </si>
  <si>
    <t>11.04.2025</t>
  </si>
  <si>
    <t>Министарство за бригу о селу</t>
  </si>
  <si>
    <t>куповина сеоксих кућа - 1. круг</t>
  </si>
  <si>
    <t>28.05.2025</t>
  </si>
  <si>
    <t>куповина сеоксих кућа - 2. круг</t>
  </si>
  <si>
    <t>05.06.2025</t>
  </si>
  <si>
    <t xml:space="preserve">001864796 2025 13430 000 000 000 </t>
  </si>
  <si>
    <t>организација манифестације Михољски сусрети села</t>
  </si>
  <si>
    <t>18.06.2025</t>
  </si>
  <si>
    <t>куповина сеоксих кућа - 3. круг</t>
  </si>
  <si>
    <t>02.07.2025</t>
  </si>
  <si>
    <t>куповина сеоксих кућа - 4. круг</t>
  </si>
  <si>
    <t>04.07.2025</t>
  </si>
  <si>
    <t>куповина сеоксих кућа - 5. круг</t>
  </si>
  <si>
    <t>26.09.2025</t>
  </si>
  <si>
    <t>куповина сеоксих кућа - 6. круг</t>
  </si>
  <si>
    <t>30.09.2025</t>
  </si>
  <si>
    <t>УКУПНО:</t>
  </si>
  <si>
    <r>
      <t xml:space="preserve">      Извештај о наменским трансферима (економска класификација </t>
    </r>
    <r>
      <rPr>
        <b/>
        <u/>
        <sz val="12"/>
        <rFont val="Calibri"/>
        <family val="2"/>
        <scheme val="minor"/>
      </rPr>
      <t>733156</t>
    </r>
    <r>
      <rPr>
        <b/>
        <sz val="12"/>
        <rFont val="Calibri"/>
        <family val="2"/>
        <scheme val="minor"/>
      </rPr>
      <t xml:space="preserve"> - Наменски трансфери од АПВ укорист нивоа општина)</t>
    </r>
  </si>
  <si>
    <t>000073374 2025 09427 004 001 400 043-1</t>
  </si>
  <si>
    <t>Покрајински секретаријат за образовање, прописе, управу и национакне мањине - националне заједнице</t>
  </si>
  <si>
    <t>четворочасовни припремни предшколски програм за месец децембар/2024</t>
  </si>
  <si>
    <t>03.02.2025</t>
  </si>
  <si>
    <t>411/412</t>
  </si>
  <si>
    <t>000073374 2025 09427 004 001 400 043-2</t>
  </si>
  <si>
    <t>четворочасовни припремни предшколски програм за месец јануар/2025</t>
  </si>
  <si>
    <t>000073374 2025 09427 004 001 400 043-4</t>
  </si>
  <si>
    <t>четворочасовни припремни предшколски програм за месец фебруар/2025</t>
  </si>
  <si>
    <t>28.03.2025</t>
  </si>
  <si>
    <t>000073374 2025 09427 004 001 400 043-5</t>
  </si>
  <si>
    <t>четворочасовни припремни предшколски програм за месец март/2025</t>
  </si>
  <si>
    <t>30.04.2025</t>
  </si>
  <si>
    <t>000073374 2025 09427 004 001 400 043-6</t>
  </si>
  <si>
    <t>четворочасовни припремни предшколски програм за месец април/2025</t>
  </si>
  <si>
    <t>411/413</t>
  </si>
  <si>
    <t>000626833 2025 06427 001 000 001</t>
  </si>
  <si>
    <t>регресирање превоза ученика средњих школа за период јануар-јул 2025</t>
  </si>
  <si>
    <t>04.06.2025</t>
  </si>
  <si>
    <t xml:space="preserve">001725920 2025 80254 001 002 000 001 04 004 </t>
  </si>
  <si>
    <t>Покрајински секретаријат за регионални развој</t>
  </si>
  <si>
    <t>организовање манифестације - Дан Светог Стефана и празник Новог хлеба</t>
  </si>
  <si>
    <t>000073374 2025 09427 004 001 400 043-7</t>
  </si>
  <si>
    <t>четворочасовни припремни предшколски програм за месец мај/2025</t>
  </si>
  <si>
    <t>002205675 2025 004 001 343 000 001</t>
  </si>
  <si>
    <t>Покрајински секретаријат за пољопривреду, водопривреду и шумарсто</t>
  </si>
  <si>
    <t>уклањаље дивљих депонија са пољопривредног земљишта</t>
  </si>
  <si>
    <t>001898072 2024 09416 004 001  343 154  18 016</t>
  </si>
  <si>
    <t>Покрајиснки секретаријат за енергетику, гређевинарство и саобраћај</t>
  </si>
  <si>
    <t>набавка светлоодбојних прслука за ученике првих разреда</t>
  </si>
  <si>
    <t>000814312 2025 09427 005 001 000 001</t>
  </si>
  <si>
    <t>штампање двојезичних образаца - Наши Бисери</t>
  </si>
  <si>
    <t>24.07.2025</t>
  </si>
  <si>
    <t>000811356 2025 09427 005 001 000 001</t>
  </si>
  <si>
    <t>Покрајински секретаријат за образовање, прописе, управу и националне мањине - националне заједнице</t>
  </si>
  <si>
    <t>Наши Бисери</t>
  </si>
  <si>
    <t>-</t>
  </si>
  <si>
    <t>001188395 2025 09427 005 001 000 001</t>
  </si>
  <si>
    <t xml:space="preserve">фианснирање система е управа - РЦПР </t>
  </si>
  <si>
    <t>423/950</t>
  </si>
  <si>
    <t>001187621 2025 09427 005 001 000 001</t>
  </si>
  <si>
    <t>обрасци за двојезичност - РЦПР</t>
  </si>
  <si>
    <t>000714002 2025 09427 005 001 000 001</t>
  </si>
  <si>
    <t xml:space="preserve">финаснирање штампања двојезичних образаца - Цнеша </t>
  </si>
  <si>
    <t>423/820</t>
  </si>
  <si>
    <t>001121993 2025 09427 005 001 000 001</t>
  </si>
  <si>
    <t xml:space="preserve">финансирање система е-управа - ЈП Комуналац </t>
  </si>
  <si>
    <t>451/130</t>
  </si>
  <si>
    <t>001121955 2025 09427 005 001 000 001</t>
  </si>
  <si>
    <t>финансирање двојезичних образаца - ЈП Комуналац</t>
  </si>
  <si>
    <t>001196101 2025 09427 005 001 000 001</t>
  </si>
  <si>
    <t>финанасирање штампања дцојезичних образаца - Мз Тотово село</t>
  </si>
  <si>
    <t>001208905 2025 09427 005 001 000 001</t>
  </si>
  <si>
    <t>финанасирање штампања дцојезичних образаца - Мз Трешњевац</t>
  </si>
  <si>
    <t>001122061 2025 09427 005 001 000 001</t>
  </si>
  <si>
    <t>финанасирање штампања дцојезичних образаца - Мз Кањижа</t>
  </si>
  <si>
    <t>000479956 2025 09427 005 001 000 001</t>
  </si>
  <si>
    <t>финанасирање штампања дцојезичних образаца - Мз Мартонош</t>
  </si>
  <si>
    <t>000933374 2025 09427 005 001 000 001</t>
  </si>
  <si>
    <t xml:space="preserve">финанасирање штампања дцојезичних образаца - Мз Мале пијаце </t>
  </si>
  <si>
    <t>000695372 2025 09427 005 001 000 001</t>
  </si>
  <si>
    <t xml:space="preserve">финансирање система е-управа - Дом здравља </t>
  </si>
  <si>
    <t>000073374 2025 09427 004 001 400 043-8</t>
  </si>
  <si>
    <t>четворочасовни припремни предшколски програм за месец јун/2025</t>
  </si>
  <si>
    <t>29.07.2025</t>
  </si>
  <si>
    <t>411/412/911</t>
  </si>
  <si>
    <t>000626833 2025 0947 001 000 000 001</t>
  </si>
  <si>
    <t>регресирање превоза ученика средњих школа  2025</t>
  </si>
  <si>
    <t>11.08.2025</t>
  </si>
  <si>
    <t>472/040</t>
  </si>
  <si>
    <t>финансирање постављање табли исписаним и на језицима националне мањине - МЗ Тотово село</t>
  </si>
  <si>
    <t>20.08.2025</t>
  </si>
  <si>
    <t>000073374 2025 09427 004 001 400 043-9</t>
  </si>
  <si>
    <t>четворочасовни припремни предшколски програм за месец јул/2025</t>
  </si>
  <si>
    <t>001491533 2025 80252 003 000 000 001</t>
  </si>
  <si>
    <t>73. Кањишла колонија књижевника</t>
  </si>
  <si>
    <t>19.09.2025</t>
  </si>
  <si>
    <t>000934972 2025 09427 005 001 000 001</t>
  </si>
  <si>
    <t>двојезичност - Општина Кањижа</t>
  </si>
  <si>
    <t>001268882 2025 09427 001 000  000 001</t>
  </si>
  <si>
    <t>развијање компетенције директора образовне установе - РЦПР</t>
  </si>
  <si>
    <t>23.09.2025</t>
  </si>
  <si>
    <t>001255037 2025 09427 001 000 000 001</t>
  </si>
  <si>
    <t>фианснирање пројеката: Волимо да учимо - РЦПР</t>
  </si>
  <si>
    <t>000073374 2025 09427 004 001 400 043-10</t>
  </si>
  <si>
    <t>четворочасовни припремни предшколски програм за месец август/2025</t>
  </si>
  <si>
    <t>29.09.2025</t>
  </si>
  <si>
    <r>
      <t xml:space="preserve">Извештај о наменским трансферима (економска класификација </t>
    </r>
    <r>
      <rPr>
        <b/>
        <u/>
        <sz val="11"/>
        <rFont val="Calibri"/>
        <family val="2"/>
        <scheme val="minor"/>
      </rPr>
      <t xml:space="preserve">733252- </t>
    </r>
    <r>
      <rPr>
        <b/>
        <sz val="11"/>
        <rFont val="Calibri"/>
        <family val="2"/>
        <scheme val="minor"/>
      </rPr>
      <t>Капитални наменски трансфери, у ужем смислу, од Републике у корист нивоа општина</t>
    </r>
    <r>
      <rPr>
        <b/>
        <u/>
        <sz val="11"/>
        <rFont val="Calibri"/>
        <family val="2"/>
        <scheme val="minor"/>
      </rPr>
      <t>)</t>
    </r>
  </si>
  <si>
    <t>000224857 2025 92493 005 002 401 118 01 005</t>
  </si>
  <si>
    <t>Република Србија - Управа за капитална улагања</t>
  </si>
  <si>
    <t>изградња феклане канализације и санација водовода у насељу Васиљево у Хоргошу</t>
  </si>
  <si>
    <t>04.02.2025</t>
  </si>
  <si>
    <t>511/630</t>
  </si>
  <si>
    <t>изградња феклане канализације и санација водовода у Хоргошу</t>
  </si>
  <si>
    <t>25.04.2025</t>
  </si>
  <si>
    <t>24.06.2025</t>
  </si>
  <si>
    <t>31.07.2025</t>
  </si>
  <si>
    <t xml:space="preserve">набавка књига - Библиотека </t>
  </si>
  <si>
    <t>18.08.2025</t>
  </si>
  <si>
    <t>28.08.2025</t>
  </si>
  <si>
    <t>Покрајински серетаријат за привреду и туризам</t>
  </si>
  <si>
    <t>израда прој. Документације - мали парк у центру</t>
  </si>
  <si>
    <t>25.09.2025</t>
  </si>
  <si>
    <t>ПРОГРАМ / ПA / Пројекат</t>
  </si>
  <si>
    <t>Циљ</t>
  </si>
  <si>
    <t>Индикатор</t>
  </si>
  <si>
    <t>Циљана вредност 2025</t>
  </si>
  <si>
    <t>Циљана вредност          2026</t>
  </si>
  <si>
    <t>Циљана вредност            2027</t>
  </si>
  <si>
    <t>Средства               из буџета  за 2025. буџ.год.</t>
  </si>
  <si>
    <t>Сопствени            и други приходи индиректних корисника</t>
  </si>
  <si>
    <r>
      <t xml:space="preserve">1101 -  Становање, урбанизам и просторно планирањ                
</t>
    </r>
    <r>
      <rPr>
        <sz val="9"/>
        <rFont val="Calibri"/>
        <family val="2"/>
      </rPr>
      <t>У сектору за просторно планирање и урбанизам обављају се послови који се односе на планирање просторног развоја, планирање локалног развоја, урбанистичко планирање, евиденција планиских докумената. Израдом планске окументације жели се постићи већа покривеност општине са планском документацијом, планско одређивање развоја локалне средине и квалитетније уређење општине. Раде се пројекти у цињу развоја заједнице, уређења грађевинског земњишта и побоњшање комуникације путем повезивања локалне самоуправе.
Одговорно лице: Балаж Бајтаи</t>
    </r>
  </si>
  <si>
    <t>1 - Становање, урбанизам и просторно планирање</t>
  </si>
  <si>
    <t>Просторни развој у складу са плановима</t>
  </si>
  <si>
    <t>Проценат покривености територије урб. планском документацијом</t>
  </si>
  <si>
    <t>Повећање покривености територије планском и урбанистичком документацијом</t>
  </si>
  <si>
    <t>Проценат површине покривен плановима детаљне регулације</t>
  </si>
  <si>
    <t>90</t>
  </si>
  <si>
    <t>92</t>
  </si>
  <si>
    <t>93</t>
  </si>
  <si>
    <t>95</t>
  </si>
  <si>
    <r>
      <t xml:space="preserve">1102 - Комуналане делатности 
 </t>
    </r>
    <r>
      <rPr>
        <sz val="9"/>
        <rFont val="Calibri"/>
        <family val="2"/>
      </rPr>
      <t>У оквиру овог програма обављају се послови одржавања јавних зелених површина, послови одржавања чистоће на површинама јавне намене, као и делатности зоохигијеније. Поред наведеног, реализују се и пројекти којима се доприноси уанпређењу кумуналних делатности производње и дистрибуције чисте воде одвођења и прераде отпадних вода, производње и дистрибуције топлотне енергије и др. Циљ је да се обезбеди што већа покривеност територије наведеним делатностима и адекватан квалитет комуналних услуга.</t>
    </r>
    <r>
      <rPr>
        <b/>
        <sz val="9"/>
        <rFont val="Calibri"/>
        <family val="2"/>
      </rPr>
      <t xml:space="preserve">
</t>
    </r>
    <r>
      <rPr>
        <sz val="9"/>
        <rFont val="Calibri"/>
        <family val="2"/>
      </rPr>
      <t>Одговорно лице: Марко Ждеро</t>
    </r>
  </si>
  <si>
    <t>2 - Комунална делатност</t>
  </si>
  <si>
    <t>Повећање покривености територије комуналним делатностима</t>
  </si>
  <si>
    <t>Број м2 површина јавне намене где се одржава зеленило</t>
  </si>
  <si>
    <t>Управљање и одржавање јавног осветљења</t>
  </si>
  <si>
    <t>Адекватно управљање јавним осветљењем</t>
  </si>
  <si>
    <t>Укупан број интервенција по поднетим иницијативама грађана за замену светиљки</t>
  </si>
  <si>
    <t>Максимална могућа покривеност насеља и територије услугама уређења и одржавања зеленила</t>
  </si>
  <si>
    <t>Укупан број м2 зелене површине на којој се уређује и одржава зеленило</t>
  </si>
  <si>
    <t>Максимална могућа покривеност насеља и територије услугама одржавања чистоће јавних површина</t>
  </si>
  <si>
    <t>Степен покривености територије услугама одржавања јавно-прометних површина</t>
  </si>
  <si>
    <t>Унапређење заштите од заразних и др. Болести које преносе животиње</t>
  </si>
  <si>
    <t>Висина накнаде штете за уједе паса и мачака луталица</t>
  </si>
  <si>
    <t>Управљање и одржавање водоводне инфраструктуре и снабдевање водом за пиће</t>
  </si>
  <si>
    <t>Адекватан квалитет пружених услуга водоснабдевања</t>
  </si>
  <si>
    <t>Број кварова по км водоводне мреже</t>
  </si>
  <si>
    <t>Пројекат: Изградња фекалне канализације и санација водовода у Хоргошу</t>
  </si>
  <si>
    <t>1102-5011</t>
  </si>
  <si>
    <r>
      <rPr>
        <b/>
        <sz val="9"/>
        <rFont val="Calibri"/>
        <family val="2"/>
      </rPr>
      <t>1501 - Локално екеономски развој</t>
    </r>
    <r>
      <rPr>
        <sz val="9"/>
        <rFont val="Calibri"/>
        <family val="2"/>
      </rPr>
      <t xml:space="preserve"> 
Реализација програма подразумева подстицање директних улагања у циљу јачања економског и привредног развоја,  подстицање раста запослености и свеобухватног друштвеног бољитка. У том смислу је вршена активна промоција развојних  потенцијала  Општине  како  независно  тако  и  у  сарадњи  регионалним  и  републичким институцијама. Субвенционисане  су  разнолике  мере  активне  политике  запошљавања  у  сарадњи  са  НСЗ,  НВО  и самостално од стране Општине. 
Одговорно лице: Корнелија Фејстамер</t>
    </r>
  </si>
  <si>
    <t>3- Локални економски развој</t>
  </si>
  <si>
    <t>Повећање запослености жена и мушкараца на територији општине</t>
  </si>
  <si>
    <t>Број новозапоселних жена</t>
  </si>
  <si>
    <t>Број новозапоселних мушкараца</t>
  </si>
  <si>
    <t>Унапређење административних процедура и развој адекватних сервиса</t>
  </si>
  <si>
    <t>Број предузећа која су користила услуге општине у односу на укупан број предузећа</t>
  </si>
  <si>
    <t>Проценат жена предузетница које су користиле сервисе подршке</t>
  </si>
  <si>
    <t>Успостављање механизма за финансијску подршку запошљавању</t>
  </si>
  <si>
    <t>Број новозапослених уз помоћ успостављених механизама фин.подршке</t>
  </si>
  <si>
    <t>Заједничка решења за прекогранично тржиште рада - SOLUTIONS</t>
  </si>
  <si>
    <t>отклонити језичких баријера</t>
  </si>
  <si>
    <t>број организованих курсева</t>
  </si>
  <si>
    <r>
      <t xml:space="preserve">1502- Развој туризма
</t>
    </r>
    <r>
      <rPr>
        <sz val="9"/>
        <rFont val="Calibri"/>
        <family val="2"/>
      </rPr>
      <t>Уређење туристичке понуде општине Кањижа се реализује путем активности управљања развојем туризма и промоцијом туристичке понуде.
Одговорно лице: Ивет Боднар</t>
    </r>
  </si>
  <si>
    <t>4- Развој туризма</t>
  </si>
  <si>
    <t>Повећање прихода од туризма</t>
  </si>
  <si>
    <t>Пораст прихода од боравишне таксе</t>
  </si>
  <si>
    <t>Повећање квалитета туристичке услуге на територији града/општине</t>
  </si>
  <si>
    <t>Број уређених и на адекватан начин обележених тур.локалитета у општини</t>
  </si>
  <si>
    <t>Адекватна промоција туристичке понуде општине према циљаним тржиштима</t>
  </si>
  <si>
    <t>Број дистрибуираног проп.материјала</t>
  </si>
  <si>
    <t>Пројекат: Развој авантуристичког туризма заснованог на природним вредностима Банатске регије - AVANTUR BANAT</t>
  </si>
  <si>
    <t>унапређење и организовање понуде од туристичког производа</t>
  </si>
  <si>
    <t>број успешно реализованих туристичких догађаја</t>
  </si>
  <si>
    <r>
      <t xml:space="preserve">0101- Пољопривреда и рурални развој
</t>
    </r>
    <r>
      <rPr>
        <sz val="9"/>
        <rFont val="Calibri"/>
        <family val="2"/>
      </rPr>
      <t>У оквиру овог програма спроводе се послови везани за пољопривреду и пољопривредно земљиште у складу са Годишњим програмом заштите, уређења и коришћења поњопривредног земљишта на територији општине Кањижа. Финансирање конкретних пројеката у циљу уређења и ревитализације инфраструктуре који се користе за унапређење услова искоришћености пољопривредних површина,а којим се повећава ефикасније коришћење тих површина и самим тим се повећава количина пољопривредних производа. Суфинансирање система заштите одбране од града ради постизања веће сигурности  и независности од елементарне непогоде-туче од града. Финансијска подршака пргограма анализе хемијског састава, односно плоднопсти земљишта у циљу повећања ефикасности производње је исто мера  подршке  развоју  пољопривреде. Подстицај невладином сектору кроз суфинансирање њихових пројеката има циљу узимања већег учешћа у свеукупном процесу развоја пољопривреде, итд.Са једне стране рагулисан је Законом о пољопривредном землјишту, а са друге стране и статетегијом развоја општине Кањижа, напред наведене мере и циљеви у највећој мери пружају подршку спровођењу напредне пољопривредне политике у локалној заједници.
Одговорно лице: Баги Агнеш</t>
    </r>
  </si>
  <si>
    <t>5 - Пољопривреда и рурални развој</t>
  </si>
  <si>
    <t>Раст производње и стабилност прихода произвођача</t>
  </si>
  <si>
    <t>Коришћење пољопривредних површина у односу на укупне пољ.површине</t>
  </si>
  <si>
    <t>Стварање услова за развој и унапређење пољ.производње</t>
  </si>
  <si>
    <t>Број едукација намењених пољ.произвођачима на територији општине</t>
  </si>
  <si>
    <t>Изградња одрживог, ефикасног и конкурентног пољопривредног сектора</t>
  </si>
  <si>
    <t>Број регистрованих пољопривредних газдинстава  која су корисници мера руралног развоја у односу на укупан број пољ.газд.</t>
  </si>
  <si>
    <r>
      <t xml:space="preserve">0401- Заштита животне средине 
</t>
    </r>
    <r>
      <rPr>
        <sz val="9"/>
        <rFont val="Calibri"/>
        <family val="2"/>
      </rPr>
      <t>Обезбеђивање  услова  за  одрживи  развој  локалне  заједнице одговорним односом према животној средини;Ефикасно и одрживо управљање отпадним водама; одрживо управљање отпадом. У оквиру овог програма спроводе се активностима на заштити и унапређењу животне  средине.
Одговорно лице: Зоран Томин</t>
    </r>
  </si>
  <si>
    <t>6 - Заштита животне средине</t>
  </si>
  <si>
    <t>Унапређење квалитета елемената животне средине</t>
  </si>
  <si>
    <t>Број дана у току године са прекорачењем граничних вриједности квалитета ваздуха</t>
  </si>
  <si>
    <t>Управљање заштитом животне средине</t>
  </si>
  <si>
    <t>Испуњење обавеза у складу са законима у домену постојања стратешких и опер.планова као и мјера заштите</t>
  </si>
  <si>
    <t>Усвојен програм заштите животне средине са акционим планом</t>
  </si>
  <si>
    <t>да</t>
  </si>
  <si>
    <t>Праћење у складу са прописаним законским обавезама</t>
  </si>
  <si>
    <t>Број урађених мониторинга</t>
  </si>
  <si>
    <t>Одрживо управљање осталим врстама отпада</t>
  </si>
  <si>
    <t>Количина прикупљеног осталог отпада (кг)</t>
  </si>
  <si>
    <t>Повећање зелених површина</t>
  </si>
  <si>
    <t>Укупна површина повећања зелених површина у м2</t>
  </si>
  <si>
    <t xml:space="preserve">Пројекат: Заштита и развој заштићених природних добара на територији општине </t>
  </si>
  <si>
    <t>Унапређење заштите природних вредности</t>
  </si>
  <si>
    <t>Проценат територије под заштитом 3. категорије</t>
  </si>
  <si>
    <t>Пројекат: Образовне активности, едукација, манифестације, пројекти за јачање свести о потреби з.ж.с.</t>
  </si>
  <si>
    <t>Образовне активности, едукације, манифестације и програми</t>
  </si>
  <si>
    <t>Број спроведених акција</t>
  </si>
  <si>
    <t>набавка опреме за преглед и снимање канализације</t>
  </si>
  <si>
    <t>набавка камере и инфоматичке опреме</t>
  </si>
  <si>
    <r>
      <rPr>
        <b/>
        <sz val="9"/>
        <rFont val="Calibri"/>
        <family val="2"/>
      </rPr>
      <t>0701 - Организација саобраћаја и саобраћајна инфраструктура</t>
    </r>
    <r>
      <rPr>
        <sz val="9"/>
        <rFont val="Calibri"/>
        <family val="2"/>
      </rPr>
      <t xml:space="preserve">
Законом о безбедности саобраћаја на путевима је утврђено да Република, јединица територијалне аутономије и јединица ликалне самоуправе, у оквиру својих права и дужности, обезбеђују средстава за финансирање унапређења безбедности саобраћаја.
Одговорно лице:  Балаж Бајтаи</t>
    </r>
  </si>
  <si>
    <t>7 - Организација саобраћаја и саобраћајна инфраструктура</t>
  </si>
  <si>
    <t>Развијеност инфраструктуре у контексту доприноса социо-економском развоју</t>
  </si>
  <si>
    <t>Дужина изграђених саобраћајница које су у надлежности општине у км</t>
  </si>
  <si>
    <t>Управљање и одржавање саобраћајне инфраструктуре</t>
  </si>
  <si>
    <t>Одржавање квалитета путне мреже кроз реконструкцију и редовно одржавање асфалтног покривача</t>
  </si>
  <si>
    <t>Број километара санираних и/или реконструисаних путева</t>
  </si>
  <si>
    <t>Реализација програма савета за безбедност саобраћаја</t>
  </si>
  <si>
    <t>Израђен програм савета за безб саобраћаја</t>
  </si>
  <si>
    <t>Пројекат: ЈП за уређење насеља - у ликвидацији</t>
  </si>
  <si>
    <t>Обезбеђивање услова за спровођење ликвидационог поступка</t>
  </si>
  <si>
    <t>Број месеци до окончања поступка ликвидације</t>
  </si>
  <si>
    <r>
      <t xml:space="preserve">2002- Предшколсо васпитање 
</t>
    </r>
    <r>
      <rPr>
        <sz val="9"/>
        <rFont val="Calibri"/>
        <family val="2"/>
      </rPr>
      <t>У оквиру овог програма обављаљу се послови обезбеђивања предшколског образовања на територији општине Кањижа. Предшколска установа "Наши Бисери" је установа преко које се реализује сврха програма.</t>
    </r>
    <r>
      <rPr>
        <b/>
        <sz val="9"/>
        <rFont val="Calibri"/>
        <family val="2"/>
      </rPr>
      <t xml:space="preserve"> </t>
    </r>
    <r>
      <rPr>
        <sz val="9"/>
        <rFont val="Calibri"/>
        <family val="2"/>
      </rPr>
      <t>Одговорно лице: Агнеш Багањ / Ибоља Веселинов</t>
    </r>
  </si>
  <si>
    <t>8 – Предшколско васпитање</t>
  </si>
  <si>
    <t>Повећање обухвата девојчица и дечака предшколским васпитањем и образовањем</t>
  </si>
  <si>
    <t>Проценат деце која су уписана у ПУ</t>
  </si>
  <si>
    <t>Проценат девојчица обухваћених предшолским програмом у односу на укупан број</t>
  </si>
  <si>
    <t>Унапређење доступности предшколског образовања за децу из осетљивих група</t>
  </si>
  <si>
    <t xml:space="preserve">Број деце са додатним образовним потребама која су укључена у редовне програме ПОБ </t>
  </si>
  <si>
    <t>4</t>
  </si>
  <si>
    <t>6</t>
  </si>
  <si>
    <t>7</t>
  </si>
  <si>
    <t>Функционисање и остваривање предшколског васпитања и образовања</t>
  </si>
  <si>
    <t>Обезбеђење прописаних  услова за васпитно-образовни рад са децом уз повећан обухват</t>
  </si>
  <si>
    <t>Просечан број деце у групи (јасле, предшколски, ппп)</t>
  </si>
  <si>
    <t>Проценат девојчица у групи</t>
  </si>
  <si>
    <t>Проценат деце ослобођене од плаћања пуне цене услуге у односу на укупан број деце</t>
  </si>
  <si>
    <t>62/606</t>
  </si>
  <si>
    <t>70/650</t>
  </si>
  <si>
    <t>80/700</t>
  </si>
  <si>
    <t>90/750</t>
  </si>
  <si>
    <r>
      <t xml:space="preserve">2003 - Основно образовање 
</t>
    </r>
    <r>
      <rPr>
        <sz val="9"/>
        <rFont val="Calibri"/>
        <family val="2"/>
      </rPr>
      <t xml:space="preserve">У оквиру овог програма предузимају се активности у циљу стварања услова за несметан рад свих школа у систему основног образовања на територији Општине Кањижа. Одговорно лице: Агнеш Багањ </t>
    </r>
    <r>
      <rPr>
        <b/>
        <sz val="9"/>
        <rFont val="Calibri"/>
        <family val="2"/>
      </rPr>
      <t xml:space="preserve">
</t>
    </r>
  </si>
  <si>
    <t>9 – Основно образовање</t>
  </si>
  <si>
    <t>Унапређење обухвата дечака и девојчица основним образовањем и васпитањем</t>
  </si>
  <si>
    <t>Проценат девојчица у односу на укупан број деце обухваћене основним образовањем</t>
  </si>
  <si>
    <t>Обезбеђени прописани услови за васпитно-образовни рад са десом у ОШ</t>
  </si>
  <si>
    <t>Просечан број ученика по одељењу</t>
  </si>
  <si>
    <t>Проценат девојчица у одељењу</t>
  </si>
  <si>
    <t>Унапређење квалитета образовања и васпитања у ОШ</t>
  </si>
  <si>
    <t>Број ученика који похађају ваннаставне активности /у односу на укупан број ученика</t>
  </si>
  <si>
    <t>Број деце која се образују по ИОП2</t>
  </si>
  <si>
    <t>30</t>
  </si>
  <si>
    <t xml:space="preserve">Повећање доступности и приступачности основног образовања деци </t>
  </si>
  <si>
    <t>Проценат деце којој је обезбеђена бесплатна исхрана у односу на укупан број деце</t>
  </si>
  <si>
    <t>Проценат деце којој обезбеђен бесплатан школски превоз у односу на укупан број деце</t>
  </si>
  <si>
    <r>
      <t xml:space="preserve">2004 - Средње образовање
</t>
    </r>
    <r>
      <rPr>
        <sz val="8"/>
        <rFont val="Calibri"/>
        <family val="2"/>
      </rPr>
      <t xml:space="preserve">Доступност средњег образовања у складу са прописаним стандардима и потребама за образовним профилима који одговарају циљевима развоја града/општине и привреде. Одговорно лице: Агнеш Багањ 
</t>
    </r>
  </si>
  <si>
    <t>10 – Средње образовање</t>
  </si>
  <si>
    <t>Унапређење доступности средњег образовања</t>
  </si>
  <si>
    <t>Број објеката који су прилагођени простор за децу са инвалидитетом</t>
  </si>
  <si>
    <t>Повећање обухвата девојчица и дечака средњошколским образовањем</t>
  </si>
  <si>
    <t>Проценат девојчица које су обухваћене средњешколским образовањем у односу на укупан број</t>
  </si>
  <si>
    <t>Обезбеђени прописани услови за васпитно-образовни рад у средњим школама и безбедно одвијање наставе</t>
  </si>
  <si>
    <t>Функционисање уставова за стручно усавршавање запослених</t>
  </si>
  <si>
    <r>
      <t xml:space="preserve">0902- Социјална и дечија заштита
</t>
    </r>
    <r>
      <rPr>
        <sz val="9"/>
        <rFont val="Calibri"/>
        <family val="2"/>
      </rPr>
      <t>У оквиру овог програма обавњају се послови везани за пружање помоћи сиромашним и социјално угроженим грађанима. Помоћ угроженом становништву кроз пружање услуга из области социјалне заштите као што су: редовне активности Центра за социјални рад, Помоћ избеглим и расељеним лицима и остале накнаде за социјалну заштиту из буџета. Ова програмска активност се реализује перманентно у складу са Законом о локалној самоуправи и Законом о социјалној заштити и Одлуком о социјалној заштити Општине Кањижа. Одговорно лице: Ибоља Бичкеи</t>
    </r>
  </si>
  <si>
    <t>11 - Социјална и дечја заштита</t>
  </si>
  <si>
    <t>Повећање доступности права и услуга социјалне заштите за материјално угрожене грађане и грађанке</t>
  </si>
  <si>
    <t>Проценат корисника мера и услуга социјалне и дечје заштите који се финансирају из буџета у односу на број становника</t>
  </si>
  <si>
    <t>Проценат жена корисника социјалних услуга у односу на укупан број корисника</t>
  </si>
  <si>
    <t>Унапређење заштите сиромашних</t>
  </si>
  <si>
    <t>Проценат грађана који добијају новчане накнаде и помоћ у односу на укупан број становника</t>
  </si>
  <si>
    <t>Породични и домски смештај, прихватилишта и друге врсте смештаја</t>
  </si>
  <si>
    <t>Обезбеђење услуге смештаја</t>
  </si>
  <si>
    <t>Број корисника услуга смештаја прихватилиштима</t>
  </si>
  <si>
    <t>Подршка развоју мреже услуга социјалне заштите предвиђене Одлуком о социјалној заштити и Законом</t>
  </si>
  <si>
    <t>Број корисника саветодавно-терапијских и социо-едукативних услуга у заједници</t>
  </si>
  <si>
    <t>Проценат корисница саветодавно-терапијских услуга и социо-едукативних услуга у зајдници</t>
  </si>
  <si>
    <t>Социјално деловање - олакшавање људске патње пружањем неопходне ургентне помоћи лицима у невољи, развијањем солидарности међу људима, организовањем различитих облика помоћи</t>
  </si>
  <si>
    <t>Број корисника народне кухиње ( или број подељених оброка у народној кухињи).</t>
  </si>
  <si>
    <t>Подршка деци и породици са децом</t>
  </si>
  <si>
    <t>Обезбеђивање финансијске подршке за децу и породицу</t>
  </si>
  <si>
    <t>Број деце која примају финансијску подршку у односу на укупан број деце у општини</t>
  </si>
  <si>
    <t>Проценат девојчица које остварују право на партиципацију трошкова превоза до школе</t>
  </si>
  <si>
    <t>Проценат стипендираних девојчица у односу на укупан број стипендираних студената</t>
  </si>
  <si>
    <t>Обезбеђивање услуга социјалне заштите за старије и одрасле са инвалидитетом</t>
  </si>
  <si>
    <t xml:space="preserve">Број корисника услуга   </t>
  </si>
  <si>
    <t>Обезбеђивање услуга социјалне заштите за oсобе  са инвалидитетом (по полу)</t>
  </si>
  <si>
    <t>Проценат жена корисница услуге у односу на укупан број корисника</t>
  </si>
  <si>
    <t>Проценат корисника из сеоских средина којима је обезбеђен приступ услузи</t>
  </si>
  <si>
    <t>Обезбеђивање услуга социјалне заштите за старије грађане и грађанке</t>
  </si>
  <si>
    <t xml:space="preserve">Број жена корисника услуга у односу на укупан број   </t>
  </si>
  <si>
    <t>81/108</t>
  </si>
  <si>
    <t>80/120</t>
  </si>
  <si>
    <t>80/125</t>
  </si>
  <si>
    <t>Пројекат: Сарадња ваншколских програма за маргинализоване и ученике ромске националности - COOLSCHOOL</t>
  </si>
  <si>
    <t>стручна повезаност међу ваншколским проргамима</t>
  </si>
  <si>
    <t>број oганизованих методолошких радионица</t>
  </si>
  <si>
    <r>
      <t xml:space="preserve">1801 - Здравствена заштита
</t>
    </r>
    <r>
      <rPr>
        <sz val="9"/>
        <rFont val="Calibri"/>
        <family val="2"/>
      </rPr>
      <t>Овим програмом се стварају услови за несметану организацију и обављање примарне здравствене заштите на територији Општине Кањижа како кроз суфинансирање Дома здравља у законом дефинисаним оквирима тако и кроз организацију и финансирање обављања мртвозорских услуга на територији општине. Овај  програм се реализује перманентно у складу са Законом о локалној самоуправи и Законом о здравственој заштити. Реализација програма одвијала се је несметано. У склопу истог обезбеђено је нормално пословање Дома здравља у Кањижи и уредно пружање мртвозорских услуга.</t>
    </r>
    <r>
      <rPr>
        <b/>
        <sz val="9"/>
        <rFont val="Calibri"/>
        <family val="2"/>
      </rPr>
      <t xml:space="preserve">
</t>
    </r>
    <r>
      <rPr>
        <sz val="9"/>
        <rFont val="Calibri"/>
        <family val="2"/>
      </rPr>
      <t>Одговорно лице: Ибоља Бичкеи</t>
    </r>
  </si>
  <si>
    <t>12 - Примарна здравствена заштита</t>
  </si>
  <si>
    <t>Унапређење здравља становништва</t>
  </si>
  <si>
    <t>Очекивано трајање живота становника општине</t>
  </si>
  <si>
    <t>Унапређење доступности, квалитета и ефикасности примарне ЗЗ</t>
  </si>
  <si>
    <t>Број здравствених радника/лекара финансираних из буџета општине</t>
  </si>
  <si>
    <t>Спровођење програма здравствене заштитеу сагласности са законом</t>
  </si>
  <si>
    <t xml:space="preserve">Број обављених вештачења </t>
  </si>
  <si>
    <t>Стварање услова за очување и унапређење здравља становништва</t>
  </si>
  <si>
    <t>Број посебних програма и пројеката из области јавног здравља</t>
  </si>
  <si>
    <r>
      <t xml:space="preserve">1201- Функционисање локалних установа културе 
</t>
    </r>
    <r>
      <rPr>
        <sz val="9"/>
        <rFont val="Calibri"/>
        <family val="2"/>
      </rPr>
      <t>Подстицај  диверзификације  културног  стваралаштва  на  територији  Општине  и остваривање и унапређивање јавног интереса у области јавног информисања на територији Општине кроз транспарентне конкурсне процедуре. Програм је реализован кроз два сегмента (кроз финансирање и суфинансирање пројеката установа, уметничких и других удружења регистрована за обављање делатности културе, појединаца (уметници, сарадници, односно стручњаци у култури), као и других субјеката у култури, осим установа културе чији је оснивач општина Кањижа, а које се финансирају сходно члану 74. Закона о култури; кроз суфинансирање проjеката производње медијских садржаја из области jавног информисања издавача медија који су уписани у Регистар медија, односно Регистар јавних гласила код Агенције за привредне регистре, а има седиште, односно производи програмски садржај који је доступан на територији општине Кањижа у трајању од најмање годину дана, и правних лица, односно предузетника које се баве производњом медијских садржаја), као и кроз финансирање функционисања локалних установа културе 
Одговорно лице: Ивет Боднар</t>
    </r>
  </si>
  <si>
    <t>13 - Развој културе</t>
  </si>
  <si>
    <t xml:space="preserve">Подстицање развоја културе   </t>
  </si>
  <si>
    <t>Укупан број чланова удружења из области културе</t>
  </si>
  <si>
    <t>Повећања учешћа ангажованих жена у програмима културе</t>
  </si>
  <si>
    <t>Проценат ангажованих жена на културним програмима од укупног броја ангажованих сарадника</t>
  </si>
  <si>
    <t>Јачање културне продукције и уметничког стваралаштва</t>
  </si>
  <si>
    <t>Унапређење очувања културно-историјског наслеђа</t>
  </si>
  <si>
    <t>Број реализованих програма популаризације култ.ист.наслеђа</t>
  </si>
  <si>
    <t>Унапређење система очувања и представљања култ.-истор. Наслеђа</t>
  </si>
  <si>
    <t>Повећана понуда квалитетних медијских садржаја из области друштвеног живота лок. Заједнице</t>
  </si>
  <si>
    <t>Број различитих тематских типова програма за боње информисање</t>
  </si>
  <si>
    <t>Повећање учешћа грађана у културној продукцијии уметничком стваралаштву</t>
  </si>
  <si>
    <t>Број културних НВО који се финансирају из буџета општине</t>
  </si>
  <si>
    <t>Број објеката који се суфинансирају са 45% трошкова</t>
  </si>
  <si>
    <t>Пројекат: Дан Светог Стефана и празник новог хлеба</t>
  </si>
  <si>
    <t>Унапређење разновстности културне понуде</t>
  </si>
  <si>
    <t>Број учесника на манифестацији</t>
  </si>
  <si>
    <t>Пројекат: Дан Општине</t>
  </si>
  <si>
    <t>Пројекат: Бербански дани у Хоргошу</t>
  </si>
  <si>
    <t xml:space="preserve">Пројекат : Фестивал трактора у Трешњевцу </t>
  </si>
  <si>
    <t xml:space="preserve">Пројекат: Такмичење нација у кувању без граница у Малим Пијацама </t>
  </si>
  <si>
    <t xml:space="preserve">Пројекат: Фестивал хурке и кобасица у Адројану </t>
  </si>
  <si>
    <t>Пројекат: " Изађи ми на теглу" такмичење у кувању ајвра у Велебиту</t>
  </si>
  <si>
    <t>Пројекат: Међународно такмичење у кувању рибље чорбе u Мартоношу</t>
  </si>
  <si>
    <t>Пројекат:  Жетелачка свечаност у Долинама</t>
  </si>
  <si>
    <t>4027</t>
  </si>
  <si>
    <t>Пројекат: Сусрет одгајивача оваца у Зимонићу</t>
  </si>
  <si>
    <t>4028</t>
  </si>
  <si>
    <t>Пројекат: Каљижа фест у Кањижи</t>
  </si>
  <si>
    <t>Пројектат: "Обележавање Видовдана" у Кањижи</t>
  </si>
  <si>
    <t>Пројекат : 15. Март</t>
  </si>
  <si>
    <t>Пројекат : Оснаживање мађарске и српске културне сцене за одрживи туризам у јавним зеленим површинама - PARKS4ALL</t>
  </si>
  <si>
    <t>Јачање сарадње и капацитета савремених културних и креативних сцена између Мађарске и Србије</t>
  </si>
  <si>
    <t>број организованих догађаја од 19 иновативних и иклузивних образовних, умређавајућих и културних догађаја</t>
  </si>
  <si>
    <t>Пројекат : Раскршћа ад архитектонског значаја: међунаордно учење и истраживање архитектонског наслеђа Војводине и регије јужне равнице - CASTLE</t>
  </si>
  <si>
    <t>организација заједничког партнерства</t>
  </si>
  <si>
    <t>број организованих предавања</t>
  </si>
  <si>
    <t>Пројекат : Света путовања: религијска дигитална истраживања на граници између Србије и Мaђарске - JOURNEY</t>
  </si>
  <si>
    <t>истраживање и прикупљање података за свеобухватну документациу и промоцију верског наслеђа</t>
  </si>
  <si>
    <t>успешност коришћења дигиталног платнформа</t>
  </si>
  <si>
    <r>
      <rPr>
        <b/>
        <sz val="9"/>
        <rFont val="Calibri"/>
        <family val="2"/>
      </rPr>
      <t xml:space="preserve">1301 - Развој спорта и омладине </t>
    </r>
    <r>
      <rPr>
        <sz val="9"/>
        <rFont val="Calibri"/>
        <family val="2"/>
      </rPr>
      <t xml:space="preserve">
У оквиру овог програма пружена је подршка раду спортским организацијама, стипендирање спортиста, реновирање спортске објекте, као и организовање манифестације.
Одговорно лице: Жолт Барат</t>
    </r>
  </si>
  <si>
    <t>14 - Развој спорта и омладине</t>
  </si>
  <si>
    <t>Обезбеђење услова за бављење спортом свих грађана и грађанки општине</t>
  </si>
  <si>
    <t>Број спортских организација преко којих се остварује јавни интерес у области спорта</t>
  </si>
  <si>
    <t>Проценат девојчица и жена од укупног броја чланова спортских организација и удружења</t>
  </si>
  <si>
    <t>Проценат спортских организација и удружења које имају спортове намењене женамаод укупног броја спортских удружења</t>
  </si>
  <si>
    <t>Унапређење подршке спортистима по полу</t>
  </si>
  <si>
    <t xml:space="preserve">Проценат стипендираних жена спортиста у односу на укупан број стипендија </t>
  </si>
  <si>
    <t>Проценат жена одликованих наградом спортиста године</t>
  </si>
  <si>
    <t>Подршка активном укључивању младих у различите друштвене активности</t>
  </si>
  <si>
    <t>Број младих корисника услуга мера омладинске политике</t>
  </si>
  <si>
    <t>Унапређење рекреативног спорта</t>
  </si>
  <si>
    <t>Подршка активном укључивању дечака и девојчица у различите спортове</t>
  </si>
  <si>
    <t>Проценат девојчица учесница програма</t>
  </si>
  <si>
    <t>побољшање услова рекреативног спорта</t>
  </si>
  <si>
    <t>изградња атлетске стазе</t>
  </si>
  <si>
    <t>Пројекат: Интер Пингпонг у школама - Наставак прекограничног програма школе стног тениса уз учешће ученика са и без сметњи у развоју - INTER PINGPONG</t>
  </si>
  <si>
    <t>унапређење рекреативног спорта</t>
  </si>
  <si>
    <t>број организованих спортских програма</t>
  </si>
  <si>
    <r>
      <t xml:space="preserve">0602- Локална самоуправа 
</t>
    </r>
    <r>
      <rPr>
        <sz val="9"/>
        <rFont val="Calibri"/>
        <family val="2"/>
      </rPr>
      <t>У оквиру програма се обављају послови у складу са Законом о локалној самоуправи и другим посебним законима који се односе на:  припрему нацрта прописа и других аката које доноси Скупштина Општине, Председник Општине и Општинско веће, извршавање односно реализацију одлука и других аката Председника, Скупштине и Општинског већа, обављање послова управног надзора над извршавањем прописа и других општих аката Скупштине, Председника и Већа, спровођење закона и других прописа чија је реализација поверена Општини, обављање стручних и других послова које утврди Скупштина, Председник и Општинско веће.</t>
    </r>
  </si>
  <si>
    <t>15 - Локална самоуправа</t>
  </si>
  <si>
    <t>Одрживо управно и финансијско функционисање општине у складу са надлежностима и пословима ЈЛС</t>
  </si>
  <si>
    <t>Суфицит или дефицит локалног буџета</t>
  </si>
  <si>
    <t>Функционисање локалне самоуправе  и градских општина</t>
  </si>
  <si>
    <t>Функционисање управе</t>
  </si>
  <si>
    <t>Проценат попуњености радних места која подразумевају вођење управног поступка</t>
  </si>
  <si>
    <t>Обезбеђено задовољавање потреба и интереса локалног становништва деловањем месних заједница</t>
  </si>
  <si>
    <t>Број иницијатива/предлога месних заједница према општини у вези са питањеима од интереса за локално становништво</t>
  </si>
  <si>
    <t>Одржавање финансијске стабилности општине и финансирање капиталних инвестиционих расхода</t>
  </si>
  <si>
    <t>Удео дугорочних дугова за финансирање капиталних инвестиционих расхода у укупном јавном дугу општине</t>
  </si>
  <si>
    <t>Општинско правобранилаштво</t>
  </si>
  <si>
    <t>Заштита имовинских права и интереса општине</t>
  </si>
  <si>
    <t>Број правних мишљења која су дата органима општине, стручним службама</t>
  </si>
  <si>
    <t>Остваривање права националних мањина у локалној заједници</t>
  </si>
  <si>
    <t>Број реализованих пројеката националних мањина</t>
  </si>
  <si>
    <t>Обезбеђивање непланираних или недовољно планираних
средстава за расходе у буџету</t>
  </si>
  <si>
    <t>Учешће средстава
текуће буџетске
резерве у укупним
приходима и
примањима од
продаје
нефинансијске
имовине</t>
  </si>
  <si>
    <t>Обезбеђивање услова за несметано функционисање Општине</t>
  </si>
  <si>
    <t>Учешће средстава
сталне буџетске
резерве у укупним
приходима и
примањима од
продаје
нефинансијске
имовине</t>
  </si>
  <si>
    <t>Пројекат: Суфинансирање дела трошкова Историјског архива у Сенти</t>
  </si>
  <si>
    <t>4034</t>
  </si>
  <si>
    <t>Обезбеђење услова за очување архивске грађе</t>
  </si>
  <si>
    <t>Годишња количина архивираног материјала</t>
  </si>
  <si>
    <t>20м</t>
  </si>
  <si>
    <t>25м</t>
  </si>
  <si>
    <t>50м</t>
  </si>
  <si>
    <t>Пројекат: Заједнички напори и превенцију ризика и прекограничну координацију у управљању катастрофама - JERICO</t>
  </si>
  <si>
    <t>набавка ватрогасне опреме</t>
  </si>
  <si>
    <t>куповина ватрогасних возила</t>
  </si>
  <si>
    <t>побољшање вештине управљања катастрофама</t>
  </si>
  <si>
    <t>набавка ватрогасна кола</t>
  </si>
  <si>
    <t xml:space="preserve">2101- Политички систем локалне самоуправе 
</t>
  </si>
  <si>
    <t>16 - Политички систем локалне самоуправе</t>
  </si>
  <si>
    <t>Ефикасно и ефективно функционисањ органа политичког система ЈЛС</t>
  </si>
  <si>
    <t xml:space="preserve">2101-0001      </t>
  </si>
  <si>
    <t>Функционисање локалне скупштине</t>
  </si>
  <si>
    <t>Број седница скупштине</t>
  </si>
  <si>
    <t xml:space="preserve">Функционисање извршних органа </t>
  </si>
  <si>
    <t>Број усвојених аката</t>
  </si>
  <si>
    <t>Функционисање извршних органа власти и скупштине</t>
  </si>
  <si>
    <t>Број припремљених седница</t>
  </si>
  <si>
    <t>17 - Енергетска ефикасност и обновљиви извори енергије</t>
  </si>
  <si>
    <t>Смањење потрошње енергије</t>
  </si>
  <si>
    <t xml:space="preserve">Број подржаних пројеката </t>
  </si>
  <si>
    <t>Енергетски менаџмент</t>
  </si>
  <si>
    <t>Функционисање система енергетског менаџмента</t>
  </si>
  <si>
    <t>добровољне трансфере од физичких и правних лица</t>
  </si>
  <si>
    <t>Пројекат: Израда идејног решења за прородично-хотелски и рекреативни комплекс у Кањижи</t>
  </si>
  <si>
    <t>Пројекат: Саобраћајно уређење зоне ОШ Јован Јовановић Змај у Мартоношу</t>
  </si>
  <si>
    <t>Пројекат: Спровођење орепатвног плана МЗ за инклузију Рома и Ромкиња</t>
  </si>
  <si>
    <t>Пројекат: Иновативни сервис за унапређење положЈ вишеструко маргинализованих програма кроз оснаживање - ГИЗ пројекат</t>
  </si>
  <si>
    <t>Пројекат : Уређење сеоксог Дома у Велебиту</t>
  </si>
  <si>
    <t xml:space="preserve">Пројекат : Текуће одржавање објекта Цнеша </t>
  </si>
  <si>
    <t xml:space="preserve">Пројекат : Михољски сусрети села </t>
  </si>
  <si>
    <t>Пројекат: Извођење радова на адаптацији и енергетској санацији објекта Дуга у Мартоношу</t>
  </si>
  <si>
    <t>004427927</t>
  </si>
  <si>
    <t>04.11.2025</t>
  </si>
  <si>
    <t>Програм 15 - Опште услуге локалне самоуправе - ПА 0602-0001 - функционисање локалне самоуправе</t>
  </si>
  <si>
    <t>512900</t>
  </si>
  <si>
    <t>004437204</t>
  </si>
  <si>
    <t>16/0 и 17/0</t>
  </si>
  <si>
    <t>411100 и 412100 и 412200</t>
  </si>
  <si>
    <t>Програм 3 - Локални економски развој; ПА 1501-0001, ИЦР</t>
  </si>
  <si>
    <t>198/0 и 199/0</t>
  </si>
  <si>
    <t>004514474</t>
  </si>
  <si>
    <t>10.11.2025</t>
  </si>
  <si>
    <t>Програм 2 - Комунална делатност, ПА 1103-0003 - управљање и одржавање водоводне инфраструктуре</t>
  </si>
  <si>
    <t>421300</t>
  </si>
  <si>
    <t xml:space="preserve">Програм 15 - Опшсте услуге локалне самоуправе, ПА 0602-0002 - месне заједнице </t>
  </si>
  <si>
    <t>423500</t>
  </si>
  <si>
    <t>423500/900</t>
  </si>
  <si>
    <t>463000</t>
  </si>
  <si>
    <t>425100</t>
  </si>
  <si>
    <t>414300</t>
  </si>
  <si>
    <t>Програм 13 - Развој културе, ПА 1201-0001 - функционисање локалних установа културе - Библиотека Јожеф Атила Кањижа</t>
  </si>
  <si>
    <t xml:space="preserve">Програм 13 - Развој културе - ПА 1201-0002 - функционисање установа културе  </t>
  </si>
  <si>
    <t>Програм 3 - Лоаклни економски развој, ПА 1501-0001  - уређење привредног и инвестиционог амбијента</t>
  </si>
  <si>
    <t>02.12.2025</t>
  </si>
  <si>
    <t>Проргам 10 - Средње образовање - ПА 2004-0012 - РЦПР</t>
  </si>
  <si>
    <t>950</t>
  </si>
  <si>
    <t>160/0 и 161/0</t>
  </si>
  <si>
    <t xml:space="preserve">Програм 3 - Локални економски развој - ПА 1501-0001 - ИЦР </t>
  </si>
  <si>
    <t>136/0 и 137/0</t>
  </si>
  <si>
    <t xml:space="preserve">Програм 15 - Опште услуге локалне самоуправе - ПА 0602-0002 - месне заједнице </t>
  </si>
  <si>
    <t xml:space="preserve">5 </t>
  </si>
  <si>
    <t xml:space="preserve">Програм 12 - Развој кутлуре - ПА 1201- 0002 - функционисање локалних установа укултуре </t>
  </si>
  <si>
    <t>181/0 и 182/0</t>
  </si>
  <si>
    <r>
      <t xml:space="preserve">004872916
</t>
    </r>
    <r>
      <rPr>
        <i/>
        <u/>
        <sz val="10"/>
        <rFont val="Calibri"/>
        <family val="2"/>
        <scheme val="minor"/>
      </rPr>
      <t>у текућу буџетску резерву</t>
    </r>
  </si>
  <si>
    <t>04.12.2025</t>
  </si>
  <si>
    <t>34/0 i 35/0</t>
  </si>
  <si>
    <t>411 i 412</t>
  </si>
  <si>
    <t xml:space="preserve">004437204 </t>
  </si>
  <si>
    <t>Програм 13 - Развој културе - ПА 1201-0002 - функционисање установа културе  - БИблиотека Јожеф Атила Кањижа</t>
  </si>
  <si>
    <t>004877202</t>
  </si>
  <si>
    <t xml:space="preserve"> 482300</t>
  </si>
  <si>
    <t>Програм 11 - Соцјиална и дечија заштита - ПА 0902-0005 - обављање делатности установа социјлане заштите - ЦПУ</t>
  </si>
  <si>
    <t>465100</t>
  </si>
  <si>
    <t xml:space="preserve">Програм 11 - Социјслна и дечија заштита - ПР 0902-4037 - Спровођење оперативног плана МТ за инклузију Рома и Роммкиња </t>
  </si>
  <si>
    <r>
      <t xml:space="preserve">004994303
</t>
    </r>
    <r>
      <rPr>
        <i/>
        <u/>
        <sz val="10"/>
        <rFont val="Calibri"/>
        <family val="2"/>
        <scheme val="minor"/>
      </rPr>
      <t>у текућу буџетску резерву</t>
    </r>
  </si>
  <si>
    <t>12.12.2025</t>
  </si>
  <si>
    <t>540</t>
  </si>
  <si>
    <t>424000</t>
  </si>
  <si>
    <t>004994303</t>
  </si>
  <si>
    <t>Програм 1 - Локални развој и економско планирање - ПА 1101-0001 - урабанизам и просторно планирање</t>
  </si>
  <si>
    <t>620</t>
  </si>
  <si>
    <t xml:space="preserve">куповина сеоксих кућа </t>
  </si>
  <si>
    <t>30.10.2025</t>
  </si>
  <si>
    <t>суфинансирање реализација пројеката пошумљавања</t>
  </si>
  <si>
    <t>набавка комби возила</t>
  </si>
  <si>
    <t>14.11.2025</t>
  </si>
  <si>
    <t>27.11.2025</t>
  </si>
  <si>
    <t>73. Кањишка колонија књижевника - Библиотека Јожеф Атила Кањижа</t>
  </si>
  <si>
    <t>22.10.2025</t>
  </si>
  <si>
    <t>четворочасовни припремни предшколски програм за месец септембар/2025</t>
  </si>
  <si>
    <t>24.10.2025</t>
  </si>
  <si>
    <t>Библиотека</t>
  </si>
  <si>
    <t>13.11.2025</t>
  </si>
  <si>
    <t>трошкове израде и постављања табли исписаним и језицима националне мањине - Општина Кањижа</t>
  </si>
  <si>
    <t>локални акциони план за родну равноправност</t>
  </si>
  <si>
    <t>четворочасовни припремни предшколски програм за месец октобар/2025</t>
  </si>
  <si>
    <t>01.12.2025</t>
  </si>
  <si>
    <t>411 и 412</t>
  </si>
  <si>
    <t>четворочасовни припремни предшколски програм за месец новембар/2025</t>
  </si>
  <si>
    <t>29.12.2025</t>
  </si>
  <si>
    <t>остало неутрошено 31.12.2025.године</t>
  </si>
  <si>
    <t>Покрајински секретаријат за културу, јавно информисање и односе са верским заједницама</t>
  </si>
  <si>
    <t>текуће поправке и одржавање објекта Цнеша у Кањижи</t>
  </si>
  <si>
    <t>23.10.2025</t>
  </si>
  <si>
    <t>санација зграде предшколск еустанове Дуга у Мартоношу</t>
  </si>
  <si>
    <t>12.11.2025</t>
  </si>
  <si>
    <t xml:space="preserve">саобраћајно уређење зоне школе основне школе Арањ Јанош </t>
  </si>
  <si>
    <t>16.11.2025</t>
  </si>
  <si>
    <t>финаснирање извођење адова на даптацији и енергетској санацији предшколске установе Наши БИСери Кањижа - зграда дечијег вртића Дуга у Мартоношу</t>
  </si>
  <si>
    <t>17.12.2025</t>
  </si>
  <si>
    <t>Покрајински секретаријат за пољопривреду, воодпирвреду и шумарство</t>
  </si>
  <si>
    <t>асфалтирање улице у Малом песку</t>
  </si>
  <si>
    <t>22.12.2025</t>
  </si>
  <si>
    <t>финансирање извођење радова на енергетској санацији објекта предшколске установе Наши Бисери - зграда вртића Сунцокрет у Хоргошу</t>
  </si>
  <si>
    <t xml:space="preserve">Раздео: </t>
  </si>
  <si>
    <t>Корисник:</t>
  </si>
  <si>
    <t xml:space="preserve">Скупштина општине </t>
  </si>
  <si>
    <t>Биланс извршења финансијског плана корисника:</t>
  </si>
  <si>
    <t>Шифра програма</t>
  </si>
  <si>
    <t>Шифра програмске активности/ пројекта</t>
  </si>
  <si>
    <t>Назив програма/програмске активности/пројекта</t>
  </si>
  <si>
    <t>Проценат извршења у односу на текући буџет</t>
  </si>
  <si>
    <t>Политички систем локалне самоуправе</t>
  </si>
  <si>
    <t>0001</t>
  </si>
  <si>
    <t>Пројекат</t>
  </si>
  <si>
    <t>7070</t>
  </si>
  <si>
    <t>Спровођење  избора</t>
  </si>
  <si>
    <t>Спровођењен општинских избора</t>
  </si>
  <si>
    <t>ПРОГРАМСКА СТРУКТУРА</t>
  </si>
  <si>
    <t>Програм:</t>
  </si>
  <si>
    <t>Сектор:</t>
  </si>
  <si>
    <t>Политички систем</t>
  </si>
  <si>
    <r>
      <t>Одговорно лице</t>
    </r>
    <r>
      <rPr>
        <sz val="10"/>
        <rFont val="Arial"/>
        <family val="2"/>
      </rPr>
      <t>:</t>
    </r>
  </si>
  <si>
    <t>Жомбор Ујвари</t>
  </si>
  <si>
    <t>функција:</t>
  </si>
  <si>
    <t xml:space="preserve"> Председник Скупштине</t>
  </si>
  <si>
    <t>Опис програма:</t>
  </si>
  <si>
    <t xml:space="preserve">Политички систем Општине Кањижа чине Скупштина општине, Општинско веће и председник општине, Општинска управа и Општинско правобранилаштво. Њихове надлежности утврђене су како Законом о локалној самоуправи тако и посебним законима у појединим областима деловања ових органа. </t>
  </si>
  <si>
    <t>Образложење спровођења програма у години извештавања:</t>
  </si>
  <si>
    <t>Ефикасно и ефективно функционисање органа политичког система локалне самоуправе јединствен је циљ постављен у оквиру програма. 
Како овај програм не подразумева индикатор то се ближе образложење пружа у оквиру сагледавања учинака програмске активности.</t>
  </si>
  <si>
    <t xml:space="preserve">Програмска активност: </t>
  </si>
  <si>
    <t>Одговорно лице:</t>
  </si>
  <si>
    <t>Опис програмске активности:</t>
  </si>
  <si>
    <t>У складу са Законом Скупштина Општине доноси статут општине и пословник скупштине, доноси буџет и завршни рачун општине, утврђује стопе изворних прихода општине као и начин мерила за одређивање висине локалних такси и накнада, доноси програм развоја општине и појединих делатности, доноси прописе и друге опште акте.</t>
  </si>
  <si>
    <t>Образложење спровођења програмске активности</t>
  </si>
  <si>
    <t>ПРЕДСЕДНИК ОПШТИНЕ</t>
  </si>
  <si>
    <t>0002</t>
  </si>
  <si>
    <t>Роберт Фејстамер</t>
  </si>
  <si>
    <t>Предсеник Општинског већа</t>
  </si>
  <si>
    <t>У складу са законом Општинско веће предлаже статут, буџет и друге одлуке и аката која доноси Скупштина Општине, непосредно извршава и стара се о извршавању одлука и других аката Скупштине Општине , врши надзор над радом Општинске управе, поништава или укида акте Општинске управе који нису у сагласности са Законом, Статутом и другим Општим актом или одлуком коју доноси Скупштина Општине.</t>
  </si>
  <si>
    <t xml:space="preserve">Опште услуге локалне самоуправе </t>
  </si>
  <si>
    <t>0004</t>
  </si>
  <si>
    <t>Небољша Самарџић</t>
  </si>
  <si>
    <t>Општински правобранилац</t>
  </si>
  <si>
    <t xml:space="preserve">Локална самоуправа кроз званично образовне органе управља пословима од непосредног, заједничког и општег интереса за локално становништво, непосредно и преко слободно изабраних представника у ЈЛС и врши уређивање послова и управљање јавним пословима који су у надлежности меродавних органа а од интереса за локално становништво. </t>
  </si>
  <si>
    <t>У обављању послова правне заштите имовинских права и интереса општине и других правних лица које заступа Општинско правобранилаштво у поступцима пред судовима, арбитражама, управним и другим  надлежним  органима,  заступа  као  законски  заступник  општину,  предузима  правне  радње  и користи правна средства ради остваривања имовинских права и интереса општин.</t>
  </si>
  <si>
    <t>Општински праводранилац</t>
  </si>
  <si>
    <t>Програмска активност се односи на послове везане за остваривања и заштиту имовинских права и интереса општине Кањижа и њених органа и других правних лица чије се финансирање обезбеђује из буџета  општине.</t>
  </si>
  <si>
    <t>ПРОГРАМ 2 - КОМУНАЛНЕ ДЕЛАТНОСТИ</t>
  </si>
  <si>
    <t>0003</t>
  </si>
  <si>
    <t>0008</t>
  </si>
  <si>
    <t>Управљање и снабдевање водом за пиће</t>
  </si>
  <si>
    <t>ПРОГРАМ 3 - ЛОКАЛНИ ЕКОНОМСКИ РАЗВОЈ</t>
  </si>
  <si>
    <t>Програм 4 - РАЗВОЈ ТУРИЗМА</t>
  </si>
  <si>
    <t xml:space="preserve"> Промоција туристичке понуде</t>
  </si>
  <si>
    <t xml:space="preserve"> ПРОГРАМ 5 - РАЗВОЈ ПОЉОПРИВРЕДЕ</t>
  </si>
  <si>
    <t>ПРОГРАМ 6 - ЗАШТИТА ЖИВОТНЕ СРЕДИНЕ</t>
  </si>
  <si>
    <t>0006</t>
  </si>
  <si>
    <t xml:space="preserve">Управљање осталим врстама отпада </t>
  </si>
  <si>
    <t>0005</t>
  </si>
  <si>
    <t>ПА: Функционисање средњих школа</t>
  </si>
  <si>
    <t>0012</t>
  </si>
  <si>
    <t>ПА: Функционисање установа за стручно усавршавање запослених</t>
  </si>
  <si>
    <t>Прихватилишта и друге врсте смештаја</t>
  </si>
  <si>
    <t>0017</t>
  </si>
  <si>
    <t>0018</t>
  </si>
  <si>
    <t>0019</t>
  </si>
  <si>
    <t>Подршка деци и породицама са децом</t>
  </si>
  <si>
    <t>0021</t>
  </si>
  <si>
    <t>Подршка старим лицима и особама са инвалидитетом</t>
  </si>
  <si>
    <t xml:space="preserve">Пројекат: Помоћ и нега у кући за старија лица </t>
  </si>
  <si>
    <t>Пројекат: ГИЗ пројекат</t>
  </si>
  <si>
    <t>Пројекат: Сарадња ваншколских програма за маргинализоавне и ученике ромске националности - COOLSCHOOL</t>
  </si>
  <si>
    <t xml:space="preserve"> Функционисање установа примарне здравствене заштите</t>
  </si>
  <si>
    <t>Унапређење система очувања и представљања културно-истоијског налеђа</t>
  </si>
  <si>
    <t>Пројекат: Tакмичење нација у кувању без граница у Малим Пијацамa</t>
  </si>
  <si>
    <t>Пројекат:Фестивал хурке и кобасицa у Адорјану</t>
  </si>
  <si>
    <t>Пројекат:  Међународни фестивал ружа и цвећа у Тотовом Селу</t>
  </si>
  <si>
    <t>Пројекат: Дан села у Малом песку</t>
  </si>
  <si>
    <t>Пројекат: Кањижа фест у Кањижи</t>
  </si>
  <si>
    <t>Пројекат: Обележавање видовдана у Кањижи</t>
  </si>
  <si>
    <t>Пројекат: Реконструкција и адаптација дома културе у Малим Пијацама</t>
  </si>
  <si>
    <t>5015</t>
  </si>
  <si>
    <t xml:space="preserve">Пројекат: Енергетска санација  Дома културеу Велебиту - непредвиђени радови </t>
  </si>
  <si>
    <t>Пројекат: Инвестиционо одржавање Дома културе у Адорјану</t>
  </si>
  <si>
    <t>5017</t>
  </si>
  <si>
    <t>Пројекат: набавка ЦДП пројектора - ОКУ Цнеша</t>
  </si>
  <si>
    <t>Пројекат: Михољски сусрети села</t>
  </si>
  <si>
    <t>4046</t>
  </si>
  <si>
    <t xml:space="preserve"> Спровођење омладинске политике</t>
  </si>
  <si>
    <t>5016</t>
  </si>
  <si>
    <t>Пројекат: Израда планске документације за атлетске стазе у Кањижи - 2. фаза</t>
  </si>
  <si>
    <t>5018</t>
  </si>
  <si>
    <t>Пројекат: Скејтером за заједницу</t>
  </si>
  <si>
    <t xml:space="preserve">Пројекат: Интер пингпонг у школама - Наставак прекограничног програма школе тениса уз учешће ученика са и без сметњи у развоју - INTER PINGPONG </t>
  </si>
  <si>
    <t>ПРОГРАМ 15 - ЛОКАЛНА САМОУПРАВА</t>
  </si>
  <si>
    <t xml:space="preserve">Функционисање месних заједница </t>
  </si>
  <si>
    <t>Општинско/ градско правобранилаштво</t>
  </si>
  <si>
    <t>0007</t>
  </si>
  <si>
    <t>0009</t>
  </si>
  <si>
    <t>0010</t>
  </si>
  <si>
    <t>4039</t>
  </si>
  <si>
    <t>ПРОГРАМ 17 - ЕНЕРГЕТСКА ЕФИКАСНОСТ</t>
  </si>
  <si>
    <t xml:space="preserve">Енергетски менаджмент </t>
  </si>
  <si>
    <t xml:space="preserve">Функционисање скупштине </t>
  </si>
  <si>
    <t xml:space="preserve">Функцинисање извршних органа </t>
  </si>
  <si>
    <t>Пројекат: Спровођење избора</t>
  </si>
  <si>
    <t>Пројекат: Спровођење општинских избора</t>
  </si>
  <si>
    <t>ПРОГРАМ 8 -ПРЕДШКОЛСКО ОБРАЗОВАЊЕ</t>
  </si>
  <si>
    <t>Програмска активност 0001 - функционисање предшколских установа</t>
  </si>
  <si>
    <t>ЛОКАЛНИ РАЗВОЈ И ПРОСТОРНО ПЛАНИРАЊЕ</t>
  </si>
  <si>
    <t>Локални развој и просторно планирање</t>
  </si>
  <si>
    <t>руководилац Одељења за привреду и локални економски развој</t>
  </si>
  <si>
    <t>У сектору за просторно планирање и урбанизам обављају се послови који се односе на планирање просторног развоја, планирање локалног развоја, урбанистичко планирање, евиденција планиских докумената</t>
  </si>
  <si>
    <t>У оквиру ове програмске активностиврши се наручивање и координација реализације израде планске документације за територију Општине Кањижа у циљу квалитетнијег урбанистичког уређења општине и околине.</t>
  </si>
  <si>
    <t>Циљ 1:</t>
  </si>
  <si>
    <t>Равномерни територијални развој и рационално коришћење земљишта</t>
  </si>
  <si>
    <t>Показатељи учинка</t>
  </si>
  <si>
    <t>Јединица мере</t>
  </si>
  <si>
    <t>Базна година</t>
  </si>
  <si>
    <t>Базна вредност</t>
  </si>
  <si>
    <t>Циљана вр. у 2024.</t>
  </si>
  <si>
    <t>Остварена вр. у 2024.</t>
  </si>
  <si>
    <t>Назив: Површина грађевинских подручја на нивоу ЈЛС</t>
  </si>
  <si>
    <t>Ха</t>
  </si>
  <si>
    <t>2023</t>
  </si>
  <si>
    <t>Извор верификације: ППО Кањижа</t>
  </si>
  <si>
    <t>Образложење одступања од циљне вредности:</t>
  </si>
  <si>
    <t xml:space="preserve"> ПРОСТОРНО И УРБАНИСТИЧКО ПЛАНИРАЊЕ</t>
  </si>
  <si>
    <t>Израда и усвајање планске документације</t>
  </si>
  <si>
    <t>Назив: Укупан број изграђених/ усклађених планских документа</t>
  </si>
  <si>
    <t>%</t>
  </si>
  <si>
    <t>Извор верификације: Скупштинска одлука о усвајању</t>
  </si>
  <si>
    <t>КОМУНАЛНА ДЕЛАТНОСТ</t>
  </si>
  <si>
    <t>Урбанизам и просторно планирање</t>
  </si>
  <si>
    <t>Атила Шафрањ</t>
  </si>
  <si>
    <t>инспектор за заштиту животне средине</t>
  </si>
  <si>
    <t>У оквиру програма обављају се послови у циљу пружања комуналних услуга од значаја за остварење животних потреба грађанства. У оквиру овог програма реализује се управљање и одржавање системом јавне расвете, одржавање јавних зелених површина, одржавање чистоће на површинама јавне намене, управљање и снабдевање водом за пиће, проширење водоводне мреже и израда пројектне документације за објекте водоснабдевања.</t>
  </si>
  <si>
    <t>Под окриљем овог програма током целе посматране године несметано је вршено одржавање свих зелених односно јавних површина на територији општине, уредно је снабдевано становништво водом за пиће уз проширење водоводне мреже на територију</t>
  </si>
  <si>
    <t>Назив:  Број м2 јавних зелених површина на којима се уређује и одржава зеленило</t>
  </si>
  <si>
    <t>м2</t>
  </si>
  <si>
    <t>210965</t>
  </si>
  <si>
    <t>Извор верификације:</t>
  </si>
  <si>
    <t>Образложење одступања од циљне вредности: У оквиру плана</t>
  </si>
  <si>
    <t xml:space="preserve"> УПРАВЉАЊЕ/ОДРЖАВАЊЕ ЈАВНОГ ОСВЕТЉЕЊА</t>
  </si>
  <si>
    <t>Управљање јавним осветљењем обухвата редовну замену светлећих тела, редовно чишћење као и замену постојећих светлећих тела савременијим и проширење мреже јавне расвете на територији Општине Кањижа</t>
  </si>
  <si>
    <t>У оквиру ове програмске активности вршено је редовно одржавање стубова јавне расвете. Уредно је сервисирана обавеза по основу утрошене електричне енергије на име јавне расвете у свим Месним заједницама код којих је иста уведена.</t>
  </si>
  <si>
    <t>Адекватно управљање јавним освељењем</t>
  </si>
  <si>
    <t xml:space="preserve"> Назив: Укупан број интервенција по поднетим иницијативама грађана за замену светиљки</t>
  </si>
  <si>
    <t>број</t>
  </si>
  <si>
    <t>214</t>
  </si>
  <si>
    <t>200</t>
  </si>
  <si>
    <t>189</t>
  </si>
  <si>
    <t xml:space="preserve"> ОДРЖАВАЊЕ ЈАВНИХ ЗЕЛЕНИХ ПОВРШИНА</t>
  </si>
  <si>
    <t>Радови на одржавању и унапређењу јавних зелених површина се обавља у складу са пословним програмом Јавног Предузећа за кмуналне услуге Каомуналац.а срдства за ту намену се обезбеђују у буџету општине Кањижа.Радови на чишћењу и одржавању чистоће општинских улица, тротоара и других јавних површина; прање општинских улица и других јавних површина.</t>
  </si>
  <si>
    <t xml:space="preserve">Ова  програмска  активност  се  реализује  перманентно  у  складу  са  Уговором  са  Јавним  комуналним предузећем </t>
  </si>
  <si>
    <t>Назив: Максимална могућа покривеност насеља и територије услугама уређења и одржавања</t>
  </si>
  <si>
    <t>256543</t>
  </si>
  <si>
    <t xml:space="preserve"> ОДРЖАВАЊЕ ЧИСТОЋЕ ПОВРШИНАМА ЈАВНЕ НАМЕНЕ</t>
  </si>
  <si>
    <t>Радови на чишћењу и одржавању чистоће градских улица, тротоара и других јавних површина; прање градских улица и других јавних површина, обавља се на основу пословног програма Јавног Предузећа за кмуналне услуге Комуналац.</t>
  </si>
  <si>
    <t>Назив: Степен покривености територије услугама одржавања јавно-прометних површина</t>
  </si>
  <si>
    <t>60%</t>
  </si>
  <si>
    <t>70%</t>
  </si>
  <si>
    <t>Образложење одступања од циљне вредности: у оквиру плана</t>
  </si>
  <si>
    <t>ЗООХИГИЈЕНА</t>
  </si>
  <si>
    <t>У оквиру ове програмске активности спроводе се послови хватање, збрињавање, ветеринарска нега и смештај напуштенихи изгубљених животиња (паса и мачака) у прихватилишта за животиње,као и делатност дератизације, сузбијање штетних инсеката (комараца и крпеља) као и дезинфекција јавних површина и објеката јавне намене.</t>
  </si>
  <si>
    <t>Унапређење заштите од заразних и др. Болести које преносе на животиње</t>
  </si>
  <si>
    <t>Назив: Висина накнаде штете за уједе паса и мачака луталица</t>
  </si>
  <si>
    <t>Пројекат:</t>
  </si>
  <si>
    <t>Изградња фекалне канализације и санација водовода у Хоргошу Васиљево</t>
  </si>
  <si>
    <t>Марко Ждеро</t>
  </si>
  <si>
    <t>члан општинског већа задужен за подручје комуналне делатности и инфрастуктуру</t>
  </si>
  <si>
    <t>Време трајања пројекта:</t>
  </si>
  <si>
    <t>Опис пројекта:</t>
  </si>
  <si>
    <t>Изградња фекалне канализације и санација водовода у Хоргошу</t>
  </si>
  <si>
    <t xml:space="preserve">Образложење спровођења пројекта </t>
  </si>
  <si>
    <t>Одвођење фекалних вода са територије насеља Хоргош је сепаратног типа, фекалне отпадне воде се одводе засебним цевним каналима, одвојеним од канала атмосферске канализације. Отпадна вода се одводи до Постројења за пречишћавање отпадних вода у Хоргошу.   
Циљеви изградње:
- Прикључење свих корисника на новоизграђену канализациону мрежу
- Снижавање нивоа подземних вода на територији предметних улиза
- Престанак загађења земљишта и околине садржајима септичких јама
- Здравију животну средину за становништво
- Повећање санитарне безбедности воде за пиће
- Повећање задовољства и здравствене заштите становништва Хоргоша
Изводљивост и одрживост  пројекта је дугорочно обезбеђена.Средства за изградњу објекта фекалне канализационе мреже и санацију постојеће водоводне мреже обезбедиће се делом из средстава буџета општине  и средстава АПВ.
Након изградње канализационе мреже и санације постојеће водоводне мреже бригу о фунционисању, одржавању преузимаће предузеће, којем су поверени послови снабдевања водом за пиће, одвођења и пречишћавања отпадних вода у општини Кањижа.
Средства за одржавање изграђеног и санираног објекта ће се  обезбедити од прихода остварених пружањем услуга испоруке воде за пиће, одвођења и пречишћавања отпадних вода корисницима услуга.
Циљ локалне самоуправе са овом пројектом, као и са раније извршеним инфраструктурним опремањима насеља Хоргош, је обезбеђење повољних услова за живот грађана, као и заштита и чување човекове околине и животне средине, обезбеђење грађанима здраве пијаће воде санитарно исправне.
Насеље Хоргош познат по песковитом терену и о присутности високог нивоа подземне воде. 
Пројектом обухваћене улице се налазе у близу или у непосредној близини центра , где је уједно и најгушћије настањени део насеља.
Изградњом јавне фекалне канализације спречавамо даљње загађење подземних вода, и човекове околине. 
Санацијом водоводне мреже – заменом азбестцементних цеви у наведених неколико улица постиже се обезбеђење допремања здраве питке воде до корисника – не само оних који живе у улицама које су у наведеним деоницама , него и свих других становника насеља јер је предметни цевовод заправо магистрални цевовод преко кога се сви делови насеља снабдевају водом за пиће.</t>
  </si>
  <si>
    <t>Унапређења квалитета живота становништва</t>
  </si>
  <si>
    <t>Назив: Дужина изграђене канализације и водовода у м1</t>
  </si>
  <si>
    <t>м</t>
  </si>
  <si>
    <t>3214</t>
  </si>
  <si>
    <t>Извор верификације:  Употребна дозвола</t>
  </si>
  <si>
    <t>3- ЛОКАЛНИ ЕКОНОМСКИ РАЗВОЈ</t>
  </si>
  <si>
    <t>Економска и развојна политика</t>
  </si>
  <si>
    <t>Корнелија Фејстамер</t>
  </si>
  <si>
    <t>Реализација програма подразумева подстицање директних улагања у циљу јачања економског и привредног развоја,  подстицање раста запослености и свеобухватног друштвеног бољитка</t>
  </si>
  <si>
    <t>Повећање запослености на територији општине</t>
  </si>
  <si>
    <t>Назив: Број евидентираних незапослених лица</t>
  </si>
  <si>
    <t>Руководилац Одељења за привреду и локални економски развој</t>
  </si>
  <si>
    <t>Унапређење административних поступакаи развој адекватних сервиса и услуга  за пружање подршке постојећој привреди</t>
  </si>
  <si>
    <t>Кроз пограмску активност котинуирано се ради на обезбеђивању планских, амбијенталних, кадровских и осталих услова за унпређење привредног и инвестиционог амбијента. Нормативни, аналитички, плнаски и админитративни послови везани за унапређење привредног и инвецтиционог амбијента у протеклој години одвијали су се у складу са планом.</t>
  </si>
  <si>
    <t>Назив: Број предузећа која су користила услуге општине у односу на укупан број предузећа</t>
  </si>
  <si>
    <t>30%</t>
  </si>
  <si>
    <t>40%</t>
  </si>
  <si>
    <t>35%</t>
  </si>
  <si>
    <t>Повећање броја запослених кроз мере активне политике запошљавања</t>
  </si>
  <si>
    <t>Назив: Број новозапослених уз помоћ успостављених механизма фин.подршке</t>
  </si>
  <si>
    <t>25</t>
  </si>
  <si>
    <t>20</t>
  </si>
  <si>
    <t>4 - РАЗВОЈ ТУРИЗМА</t>
  </si>
  <si>
    <t>Назив: Пораст прихода од боравишне таксе</t>
  </si>
  <si>
    <t>динара</t>
  </si>
  <si>
    <t>Мониторинг функционисања базена на Тиси и услуге функционисања кампиралишта на Тиси</t>
  </si>
  <si>
    <t>Повећање квалитета туристичке услуге на територији општине</t>
  </si>
  <si>
    <t>Назив: Број уређених и на адекватан начин обележених тур.локалитета у ошптини</t>
  </si>
  <si>
    <t>220</t>
  </si>
  <si>
    <t>208</t>
  </si>
  <si>
    <t xml:space="preserve">Активности везане за организацију, спровођење и реализацију семинара,састанака,стручних скупова, едукације и сајмовима. Организација и пружање информације и помоћ туристима и посетиоцима. </t>
  </si>
  <si>
    <t>Назив: Број дистрибуираног проп.материјала</t>
  </si>
  <si>
    <t>1000</t>
  </si>
  <si>
    <t>1100</t>
  </si>
  <si>
    <t>1055</t>
  </si>
  <si>
    <t>5 - РАЗВОЈ ПОЉОПРИВРЕДЕ</t>
  </si>
  <si>
    <t xml:space="preserve">Пољопривреда и рурални развој </t>
  </si>
  <si>
    <t>Агнеш Баги</t>
  </si>
  <si>
    <t>Референт за административне послове</t>
  </si>
  <si>
    <t>Раст производње и стабилности прихода произвођача</t>
  </si>
  <si>
    <t>Назив: Коришћење пољопривредних површина у односу на укупне пољ.површине</t>
  </si>
  <si>
    <t>проценат</t>
  </si>
  <si>
    <t>90%</t>
  </si>
  <si>
    <t>80%</t>
  </si>
  <si>
    <t>Подршка спровођење пољопривредне политике у локалној заједници</t>
  </si>
  <si>
    <t>Финансирање конкретних пројеката у циљу уређења и ревитализације инфраструктуре који се користе за унапређење услова искоришћености пољопривредних површина, повећању продукнивности тих површина у циљу повећања приноса пољопривредни култура и стварања већих количина пољопривредних производа. Суфинансирање система заштите одбране од града ради постизања веће сигурности  и независности од елементарне непогоде-туче од града. Финансијска подршака пргограма анализе хемијског састава, односно плоднопсти земљишта у циљу повећања ефикасности производње   мера  подршке  развоју  пољопривреде, подстицај невладиномсектору кроз суфинансирање њихових пројеката у циљу узимања учешћа у свеукупном процесу развоја пољопривреде, итд.</t>
  </si>
  <si>
    <t>Са једне стране рагулисан је Законом о пољопривредном землјишту, а са друге стране и статетегијом развоја општине Кањижа она поља и циљеви којима се у највећој мери пружа подршка спровођењу напредне пољопривредне политике у локалној заједници</t>
  </si>
  <si>
    <t>Назив: Проценат учешћа у финансирању инвестиција у развој руралне инфраструктуре у циљу унапређења пољопривредне производње на територији општине</t>
  </si>
  <si>
    <t>55%</t>
  </si>
  <si>
    <t>Коментар:</t>
  </si>
  <si>
    <t>Финансирање конкретних  мера  подршке  руралном развоју на територији Општине кроз финансирања лекова за пчеларе, суфинасирања трошкова контроле и конвезије површина под органском производњом, кроз подизања квалитета и увећање сточног фонда на територији Општине, кроз подстицаја инвестицијама на пољу наводњавања пољопривредних површина, уклањања угинулих домаћих животиња, осемењавања говеда, реализација програма ревитализације атарских путева на територији Општине.</t>
  </si>
  <si>
    <t>Законом о подстицајима у пољопривреди и руралном развоју дата је могућност локалним самоуправама да кроз својих буџетских фондова у складу са усвојеним годишњим програмом за рурални развој се пружа финансијска помоћ развоју истој на локалу.</t>
  </si>
  <si>
    <t>Назив: Укупан број подржаних пројеката регистрованих пољопривредних газдинстава у односу на број поднетих</t>
  </si>
  <si>
    <t>6- Заштита животне средине</t>
  </si>
  <si>
    <t>Обезбеђивање  услова  за  одрживи  развој  локалне  заједнице одговорним односом према животној средини;Ефикасно и одрживо управљање отпадним водама; одрживо управљање отпадом</t>
  </si>
  <si>
    <t>У оквиру овог програма спроводе се активностима на заштити и унапређењу животне  средине</t>
  </si>
  <si>
    <t>Назив: Број дана у току године са прекорачењем граничних вредности квалитета ваздуха</t>
  </si>
  <si>
    <t>број дана</t>
  </si>
  <si>
    <t>Извор верификације: Извештај Завода за јавно здравље</t>
  </si>
  <si>
    <t>Испуњење обавеза у складу са законима у домену постојања стратешких и оперативних планова као и мера заштите</t>
  </si>
  <si>
    <t>Обезбеђивање  услова  за  одрживи  развој  локалне  заједнице одговорним односом према животној средини, ефикасно и одрживо управљање отпадним водама, одрживо управљање отпадом</t>
  </si>
  <si>
    <t>Испуњење обавеза у складу са законима у домену потојања стратешких и опер.планова као и мера заштите</t>
  </si>
  <si>
    <t>Назив: Усвојен програм заштите животне средине са акционим планом</t>
  </si>
  <si>
    <t>Извор верификације:  Програм буџетског фонада за заштиту животне средине</t>
  </si>
  <si>
    <t>Праћење у складу са прописаним законским обавезама, у извештајној години је извршено четири периодичног мерење квалитета ваздуха, три мерења амбијенталне буке, узет је 6 узорка за одређивање квлитета површинских вода.</t>
  </si>
  <si>
    <t>Обезбеђивање  услова  за  одрживи  развој  локалне  заједнице одговорним односом према животној средини, ефикасно и одрживо управљање отпадним водама, одрживо управљање отпадом. Програмска активност се спроводи у складу са важећем законском регулативама из области заштите животне средине</t>
  </si>
  <si>
    <t>Назив: Број урађених мониторинга</t>
  </si>
  <si>
    <t>52</t>
  </si>
  <si>
    <t>Извор верификације: Програм буџетског фонада за заштиту животне средине</t>
  </si>
  <si>
    <t>Образложење одступања од циљне вредности:због надостатка извора финансирања мониторинг чинилаца животне средине је реализован у мањем обиму.</t>
  </si>
  <si>
    <t xml:space="preserve"> У склопу акције подизања свести грађана везано за заштиту животне средине.</t>
  </si>
  <si>
    <t xml:space="preserve">Назив: Количина прикупљеног осталог отпада </t>
  </si>
  <si>
    <t>кг</t>
  </si>
  <si>
    <t>180</t>
  </si>
  <si>
    <t>250</t>
  </si>
  <si>
    <t>300</t>
  </si>
  <si>
    <t xml:space="preserve">Извор верификације:извештај ДОО Регионална депонија Суботица </t>
  </si>
  <si>
    <t>Подстицајни, превентивни и санациони програми и пројекти оснивања
 и одржавања зелених површина</t>
  </si>
  <si>
    <t xml:space="preserve">12 месеци </t>
  </si>
  <si>
    <t>Подстицајни, превентивни и санациони програми и пројекти оснивања
 и одржавања зелених површина са циљем смањења штетних утицаја буке и аерозагађења на урбаним подручјима, као и јачање естетског угођаја насеља.</t>
  </si>
  <si>
    <t>Подизање квалитета боравка на јавним зеленим површинама</t>
  </si>
  <si>
    <t>Назив: Укупна површина повећања зелених површина у м2</t>
  </si>
  <si>
    <t>2500</t>
  </si>
  <si>
    <t>Извор верификације:извештај рада јавног комуналног предузећа</t>
  </si>
  <si>
    <t>Заштита и развој заштићених природних добара на територији Oпштине Кањижа</t>
  </si>
  <si>
    <t>Приоритетни пројекат се реализује на територији парка природе "Камараш". Основни циљ пројекта је ревитализација језера "Кендер то". У оквиру пројекта ће се поново попунити водом депресија.Поред наведеног заштићеног продручја у 2023 години је конано донета одлука о заштити „Кањишких Јараша на укупној површини од 3600 хектара. Предметна пвршина је заштићена на покрајинском нивоу.</t>
  </si>
  <si>
    <t>У оквиру пројекта је финансирано постављање информативних табли на главним прилазним путевима ка заштићеног природног добра као и финансирање чуварске службе.</t>
  </si>
  <si>
    <t>Назив: Проценат територије под заштитом 3. категорије</t>
  </si>
  <si>
    <t>4%</t>
  </si>
  <si>
    <t>10,95%</t>
  </si>
  <si>
    <t>9,5%</t>
  </si>
  <si>
    <t>Извор верификације:уредба о заштити ПОДРУЧЈА ПОСЕБНЕ НАМЕНЕ ПРЕДЕЛА ИЗУЗЕТНИХ ОДЛИКА „КАЊИШКИ ЈАРАШИ“</t>
  </si>
  <si>
    <t>Образложење одступања од циљне вредности: у доносу на предложене заштићене површине - одлуком покрајинске владе је прихваћена мања површина.</t>
  </si>
  <si>
    <t>Образовне активности, едукација, манифестације, пројекти за јачање свестиж
 о потреби з.ж.с.</t>
  </si>
  <si>
    <t>од 01.01.2024 до 31.12.2024. год</t>
  </si>
  <si>
    <t>Јачање свести грађана о потреби заштите животне средине и едукативне активности (област управљања отпадом, област рециклаже, област компостирања, заштита шума, заштита река), обележавање значајних датума и догађаја (Дан планете земљеи Европска недеља мобилности, дан без аутомобила, дан дрвећа и птица.</t>
  </si>
  <si>
    <t>Назив: Број спроведених акција</t>
  </si>
  <si>
    <t>Организација саобраћаја и саобраћајна инфраструктура</t>
  </si>
  <si>
    <t>Саобраћај и саобраћајна инфраструктура</t>
  </si>
  <si>
    <t>Балаж Бајтаи</t>
  </si>
  <si>
    <t>руководилац одељења за инспекцијске послове</t>
  </si>
  <si>
    <t>У оквиру овог програма вршено је управљање безбедношћу у саобраћају у смислу подизања степена безбедности на територији Општине, одржавање саобраћајне инфраструкутре, изградња нових  путних  праваца  и  реконструкција  и  проширење  постојећих  путних  праваца.</t>
  </si>
  <si>
    <t>Назив: Дужина изграђених саобраћајница које су у надлежности општине у км</t>
  </si>
  <si>
    <t>км</t>
  </si>
  <si>
    <t>148,4</t>
  </si>
  <si>
    <t>149,5</t>
  </si>
  <si>
    <t>Извор верификације:Обрачунски листови грађевинске књиге</t>
  </si>
  <si>
    <t>Перманентно  одржавање  путева  у  летњем  и  зимском  периоду  на територији Општине, крпљење ударних рупа, одржавање атмосферске канализације, израда пројеката за изградњу саобраћајница у улицама</t>
  </si>
  <si>
    <t>Назив: Број километара санираних и/или реконструисаних путева</t>
  </si>
  <si>
    <t>8</t>
  </si>
  <si>
    <t>4,2</t>
  </si>
  <si>
    <t>Извор верификације: Обрачунски листови грађевинске књиге</t>
  </si>
  <si>
    <t>Уанпређење безбедности саобраћаја</t>
  </si>
  <si>
    <t>У оквиру овог програма врше се активности у циљу унапређења безбедности саобраћаја у складу са програмом рада, обезбеђивања одговарајућег обима и квалитета општинског саобрћаја.</t>
  </si>
  <si>
    <t xml:space="preserve">Реализација пограма савета за безбедност саобраћаја </t>
  </si>
  <si>
    <t xml:space="preserve">Назив: Израђен програм савета за безедност саобраћаја </t>
  </si>
  <si>
    <t xml:space="preserve">број </t>
  </si>
  <si>
    <t>Образложење одступања од циљне вредности: због надостатка извора финансирања</t>
  </si>
  <si>
    <t>ОСНОВНО ОБРАЗОВАЊЕ</t>
  </si>
  <si>
    <t>Образовање</t>
  </si>
  <si>
    <t>Багањ Агнеш</t>
  </si>
  <si>
    <t xml:space="preserve">члан општинског већа задужен за подручје просвета и омладиснка политика </t>
  </si>
  <si>
    <t>У оквиру овог програма предузимају се активности у циљу стварања услова за несметан рад свих школа у систему основног образовања на територији Општине Кањижа</t>
  </si>
  <si>
    <t>2002-0001</t>
  </si>
  <si>
    <t xml:space="preserve">Функционисање основних школа </t>
  </si>
  <si>
    <t>Унапређен квалитет основног образовања</t>
  </si>
  <si>
    <t>Назив: Просечан број поена на матурском испиту</t>
  </si>
  <si>
    <t>75</t>
  </si>
  <si>
    <t>Циљ 2:</t>
  </si>
  <si>
    <t>Обезбеђени прописани услови за васпитно-образовни рад са децом у ОШ</t>
  </si>
  <si>
    <t>Назив: Просечан број ученика по одељењу</t>
  </si>
  <si>
    <t>14</t>
  </si>
  <si>
    <t>02089</t>
  </si>
  <si>
    <t>Порграм 10. Средње образовање</t>
  </si>
  <si>
    <t xml:space="preserve">Багањ Агнеш </t>
  </si>
  <si>
    <t>Доступност средњег образовања у складу са прописаним стандардима и потребама за образовним профилима који одговарају циљевима развоја града/општине и привреде</t>
  </si>
  <si>
    <t>Назив: Број објеката који су прилагодили простор за децу са инвалидитетом у односу на укупан број објеката средњих школа</t>
  </si>
  <si>
    <t>ком</t>
  </si>
  <si>
    <t>Коментар: Објекат је опремљен са рампом за инвалиде и има мокри чвор прилагођен особама са инвалидитетом</t>
  </si>
  <si>
    <t>Функционисање средњих школа</t>
  </si>
  <si>
    <t>Унапрађење доступноси средњег образовања</t>
  </si>
  <si>
    <t>Назив: Број објеката који су прилагођени простор за децу са инвалидитетом</t>
  </si>
  <si>
    <t>објекат</t>
  </si>
  <si>
    <t>Извор верификације: дневник</t>
  </si>
  <si>
    <t>Коментар: Број ученика у одељењу зависи од броја деце који долазе из основне школе и од популарности подручја рада</t>
  </si>
  <si>
    <t>0901</t>
  </si>
  <si>
    <t>социјална заштита</t>
  </si>
  <si>
    <t>У оквиру овог програма реализују се активности које се односе на помоћ угроженом становништву на територији Општине и то: брига о старима, дневни боравак за децу са сметњама у развоју, подршка раду Центра за социјални рад, помоћ избеглими расељеним лицима, подршка реализацији програма Црвеног крста у Кањижи.</t>
  </si>
  <si>
    <t>Ова програмска активност се реализује перманентно у складу са Законом о локалној самоуправи и Законом о социјалној заштити и Одлуком о социјалној заштити Општине Кањижа. Током 2024. године реализација ове програмске активности одвијала се је несметан</t>
  </si>
  <si>
    <t>Повећање доступности права и услуга социјалне заштите</t>
  </si>
  <si>
    <t>Назив: Проценат корисника мера и услуга социјалне и дечје заштите који се финансирају из буџета у односу на број становника</t>
  </si>
  <si>
    <t>4.10%</t>
  </si>
  <si>
    <t>3.5%</t>
  </si>
  <si>
    <t>0901-0001</t>
  </si>
  <si>
    <t>Социјалне помоћи</t>
  </si>
  <si>
    <t>Помоћ угроженом становништву кроз пружање услуга из области социјалне заштите као што су: редовне активности Центра за социјални рад, Помоћ избеглим и расељеним лицима и остале накнаде за социјалну заштиту из буџета.</t>
  </si>
  <si>
    <t>Ова програмска активност се реализује перманентно у складу са Законом о локалној самоуправи и Законом о социјалној заштити и Одлуком о социјалној заштити Општине Кањижа. Током 2024.  године реализација ове програмске активности одвијала се је несметано.</t>
  </si>
  <si>
    <t>Назив: Проценат грађана који добијају новчане накнаде и помоћ у односу на укупан број становника</t>
  </si>
  <si>
    <t>5%</t>
  </si>
  <si>
    <t>6%</t>
  </si>
  <si>
    <t>4.5%</t>
  </si>
  <si>
    <t>0901-0002</t>
  </si>
  <si>
    <t>Прихватилиште и друге врсте смештаја</t>
  </si>
  <si>
    <t>Назив: Број корисника услуга смештаја прихватилиштима</t>
  </si>
  <si>
    <t>0901-0017</t>
  </si>
  <si>
    <t xml:space="preserve">Подршка  развоју  мреже  услуга социјалне заштите  предвиђене  Одлуком  о  социјалној заштити и Законом o социјалној заштити </t>
  </si>
  <si>
    <t>Назив: Број корисника саветодавно-терапијских и социо-едукативних услуга у заједници</t>
  </si>
  <si>
    <t>40</t>
  </si>
  <si>
    <t>Назив: Проценат корисница саветодавно-терапијских и социо-едукативних услуга у заједници</t>
  </si>
  <si>
    <t>0901-0018</t>
  </si>
  <si>
    <t>Активности Црвеног крста</t>
  </si>
  <si>
    <t>Обезбеђивање средстава за материјалне трошкове Црвеног Крста Кањижа, средстава за реализацију програма народне кухиње као и хумантарних акција у организацији Црвеног крста.</t>
  </si>
  <si>
    <t>У току 2024.године организоване су акције: добровољно давање крви, камп за подмлатка Црвеног крста</t>
  </si>
  <si>
    <t>Назив: Број корисника народне кухиње ( или број подељених оброка у народној кухињи</t>
  </si>
  <si>
    <t>0901-0019</t>
  </si>
  <si>
    <t>Pодршка  деци  слабијег  материјалног  стања  у  обезбеђивању  ужина,  превозу, студентске и ученичке стипендије и награђивање најбољиих ученика као и подстицај наталитета на територији Општине директним материјалним давањима за новорођену децу.</t>
  </si>
  <si>
    <t>Назив: Број деце која примају финансијску подршку у односу на укупан број деце у општини</t>
  </si>
  <si>
    <t>36%</t>
  </si>
  <si>
    <t>34%</t>
  </si>
  <si>
    <t>0901-0021</t>
  </si>
  <si>
    <t>Подршка старим лицима и/или особама са инвалидитетом</t>
  </si>
  <si>
    <t>Програмска активност се односи на послове организовања различитих врста помоћи старим лицима и особама са инвалидитетом</t>
  </si>
  <si>
    <t>Унапређење постојећих услуга социјалне заштите</t>
  </si>
  <si>
    <t xml:space="preserve">Назив: Број корисника услуга   </t>
  </si>
  <si>
    <t>105</t>
  </si>
  <si>
    <t>110</t>
  </si>
  <si>
    <t>Образложење одступања од циљне вредности: У складу са планом</t>
  </si>
  <si>
    <t>Пројекат: Помоћ и нега у кући за старија лица</t>
  </si>
  <si>
    <t>12 месеци</t>
  </si>
  <si>
    <t>Одржавање хигијене стана, набавка намирница, лекова, плаћање рачуна, лекарске контроле, консултације, савети и психо социјална подршка свих корисника услуге</t>
  </si>
  <si>
    <t>140</t>
  </si>
  <si>
    <t>119</t>
  </si>
  <si>
    <t>00319</t>
  </si>
  <si>
    <t>ЦЕНТАР ЗА СОЦИЈАЛНИ РАД КАЊИЖА</t>
  </si>
  <si>
    <t xml:space="preserve">ЈЕДНОКРАТНЕ ПОМОЋИ </t>
  </si>
  <si>
    <t>ЈЕДНОКРАТНЕ ПОМОЋИ И ДРУГИ ОБЛИЦИ ПОМОЋИ</t>
  </si>
  <si>
    <t>Обезбеђивање свеобухватне социјалне заштите и помоћи најугроженијем становништву града/општине</t>
  </si>
  <si>
    <t>Обезбеђење једнократних помоћи (за медицинске , за личне сврхе , за школске сврхе ,обућа и одећа, итд) лицима у стање социјалне потребе.</t>
  </si>
  <si>
    <t>Назив: Број корисника једнократне помоћи</t>
  </si>
  <si>
    <t>Број корисника</t>
  </si>
  <si>
    <t>213</t>
  </si>
  <si>
    <t>219</t>
  </si>
  <si>
    <t>Коментар:  нема</t>
  </si>
  <si>
    <t xml:space="preserve">Извор верификације: Решења </t>
  </si>
  <si>
    <t>Образложење одступања од циљне вредности:  нема</t>
  </si>
  <si>
    <t>ПРИМАРНА ЗДРАВСТВЕНА ЗАШТИТА</t>
  </si>
  <si>
    <t>Здравствена заштита</t>
  </si>
  <si>
    <t>Овим програмом се стварају услови за несметану организацију и обављање примарне здравствене заштите на територији Општине Кањижа како кроз суфинансирање Дома здравља у законом дефинисаним оквирима тако и кроз организацију и финансирање обављања мртвозорских услуга на територији општине</t>
  </si>
  <si>
    <t>Овај  програм се реализује перманентно у складу са Законом о локалној самоуправи и Законом о здравственој заштити. Реализација програма одвијала се је несметано. У склопу истог обезбеђено је нормално пословање Дома здравља у Кањижи и уредно пружање мртвозорских услуга</t>
  </si>
  <si>
    <t>Назив: Очекивано трајање живота становника општине</t>
  </si>
  <si>
    <t>године</t>
  </si>
  <si>
    <t>76</t>
  </si>
  <si>
    <t>80</t>
  </si>
  <si>
    <t>ФУНКЦИОНИСАЊЕ УСТАНОВА ПРИМАРНЕ ЗДРАВСТВЕНЕ ЗАШТИТЕ</t>
  </si>
  <si>
    <t>Обезбеђивање бољих услова за спровођење мера за очување и унапређење здравља грађана, спречавање, сузбијање и рано откривање болести, повреда и других поремећаја здравља и благовремено и ефикасно лечење и рехабилитација</t>
  </si>
  <si>
    <t>Унапређење доступности квалитета и ефикасности примарне здравствене заштите</t>
  </si>
  <si>
    <t>Назив: Број здравствених радника финансираних из буџета Општине</t>
  </si>
  <si>
    <t>Образложење одступања од циљне вредности: Индикатор је реализован у оквиру плана</t>
  </si>
  <si>
    <t>Организација ажурног спровођења услуга мртвозорства у складу са Законом о локалној самоуправи.</t>
  </si>
  <si>
    <t xml:space="preserve">Овај  програм се реализује перманентно у складу са Законом о локалној самоуправи и Законом о здравственој заштити. Реализација програма одвијала је несметано. </t>
  </si>
  <si>
    <t>СПРОВОЂЕЊЕ АКТИВНОСТИ ИЗ ОБЛАСТИ ДРУШТВЕНЕ БРИГЕ ЗА ЈАВНО ЗДРАВЉЕ</t>
  </si>
  <si>
    <t>Назив: Број посебних програма и пројеката из области јавног здравља</t>
  </si>
  <si>
    <t>РАЗВОЈ КУЛТУРЕ</t>
  </si>
  <si>
    <t>Kултура, комуникације и медији</t>
  </si>
  <si>
    <t>Ибоља Бичкеи</t>
  </si>
  <si>
    <t>Чланица Општинског већа задужена за подручје културе и невладине организације</t>
  </si>
  <si>
    <t>Подстицај  диверзификације  културног  стваралаштва  на  територији  Општине  и остваривање и унапређивање јавног интереса у области јавног информисања на територији Општине кроз транспарентне конкурсне процедуре.</t>
  </si>
  <si>
    <t xml:space="preserve">Програм је реализован кроз два сегмента (кроз финансирање и суфинансирање пројеката установа, уметничких и других удружења регистрована за обављање делатности културе, појединаца (уметници, сарадници, односно стручњаци у култури), као и других субјеката у култури, осим установа културе чији је оснивач општина Кањижа, а које се финансирају сходно члану 74. Закона о култури; кроз суфинансирање проjеката производње медијских садржаја из области jавног информисања издавача медија који су уписани у Регистар медија, односно Регистар јавних гласила код Агенције за привредне регистре, а има седиште, односно производи програмски садржај који је доступан на територији општине Кањижа у трајању од најмање годину дана, и правних лица, односно предузетника које се баве производњом медијских садржаја), као и кроз финансирање функционисања локалних установа културе </t>
  </si>
  <si>
    <t>Подстицање развоја културе  на територији Општине</t>
  </si>
  <si>
    <t>Назив: Укупан број чланова удружења из области културе</t>
  </si>
  <si>
    <t>500</t>
  </si>
  <si>
    <t>Функционисање локалних установа културе</t>
  </si>
  <si>
    <t>У оквиру ове програмске активности спроводе се послови у вези са финансирањем културне делатности установа културе чији је оснивач општина</t>
  </si>
  <si>
    <t>Обезбеђење редовног  функционисања установа културе</t>
  </si>
  <si>
    <t>Обезбеђење редовног функционисања установа културе</t>
  </si>
  <si>
    <t>Назив: Број запослених у установама културе у односу на укупан број запослених у ЈЛС</t>
  </si>
  <si>
    <t>32%</t>
  </si>
  <si>
    <t>33%</t>
  </si>
  <si>
    <t>Унапређење очувања културно-историјскиог наслеђа</t>
  </si>
  <si>
    <t>Назив: Број реализованих програма популаризације културно истоисјког наслеђа</t>
  </si>
  <si>
    <t>Унапређење система очувања и представљања културно - исторјиског наслеђа</t>
  </si>
  <si>
    <t>Програмска  активност  се  односина очување  културно  историјског  наслеђа  кроз суфинансирање пројеката цркава и верских заједница.</t>
  </si>
  <si>
    <t>Очување и заштита културног наслеђa</t>
  </si>
  <si>
    <t>Назив: Број реализованих програма популаризације култ.ист.наслеђа</t>
  </si>
  <si>
    <t>Остваривање и унапређење јавног интереса у области јавног 
информисања</t>
  </si>
  <si>
    <t>Конкурс за суфинансирање проjеката производње медијских садржаја из области jавног информисања у 2024. години</t>
  </si>
  <si>
    <t>Средства кроз конкурс се додељују за суфинансирање пројеката производње медијских садржаја који доприносе остваривању и унапређивању јавног интереса у области јавног информисања са приоритетом истинитог, непристрасног, правовременог и потуног информисања грађана општине Кањижа, очувања културног идентитета на територији општине, заштити и развоју људских права и демократије, унапређивању правне и социјалне државе, слободном развоју личности и заштити деце и младих, развоји културног и уметничког стваралаштва; развоју образовања, укључујући и медијску писменост као део образовног система; развоју науке, спорта и физичке културе; заштити животне средине и здравља људи; унапређивању медијског и новинарског професионализма и осталих медијских садржаја који доприносе задовољавању потреба грађана за информацијама и садржајима из свих области живота, без дискриминације; као и остваривању, унапређивању и подизању квалитета информисања припадника националних мањина, и то истинитог, непристрасног, правовременог и потуног информисања на матерњем језику; очувања културног и језичког идентитета и подстицања стваралаштва у свим областима јавног живота припадника националних мањина које живе на територији општине Кањижа.</t>
  </si>
  <si>
    <t>Назив: Број различитих тематских типова програма за боље информисање</t>
  </si>
  <si>
    <t>Извор верификације: наративни и финансијски извештај издавача медија и правних лица, односно предузетника које се баве производњом медијских садржаја, а додељено им је подршка кроз јавни позив</t>
  </si>
  <si>
    <t xml:space="preserve">Образложење одступања од циљне вредности: Индикатор је реализован по плану </t>
  </si>
  <si>
    <t>Пројекат: Суфинсисирање програма и текућих расхода културни нво</t>
  </si>
  <si>
    <t>председник општине</t>
  </si>
  <si>
    <t>Суфинансирање програма и текућих расхода културних НВО</t>
  </si>
  <si>
    <t>У току 2024. године 20 удружење је добио финансијска средства.</t>
  </si>
  <si>
    <t>Повећање учешће грађана у културној продукцији уметничком стваралаштву</t>
  </si>
  <si>
    <t>Назив:  Број култуних НВО који се финансирају из буџета општине</t>
  </si>
  <si>
    <t>Коментар: -</t>
  </si>
  <si>
    <t>Извор верификације: Наративни и финансијски ивештај о манифестацији Комисије за организацију манифестација од значаја за општину Кањижа</t>
  </si>
  <si>
    <t>Образложење одступања од циљне вредности: Све је реализовану по плану</t>
  </si>
  <si>
    <t>члан општинског већа задужен за културу и међународне односе</t>
  </si>
  <si>
    <t>У току 2024. године суфинансирао је 3 удуржење и то: Сакуд "Свети Сава" Кањижа, КУД "Јокаи Мор" Мале Пијаце, КУД "Братство" Мартонош</t>
  </si>
  <si>
    <t>Назив: Број културних НВО који се финансирају из буџета општине</t>
  </si>
  <si>
    <t>19</t>
  </si>
  <si>
    <t>Извор верификације: Одлука о избору пројекта у области културе који се финансирају из буџета општине Кањижа у 2023.години</t>
  </si>
  <si>
    <t>1 дан</t>
  </si>
  <si>
    <t>Циљ манифестације је очување историјских вредноти, националних обичаја, оебезбеђење квалитетне забаве различитим генерацијама и оебзбеђење породичних програма из године у годину.</t>
  </si>
  <si>
    <t>Унапређење разноврсности културне понуде</t>
  </si>
  <si>
    <t>Назив: Број учесника на манифестацији</t>
  </si>
  <si>
    <t>4000</t>
  </si>
  <si>
    <t>5000</t>
  </si>
  <si>
    <t>3850</t>
  </si>
  <si>
    <t xml:space="preserve">Кањишка општина свој дан одржава 20. октобра. По традицији, програм манифестације се просеже на више дана, као спомен и сећање на победничку битку против Турака која се одиграла 1697. године надомак Трешњевца. Захваљујући победи хришћанског савеза, територија је ослобођена. </t>
  </si>
  <si>
    <t xml:space="preserve">Циљ манифестације је очување историјских вредности, националних обичаја, обезбеђење квалитетне забаве различитим генерацијама и обезбеђење породичних програма  из године у годину. </t>
  </si>
  <si>
    <t>400</t>
  </si>
  <si>
    <t>Извор верификације: процена организатора (доказни материјали: фотографије и видео снимци)</t>
  </si>
  <si>
    <t xml:space="preserve">Образложење одступања од циљне вредности:  </t>
  </si>
  <si>
    <t xml:space="preserve">Пројекат: Манифестација обележавања дана Светог Саве </t>
  </si>
  <si>
    <t xml:space="preserve"> Манифестација обележавања дана Светог Саве</t>
  </si>
  <si>
    <t xml:space="preserve"> У Дому уметности обележен је дан Светог Саве. Организатор је  Српско аматерско културно-уметничког друштво „Свети Сава“. Гости извођачи су стигли из Београда и Зрењанина.</t>
  </si>
  <si>
    <t>350</t>
  </si>
  <si>
    <t>Новогодишњи вашар у 2024. години у огранизацији и уз подршку ЛС, одржан је у два дана. Вашар је одржан у ранијем периоду него лане, у оквиру католичког празничног периода "Адвент" и на новој локацији: испред Градске куће и у малом парку Вашар је праћен у оба дана манифестације са вашаром ручних радова и дегустацијом домаћих слаткиша (пита од меда, воћни хлеб). Ручне радионице су се одвијали у затвореном: у поствљеном шатору испред Градске куће. У оквиру вашара и ове године је изложен Витлејем. Резбарене фигуре од дрвета у величини човека су већ власништво ЛС, заједно са шталом. Хуманитарне акције су такође биле део манифестације. Прикупљања су се средства у организацији Центра за социјални рад током оба дана вашара..</t>
  </si>
  <si>
    <t>Традиционална манифестација општине Кањижа, уврштен међу програмима од значаја за општину Кањижу. Организује се са циљем унапређења разноврсности културен понуде.</t>
  </si>
  <si>
    <t>800</t>
  </si>
  <si>
    <t>Међународни ловачки фестивал</t>
  </si>
  <si>
    <t>На међународном ловачком фестивалу учествовало је око 30 екипа у такмичењу кувања. Манифестација је пропраћена разноврсном понудом хране и пића.</t>
  </si>
  <si>
    <t>Бербански дани предстваљају дугогодишњу традицију. Чине је скуп манифестација којима се прослаља берба.</t>
  </si>
  <si>
    <t>Винари из ових крајева представљају своја вина у оквиру својих штандова. Уз то могућа је дегустација и куповина истих. Манифестација пропраћена спортским турнирима, такмичењем у кувању, изложбом ручних радова, игре за младе, музичким програмом.</t>
  </si>
  <si>
    <t>1200</t>
  </si>
  <si>
    <t>Фестивал трактора одржавање се у Трешњевцу, уз целодневни програм.</t>
  </si>
  <si>
    <t>У оквиру програма посетиоци су могли да погледају дефиле трактора, такмичење и богат културно уметнички програм.</t>
  </si>
  <si>
    <t>1500</t>
  </si>
  <si>
    <t xml:space="preserve">Светски сусрет Оромчана </t>
  </si>
  <si>
    <t xml:space="preserve">Центар дешавања били су двориште и зграда Основне школе "Арањ Јанош", спортски терени и оближња шумица, где се одржан програм, на којима су се окупили Оромчани из места и дијаспоре, као у њихови гости. </t>
  </si>
  <si>
    <t>600</t>
  </si>
  <si>
    <t>Такмичење нација у кувању без граница у Малим Пијацама.</t>
  </si>
  <si>
    <t>Манифестација има дугу традицију у овом насељу и уједно је и највећа манифестација на отвореном у Малим Пијацама. Циљ организатора је да се овом програмом оснажи заједница - уз такмичење у кувању, да се међусобно упозна гасторномија народа Карпатског басена, и да се обогати културни живот не само месне заједнице неги и целе општине.</t>
  </si>
  <si>
    <t>Пројекат: Фестивал хурке и кобасице у Адорјану</t>
  </si>
  <si>
    <t>Фестивал хурке и кобасице у Адорјану</t>
  </si>
  <si>
    <t>Најмасовнија манифестација не само Адорјана, него и целе општине. У справљању кобасица и хурки такмичи се око 100 екипа из Србије, Румуније и Словачке. Поред такмичења, манифестацију прати богат музички програм, као и вашар. Сваке године је посећује око 10.000 посетиалаца..</t>
  </si>
  <si>
    <t xml:space="preserve">Назив: Број учесника </t>
  </si>
  <si>
    <t>2000</t>
  </si>
  <si>
    <t>Пројекат: Изађи ми на теглу такмичење у кувању ајвара у Велебиту</t>
  </si>
  <si>
    <t xml:space="preserve">у току септембра месеца </t>
  </si>
  <si>
    <t>Караван „Изађи ми на теглу“ пет година пролази Србијом  и у 30 градова окупља љубитеље ајвара, надметања и такмичења у кувању.</t>
  </si>
  <si>
    <t>На такмичењу „Изађи ми на теглу“ учествовало је 10 екипа. Целодневног такмичење у справљању ајвара, кулинарска понуда, културно забавни програм и разна такмичења за децу привукли су пажњу мештана и гостију.</t>
  </si>
  <si>
    <t>Пројекат: Међунаронди фестивал ружа и цвећа у Тотвом селу</t>
  </si>
  <si>
    <t>Међународни фестивал ружа и цвећа у Тотовом Селу</t>
  </si>
  <si>
    <t>Ове године учетвовало је 19 екипа. Гости су стигли из Словачке, Мађарске и Румуније. Празник се обогатио фестивалом народне музике и фолклора, уз наступ ансамбала друштва из околних села.</t>
  </si>
  <si>
    <t>Пројекат: Међународни такмичеање у кувању рибље чорбе у Мартоношу</t>
  </si>
  <si>
    <t>Међународно такмичење у кувању рибље чорбе у Мартоношу</t>
  </si>
  <si>
    <t xml:space="preserve">Задатак је да се скува рибља чорба од 2,5 кг шарана за два сата. Кувари стижу из Румуније, Словачке, Мађарске, Музички програм, активације за децу и вашар. </t>
  </si>
  <si>
    <t xml:space="preserve">Пројекат: Жетелачка свечаност у Долинама </t>
  </si>
  <si>
    <t xml:space="preserve">у току септембра </t>
  </si>
  <si>
    <t>У оквиру Жетелачке свечаности сваке године се одржава дефиле кочијама кроз село, културни програм уз наступ локалног КУД-а, као и гостију из околних општина. Такође се сваке године освештава нови хлеб.</t>
  </si>
  <si>
    <t>Жетелачка свечаност у насељу је посебно цењен јер пружа једину прилику у години када мештани и гости из околних општина могу да се окупе и заједнички допринесу сачувању народне традиције.</t>
  </si>
  <si>
    <t>Мали Песак као насеље припада МЗ Мартонош и свој дан села слави крајем јула са католичким обредбом, културним програмом и програмима за децу на три заједнице.</t>
  </si>
  <si>
    <t>Дан села Мали Песак је свечаност у насељу која је посебно важна јер пружа једну прилику у години када мештани и гости да се окупе и заједничким програмом оснаже своју заједницу.</t>
  </si>
  <si>
    <t>70</t>
  </si>
  <si>
    <t>Пројекат: Сусрет овчара и пољопривредних произвођача у Зимонињићу</t>
  </si>
  <si>
    <t>Сусрет овчара и пољопривредних произвођача се поново одржао на Зимоњићу уз учешће такмичара који су се опробали у ручној и машинској стрижи оваца. Манифестацију је пратио културни програм и такмичење у кувању овчијег паприкаша.</t>
  </si>
  <si>
    <t>100</t>
  </si>
  <si>
    <t>120</t>
  </si>
  <si>
    <t>Кањижа фест је манифестација чија циљана група су породице са децом (послеподневни програм) као и млади (концерти увече). Манифестација тежи да пружа квалитетну разоноду и слободно време спроведено у разним заједничким активностима уз богат музички програм. Захваљујући проширеном концерту манифестација реализује синергију између цивилних удружења и укључених институција и пружа богат садржај за све генерације.</t>
  </si>
  <si>
    <t>Манифестација обогаћује културну понуду општине Кањижа.</t>
  </si>
  <si>
    <t xml:space="preserve">Назив: </t>
  </si>
  <si>
    <t>Пројекат: Раскршћа од архитектонског значаја - међународно учење и истраживање архитектноског наслеђа Војводине и регије Велике јужне равнице - CASTLE</t>
  </si>
  <si>
    <t>Давид Јожеф</t>
  </si>
  <si>
    <t>Члан Општинског већа задужен за подручјe инвестиција и међународних конкурса</t>
  </si>
  <si>
    <t>од новембра 2024 до краја 2026. године</t>
  </si>
  <si>
    <t>Пројекат представља заједничку иницијативу партнерских организација са циљем промоције и очувања културних и историјских вредности замокова и тврђава у прекограничном региону који обухвата Банат у Војводини. Пројекат се састоји од неколико међусобно повезаних активности осмишњених да искористе заједничко наслеђе за развој туризма, изградњу заједнице и образовање.</t>
  </si>
  <si>
    <t>Саставни део пројеката је његова образовна компонента. Биће креиран сет предавања која ће бити одржана у школама са обе стране границе, подижући свест младих о њиховом културно-историјском налеђу. Наставници ће добити специјализовану обуку у својим учионицама. Да би се додатно ангажовали млади, биће додатно недељна обука где ће моћи да стекну вештине у истраживању локалне историје, писању, фотографију и снимању. Ова образовна иницијатива ће кумулирати такмичењем које позива приче о историјским догађајима и личностима, при чему ће победнички радови бити објављени у тројезичном издању.</t>
  </si>
  <si>
    <t>14 –РАЗВОЈ СПОРТА  И  ОМЛАДИНЕ</t>
  </si>
  <si>
    <t>Спорт и омладина</t>
  </si>
  <si>
    <t>Ела Добо</t>
  </si>
  <si>
    <t>Чланица Општинског већа задужена за подручје спорт</t>
  </si>
  <si>
    <t>У оквиру овог програма пружена је подршка раду спортским организацијама, стипендирање спортиста, реновирање спортске објекте, као и организовање манифестације.</t>
  </si>
  <si>
    <t>У току 2024.године одржане су значајне манифестације и спортски догађаји.</t>
  </si>
  <si>
    <t>Назив: Број спортских удружења у општини</t>
  </si>
  <si>
    <t>35</t>
  </si>
  <si>
    <t>39</t>
  </si>
  <si>
    <t>У оквиру овог програма пружена је подршка раду спортским организацијама, стипендирање спортиста.</t>
  </si>
  <si>
    <t>У току 2024.године 10 спортиста је добио стипендију.</t>
  </si>
  <si>
    <t>Обезбеђивање услова за рад и унапређење капацитета спортских организација преко којих се остварује јавни интерес у области спорта</t>
  </si>
  <si>
    <t>Назив: Број стипендираних категорисаних спортиста од стране ЈЛС</t>
  </si>
  <si>
    <t>9</t>
  </si>
  <si>
    <t>Извор верификације: Одлука о броју и висини износа спортске стипендије у 2024.години</t>
  </si>
  <si>
    <t xml:space="preserve">Спровођење омладиснке политике </t>
  </si>
  <si>
    <t>Међународни атлетски и пливачки маратон</t>
  </si>
  <si>
    <t xml:space="preserve"> Међународни атлетски и пливачки маратон је један од најважнијух спортских догађаја Кањиже. У структури такмичара дошло до промена, учествовала више такмичрара осдраслих особа, а мање такмичара у категорији деце у односу на прошле године.</t>
  </si>
  <si>
    <t>Назив:  Број учесника на манифетацији</t>
  </si>
  <si>
    <t>Изградња атлетске стазе у Кањижи. Пројекат ће донети значајан развој спортског живота у Кањижи - с једне стране кроз инвестиција која ће бити корисна за све спортове, а са друге стране корз развој вештина.</t>
  </si>
  <si>
    <t>Општине циљ је иновативни и револуционарни пренос знања у територији и пракси између мађраског и српског спортског сектрора (на основу сарадње Општине кањижа, Општине Алђе и Атлетске асоцијације Војводине), како би се успоставила широка обука ветина која ће се дугорочно допринети постизању спортских успеха и учнити спортске активности у слобдном времену, школама или клубовима сигурнијим и успешнијим, повезаним са образовним радом. Пројект ће трајати укупно 24 месеца, при чему ће се у првој половини пројекта завршити инвестиције великог обима, грађевинских радови: Изградња атлетска стаза у Кањижи. Док ће се у исто време започети професионални рад на развоју књиге који ће се пренети на практичани ниво кроз 4+4 тренинга за спортске раднике након завршетка инвестиција. Током друге године пројекта, методе из приручника ће се демонстрирати у пракси, а методе ће се пренети у омалдинском кампу и на такмичењима.</t>
  </si>
  <si>
    <t>Пројекат: Интер пингпонг у школама - Наставак прекогранићног програма школе стоног тениса уз уечшћа са и без сметњи у развоју - INTER PINGPONG IN SCHOOLS</t>
  </si>
  <si>
    <t xml:space="preserve">краја 2024 до краја 2025. године </t>
  </si>
  <si>
    <t xml:space="preserve">Градимо везе између српских и мађарских школа и ученика. Укључујемо суденте са инвалидитетом. Оргнизујемо специфичне спортске програме са обе стране границе. </t>
  </si>
  <si>
    <t>Циљ пројекта је да се обезбеди континуитет пројеката надовезујући се на досадашња искуства и резултате, и укључује нове циљне групе са обе стране границе. Градимо везе између српских и мађарских школа. Укључујемо студенте са инвалидитетом. Орагнизујемо специифчне спортске програме са обе стране границе. За планиране активности обезбеђујемо нову спортску опрему. Активности пројеката: Током периода реализације пројекта од 16 месеци, одржаваће се укупно 27 спортских догађаја на којима ће се мађарски и српски ученици, заједно бавити спортом, као циљна група. Главне карактеристике пројеката укључују: Организовање школских демонстрација, организовање спортских дана, одржвање туринира, организовање кампова. У погледу наваке опреме: Пакет опреме за школе - 2 комплета, Нови сто за пинг понг 4 ком, Остала спортска опрема (пкатеи лопте), Клима уређаји - 2 ком.</t>
  </si>
  <si>
    <t>Назив:</t>
  </si>
  <si>
    <t>15 - ЛОКАЛНА САМОУПРАВА</t>
  </si>
  <si>
    <t>Опште услуге јавне управе</t>
  </si>
  <si>
    <t>Марија Миловановић</t>
  </si>
  <si>
    <t>Начелник ОУ</t>
  </si>
  <si>
    <t>У оквиру програма се обављају послови у складу са Законом о локалној самоуправи и другим посебним законима који се односе на:  припрему нацрта прописа и других аката које доноси Скупштина Општине, Председник Општине и Општинско веће, извршавање односно реализацију одлука и других аката Председника, Скупштине и Општинског већа, обављање послова управног надзора над извршавањем прописа и других општих аката Скупштине, Председника и Већа, спровођење закона и других прописа чија је реализација поверена Општини, обављање стручних и других послова које утврди Скупштина, Председник и Општинско веће.</t>
  </si>
  <si>
    <t>У  току  2024.  године  сви  послови  из  делокруга  функционисања  општинске  управе  реализовани  су несметано</t>
  </si>
  <si>
    <t>Назив: Суфицит или дефицит локалног буџета</t>
  </si>
  <si>
    <t>Марија Миловановић, Начелник ОУ</t>
  </si>
  <si>
    <t>Начелница ОУ</t>
  </si>
  <si>
    <t>Назив: Проценат попуњености радних места која подразумевају вођење управног поступка</t>
  </si>
  <si>
    <t>Извор верификације: Регистар запослених</t>
  </si>
  <si>
    <t>У складу са Законом у оквиру ове програмске активности спроводи се организација избора у савете месних заједница, врши нормализација финансијског пословања истих и координација  са  руководством  Општине  у  циљу  што  квалитетнијег  сагледавања  проблема  у функционисању односно инвестиционом одржавању инфраструктуре</t>
  </si>
  <si>
    <t>Назив: Број иницијатива/предлога месних заједница према општини у вези са питањима од интереса за локално становништво</t>
  </si>
  <si>
    <t>У  оквиру  ове  програмске  активности  спроводе  се  послови  у  циљу реализације трансакција јавног дуга општине односно извршавају се обавезе општине по основу узетих кредита</t>
  </si>
  <si>
    <t>Назив: Удео дугорочних дугова за финансирање капиталних инвестиционих расхода у укупном јавном дугу општине</t>
  </si>
  <si>
    <t>У оквиру ове програмске активности обезбеђују се средства за финансирање националних савета националних мањина</t>
  </si>
  <si>
    <t>Назив: Број реализованих пројеката националних мањина</t>
  </si>
  <si>
    <t xml:space="preserve">Пројекат: Суфинансирање дела трошкова исторјиског Архива у Сенти </t>
  </si>
  <si>
    <t xml:space="preserve"> Начелник ОУ</t>
  </si>
  <si>
    <t xml:space="preserve">Архивирање и очување архивске грађе </t>
  </si>
  <si>
    <t xml:space="preserve">Обезбеђење услова за очување архивске грађе </t>
  </si>
  <si>
    <t xml:space="preserve">Назив: Годишња количина архивираног материјала </t>
  </si>
  <si>
    <t>17 - ЕНЕРГЕТСКА ЕФИКАСНОСТ</t>
  </si>
  <si>
    <t>Енергетика</t>
  </si>
  <si>
    <t>руководилац одељења за урбанизам и просторно планирање</t>
  </si>
  <si>
    <t>Одрживи енергетски развој локалне самоуправе кроз подстицање унапређења енергетске ефикасности, побољшање енергетске инфраструктуре и ширеупотребе обновљивих извора енергије</t>
  </si>
  <si>
    <t>Смањење потрошње енергије, смањење расхода за енергију</t>
  </si>
  <si>
    <t>Назив: Укупни расходи за набавку енергије</t>
  </si>
  <si>
    <t>дин</t>
  </si>
  <si>
    <t>09867</t>
  </si>
  <si>
    <t>Информациони центар за развој Потиског региона</t>
  </si>
  <si>
    <t>Програм 3 - Локални економски развој</t>
  </si>
  <si>
    <t>Кристина Молнар Макаи</t>
  </si>
  <si>
    <t>директор</t>
  </si>
  <si>
    <t>Обезбеђивање стимулативног оквира за пословање и адекватног привредног амбијента за привлечење инвестиција - Подршка у изградњи мреже партнерства и обуке путем развијања процеса писања пројеката и програма</t>
  </si>
  <si>
    <t>Наш главни задатак је да невладиним организацијама, задругама, непрофитним и профитним организацијама, као и свим заинтересованим пружимо праљвовремене и корисне информације о њиховим могућностима за развој</t>
  </si>
  <si>
    <t>Пружање подршке постојећој привреди</t>
  </si>
  <si>
    <t>Назив: Пружање подршке постојећој привреди</t>
  </si>
  <si>
    <t>Број корисника која су користила услуге ИЦР-а</t>
  </si>
  <si>
    <t>72</t>
  </si>
  <si>
    <t>Коментар: Број корисника која су користила услуге ИЦР-а</t>
  </si>
  <si>
    <t>Извор верификације: Извештај ИЦР, званична интернет презентација ИЦР</t>
  </si>
  <si>
    <t xml:space="preserve">Образложење одступања од циљне вредности: Услуга је бесплатна </t>
  </si>
  <si>
    <t>Унапређење административних процедура и развој адекватних сервиса и услуга за пружање подршке постојећој привреди</t>
  </si>
  <si>
    <t>Назив: Број корисника која су користила услуге ИЦР-а</t>
  </si>
  <si>
    <t>4.3</t>
  </si>
  <si>
    <t>Предшколска установа "Наши бисери" Кањижа</t>
  </si>
  <si>
    <t>2001</t>
  </si>
  <si>
    <t>Предшколско образовање / функционисање предшколских установа</t>
  </si>
  <si>
    <t>Програм укључује активности које се односе на побољшање квалитета предшколсгог васпитања.</t>
  </si>
  <si>
    <t>Закон о основама система образовања и васпитања и Закон о предшколском васпитању и образовању</t>
  </si>
  <si>
    <t>Повећање обухвата деце предшколским васпитањем  и  образовањем</t>
  </si>
  <si>
    <t>Назив: Проценат деце која су уписана у предшколске установе (Број деце која су уписана у предшколске установе у односу на укупан број деце у граду/општини (јаслена група, предшколска група и ППП)</t>
  </si>
  <si>
    <t>100%</t>
  </si>
  <si>
    <t>95%</t>
  </si>
  <si>
    <t>Назив: Проценат уписане деце у односу на број укупно пријављене деце</t>
  </si>
  <si>
    <t>Унапређење доступности предшколског васпитања за децу из осетљивих група</t>
  </si>
  <si>
    <t>Назив: Проценат деце са додатним образовним потребама која су укључена у редовне  програме ПОВ у односу на укупан број деце.</t>
  </si>
  <si>
    <t>Назив: Проценат Рома који похађају предшколски програм у односу на укупан број ромске деце</t>
  </si>
  <si>
    <t>Обезбеђени адекватни  услови за Васпитно-образовни рад са децом уз повећан обухват</t>
  </si>
  <si>
    <t>Назив: Просечан број деце у групи</t>
  </si>
  <si>
    <t>Број деце</t>
  </si>
  <si>
    <t>Назив: Просечан број деце по васпитачу/васпитачици</t>
  </si>
  <si>
    <t>18</t>
  </si>
  <si>
    <t>Назив: Процент деце ослобођене од пуне цене услуге у односу на укупан број деце</t>
  </si>
  <si>
    <t>Унапређење квалитета предшколског образовања и васпитања</t>
  </si>
  <si>
    <t>Назив: Број посебних и специјалних програма у објекту предшколске установе</t>
  </si>
  <si>
    <t>Број програма</t>
  </si>
  <si>
    <t>11</t>
  </si>
  <si>
    <t>Назив: Проценат стручних сарадника који су добили најмање 24 бода за стручно усавршавање кроз учешће на семинарима на годишњем нивоу</t>
  </si>
  <si>
    <t>Регионални центар за професионални развој запослених у образовању</t>
  </si>
  <si>
    <t>(Средње) образовање</t>
  </si>
  <si>
    <t>Директор</t>
  </si>
  <si>
    <t>Континуирано стручно усавршавање просветних радника у региону</t>
  </si>
  <si>
    <t>Редовна делатност Установе је обезбеђивање услова за стручно усавршавање запослених у образовању</t>
  </si>
  <si>
    <t xml:space="preserve"> Подржавање просветних радника у њиховом континуираном стручном усавршавању</t>
  </si>
  <si>
    <t>Назив: Број лица који су учествовали на стручн.усавршавању</t>
  </si>
  <si>
    <t>број лица</t>
  </si>
  <si>
    <t>4.5</t>
  </si>
  <si>
    <t>Центар за пружање услуга социјалне заштите општине Кањижа</t>
  </si>
  <si>
    <t>Социјална и дечија заштита</t>
  </si>
  <si>
    <t>Социјална заштита</t>
  </si>
  <si>
    <t xml:space="preserve">Бичкеи Ибоља </t>
  </si>
  <si>
    <t>члан општинског већа задужен за социјалну и здравствену заштиту</t>
  </si>
  <si>
    <t xml:space="preserve"> Обухвата организовање услуга дневног боравка деце и програм за развој способности и личности</t>
  </si>
  <si>
    <t>Унапређење услова и квалитета живота особа са инвалидитетом</t>
  </si>
  <si>
    <t>Подршка развоју мреже услуга социјалне заштите у општини</t>
  </si>
  <si>
    <t>Назив: Број корисника</t>
  </si>
  <si>
    <t>29</t>
  </si>
  <si>
    <t>32</t>
  </si>
  <si>
    <t>0901-0004</t>
  </si>
  <si>
    <t>31</t>
  </si>
  <si>
    <t>Програмска активност 0001 - Функционисање локалних установа културе</t>
  </si>
  <si>
    <t>Култура, комуникације и медија</t>
  </si>
  <si>
    <t>Очување, унапређење и представљање културног-историјског наслеђа, културне разноврсности, продукције и стваралаштва у локалној заједници</t>
  </si>
  <si>
    <t>Обезбеђује се приступ грађана културним догађајима и подржава креативну индустрију</t>
  </si>
  <si>
    <t>Пограмска активност 0001 - Функционисање локалних установа културе</t>
  </si>
  <si>
    <t>Број</t>
  </si>
  <si>
    <t>ПРОГРАМ 13 РАЗВОЈ КУЛТУРЕ</t>
  </si>
  <si>
    <t>ОКУ "Цнеша" Кањижа</t>
  </si>
  <si>
    <t>01670</t>
  </si>
  <si>
    <t>Библиотека Јожеф Атила Кањижа</t>
  </si>
  <si>
    <t>08494</t>
  </si>
  <si>
    <t>ПРОГРАМ 13- РАЗВОЈ КУЛТУРЕ</t>
  </si>
  <si>
    <t>Регионални Креативни Атеље Кањижа</t>
  </si>
  <si>
    <t>80166</t>
  </si>
  <si>
    <t>10%</t>
  </si>
  <si>
    <t>08486</t>
  </si>
  <si>
    <t>ПРОГРАМ 15- ОПШТЕ УСЛУГЕ ЛОКАЛНЕ САМОУПРАВЕ</t>
  </si>
  <si>
    <t>Програмска активност 0002-Месне заједнице</t>
  </si>
  <si>
    <t xml:space="preserve">Програмска активност 0002-Месне заједнице </t>
  </si>
  <si>
    <t>Ервин Палфи</t>
  </si>
  <si>
    <t>Председник Савета Месне заједнице Кањиже</t>
  </si>
  <si>
    <t>У оквиру програма се обављају послови који се односе на развој и функционисање Месне заједнице Кањижа.</t>
  </si>
  <si>
    <t>Назив: Број иницијатива /предлога месних заједница према граду/општини у вези са питањима од интереса за локално становништво</t>
  </si>
  <si>
    <t>88</t>
  </si>
  <si>
    <t>Одрживо управно и финансијско функционисање општине у складу надлежностима и пословима локалне самоуправе</t>
  </si>
  <si>
    <t>Назив: Број донетих аката органа и служби општине</t>
  </si>
  <si>
    <t>08492</t>
  </si>
  <si>
    <t>Шорш Роберт</t>
  </si>
  <si>
    <t>Председник Савета Месне заједнице Хоргош</t>
  </si>
  <si>
    <t>У оквиру програма се обављају послови који се односе на развој и функционисање Месне заједнице Хоргош</t>
  </si>
  <si>
    <t>У оквиру програма се обављају послови који се односе на развој и функционисање Месне заједнице Хоргош.</t>
  </si>
  <si>
    <t>Обезбеђено задовољавање потреба и интереса локалног становноштва деловањем МЗ</t>
  </si>
  <si>
    <t>Назив: Број иницијатива/предлога МЗ према општини у вези са питањима од интереса за локално становништво</t>
  </si>
  <si>
    <t>50</t>
  </si>
  <si>
    <t>60</t>
  </si>
  <si>
    <t>08491</t>
  </si>
  <si>
    <t>Функционисање месне заједнице</t>
  </si>
  <si>
    <t>Опште услуге локалне самоуправе</t>
  </si>
  <si>
    <t xml:space="preserve">Имре Бата </t>
  </si>
  <si>
    <t>председник месне заједнице</t>
  </si>
  <si>
    <t>Послови од непосредног и свакодневног значаја за живот становника месне заједнице</t>
  </si>
  <si>
    <t>Редован годишњи рад МЗ Трешњевац</t>
  </si>
  <si>
    <t>Назив: Остварени планови исказани у процентима</t>
  </si>
  <si>
    <t>75%</t>
  </si>
  <si>
    <t>Месне заједнице</t>
  </si>
  <si>
    <t>Обезбеђено задовољавање потреба и интереса локалног становништва деловањем МЗ</t>
  </si>
  <si>
    <t>Назив: Степен остварења планова рада/програма МЗ</t>
  </si>
  <si>
    <t>65%</t>
  </si>
  <si>
    <t>Месна Заједница Ором</t>
  </si>
  <si>
    <t>08489</t>
  </si>
  <si>
    <t>Оливер Ердељи</t>
  </si>
  <si>
    <t>председник</t>
  </si>
  <si>
    <t>У оквиру програма се обављају послови који се односе на развој и финкционисање Месне заједнице Ором</t>
  </si>
  <si>
    <t>Редован годишњи рад МЗ Ором</t>
  </si>
  <si>
    <t>У оквиру програма се обављају послови који се односе на развој и функционисање Месне заједнице Ором.</t>
  </si>
  <si>
    <t>Образложење спровођења програмске активности у првих шест месеци:</t>
  </si>
  <si>
    <t>08487</t>
  </si>
  <si>
    <t>Програмска активност 0002 - Месне заједнице</t>
  </si>
  <si>
    <t>Еде Сарапка</t>
  </si>
  <si>
    <t>Председник Савета Месне заједнице Мале Пијаце</t>
  </si>
  <si>
    <t>У оквиру програма се обављају послови који се односе на: развој и фунционисање Месне заједнице Мале Пијаце</t>
  </si>
  <si>
    <t>Назив: Број остварених услуга градске/општинске управе</t>
  </si>
  <si>
    <t>Фунционисање Месних заједница</t>
  </si>
  <si>
    <t>Обезбеђено задовољавање потреба и интереса локалног становништва деловањем Месних заједница</t>
  </si>
  <si>
    <t>Назив: Број иницијатива/предлога Месних заједница према граду/општини у вези са питањима од интереса за локално становништво</t>
  </si>
  <si>
    <t>08484</t>
  </si>
  <si>
    <t>Чаба Боршош</t>
  </si>
  <si>
    <t>Председник Савета Месне заједнице</t>
  </si>
  <si>
    <t>У оквиру програма се обављају послови који се односе на: развој и функционисање Месне заједнице Адорјан</t>
  </si>
  <si>
    <t>Одрживо управно и финансијско функционисање града/општине у складу надлежностима и пословима локалне самоуптраве</t>
  </si>
  <si>
    <t>Функционисање Месних заједница</t>
  </si>
  <si>
    <t>Председник Савета Месне заједнице Адорјан</t>
  </si>
  <si>
    <t>Назив: Број иницијатива/предлога Месних заједница према општини у вези са питањима од интереса за локално становништво</t>
  </si>
  <si>
    <t>85</t>
  </si>
  <si>
    <t>08485</t>
  </si>
  <si>
    <t xml:space="preserve">Милутин Граовац </t>
  </si>
  <si>
    <t>Председник Савета Месне заједнице Велебит</t>
  </si>
  <si>
    <t>У оквиру програма се обављају послови који се односе на: развој и функционисање Месне заједнице Велебит</t>
  </si>
  <si>
    <t>Одрживо управно и финансијско функционисање града/општине у складу надлежностима и пословима локалне самоуправе</t>
  </si>
  <si>
    <t xml:space="preserve">Месна заједница Тотово Село </t>
  </si>
  <si>
    <t>08490</t>
  </si>
  <si>
    <t>Иштван Бонтович</t>
  </si>
  <si>
    <t>Председник Савета Месне заједнице Тотово Село</t>
  </si>
  <si>
    <t>У оквиру програма се обављају послови који се односе на развој и функционисање Месне заједнице Тотово Село.</t>
  </si>
  <si>
    <t>Одрживоуправно и финансијско функционисањеопштине у складу надлежностима и пословима локалне самоуправе</t>
  </si>
  <si>
    <t>Назив: Број остварених услуга општинске управе</t>
  </si>
  <si>
    <t>Назив: Број иницијатива/предлога МЗ према општину у вези са питањем од интереса за локално становништво</t>
  </si>
  <si>
    <t>Meсна заједница Мартонош</t>
  </si>
  <si>
    <t>08488</t>
  </si>
  <si>
    <t>Гергељ Хорват</t>
  </si>
  <si>
    <t>председник савета месне заједнице Мартонош</t>
  </si>
  <si>
    <t>У оквиру програма се обављају послови који се односе на развој и функционисање Месне заједнице Мартонош</t>
  </si>
  <si>
    <t>Члан 11.</t>
  </si>
  <si>
    <t xml:space="preserve">      Ову одлуку објавити у службеном гласилу општине и доставити Министарству надлежном за послове финансија.</t>
  </si>
  <si>
    <t>Република Србија</t>
  </si>
  <si>
    <t>Скупштина општина Кањижа</t>
  </si>
  <si>
    <t>Годишњи извештај о учинку програма за 2025. годину</t>
  </si>
  <si>
    <t xml:space="preserve">Усвојен буџет за 2025. </t>
  </si>
  <si>
    <t>Текући буџет за 2025.</t>
  </si>
  <si>
    <t>Извршење у 2025.</t>
  </si>
  <si>
    <t>Циљана вр. у 2025.</t>
  </si>
  <si>
    <t>Остварена вр. у 2025.</t>
  </si>
  <si>
    <t>15.12.2025</t>
  </si>
  <si>
    <t>451100</t>
  </si>
  <si>
    <t>423700</t>
  </si>
  <si>
    <t>Програм 15 - Опште услуге локалне смаоуправе, ПА 0602-0001 - функцинисање локалне самоуправе</t>
  </si>
  <si>
    <t>512200/900</t>
  </si>
  <si>
    <t>425200</t>
  </si>
  <si>
    <t>Програм 11 - Социјална и дечија заштита, ПА 0901-0009-обављање делатноси установа социјалне заштите - ЦПУ</t>
  </si>
  <si>
    <t>Програм 15 - Опште услуге локалне самоуправе , ПА 0602-0001 - функцинонисање локалне самоуправе</t>
  </si>
  <si>
    <t>422900</t>
  </si>
  <si>
    <t>423400</t>
  </si>
  <si>
    <t>413100</t>
  </si>
  <si>
    <t>421100/400</t>
  </si>
  <si>
    <t>412200</t>
  </si>
  <si>
    <t>Пројекат: Развој авантуристичког туризма заснованог на природним вредностима Банатске регије - AVNTUR BANAT</t>
  </si>
  <si>
    <t>Пројекат: Израда идејног решења за породично - хотелски и рекреатвини комплекс у Кањижи</t>
  </si>
  <si>
    <t>Пројекат: Саобраћајно уређење зоне основне школе Јован Јовановић Змај у Мартоношу</t>
  </si>
  <si>
    <t>Пројекат: Куповина објекта у Хоргошу - за социјалне групе ЦПУ</t>
  </si>
  <si>
    <t>Пројекат: Оснаживање мађарске и српске културне сцене за одрживи туризам у јавним зеленим површинама - PARKS4ALL</t>
  </si>
  <si>
    <t>Пројекат: Света путовања: религијска дигитална истраживања на граници између Србије и Мађарске - JOURNEY</t>
  </si>
  <si>
    <t>Пројекат: Уређење сеоског Дома у Велебиту</t>
  </si>
  <si>
    <t>Пројекат: Заједнички напори и пренецију ризика и прекограничну координацију и управљању катастрофама - JERICO</t>
  </si>
  <si>
    <t>Пројекат: Превенција и управљање катастофама преко граница - PREVENT</t>
  </si>
  <si>
    <t>Пројекат: Извођење радова на даптацији и енергетској санацији објекта Дуга у Мартоношу</t>
  </si>
  <si>
    <t>2024</t>
  </si>
  <si>
    <t xml:space="preserve">Вилмањи Корнелија </t>
  </si>
  <si>
    <t>Израда идејног решења за породично-хотелски и рекреативни комплекс у Кањижи</t>
  </si>
  <si>
    <t>Израда идејног пројекта</t>
  </si>
  <si>
    <t>Заједничка решења за прекогранично тржиште рада - SOLUTION</t>
  </si>
  <si>
    <t>Развој авантуристичког туризма заносваног на природним вредностима Банатске регије - AVANTUR BANAT</t>
  </si>
  <si>
    <t>Јожеф Давид</t>
  </si>
  <si>
    <t xml:space="preserve">Члан Општинског већа задужен за подручјe инвестиција и међународних конкурса </t>
  </si>
  <si>
    <t>Пројекат има за циљ  да подстакне развој авантуристичког туризма у прекограничној региону Србије и Румуније кроз изградњу неопходне инфраструктуре и  повећање капацитета туристичке услуге провајдера и секторских оператера, анализирајуц́и и валоризујуц́и туристички потенцијал региона.  Циљ је унапређење, организовање понуде у румунском и српском ЦБ региону, стварањем заједничке понуде од туристичких производа и услуга.
Остали активности: 
- Формирање два туристичко информативна центра у Малим Пијацама и Отелец-у. 
 - Израда базе података о пружаоцима услуга у авантуристичком туризму у ЦБ региону 
- Израда стратегије развоја и маркетинга авантуристичког туризма Баната ЦБ регион. 
- Израда тематских авантуристичких рута (јахање, вожња фијакером, пешачење, теренски бицикли теренске туре квадовима и џиповима, посматрање птица, вожња кајаком). 
Резултати пројекта и резултати у оквиру заједничке прекограничне сарадње туристичке акције су осмишљене да буду препознатљиве и признате од ширег круга туристе и друге заинтересоване стране. Туристичка авантуристичка рута може се проширити, у смислу проширења географско подручје и обухватају више атрактивни локалитети и природна баштина.</t>
  </si>
  <si>
    <t xml:space="preserve">Активности: 
Главни инвестициони активност пројекта је изградња туристичког информационог центра и једног апартмана у виду текуће одржавање стамбеног објекта, на катастарској парцели број 749, КО Мале Пијаце, у месту Мале Пијаце.
По техничком опису  радова треба извршити следеће архитектонско грађевинске радове:
- заменити стару столарију
- израдити нови под у просторијама
- постојеће зидне и подне облоге заменити новим
- постављање термоизолације на таваницу односно на фасадне зидове
- заменити санитарије
- извршити фасадерске и молерско-фарбарске радове
- заменити кровни покривач заједно са кровним летвама
Предвиђени радови су: припремни и завршни радови, демонтаже и рушења, земљани радови, зидарски радови, бетонски и армирано бетонски радови, тесарски радови, покривачки радови, изолатерски радови, уградја грађевинске столарије, столарски радови,подополагачки радови, керамичарски радови, лимарски радови, сувомонтажни радови, фасадерски радови, молерско фарбарски радови
Укупна нето површина објекта: =74,51 м2 
Укупна бруто површина објекта:=102,90
Укупан износ са ПДВ-ом: 7 468 387,42  Динара
Други инвестициони aктивност пројекта је формирање земљане квад стазе, на катастарским парцелама број 16585, 16586, 16589, 16591/1, КО Мале Пијаце, у месту Мале Пијаце.
Формирење стазе се састоји од припремних,  земљаних радова и уређење терена за вожњу квадовима
ПРИПРЕМНИ РАДОВИ
У првом кораку врши се рашчишћавање терена од шибља, корења и остатака разних материјала и уређење трасе планиране земљане стазе. Дужина пута је 2км, а ширина на којом треба рашчишћавање је 2м. 
- ЗЕМЉАНИ РАДОВИ
Након изравнање терена и отклањање растиња, отклањају се хумусног слоја машинским путем (дозером). Хумус се скида са целе површине будуће стазе. Дебљина слоја који се скида је 20 цм.
Ископ земље 3. категорије ће се извршити машински и ручни, до дубине 60цм у широком откопу са одбацивањем исте на даљину 2-3 м. Откопан материјал у количини која ће се моћи употребити за формирање насипа, земље набити до потребне збијености.
Насипање стазе обухвата набавку, транспорт, насипање, разастирање, квашење и збијање материјала на траси стазе. Насипање и набијање песка извршити у слојевима од 20цм, са квашењем и вибрирањем до потребне збијености.
Укупан вредност радова је 3.024.000 Динара са ПДВ-ом.
</t>
  </si>
  <si>
    <t>Почетак пројекта: 01.01.2025.
Завршетак пројекта: 31.12.2026.</t>
  </si>
  <si>
    <t>Почетак пројекта: 24.12.2024.
Завршетак пројекта: 23.06.2026.</t>
  </si>
  <si>
    <t>У оквиру пројекта, као капиталнa инвестиција  планира се реновирање и опремање Образовног центра u Kanjiži, ul. Aleja Kestenova br.32, broj k.p. 2198, K.O. Kanjiža:</t>
  </si>
  <si>
    <t>85%</t>
  </si>
  <si>
    <t>96,12%</t>
  </si>
  <si>
    <t>96%</t>
  </si>
  <si>
    <t>Путем учешћа у фиансирању Програма заштите, уређења и коришћења пољопривредног земљишта на територији општине Кањижа, као и Програма   подршке за спровођење пољопривредне политике и политике руралног развоја за општину Кањижа за 2025. годину обавља  се  стварање  услова  за  развој  и  унапређење пољопривредне  производње кроз повећања стварања услова за већи проценат искоришћавања пољопривредних површина, производње на њима и отклањања негативних утицаја и проблема на унапређење и развоја појединих области пољопривреде, јачање конкурентности сектора пољопривреде кроз повећање нивоа инвестиција,  унапређење и модернизација пољопривредне производње кроз стимулисање прераде пољопривредних производа и изградња капацитета пољопривредних газдинстава за коришћење савремених технологија итд.</t>
  </si>
  <si>
    <t>Образложење одступања од циљне вредности:због утицај а промене климатских услова смањује се годишња количина падавине и сам распоред падавини а истом приликом се повећава просечна</t>
  </si>
  <si>
    <t>Пречишћавање отпадних вода - прекогранична сарадња уз реку Тису - BEST WASTEWATER</t>
  </si>
  <si>
    <t>Пројект има за циљ побољшати управљање водама у регији, повећати сигурност и заштиту људи који живе у пограничном подручју, допринети еколошком управљању водама, обезбедити бољи  квалитет отпадне воде која се улива у Тису, а тиме и побољшати социоекономску ситуацију локалног становништва општине Кањижа и пограничног подручја.</t>
  </si>
  <si>
    <t>Почетак пројекта: 01.07.2024.
Завршетак пројекта: 30.06.2026.</t>
  </si>
  <si>
    <t>Пројект има за циљ побољшати управљање водама у регији, повећати сигурност и заштиту људи који живе у пограничном подручју, допринети еколошком управљању водама, обезбедити бољи  квалитет отпадне воде која се улива у Тису, а тиме и побољшати социоекономску ситуацију локалног становништва општине Кањижа и пограничног подручја.
Конкретан циљ за Потиске водоводе и општину Кањижа је набавка опреме за преглед и снимање канализације – камере и информатичка опрема са специјалним инспекцијским возилом у који је смештена сва опрема и радна јединица за управљача, са могућношћу учешћа у јавном саобраћају.
Куповина ове опреме за инспекцију канализационих цевовода путем камере која снима и слика унутрашњост цеви, спојева, стање шахтова и цевовда или неистражених подручја ће омогућити идентификацију оперативних проблема, дотока страних вода, неовлашћених прикључака и евентуалног неадекватног одржавања делова система. 
Опрема ће омогућити откривање проблематичних канализационих деоница чијом реконструкцијом ће се обезбедити сигурнији и ефикаснији рад система фекалне канализације, одвајање исте од подземних и других страних вода, као и атмосферских вода које се данас мешају са отпадним водама и  изазивају доток веће количине отпадне воде за пречишћавање на уређаје (претерано коришћење енергије и хемикалија се мора смањити). 
Главне активности (осим набавке опреме) комплетног пројекта укључују:
-Картирање нултог стања у одводвођењу и пречишћавању отпадних вода 
-Процена стања канализацијске мреже са хитним поправцима на српској и мађарској страни
-Стручне радионице, обуке и комуникационе активности
-Успостављање заједничке базе података за управљање ризицима у сектору отпадних вода и др.</t>
  </si>
  <si>
    <t>Саобраћајно уређење зоне основне школе Јован Јовановић Змај у Мартоношу</t>
  </si>
  <si>
    <t>постављање саобраћајних сигнализација</t>
  </si>
  <si>
    <t>Назив: број постављених саобраћајних инструмената</t>
  </si>
  <si>
    <t>Спровођење оперативног плана МТ за инклузију Рома и Ромкиња</t>
  </si>
  <si>
    <t>Иновативни сервис за унапређење положаја вишеструко маргинализованих програма кроз оснаживање - ГИЗ пројекат</t>
  </si>
  <si>
    <t>У току 2025.године овај програм је реализован несметано</t>
  </si>
  <si>
    <t>Сарадња ваншколских програма за маргинализоване и ученике ромске националности - COOLSCHOOL</t>
  </si>
  <si>
    <t xml:space="preserve">Основни циљ је побољшање ефикасног једнаког приступа образовању угроженим ученицима, посебно деци, младима и ромској популацији, као и пружање практичних обука и програма за наставнике и едукаторе ради ажурирања знања и унапређења вештина, са посебним нагласком на учење, менторство и инклузију особа из рањивих група. </t>
  </si>
  <si>
    <t>Почетак пројекта: 01.06.2024.
Завршетак пројекта: 30.11.2025.</t>
  </si>
  <si>
    <t xml:space="preserve">Опис пројекта: 
Пројекат ће створити стручну повезаност међу ваншколским програмима за маргинализоване и ромске ученике у Кањижи и Сегедину, пружајући циљану подршку и прилике како би унапредили њихово образовно искуство, лични развој и социјалну интеграцију. Радионице за едукаторе опремиће их знањем, вештинама и стратегијама неопходним за ефикасну подршку и ангажовање ових ученика у њиховим ваншколским активностима у инклузивном и окружењу погодном за учење.
Активности пројекта:
1.	Методолошке радионице за едукаторе
Теме ће укључивати учење математике кроз игре, образовање помоћу друштвених игара, развијање разумевања прочитаног, могућности надокнађивања недостатака кроз цивилне програме, унапређење самопознавања, управљање волонтерима
2.	Састанци експерата 
Н њима ће учествовати едукатори, социјални радници, стручњаци за специјално образовање, професионалци у области једнаких могућности, наставници, приправници који ће помоћи едукаторима који раде посебно са ромском популацијом и угроженим ученицима. Теме ће укључивати начине одржавања ваншколских програма за Роме и угрожене ученике. Један део биће посвећен деци са добрим академским потенцијалом којима је потребна помоћ да га искористе. Други део ће обухватати рад са децом која имају слабе академске и социјалне вештине и којима је потребна помоћ да сустигну своје вршњаке. 
3.	Излет за маргинализовану децу 
Деца која похађају ваншколски програм биће одведена на целодневни излет у Рекреативни центар Адица. Пратиће их њихови наставници. Овај излет ће бити добра прилика да вежбају своје социјалне вештине, да се зближе и ојачају осећај заједништва. То ће бити награда за њихов труд.  
4.	Радови на згради ваншколског програма
Уклањање старих прозора и врата, уградња нових; фарбање и поправке; уклањање старог гасног котла, уградња новог; итд.
5.	Набавка опреме за образовни рад
Куповина 10 радних столова, 20 столица, 1 полице за књиге, 1 ормара, 2 наставничка стола, 2 столице за наставнике, 1 беле табле, 5 трпезаријских столова, 20 трпезаријских столица. Набавка осветљења за 6 просторија.
6.          Директан рад са угроженом и ромском децом
Зпошљавање 2 особе за рад током 18 месеци.
7.         Обезбеђивање доручка 
Обезбеђивање квалитетног доручка за ученике и особље.
8.         Завршна конференција 
Завршна конференција ће бити одржана како би се представили резултати пројекта и окупили предавачи, стручњаци из области једнаких могућности, наставници, приправници и остале заинтересоване стране. Биће одржана предавања од стране истакнутих личности из области образовања.       
</t>
  </si>
  <si>
    <t>Набавка комби возила</t>
  </si>
  <si>
    <t>Куповина објекта у Хоргошу - за социјлне групе ЦПУ</t>
  </si>
  <si>
    <t>Пројекат JERICO унапређује сарадњу између српских и мађарских добровољних ватрогасаца у пограничном региону у циљу побољшања спремности за катастрофе услед климатских промена и људских активности дуж граница.
У оквиру пројекта биће организован низ обука и догађаја у циљу популаризације и јачања добровољног ватрогасног друштва.
Поред тога, биће купљено доста ватрогасне опреме и ватрогасних возила у вредности од 1.235.772,00 евра.
Такође, у оквиру пројекта биће реновирана и проширена ватрогасна станица (дома) у Хоргошу по цени око 750.000,00 евра.</t>
  </si>
  <si>
    <t>Почетак пројекта: 01.09.2024.
Завршетак пројекта: 31.08.2027.</t>
  </si>
  <si>
    <t>Пројекат: Превенција и управљање катастрофама - PREVENT</t>
  </si>
  <si>
    <t>Почетак пројекта: децембар 2024.
Завршетак пројекта: мај 2026.</t>
  </si>
  <si>
    <t>Најважнији изазов наше пројектне области је да је реч о сеоским насељима, Сацалаз и Ором, са лошим објектима и јавним услугама у поређењу са урбаним локалитетима. То је  показала је чињеница да су ови локалитети мање безбедни од катастрофа. Општи циљ је да се побољшају вештине управљања катастрофама у региону, од стране добровољног ватрогасца кроз обуку, превентивне кампање и набавку професионалне ватрогасне опреме. Сврха овог пројекта је да пружи прилику за обуку и практичне вежбе за наше припаднике, као и да правилно опреми Јединицу, како би били ефикаснији у свом раду у управљању катастрофама и превенцији ризика. Ором као искуснији, организоваће заједничке практичне вежбе, али ће сваки партнер организовати локалне догађаје, дане јавне безбедности, догађаје за подизање свести. Такође ће бити организоване волонтерске обуке са обе стране границе од стране сваког од укључених два партнера. У оквиру нашег пројекта обучићемо 60 добровољних ватрогасаца, организоваћемо локалне обуке али и заједничке практичне вежбе.
У оквиру пројекта, као капитално улагање предвиђена је набавка СПЕЦИЈАНОГ ВАТРОГАСНОГ ВОЗИЛА са резервоаром за воду од 5000 литара и резервоаром за пену од 300 литара. Максималан буџет за ову ставку износи 264.000 Еура. 
У плану је још набавка:
- 1 електричног развалног алата (17.000), 
- 1 дизел генератора од 60 КW (20.000),
- 1 апарат за дисање 6.8л са композитном боцом (1.800), 
- 10 ком ватрогасних чизми са пертлама (3.200),
- 10 ком ватрогасних кацига (3.250),
- 10 ком ватрогасне рукавица (2.000).
- 10 ком ватрогасних поткапа (800),
- 10 ком ватрогасних одела (7.500),
- 2 ком млазнице турбо јет ф52 (1.040),
- 10 комада опасача (1.300)
- 10 ком ватогасних секира са футрулом (1.000).
Збир свих инвестиционих (капиталних) улагања у осавремењивање техничке базе самог батрогасног друштва (ДВД), као и стварање безбедносно-превентивне основе за становнике окркужења износи 322.690 ЕУР.</t>
  </si>
  <si>
    <t>Пројекат: Извођење радова на адаптацији и енергетској санацији објета Дуга у Мартоношу</t>
  </si>
  <si>
    <t>Током 2025. године реализација ове програмске активности одвијала је несметано.</t>
  </si>
  <si>
    <t>број ученика</t>
  </si>
  <si>
    <t xml:space="preserve">
У оквиру пројекта, као капиталнa инвестиција  планира се реновирање и опремање Образовног центра u Kanjiži, ul. Aleja Kestenova br.32, broj k.p. 2198, K.O. Kanjiža:
Реновираћемо све просторије предвиђене пројектом изградње, стварајући модерну учионицу и простор за особље, погодан за пријем и административне активности, као и заједнички радни простор и салу за састанке за потребе прекограничних предузећа. Поред тога, центар ће имати и малу салу.
Након завршетка радова, сваки простор ће бити опремљен у складу са његовом наменом и стилом активности. Набавићемо сву потребну опрему, укључујући намештај и ИТ опрему за обуке и административне послове.
Државне границе више нису непремостива препрека, већ повезују заједнице које живе у граничним регионима. Постоји значајан интерес за економску сарадњу и запошљавање преко границе. Главне препреке су непознавање језика, правних прописа и услова рада у суседној земљи.
Циљ пројекта је уклањање ових препрека кроз едукативне програме. Организоваће се курсеви српског и румунског језика усмерени на тржиште рада, као и обуке о правним и пословним аспектима рада у суседној земљи.
За мале и средње предузетнике биће обезбеђени радни простори и подршка за проширење пословања у иностранству. Два образовна центра биће отворена у Темишвару и Кањижи, са модерно опремљеним учионицама и пословним просторима. У оквиру пројекта, на курсевима ће учествовати 45 људи у сваком центру, а сви материјали ће бити доступни онлајн.
Пројекат ће олакшати комуникацију, запошљавање и пословну сарадњу између суседних земаља, доприносећи развоју граничних региона.       
</t>
  </si>
  <si>
    <t>Дан Светог Стефана и Празник новог хлеба, који се одржао у месецу августу 2025. године је један од најлепших манифестација на отвореном. Манифестација је одржана испред зграде Градске куће у малом праку уз богат програм. Сама манифестација у себи сједињује историјску традицију мађара тј. славу Светог Стефана (првог круницасног краља) и празник новог хлеба.</t>
  </si>
  <si>
    <t>27.01 - 27.01.2025</t>
  </si>
  <si>
    <t>Пројекат: Обележавање Видовдана у Кањижи</t>
  </si>
  <si>
    <t>Обележавање Видовдана</t>
  </si>
  <si>
    <t>15. Март</t>
  </si>
  <si>
    <t>Пројекат: Света путпвања: религијска дигитална истраживања на граници између Србије и Мађарске - JOURNEY</t>
  </si>
  <si>
    <t>Почетак пројекта: 1.9.2024.
Завршетак пројекта: 28.2.2026.</t>
  </si>
  <si>
    <t>Истраживање и прикупљање података за свеобухватну документацију и промоцију верског наслеђа
Развој заједничке туристичке стратегије
Развој интерактивних дигиталних платформи за развој и коришћење дигиталних алата за културну промоцију
Промоција дигиталних платформи</t>
  </si>
  <si>
    <t>Пројекат: Текуће одржавање објекта ОКУ Цнеша</t>
  </si>
  <si>
    <t>Средства буџета</t>
  </si>
  <si>
    <t xml:space="preserve">У 2025.години одржано је укупно 7 седница скупштине Општине, заседала укупно 46пута  радна тела по основу анализе и утврђивања предлога тачака из своје надлежности за седнице Скупштине и то: 
- Савет за локалну самоуправу, (2)
- Савет за буџет и финансије (6)
- Савет за комунално-стамбене делатности, грађевинско земљиште, урбанизам и саобраћај (9)
- Савет за културу и образовање (6)
- Савет за омладину и спорт (2) 
- Савет за социјалну и дечију заштиту и борачко-инвалидска питања (3) 
- Комисија за прописе, представке и предлоге (6) 
- Административно-мандатна комисија (12)
- Комисија за споменике и називе улица и тротоара - </t>
  </si>
  <si>
    <t>У 2025.години одржано је укупно 36 Седница Општинског већа, од којих 34 редовних и 2 ванредне електронске седнице и донето је односно усвојено укупно 252 аката.</t>
  </si>
  <si>
    <t xml:space="preserve">      Стална буџетска резерва за 2025. годину износи 456.750,00 динара, а текућа буџетска резерва 226.601,26 динара.</t>
  </si>
  <si>
    <t>У току 2025. године изведени су радови на уређењу некатегорисаних путева на подручју општине, као и одржавање других путева.</t>
  </si>
  <si>
    <t>Извор верификације:Записници са седница Савета</t>
  </si>
  <si>
    <t>Август 2025</t>
  </si>
  <si>
    <t>У оквиру овог пројекта је извршена замена постојеће саобраћајне сигнализације у зони школе у насељу Мартонош.</t>
  </si>
  <si>
    <t>Уанпређење безбедности саобраћаја.</t>
  </si>
  <si>
    <t>34</t>
  </si>
  <si>
    <t xml:space="preserve">Ибоља Бичкеи </t>
  </si>
  <si>
    <t xml:space="preserve">Чланица Општинског већа задужена за подручје културе и невладине организације </t>
  </si>
  <si>
    <t>Август 2025.</t>
  </si>
  <si>
    <t xml:space="preserve">  Очување и унапређење квалитета  функционалности објекта</t>
  </si>
  <si>
    <t>одржавање објекта</t>
  </si>
  <si>
    <t>Назив: молерско фарбарски радови</t>
  </si>
  <si>
    <t>618</t>
  </si>
  <si>
    <r>
      <t>м</t>
    </r>
    <r>
      <rPr>
        <vertAlign val="superscript"/>
        <sz val="10"/>
        <rFont val="Arial"/>
        <family val="2"/>
      </rPr>
      <t>2</t>
    </r>
  </si>
  <si>
    <t xml:space="preserve">Валерија Денч </t>
  </si>
  <si>
    <t xml:space="preserve">Чланица Општинског већа задужена за подручје економског развоја </t>
  </si>
  <si>
    <t>Новембар-децембар 2025.</t>
  </si>
  <si>
    <t>Унапређење енергетске ефикасности</t>
  </si>
  <si>
    <t>израда термоизолација фасадних зидова</t>
  </si>
  <si>
    <t>Назив: површина термоизолованих зидова омотача објекта</t>
  </si>
  <si>
    <t>450</t>
  </si>
  <si>
    <r>
      <t>м</t>
    </r>
    <r>
      <rPr>
        <vertAlign val="superscript"/>
        <sz val="10"/>
        <rFont val="Arial"/>
        <family val="2"/>
        <charset val="1"/>
      </rPr>
      <t>2</t>
    </r>
  </si>
  <si>
    <t>унапређење разноврсности културне понуде</t>
  </si>
  <si>
    <t>Назив: број учесника на манифестацији</t>
  </si>
  <si>
    <t>ПОЉОПРИВРЕДНО-ТЕХНИЧКИ СРЕДЊОШКОЛСКИ ЦЕНТАР "БЕСЕДЕШ ЈОЖЕФ" КАЊИЖА</t>
  </si>
  <si>
    <t>Поша Варју Лена</t>
  </si>
  <si>
    <t>У току 2025. године остварени су успеси у развоју функционисања Месне заједнице Велебит, успеси у побољшању функционалности објеката насеља и успеси у организовању традиционалних културних манифестација</t>
  </si>
  <si>
    <t>У току 2025. године остварени су успеси у развоју функционисања Месне заједнице Адорјан и успеси у развоју водоснабдевања насеља у интересу грађана</t>
  </si>
  <si>
    <t>У току 2025. године остварени су успеси у развоју функционисања Месне заједнице Мале Пијаце, успеси у побољшању фунционалности објекта Месне заједнице и успеси у одржавању зграде вашаришта у Малим Пијацама</t>
  </si>
  <si>
    <t xml:space="preserve">У току 2025. године остварени су успеси у развоју функционисања Месне заједнице </t>
  </si>
  <si>
    <t>У току 2025. године остварени су успеси у развоју функционисања Месне заједнице Кањижа</t>
  </si>
  <si>
    <t>У току 2025. године остварени су успеси у развоју функционисања Месне заједнице.</t>
  </si>
  <si>
    <t xml:space="preserve">У 2025. су унапређени услови функционисања месне заједнице Мартонош у цињу побољшања услова живота грађана </t>
  </si>
  <si>
    <t>неутрошена средства од донација из ранијих година</t>
  </si>
  <si>
    <t>финансирање трошкова релаизације програма који обухвата промоције књиге, и ЦД-а и организацију серију концерата Juhász Zenekar</t>
  </si>
  <si>
    <t>003927432 2025 09427 004 001 000 001</t>
  </si>
  <si>
    <t>003576828 2025 09427 005 001 000 001</t>
  </si>
  <si>
    <t>000211072 2025 0947 005 001 000 001</t>
  </si>
  <si>
    <t>003589792 2025 09427 005 001 000 001</t>
  </si>
  <si>
    <t>00934972 2025 09427 005 001 000 001</t>
  </si>
  <si>
    <t>000073374 2025 09427 004 001  400 043-19</t>
  </si>
  <si>
    <t>000073374 2025 09427 004 001  400 043-20</t>
  </si>
  <si>
    <t>001491533 2025 80252 003 000 000 001 10</t>
  </si>
  <si>
    <t>0003336132 2025 09425 004 001 012 001</t>
  </si>
  <si>
    <t>001100546 2025 80252 001 001 000 001 01 003</t>
  </si>
  <si>
    <t xml:space="preserve">000227353 2025 09427 004 001 000 001 </t>
  </si>
  <si>
    <t>004036738 2025 09416 004 001 343 154 18 025</t>
  </si>
  <si>
    <t>004639844 2025 09419 001 000 000 001 06 030</t>
  </si>
  <si>
    <t>005109527 2025 09427 004 001 000 001</t>
  </si>
  <si>
    <t>423/160</t>
  </si>
  <si>
    <t>464/721</t>
  </si>
  <si>
    <t>515/820</t>
  </si>
  <si>
    <t>1.пројекат прекограничне сарадње под називом ИПА AFALL - "АТЛЕТИКА ЗА СВЕ", HUSBR/23R/31/073 који је предвиђао предфинансирање из буџета општине, а рефинансирана средстава иностраних донатора исплаћена су у буџет општине (1.612.409,23 динара)
2.пројекат ГИЗ - Иновативни сервис за унапређење положаја вишеструко маргинализованих програма кроз оснаживање (4.831.496,94 динара)
3.пројекат СКГО - Спровођење оперативног плана мобилног тима за инклузију Рома и Ромкиња (468.000,00 динара)
4. ИПа пројекат ЈЕРИЦО (2.595.733,38 динара)</t>
  </si>
  <si>
    <t>89</t>
  </si>
  <si>
    <t>4295</t>
  </si>
  <si>
    <t>4610</t>
  </si>
  <si>
    <t>кол</t>
  </si>
  <si>
    <t>773</t>
  </si>
  <si>
    <t>750</t>
  </si>
  <si>
    <t>700</t>
  </si>
  <si>
    <t xml:space="preserve">Општина Кањижа је током 2025. године предузимала низ активности у циљу даљег подстицаја привредног развоја као и подизање степена запослености. У том смислу је вршена активна промоција развојних  потенцијала  Општине  како  независно  тако  и  у  сарадњи  регионалним  и  републичким институцијама. Субвенционисане  су  разнолике  мере  активне  политике  запошљавања  у  сарадњи  са  НСЗ,  НВО  и самостално од стране Општине. </t>
  </si>
  <si>
    <t>На основу ЛАПЗ-а у 2025. години реализована су два програма јавних радова уз теничку и стручну подршку НСЗ и у оквиру тих програма омогућено је радно ангажовање 20 особа.</t>
  </si>
  <si>
    <t>1060</t>
  </si>
  <si>
    <t xml:space="preserve">У току 2025. године Кањижа -Туризам Д.О.О. је обезбдио информације и помоћ туристима и посетиоцима општине Кањижа . Промовисао је туристичку понуду свих туристичких субјеката у општини Кањижа.  </t>
  </si>
  <si>
    <t>У 2025.години је обезбеђен привремени смештај старим лицима</t>
  </si>
  <si>
    <t>Извор верификације: извештаји Центра за социјални рад, извештај повереника за избеглице</t>
  </si>
  <si>
    <t>Извор верификације: број решења Центра за социјални рад о одобреним услугама смештаја у прихватилиште</t>
  </si>
  <si>
    <t>Образложење одступања од циљне вредности: није могуће предвидети тачно колико коирсника услуга смештаја у прихватилиште ће бити</t>
  </si>
  <si>
    <t>Извор верификације: извештај Интерресорне комисије</t>
  </si>
  <si>
    <t>Образложење одступања од циљне вредности: није могуће тачно предвидети број корисника</t>
  </si>
  <si>
    <t>21</t>
  </si>
  <si>
    <t>53</t>
  </si>
  <si>
    <t>43</t>
  </si>
  <si>
    <t>Извор верификације: број одобрених и подељених оброка</t>
  </si>
  <si>
    <t>125</t>
  </si>
  <si>
    <t>107</t>
  </si>
  <si>
    <t>Кристина Телек</t>
  </si>
  <si>
    <t>координатор Координационог тела за унапређење положаја рома и ромкиња</t>
  </si>
  <si>
    <t>Унапређење хигијенских, здравствених, социо-едукативног положаја рома и ромкиња.</t>
  </si>
  <si>
    <t>У току 2025 години програм се реализовало несметано.</t>
  </si>
  <si>
    <t>Свеобухватно развијхање психо-социјалних вештина и унапређење здравствене заштите ромске деце као и  унапређење васпитних компетенција родитеља наведене деце.</t>
  </si>
  <si>
    <t>Назив: Број обухваћене деце и родитеља са активностима</t>
  </si>
  <si>
    <t>Извор верификације:  извештај Мобилног тима</t>
  </si>
  <si>
    <t>Образложење одступања од циљне вредности: нема одступања</t>
  </si>
  <si>
    <t>174</t>
  </si>
  <si>
    <t>координатор пројектног тима</t>
  </si>
  <si>
    <t>Унапеређење положаја вишетсруко маргинализованих породица кроз развијање иновативне услуге теренских радника породицама</t>
  </si>
  <si>
    <t>Уговор са Немачком развојном агенцијом ГИЗ о реализацији пројекта</t>
  </si>
  <si>
    <t xml:space="preserve">Назив: Број корисника иновативне услуге, број деце и професионалаца обухваћене програмима </t>
  </si>
  <si>
    <t>Извор верификације: Извештаји достављених Немачкој развојној агенцији-ГИЗ-у</t>
  </si>
  <si>
    <t>370</t>
  </si>
  <si>
    <t>Набавка објекта у власништво ЈЛС ради даље развијање мреже за унапређење положаја рома и ромкиња</t>
  </si>
  <si>
    <t>Активност предвиђена Локалним акционим планом з аунапређење положај арома и ромкиња општине Кањижа</t>
  </si>
  <si>
    <t>Куповина објекта у насељу Хоргош ради развијања активности за унапређење положаја рома и ромкиња</t>
  </si>
  <si>
    <t>Назив: Куповин аобјекта</t>
  </si>
  <si>
    <t>Извор верификације: Купопродајни уговор о куповини објекта</t>
  </si>
  <si>
    <t>Образложење одступања од циљне вредности: административне препреке (нелегализован статус изабраног објекта)</t>
  </si>
  <si>
    <t xml:space="preserve">У летњој сезону преко Комуналца обезбедили смо недељно чишћење  отворених базенских простора, ангажовали смо два спасилаца у радном времену од 10.00 до 18.00 часова и обезбедили смо све потребне поправке везано за функционисање базена. Базен је био отворен сваког дана у летњим периоду. Услуга функционисања кампиралишта на Тиси се врши сукцесивно, у временском периоду од 28. априла до 15. септембра 2025. године на територији кампиралишта на обали Тисе у Кањижи. Гастро Балкан д.о.о. је био одржавалац и  обезбедио је санитарни материјал ( сапун, тоалатни папири, средство за чишћење) у санитарним чворовима. Одржавалац је обезбедио кошење траве на целој територији кампиралишта (зависно од временских услова),пражњење контејнера за смеће. </t>
  </si>
  <si>
    <t>Толнаи Чаба</t>
  </si>
  <si>
    <t>289 705</t>
  </si>
  <si>
    <t>162</t>
  </si>
  <si>
    <t>Делатност  хватања,  збрињавања,  ветеринарске  неге  и  смештаја  напуштених  и изгубљених животиња (паса и мачака) у прихватилишту за животиње у складу са одлуком обавља ЈП за комуналне услуге Комналац Кањижа.У извештајној 2025. години склопљен уговор а јавном приватном партнерству са Циконизацијом Ад из новог сада за послове обављања систематског уништавања комараца, крпеља и вршења услуге дератизације на територији општине Кањижа</t>
  </si>
  <si>
    <t>45</t>
  </si>
  <si>
    <t>У извештајној 2025 гогини обезбеђено је преузимање свих врста отпада из домаћинства на трансфер станици код Малог Песка који послује у оквиру регионалног система управљања отпадом - оносно Регионалне депоније доо из Бикова</t>
  </si>
  <si>
    <t>2600</t>
  </si>
  <si>
    <t>Почетак пројекта: 1.7.2024.
Завршетак пројекта: 30.6.2026.</t>
  </si>
  <si>
    <t>•	Повећани капацитети културних менаџера и продуцената у планирању и управљању фестивалима користећи иновативне, инклузивне и еколошки прихватљиве приступе;
•	Побољшана културна сцена и туристичка понуда на подручјима учесника, кроз развој иновативних и одрживих туристичких понуда;
•	Повећана свест о еколошким, инклузивним и одрживим принципима у културним догађајима и туристичким понудама међу локалним властима и заинтересованим странама;
•	Побољшана видљивост пројекта и културне сцене кроз спровођење свеобухватне промотивне кампање са обе стране границе како би се јавност информисала о новој и надолазећој културној сцени.</t>
  </si>
  <si>
    <t xml:space="preserve">Општи циљ је јачање сарадње и капацитета савремених културних и креативних сцена Мађарске и Србије за креирање одрживих туристичких понуда путем унапређења професионалних компетенција и уметничке продукције између 36 младих културних менаџера и уметника, посебно оних који долазе из рањивих група, кроз низ од 19 иновативних и инклузивних образовних, умрежавајућих и културних догађаја у јавним зеленим површинама током периода од 24 месеца.
Резултати:
•	Формирана мрежа од 20 младих менаџера и уметника из Мађарске и Србије,
•	Одржана 4 петодневна тренинга за 20 културних менаџера и уметника,
•	Организоване 2 студијске посете ради мапирања зелених површина за имплементацију фестивала,
•	Одржане 4 уметничке резиденције за 16 одабраних уметника,
•	Одржана 4 тродневна фестивала у два града и два насеља у Србији и Мађарској,
•	Организована 1 конференција за представљање најбољих пракси за 100 људи,
•	Спроведено 5 промотивних кампања за промоцију пројекта,
•	Креиран 1 афтермуви и 1 приручник за организовање догађаја у зеленим површинама.
</t>
  </si>
  <si>
    <t xml:space="preserve"> Интеграција деце из маргинализованих група у заједницу</t>
  </si>
  <si>
    <t>Извор верификације: Извештаји васпитача који раде са већински ромском децом у оквиру дневног боравка, извештаји предшколске установе и основне школе у Хоргошу.</t>
  </si>
  <si>
    <t>број деце у 
васпитној 
установи</t>
  </si>
  <si>
    <t>2024.</t>
  </si>
  <si>
    <t>директор центра за пружање услуг еи социјалне заштите</t>
  </si>
  <si>
    <t>набавка комби возила за социјално рањиве групе</t>
  </si>
  <si>
    <t>Извор верификације: куповина возила и превоз деце из социјалне групе</t>
  </si>
  <si>
    <t>Повећање знања и компетанција код младих менаџера у култури кроз одржавање радионица и фестивала.</t>
  </si>
  <si>
    <t>Пројекат: Оснаживање мађарске и српске културне сцене за одрживи труизам у јавним зеленим површинама PARKS4ALL</t>
  </si>
  <si>
    <t>Назив: тренинг у априлу 2025. године, уматнички камп у јулу 2025., фестивал у августу</t>
  </si>
  <si>
    <t>Извор верификације: фотографије, видео снимци листа присутности, новински чланци</t>
  </si>
  <si>
    <t xml:space="preserve">пакет дешавање </t>
  </si>
  <si>
    <t>129</t>
  </si>
  <si>
    <t>Извор верификације: листа присутности</t>
  </si>
  <si>
    <t>Извор верификације: број изграњених стаза</t>
  </si>
  <si>
    <t>обезбеђивање нове спортске опреме и опремање школе</t>
  </si>
  <si>
    <t>Назив: спортска опрема</t>
  </si>
  <si>
    <t>У  току  2025.  године  сви  послови  из  делокруга  функционисања  општинске  управе  реализовани  су несметано</t>
  </si>
  <si>
    <t>У  току  2025.  године  сви  послови  реализовани  су несметано</t>
  </si>
  <si>
    <t>Промоција верског туризма кроз истраживање, израду веб сајта https://www.sacredjourneys.rs/ и едукације</t>
  </si>
  <si>
    <t>Назив:  Промоција верског туризма</t>
  </si>
  <si>
    <r>
      <t xml:space="preserve">Извор верификације: </t>
    </r>
    <r>
      <rPr>
        <sz val="10"/>
        <rFont val="Arial"/>
        <family val="2"/>
      </rPr>
      <t>фотографије, скрин шотови веб сајта, Фејсбук страница пројекта, студија о верским местима у Војводини, календар верских дешавања</t>
    </r>
  </si>
  <si>
    <t>Оснаживање могућности за бављење спортом (атлетиком), изградња атлетски стазе и ширење знања о примени вежби из атлетике у другим спортовима</t>
  </si>
  <si>
    <t>Назив: штампање уџбеника/стручног рада Атлетика  као основа спортског развоја - трансфер знања и вештина на српском и мађарском, изградња атлетске стазе, промоција</t>
  </si>
  <si>
    <t xml:space="preserve">      У билансу прихода и расхода у периоду од 1. јануара до 31. децембра 2025. године утврђени су следећи износи, и то:</t>
  </si>
  <si>
    <t xml:space="preserve">      У Извештају о капиталним издацима и примањима у периоду од 1. јануара до 31. децембра 2025. године, утврђени су укупна примања у износу од 59.237 хиљада динара, укупни издаци у износу од 222.079 хиљада динара, и мањак примања у износу од 162.842 хиљада динара.</t>
  </si>
  <si>
    <t xml:space="preserve">      У Извештају о новчаним токовима у периоду  од 1. јануара до 31. децембра 2025. године, утврђени су укупни новчани приливи у износу од 1.449.910 хиљада динара, укупни новчани одливи у износу од 1.433.247 хиљада динара и салдо готовине на крају године у износу од 155.369 хиљада динара.</t>
  </si>
  <si>
    <t xml:space="preserve">      У извештају о извршењу буџета у периоду од 1. јануара до 31. децембра 2025. године, утврђена је укупна разлика у износу од 16.663 хиљада динара, између укупних прихода и примања у износу од 1.449.910 хиљада динара и укупних расхода и издатака у износу од 1.433.247 хиљада динара по нивоима финансирања из: Републике, АП, општине, донација и осталих извора.</t>
  </si>
  <si>
    <t>7414</t>
  </si>
  <si>
    <t>приходи од имовине који припрада имаоцима полиса осигурања</t>
  </si>
  <si>
    <t>7324</t>
  </si>
  <si>
    <t>капиталне помоћи од ЕУ</t>
  </si>
  <si>
    <t>Дотације међународним организацијама</t>
  </si>
  <si>
    <t>текуће дотације међународним организацијама</t>
  </si>
  <si>
    <t>капиталне дотације међународним организацијама</t>
  </si>
  <si>
    <t>Расходи који се финансирају из средстава за релаизацијз национланог инвестиционог плнана</t>
  </si>
  <si>
    <t>РАсходи који се  финансирају из средстава за реализацију националног инвестиционог плана</t>
  </si>
  <si>
    <t>Пројектно планирање</t>
  </si>
  <si>
    <t xml:space="preserve">      У билансу стања на дан 31. децембра 2025. године утврђена је укупна актива у износу од 3.899.321 хиљада динара и укупна пасива у износу од 3.899.321 хиљада динара.</t>
  </si>
  <si>
    <t>Вишак новчаних прилива (I–II)</t>
  </si>
  <si>
    <t>промена у односу на претходне године у %</t>
  </si>
  <si>
    <t>Проценат остварења у %</t>
  </si>
  <si>
    <t>Вредност у базној години              (2024)</t>
  </si>
  <si>
    <t>Мањак прихода и примања -буџетски дефицит</t>
  </si>
  <si>
    <t>V ВИШАК НОВЧАНИХ ПРИЛИВА (I-II)</t>
  </si>
  <si>
    <t>Члан 10.</t>
  </si>
  <si>
    <t xml:space="preserve">      Укупан фискални резултат је буџетски дефицит коригован за нето разлику између примања по основу отплате датих кредита и продаје финансијске имовине и одлива по основу датих кредита и набавке финансијске имовине, утврђен у износу од 37.097 хиљада динара.</t>
  </si>
  <si>
    <t>3. Мањак прихода и примања - буџетски дефицит (р.бр. 1-2)</t>
  </si>
  <si>
    <t xml:space="preserve">      Буџетски дефицит као разлика између укупног износа текућих прихода, примања остварених по основу продаје нефинансијске имовине и укупног износа текућих расхода и издатака за набавку нефинансијске имовине, утврђен је у износу од 37.097 хиљада динара.  </t>
  </si>
  <si>
    <t xml:space="preserve">      Вишак новчаних прилива добија се као разлика између укупних прилива која укључује поред текућих примања и примања по основу задуживања и продаје нефинансијске имовине и укупних издатака, који садржи и издатке за набавку финансијске имовине. Сходно томе вишак новчаних прилива износи 16.663 хиљада динара.       </t>
  </si>
  <si>
    <t xml:space="preserve">      Утврђује се нето финансирање општине Кањижа за 2025. годину у износу од 53.760 динара, и то:</t>
  </si>
  <si>
    <t>Члан 12.</t>
  </si>
  <si>
    <t>Члан 13.</t>
  </si>
  <si>
    <t>Члан 14.</t>
  </si>
  <si>
    <t>Члан 15.</t>
  </si>
  <si>
    <t xml:space="preserve">      Укупни расходи и издаци, укључујући издатке за отплату главнице дуга у износу од 1.433.795.533,25 динара, финансирани из свих извора финансирања искузују се у колони 11 и распоређују се по корисницима и програмима:</t>
  </si>
  <si>
    <t>свеобухватно развијање психо-социјланих вештина и унапређење здравствене заштите ромске деце као и унапређење васпитних компетенција родитеља наведене деце</t>
  </si>
  <si>
    <t>број обухваћене деце и родитења са активностима</t>
  </si>
  <si>
    <t xml:space="preserve">унапређење вишеструко маргинализованих породица </t>
  </si>
  <si>
    <t>број корисника иновативне услуге</t>
  </si>
  <si>
    <t xml:space="preserve">одржавање објекта </t>
  </si>
  <si>
    <t>фарбарски радови</t>
  </si>
  <si>
    <t>унапређење квалитета живота мештана и јачање осећај заједништва</t>
  </si>
  <si>
    <t>број организованих културних догађаја</t>
  </si>
  <si>
    <t>површина термоизолованих зидова омотача обејекта</t>
  </si>
  <si>
    <t xml:space="preserve">   Термоизолација фасаде објекта обданишта
Опис планираних радова:
1. Термоизолатерски радови
- Постављање фасадне термоизолације помоћу камене вуне дебљине 10 цм, уз завршну обраду Бавалитом.
- Термоизолација око прозорских оквира каменом вуном дебљине 2-3 цм.
- Постављање термоизолације сокле зграде од стиродур плоча дебљине 10 цм.
- Плафонска термоизолација (ИИИ фаза) помоћу камене вуне дебљине 15 цм.
2. Лимарски радови
- Замена и постављање нових кровних олука и вертикала од поцинкованог лима.
- Уградња нових прозорских прагова од поцинкованог фарбаног лима беле боје.
3. Молерско-фарбарски радови
- Обрада и фарбање дрвене стрехе крова заштитним премазом.
4. Разни радови
- Демонтажа и поновна монтажа уређаја на фасади (клима уређаји, светиљке, звонце, табли, држач заставе).
- Постављање заштитних кутија на фасади за громобранске спојеве.</t>
  </si>
  <si>
    <t xml:space="preserve">  Санациони радови у мокром чвору, код улазних степеништа и код шахтова подрумских прозора
САНАЦИЈА ШАХТОВА
Скинуте су решетке и очишћени зидови и подови шахта. Санирана је пукотина у шахту, и урађен је хидроизолацијски премаз зидова и пода. Израђена је челична надстрешница прекривена пластифицираним лимом за заштиту од падавина, са могућношћу померања на спољну страну ради чишћења.
САНАЦИЈА СТЕПЕНИШТА
Најпре су обијене постојеће керамичке плочице на степеништу и уклоњен је лепак. Шут је однесен. Израђена је подлога од санационог малтера и формиран је пад. Набављене су и остављене неклизајуће плочице за спољну употребу и исечене су да би одговарале лучном облику степеништа, те су залепљене флексибилним лепком. Поправљен је малтер на бочном зиду степеништа санационим малтером.
САНАЦИЈА МОКРОГ ЧВОРА
Демонтирани су стојећи писоари и одвезени на градску депонију. Набављене су водоводне цеви и прерађене су да одговарају сврси. Набављен је материјал и ПВЦ канализациони цеви које су обрађене да одговарају намени. Набављени су и монтирани сензори за писоаре, као и сами писоари и ситног помоћног материјала за монтажу цеви. Набављен је материјал и израђени су прикључци нових инсталација на постојеће, са испитивањем система и пуштањем у рад. Набављен је материјал и изведени су пратећи електро инсталатерски радови. Обијене су керамичке плочице са зидова и пода заједно са лепком, те су однесене на градску депонију. Зидови су малтерисани и поправљени продужно цементним малтером. Набављен је материјал за израду цементне кошуљице. Зидови су обложени керамичким плочицама у лепак, са фуговањем и чишћењем. Обложен је под керамичким плочицама у лепак, са фуговањем и чишћењем.
МОЛЕРСКИ РАДОВИ
Поправљени су и окречени унутрашњи зидови у два слоја са полудисперзивним материјалом у белој боји. Офарбане су подне даске у два слоја са акрилним премазом на воденој бази у тамној боји.</t>
  </si>
  <si>
    <t>Пројекат: Опремање и уређење сеоског дома у Велебиту</t>
  </si>
  <si>
    <t>„Опремање и уређење сеоског дома у Велебиту“ успешно је реализован и значајно је допринео оживљавању друштвеног и културног живота у селу Велебит, као и у суседним насељима: Зимоњић, Трешњевац, Долине и Тотово Село. Ова насеља, са око 3.000 становника, претежно карактерише рурални начин живота и ограничен приступ културним садржајима, док око 500 мештана Велебита директно користи новоуређени простор.
Сеоски дом у Велебиту је током 2024. године реновиран и енергетски саниран, споља и изнутра. У оквиру овог пројекта, уз подршку Министарства за бригу о селу, набављен је нови намештај и изведени су молерски радови, чиме је простор у потпуности припремљен за редовну употребу.
Опремљени сеоски дом сада служи као центар друштвених и културних дешавања, доступан свим генерацијама. У њему се реализују културне манифестације, уметничке радионице, филмске вечери, курсеви дигиталне уметности и дружења, чиме се унапређује квалитет живота мештана и јача осећај заједништва.</t>
  </si>
  <si>
    <t>Опремање и уређење сеоског дома у Велебиту</t>
  </si>
  <si>
    <t>Износ из претходне године (почетно стање)</t>
  </si>
  <si>
    <t>Члан 16.</t>
  </si>
  <si>
    <t xml:space="preserve">      На основу члана 78. Закона о буџетском систему ("Сл. гласник РС", бр. 54/2009, 73/2010, 101/2010, 101/2011, 93/2012, 62/2013, 63/2013 -испр., 108/2013, 142/2014, 68/2015 -др. закон, 103/2015, 99/2016, 113/2017, 95/2018, 31/2019, 72/2019, 149/2020, 118/2021, 138/2022 и 118/2021 - др. закон, 92/2023 и 94/2024), члaна 32. Закона о локалној самоуправи ("Сл. гласник РС", број 129/2007, 83/2014 -др. закон, 101/2016 -др. закон, 47/2018 и 111/2021 -др.закон) и члана 40.  тачка 2. Статута општине Кањижа ("Сл. лист општине Кањижа", бр. 2/2020) Скупштина општине Кањижа, на седници одржаној дана 28. 05. A55742026. године донела је</t>
  </si>
  <si>
    <t>Број: 002605432 2026</t>
  </si>
  <si>
    <t>Дана: 28. 5.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</si>
</sst>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_(* \(#,##0.00\);_(* &quot;-&quot;??_);_(@_)"/>
    <numFmt numFmtId="164" formatCode="#,##0\ _D_i_n_."/>
    <numFmt numFmtId="165" formatCode="0.0%"/>
    <numFmt numFmtId="166" formatCode="_(* #,##0.00_);_(* \(#,##0.00\);_(* &quot;-&quot;_);_(@_)"/>
    <numFmt numFmtId="167" formatCode="_-* #,##0.00\ _F_t_-;\-* #,##0.00\ _F_t_-;_-* &quot;-&quot;??\ _F_t_-;_-@_-"/>
    <numFmt numFmtId="168" formatCode="#,##0.0"/>
    <numFmt numFmtId="169" formatCode="#,##0.000"/>
  </numFmts>
  <fonts count="103" x14ac:knownFonts="1">
    <font>
      <sz val="10"/>
      <name val="Arial"/>
      <charset val="238"/>
    </font>
    <font>
      <sz val="11"/>
      <color rgb="FF000000"/>
      <name val="Calibri"/>
      <family val="2"/>
      <charset val="238"/>
    </font>
    <font>
      <sz val="10"/>
      <name val="Calibri"/>
      <family val="2"/>
      <charset val="238"/>
    </font>
    <font>
      <b/>
      <sz val="10"/>
      <name val="Calibri"/>
      <family val="2"/>
      <charset val="238"/>
    </font>
    <font>
      <b/>
      <sz val="12"/>
      <name val="Calibri"/>
      <family val="2"/>
      <charset val="238"/>
    </font>
    <font>
      <sz val="11"/>
      <name val="Calibri"/>
      <family val="2"/>
      <charset val="238"/>
    </font>
    <font>
      <sz val="9"/>
      <name val="Calibri"/>
      <family val="2"/>
      <charset val="238"/>
    </font>
    <font>
      <i/>
      <sz val="10"/>
      <name val="Calibri"/>
      <family val="2"/>
      <charset val="238"/>
    </font>
    <font>
      <b/>
      <sz val="10"/>
      <name val="Calibri"/>
      <family val="2"/>
      <charset val="1"/>
    </font>
    <font>
      <sz val="10"/>
      <name val="Calibri"/>
      <family val="2"/>
      <charset val="1"/>
    </font>
    <font>
      <sz val="8.5"/>
      <name val="Calibri"/>
      <family val="2"/>
      <charset val="238"/>
    </font>
    <font>
      <b/>
      <sz val="9.5"/>
      <name val="Calibri"/>
      <family val="2"/>
      <charset val="238"/>
    </font>
    <font>
      <b/>
      <sz val="9"/>
      <name val="Calibri"/>
      <family val="2"/>
      <charset val="238"/>
    </font>
    <font>
      <i/>
      <sz val="9"/>
      <name val="Calibri"/>
      <family val="2"/>
      <charset val="238"/>
    </font>
    <font>
      <sz val="6"/>
      <name val="Calibri"/>
      <family val="2"/>
      <charset val="238"/>
    </font>
    <font>
      <i/>
      <sz val="10"/>
      <name val="Calibri"/>
      <family val="2"/>
      <charset val="1"/>
    </font>
    <font>
      <sz val="8"/>
      <name val="Calibri"/>
      <family val="2"/>
      <charset val="238"/>
    </font>
    <font>
      <i/>
      <sz val="8"/>
      <name val="Calibri"/>
      <family val="2"/>
      <charset val="238"/>
    </font>
    <font>
      <sz val="9"/>
      <name val="Calibri"/>
      <family val="2"/>
      <charset val="1"/>
    </font>
    <font>
      <i/>
      <sz val="8"/>
      <name val="Calibri"/>
      <family val="2"/>
      <charset val="1"/>
    </font>
    <font>
      <i/>
      <sz val="9"/>
      <name val="Calibri"/>
      <family val="2"/>
      <charset val="1"/>
    </font>
    <font>
      <b/>
      <i/>
      <sz val="10"/>
      <name val="Calibri"/>
      <family val="2"/>
      <charset val="1"/>
    </font>
    <font>
      <b/>
      <sz val="11"/>
      <name val="Calibri"/>
      <family val="2"/>
      <charset val="1"/>
    </font>
    <font>
      <i/>
      <sz val="11"/>
      <name val="Calibri"/>
      <family val="2"/>
      <charset val="1"/>
    </font>
    <font>
      <sz val="11"/>
      <name val="Calibri"/>
      <family val="2"/>
      <charset val="1"/>
    </font>
    <font>
      <u/>
      <sz val="10"/>
      <color rgb="FF0000FF"/>
      <name val="Arial"/>
      <family val="2"/>
      <charset val="1"/>
    </font>
    <font>
      <b/>
      <sz val="8"/>
      <name val="Calibri"/>
      <family val="2"/>
      <charset val="1"/>
    </font>
    <font>
      <b/>
      <sz val="10"/>
      <name val="Calibri"/>
      <family val="2"/>
    </font>
    <font>
      <sz val="10"/>
      <name val="Calibri"/>
      <family val="2"/>
    </font>
    <font>
      <b/>
      <sz val="9"/>
      <name val="Calibri"/>
      <family val="2"/>
    </font>
    <font>
      <b/>
      <sz val="10"/>
      <name val="Calibri"/>
      <family val="2"/>
      <scheme val="minor"/>
    </font>
    <font>
      <sz val="10"/>
      <name val="Calibri"/>
      <family val="2"/>
      <scheme val="minor"/>
    </font>
    <font>
      <sz val="8"/>
      <name val="Calibri"/>
      <family val="2"/>
      <scheme val="minor"/>
    </font>
    <font>
      <sz val="9"/>
      <name val="Calibri"/>
      <family val="2"/>
      <scheme val="minor"/>
    </font>
    <font>
      <i/>
      <sz val="10"/>
      <name val="Calibri"/>
      <family val="2"/>
      <scheme val="minor"/>
    </font>
    <font>
      <i/>
      <sz val="8"/>
      <name val="Calibri"/>
      <family val="2"/>
      <scheme val="minor"/>
    </font>
    <font>
      <sz val="8"/>
      <name val="Calibri"/>
      <family val="2"/>
    </font>
    <font>
      <sz val="9"/>
      <name val="Calibri"/>
      <family val="2"/>
    </font>
    <font>
      <i/>
      <sz val="10"/>
      <name val="Calibri"/>
      <family val="2"/>
    </font>
    <font>
      <i/>
      <sz val="8"/>
      <name val="Calibri"/>
      <family val="2"/>
    </font>
    <font>
      <b/>
      <sz val="8"/>
      <name val="Calibri"/>
      <family val="2"/>
    </font>
    <font>
      <b/>
      <sz val="11"/>
      <name val="Calibri"/>
      <family val="2"/>
      <scheme val="minor"/>
    </font>
    <font>
      <sz val="11"/>
      <name val="Calibri"/>
      <family val="2"/>
      <scheme val="minor"/>
    </font>
    <font>
      <sz val="10"/>
      <name val="Arial"/>
      <family val="2"/>
    </font>
    <font>
      <b/>
      <sz val="8"/>
      <name val="Calibri"/>
      <family val="2"/>
      <scheme val="minor"/>
    </font>
    <font>
      <sz val="9.5"/>
      <name val="Calibri"/>
      <family val="2"/>
    </font>
    <font>
      <b/>
      <sz val="9.5"/>
      <name val="Calibri"/>
      <family val="2"/>
    </font>
    <font>
      <b/>
      <i/>
      <sz val="10"/>
      <name val="Calibri"/>
      <family val="2"/>
    </font>
    <font>
      <sz val="11"/>
      <name val="Calibri"/>
      <family val="2"/>
    </font>
    <font>
      <sz val="12"/>
      <name val="Calibri"/>
      <family val="2"/>
    </font>
    <font>
      <i/>
      <sz val="9"/>
      <name val="Calibri"/>
      <family val="2"/>
    </font>
    <font>
      <b/>
      <sz val="11"/>
      <name val="Calibri"/>
      <family val="2"/>
    </font>
    <font>
      <sz val="8"/>
      <name val="Arial"/>
      <family val="2"/>
    </font>
    <font>
      <sz val="9"/>
      <color indexed="81"/>
      <name val="Tahoma"/>
      <family val="2"/>
    </font>
    <font>
      <b/>
      <sz val="9"/>
      <color indexed="81"/>
      <name val="Tahoma"/>
      <family val="2"/>
    </font>
    <font>
      <b/>
      <i/>
      <sz val="8"/>
      <name val="Calibri"/>
      <family val="2"/>
    </font>
    <font>
      <b/>
      <i/>
      <sz val="10"/>
      <name val="Calibri"/>
      <family val="2"/>
      <scheme val="minor"/>
    </font>
    <font>
      <i/>
      <sz val="9"/>
      <name val="Calibri"/>
      <family val="2"/>
      <scheme val="minor"/>
    </font>
    <font>
      <b/>
      <i/>
      <sz val="9"/>
      <name val="Calibri"/>
      <family val="2"/>
    </font>
    <font>
      <i/>
      <sz val="9.5"/>
      <name val="Calibri"/>
      <family val="2"/>
    </font>
    <font>
      <sz val="10"/>
      <name val="Arial"/>
      <family val="2"/>
    </font>
    <font>
      <sz val="12"/>
      <color rgb="FFFF0000"/>
      <name val="Calibri"/>
      <family val="2"/>
      <scheme val="minor"/>
    </font>
    <font>
      <b/>
      <sz val="12"/>
      <color rgb="FFFF0000"/>
      <name val="Calibri"/>
      <family val="2"/>
      <scheme val="minor"/>
    </font>
    <font>
      <sz val="12"/>
      <name val="Calibri"/>
      <family val="2"/>
      <scheme val="minor"/>
    </font>
    <font>
      <sz val="12"/>
      <color theme="4" tint="-0.249977111117893"/>
      <name val="Calibri"/>
      <family val="2"/>
      <scheme val="minor"/>
    </font>
    <font>
      <sz val="12"/>
      <color rgb="FF0070C0"/>
      <name val="Calibri"/>
      <family val="2"/>
      <scheme val="minor"/>
    </font>
    <font>
      <b/>
      <sz val="12"/>
      <color rgb="FF0070C0"/>
      <name val="Calibri"/>
      <family val="2"/>
      <scheme val="minor"/>
    </font>
    <font>
      <sz val="11"/>
      <color rgb="FFFF0000"/>
      <name val="Calibri"/>
      <family val="2"/>
      <scheme val="minor"/>
    </font>
    <font>
      <sz val="10"/>
      <name val="Arial"/>
      <family val="2"/>
      <charset val="238"/>
    </font>
    <font>
      <sz val="6"/>
      <color rgb="FFFF0000"/>
      <name val="Calibri"/>
      <family val="2"/>
      <scheme val="minor"/>
    </font>
    <font>
      <sz val="6"/>
      <name val="Calibri"/>
      <family val="2"/>
      <scheme val="minor"/>
    </font>
    <font>
      <sz val="10"/>
      <color rgb="FFFF0000"/>
      <name val="Calibri"/>
      <family val="2"/>
      <scheme val="minor"/>
    </font>
    <font>
      <b/>
      <sz val="10"/>
      <color rgb="FFFF0000"/>
      <name val="Calibri"/>
      <family val="2"/>
      <scheme val="minor"/>
    </font>
    <font>
      <sz val="10"/>
      <color rgb="FFFF0000"/>
      <name val="Calibri"/>
      <family val="2"/>
    </font>
    <font>
      <b/>
      <sz val="10"/>
      <color rgb="FF00B050"/>
      <name val="Calibri"/>
      <family val="2"/>
    </font>
    <font>
      <i/>
      <sz val="10"/>
      <color rgb="FF00B050"/>
      <name val="Calibri"/>
      <family val="2"/>
    </font>
    <font>
      <i/>
      <sz val="9"/>
      <color rgb="FF00B050"/>
      <name val="Calibri"/>
      <family val="2"/>
    </font>
    <font>
      <b/>
      <i/>
      <sz val="10"/>
      <color rgb="FF00B050"/>
      <name val="Calibri"/>
      <family val="2"/>
    </font>
    <font>
      <b/>
      <sz val="12"/>
      <name val="Calibri"/>
      <family val="2"/>
      <scheme val="minor"/>
    </font>
    <font>
      <i/>
      <u/>
      <sz val="10"/>
      <name val="Calibri"/>
      <family val="2"/>
      <scheme val="minor"/>
    </font>
    <font>
      <b/>
      <u/>
      <sz val="12"/>
      <name val="Calibri"/>
      <family val="2"/>
      <scheme val="minor"/>
    </font>
    <font>
      <b/>
      <u/>
      <sz val="11"/>
      <name val="Calibri"/>
      <family val="2"/>
      <scheme val="minor"/>
    </font>
    <font>
      <b/>
      <sz val="8"/>
      <name val="Calibri"/>
      <family val="2"/>
      <charset val="238"/>
    </font>
    <font>
      <i/>
      <sz val="11"/>
      <name val="Calibri"/>
      <family val="2"/>
    </font>
    <font>
      <b/>
      <sz val="12"/>
      <name val="Arial"/>
      <family val="2"/>
    </font>
    <font>
      <sz val="12"/>
      <name val="Arial"/>
      <family val="2"/>
    </font>
    <font>
      <sz val="11"/>
      <name val="Arial"/>
      <family val="2"/>
    </font>
    <font>
      <b/>
      <sz val="11"/>
      <name val="Arial"/>
      <family val="2"/>
    </font>
    <font>
      <i/>
      <sz val="8"/>
      <name val="Arial"/>
      <family val="2"/>
    </font>
    <font>
      <b/>
      <sz val="10"/>
      <name val="Arial"/>
      <family val="2"/>
    </font>
    <font>
      <sz val="10"/>
      <color rgb="FFFF0000"/>
      <name val="Arial"/>
      <family val="2"/>
    </font>
    <font>
      <sz val="11"/>
      <color indexed="8"/>
      <name val="Calibri"/>
      <family val="2"/>
      <charset val="1"/>
    </font>
    <font>
      <sz val="10"/>
      <name val="Arial"/>
      <family val="2"/>
      <charset val="1"/>
    </font>
    <font>
      <b/>
      <sz val="10"/>
      <name val="Arial"/>
      <family val="2"/>
      <charset val="238"/>
    </font>
    <font>
      <i/>
      <sz val="12"/>
      <name val="Arial"/>
      <family val="2"/>
    </font>
    <font>
      <b/>
      <sz val="16"/>
      <name val="Calibri"/>
      <family val="2"/>
    </font>
    <font>
      <b/>
      <sz val="12"/>
      <name val="Calibri"/>
      <family val="2"/>
    </font>
    <font>
      <sz val="9"/>
      <name val="Arial"/>
      <family val="2"/>
    </font>
    <font>
      <vertAlign val="superscript"/>
      <sz val="10"/>
      <name val="Arial"/>
      <family val="2"/>
    </font>
    <font>
      <b/>
      <sz val="10"/>
      <name val="Arial"/>
      <family val="2"/>
      <charset val="1"/>
    </font>
    <font>
      <vertAlign val="superscript"/>
      <sz val="10"/>
      <name val="Arial"/>
      <family val="2"/>
      <charset val="1"/>
    </font>
    <font>
      <b/>
      <i/>
      <sz val="11"/>
      <name val="Calibri"/>
      <family val="2"/>
      <scheme val="minor"/>
    </font>
    <font>
      <i/>
      <sz val="11"/>
      <name val="Calibri"/>
      <family val="2"/>
      <scheme val="minor"/>
    </font>
  </fonts>
  <fills count="26">
    <fill>
      <patternFill patternType="none"/>
    </fill>
    <fill>
      <patternFill patternType="gray125"/>
    </fill>
    <fill>
      <patternFill patternType="solid">
        <fgColor rgb="FFC6D9F1"/>
        <bgColor rgb="FFB9CDE5"/>
      </patternFill>
    </fill>
    <fill>
      <patternFill patternType="solid">
        <fgColor rgb="FFFAC090"/>
        <bgColor rgb="FFE6B9B8"/>
      </patternFill>
    </fill>
    <fill>
      <patternFill patternType="solid">
        <fgColor rgb="FFD9D9D9"/>
        <bgColor rgb="FFC6D9F1"/>
      </patternFill>
    </fill>
    <fill>
      <patternFill patternType="solid">
        <fgColor rgb="FFFFD85B"/>
        <bgColor rgb="FFFAC090"/>
      </patternFill>
    </fill>
    <fill>
      <patternFill patternType="solid">
        <fgColor rgb="FFFFFF66"/>
        <bgColor rgb="FFFFD85B"/>
      </patternFill>
    </fill>
    <fill>
      <patternFill patternType="solid">
        <fgColor rgb="FFF2F2F2"/>
        <bgColor rgb="FFFFFFCC"/>
      </patternFill>
    </fill>
    <fill>
      <patternFill patternType="solid">
        <fgColor rgb="FFFF9999"/>
        <bgColor rgb="FFFF8080"/>
      </patternFill>
    </fill>
    <fill>
      <patternFill patternType="solid">
        <fgColor rgb="FFCCECFF"/>
        <bgColor rgb="FFCCFFFF"/>
      </patternFill>
    </fill>
    <fill>
      <patternFill patternType="solid">
        <fgColor rgb="FFFFC000"/>
        <bgColor rgb="FFFFD85B"/>
      </patternFill>
    </fill>
    <fill>
      <patternFill patternType="solid">
        <fgColor rgb="FFBFBFBF"/>
        <bgColor rgb="FFB9CDE5"/>
      </patternFill>
    </fill>
    <fill>
      <patternFill patternType="solid">
        <fgColor rgb="FFFFFF66"/>
        <bgColor indexed="64"/>
      </patternFill>
    </fill>
    <fill>
      <patternFill patternType="solid">
        <fgColor theme="7" tint="0.39997558519241921"/>
        <bgColor indexed="64"/>
      </patternFill>
    </fill>
    <fill>
      <patternFill patternType="solid">
        <fgColor rgb="FFFFFF00"/>
        <bgColor indexed="64"/>
      </patternFill>
    </fill>
    <fill>
      <patternFill patternType="solid">
        <fgColor theme="4" tint="0.59999389629810485"/>
        <bgColor rgb="FFCCFFFF"/>
      </patternFill>
    </fill>
    <fill>
      <patternFill patternType="solid">
        <fgColor theme="4" tint="0.59999389629810485"/>
        <bgColor indexed="64"/>
      </patternFill>
    </fill>
    <fill>
      <patternFill patternType="solid">
        <fgColor theme="0" tint="-4.9989318521683403E-2"/>
        <bgColor indexed="64"/>
      </patternFill>
    </fill>
    <fill>
      <patternFill patternType="solid">
        <fgColor theme="9" tint="0.39997558519241921"/>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8" tint="0.79998168889431442"/>
        <bgColor indexed="64"/>
      </patternFill>
    </fill>
    <fill>
      <patternFill patternType="solid">
        <fgColor theme="3" tint="0.79998168889431442"/>
        <bgColor indexed="64"/>
      </patternFill>
    </fill>
    <fill>
      <patternFill patternType="solid">
        <fgColor theme="0"/>
        <bgColor indexed="64"/>
      </patternFill>
    </fill>
    <fill>
      <patternFill patternType="solid">
        <fgColor theme="0" tint="-0.14999847407452621"/>
        <bgColor rgb="FFFBE5D6"/>
      </patternFill>
    </fill>
    <fill>
      <patternFill patternType="solid">
        <fgColor theme="6" tint="0.59999389629810485"/>
        <bgColor indexed="64"/>
      </patternFill>
    </fill>
  </fills>
  <borders count="115">
    <border>
      <left/>
      <right/>
      <top/>
      <bottom/>
      <diagonal/>
    </border>
    <border>
      <left/>
      <right/>
      <top/>
      <bottom style="hair">
        <color auto="1"/>
      </bottom>
      <diagonal/>
    </border>
    <border>
      <left style="hair">
        <color auto="1"/>
      </left>
      <right style="hair">
        <color auto="1"/>
      </right>
      <top style="hair">
        <color auto="1"/>
      </top>
      <bottom style="hair">
        <color auto="1"/>
      </bottom>
      <diagonal/>
    </border>
    <border>
      <left/>
      <right style="hair">
        <color auto="1"/>
      </right>
      <top style="hair">
        <color auto="1"/>
      </top>
      <bottom style="hair">
        <color auto="1"/>
      </bottom>
      <diagonal/>
    </border>
    <border>
      <left style="hair">
        <color auto="1"/>
      </left>
      <right style="hair">
        <color auto="1"/>
      </right>
      <top/>
      <bottom/>
      <diagonal/>
    </border>
    <border>
      <left style="hair">
        <color auto="1"/>
      </left>
      <right style="hair">
        <color auto="1"/>
      </right>
      <top style="hair">
        <color auto="1"/>
      </top>
      <bottom/>
      <diagonal/>
    </border>
    <border>
      <left/>
      <right style="hair">
        <color auto="1"/>
      </right>
      <top/>
      <bottom/>
      <diagonal/>
    </border>
    <border>
      <left style="hair">
        <color auto="1"/>
      </left>
      <right/>
      <top/>
      <bottom/>
      <diagonal/>
    </border>
    <border>
      <left style="hair">
        <color auto="1"/>
      </left>
      <right style="hair">
        <color auto="1"/>
      </right>
      <top/>
      <bottom style="hair">
        <color auto="1"/>
      </bottom>
      <diagonal/>
    </border>
    <border>
      <left/>
      <right style="hair">
        <color auto="1"/>
      </right>
      <top/>
      <bottom style="hair">
        <color auto="1"/>
      </bottom>
      <diagonal/>
    </border>
    <border>
      <left style="hair">
        <color auto="1"/>
      </left>
      <right/>
      <top style="hair">
        <color auto="1"/>
      </top>
      <bottom style="hair">
        <color auto="1"/>
      </bottom>
      <diagonal/>
    </border>
    <border>
      <left/>
      <right/>
      <top style="hair">
        <color auto="1"/>
      </top>
      <bottom style="hair">
        <color auto="1"/>
      </bottom>
      <diagonal/>
    </border>
    <border>
      <left style="hair">
        <color auto="1"/>
      </left>
      <right/>
      <top style="hair">
        <color auto="1"/>
      </top>
      <bottom/>
      <diagonal/>
    </border>
    <border>
      <left/>
      <right/>
      <top style="hair">
        <color auto="1"/>
      </top>
      <bottom/>
      <diagonal/>
    </border>
    <border>
      <left/>
      <right style="hair">
        <color auto="1"/>
      </right>
      <top style="hair">
        <color auto="1"/>
      </top>
      <bottom/>
      <diagonal/>
    </border>
    <border>
      <left style="hair">
        <color auto="1"/>
      </left>
      <right/>
      <top/>
      <bottom style="hair">
        <color auto="1"/>
      </bottom>
      <diagonal/>
    </border>
    <border>
      <left/>
      <right/>
      <top/>
      <bottom style="hair">
        <color indexed="8"/>
      </bottom>
      <diagonal/>
    </border>
    <border>
      <left style="hair">
        <color indexed="8"/>
      </left>
      <right style="hair">
        <color indexed="8"/>
      </right>
      <top style="hair">
        <color indexed="8"/>
      </top>
      <bottom style="hair">
        <color indexed="8"/>
      </bottom>
      <diagonal/>
    </border>
    <border>
      <left style="hair">
        <color indexed="8"/>
      </left>
      <right/>
      <top style="hair">
        <color indexed="8"/>
      </top>
      <bottom style="hair">
        <color indexed="8"/>
      </bottom>
      <diagonal/>
    </border>
    <border>
      <left/>
      <right/>
      <top style="hair">
        <color indexed="8"/>
      </top>
      <bottom style="hair">
        <color indexed="8"/>
      </bottom>
      <diagonal/>
    </border>
    <border>
      <left/>
      <right style="hair">
        <color indexed="8"/>
      </right>
      <top style="hair">
        <color indexed="8"/>
      </top>
      <bottom style="hair">
        <color indexed="8"/>
      </bottom>
      <diagonal/>
    </border>
    <border>
      <left style="hair">
        <color indexed="8"/>
      </left>
      <right style="hair">
        <color indexed="8"/>
      </right>
      <top style="hair">
        <color indexed="8"/>
      </top>
      <bottom/>
      <diagonal/>
    </border>
    <border>
      <left style="hair">
        <color indexed="8"/>
      </left>
      <right style="hair">
        <color indexed="8"/>
      </right>
      <top/>
      <bottom/>
      <diagonal/>
    </border>
    <border>
      <left style="hair">
        <color indexed="8"/>
      </left>
      <right/>
      <top style="hair">
        <color indexed="8"/>
      </top>
      <bottom/>
      <diagonal/>
    </border>
    <border>
      <left/>
      <right/>
      <top style="hair">
        <color indexed="8"/>
      </top>
      <bottom/>
      <diagonal/>
    </border>
    <border>
      <left/>
      <right style="hair">
        <color indexed="8"/>
      </right>
      <top style="hair">
        <color indexed="8"/>
      </top>
      <bottom/>
      <diagonal/>
    </border>
    <border>
      <left style="hair">
        <color indexed="8"/>
      </left>
      <right/>
      <top/>
      <bottom style="hair">
        <color indexed="8"/>
      </bottom>
      <diagonal/>
    </border>
    <border>
      <left/>
      <right style="hair">
        <color indexed="8"/>
      </right>
      <top/>
      <bottom style="hair">
        <color indexed="8"/>
      </bottom>
      <diagonal/>
    </border>
    <border>
      <left style="hair">
        <color indexed="8"/>
      </left>
      <right/>
      <top/>
      <bottom/>
      <diagonal/>
    </border>
    <border>
      <left/>
      <right style="hair">
        <color indexed="8"/>
      </right>
      <top/>
      <bottom/>
      <diagonal/>
    </border>
    <border>
      <left style="hair">
        <color indexed="8"/>
      </left>
      <right style="hair">
        <color indexed="8"/>
      </right>
      <top/>
      <bottom style="hair">
        <color indexed="8"/>
      </bottom>
      <diagonal/>
    </border>
    <border>
      <left style="thin">
        <color indexed="64"/>
      </left>
      <right/>
      <top style="thin">
        <color indexed="64"/>
      </top>
      <bottom style="thin">
        <color indexed="64"/>
      </bottom>
      <diagonal/>
    </border>
    <border>
      <left/>
      <right/>
      <top style="thin">
        <color auto="1"/>
      </top>
      <bottom style="thin">
        <color auto="1"/>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diagonal/>
    </border>
    <border>
      <left/>
      <right style="thin">
        <color indexed="64"/>
      </right>
      <top style="hair">
        <color indexed="64"/>
      </top>
      <bottom/>
      <diagonal/>
    </border>
    <border>
      <left style="thin">
        <color indexed="64"/>
      </left>
      <right style="thin">
        <color indexed="64"/>
      </right>
      <top style="hair">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right style="thin">
        <color indexed="64"/>
      </right>
      <top/>
      <bottom/>
      <diagonal/>
    </border>
    <border>
      <left style="thin">
        <color indexed="64"/>
      </left>
      <right/>
      <top/>
      <bottom/>
      <diagonal/>
    </border>
    <border>
      <left style="thin">
        <color indexed="64"/>
      </left>
      <right style="thin">
        <color indexed="64"/>
      </right>
      <top/>
      <bottom style="hair">
        <color indexed="64"/>
      </bottom>
      <diagonal/>
    </border>
    <border>
      <left/>
      <right/>
      <top style="thin">
        <color auto="1"/>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auto="1"/>
      </bottom>
      <diagonal/>
    </border>
    <border>
      <left/>
      <right style="thin">
        <color indexed="64"/>
      </right>
      <top/>
      <bottom style="thin">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hair">
        <color indexed="64"/>
      </top>
      <bottom style="thin">
        <color indexed="64"/>
      </bottom>
      <diagonal/>
    </border>
    <border>
      <left/>
      <right/>
      <top style="hair">
        <color indexed="8"/>
      </top>
      <bottom style="hair">
        <color indexed="8"/>
      </bottom>
      <diagonal/>
    </border>
    <border>
      <left/>
      <right/>
      <top style="hair">
        <color indexed="64"/>
      </top>
      <bottom style="hair">
        <color indexed="64"/>
      </bottom>
      <diagonal/>
    </border>
    <border>
      <left/>
      <right style="thin">
        <color indexed="8"/>
      </right>
      <top style="hair">
        <color indexed="8"/>
      </top>
      <bottom style="hair">
        <color indexed="8"/>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hair">
        <color indexed="64"/>
      </top>
      <bottom style="thin">
        <color indexed="64"/>
      </bottom>
      <diagonal/>
    </border>
    <border>
      <left/>
      <right style="thin">
        <color indexed="8"/>
      </right>
      <top style="hair">
        <color indexed="8"/>
      </top>
      <bottom style="thin">
        <color indexed="8"/>
      </bottom>
      <diagonal/>
    </border>
    <border>
      <left style="thin">
        <color indexed="64"/>
      </left>
      <right style="thin">
        <color indexed="64"/>
      </right>
      <top style="thin">
        <color indexed="64"/>
      </top>
      <bottom/>
      <diagonal/>
    </border>
    <border>
      <left style="hair">
        <color indexed="64"/>
      </left>
      <right/>
      <top style="hair">
        <color indexed="64"/>
      </top>
      <bottom style="thin">
        <color indexed="64"/>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right style="hair">
        <color indexed="64"/>
      </right>
      <top style="thin">
        <color indexed="64"/>
      </top>
      <bottom/>
      <diagonal/>
    </border>
    <border>
      <left style="hair">
        <color auto="1"/>
      </left>
      <right/>
      <top style="hair">
        <color auto="1"/>
      </top>
      <bottom style="hair">
        <color indexed="64"/>
      </bottom>
      <diagonal/>
    </border>
    <border>
      <left/>
      <right style="thin">
        <color auto="1"/>
      </right>
      <top style="hair">
        <color auto="1"/>
      </top>
      <bottom style="thin">
        <color auto="1"/>
      </bottom>
      <diagonal/>
    </border>
    <border>
      <left style="thin">
        <color auto="1"/>
      </left>
      <right style="thin">
        <color auto="1"/>
      </right>
      <top style="hair">
        <color auto="1"/>
      </top>
      <bottom style="thin">
        <color auto="1"/>
      </bottom>
      <diagonal/>
    </border>
    <border>
      <left style="hair">
        <color auto="1"/>
      </left>
      <right style="hair">
        <color auto="1"/>
      </right>
      <top style="hair">
        <color auto="1"/>
      </top>
      <bottom style="hair">
        <color auto="1"/>
      </bottom>
      <diagonal/>
    </border>
    <border>
      <left style="thin">
        <color auto="1"/>
      </left>
      <right/>
      <top style="hair">
        <color auto="1"/>
      </top>
      <bottom style="thin">
        <color auto="1"/>
      </bottom>
      <diagonal/>
    </border>
    <border>
      <left style="hair">
        <color auto="1"/>
      </left>
      <right style="thin">
        <color auto="1"/>
      </right>
      <top style="hair">
        <color auto="1"/>
      </top>
      <bottom style="thin">
        <color auto="1"/>
      </bottom>
      <diagonal/>
    </border>
    <border>
      <left/>
      <right style="hair">
        <color auto="1"/>
      </right>
      <top style="hair">
        <color auto="1"/>
      </top>
      <bottom style="hair">
        <color auto="1"/>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top style="hair">
        <color indexed="8"/>
      </top>
      <bottom style="hair">
        <color indexed="8"/>
      </bottom>
      <diagonal/>
    </border>
    <border>
      <left/>
      <right style="thin">
        <color indexed="8"/>
      </right>
      <top style="hair">
        <color indexed="8"/>
      </top>
      <bottom style="hair">
        <color indexed="8"/>
      </bottom>
      <diagonal/>
    </border>
    <border>
      <left/>
      <right style="thin">
        <color indexed="8"/>
      </right>
      <top style="hair">
        <color indexed="8"/>
      </top>
      <bottom style="thin">
        <color indexed="8"/>
      </bottom>
      <diagonal/>
    </border>
    <border>
      <left/>
      <right/>
      <top style="hair">
        <color indexed="8"/>
      </top>
      <bottom style="hair">
        <color indexed="8"/>
      </bottom>
      <diagonal/>
    </border>
    <border>
      <left/>
      <right style="thin">
        <color indexed="8"/>
      </right>
      <top style="hair">
        <color indexed="8"/>
      </top>
      <bottom style="hair">
        <color indexed="8"/>
      </bottom>
      <diagonal/>
    </border>
    <border>
      <left/>
      <right style="thin">
        <color indexed="8"/>
      </right>
      <top style="hair">
        <color indexed="8"/>
      </top>
      <bottom style="thin">
        <color indexed="8"/>
      </bottom>
      <diagonal/>
    </border>
    <border>
      <left/>
      <right/>
      <top style="hair">
        <color auto="1"/>
      </top>
      <bottom style="hair">
        <color auto="1"/>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top style="hair">
        <color indexed="8"/>
      </top>
      <bottom style="hair">
        <color indexed="8"/>
      </bottom>
      <diagonal/>
    </border>
    <border>
      <left/>
      <right style="thin">
        <color indexed="8"/>
      </right>
      <top style="hair">
        <color indexed="8"/>
      </top>
      <bottom style="hair">
        <color indexed="8"/>
      </bottom>
      <diagonal/>
    </border>
    <border>
      <left/>
      <right style="thin">
        <color indexed="8"/>
      </right>
      <top style="hair">
        <color indexed="8"/>
      </top>
      <bottom style="thin">
        <color indexed="8"/>
      </bottom>
      <diagonal/>
    </border>
    <border>
      <left/>
      <right/>
      <top style="hair">
        <color auto="1"/>
      </top>
      <bottom style="hair">
        <color auto="1"/>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hair">
        <color auto="1"/>
      </left>
      <right/>
      <top style="hair">
        <color auto="1"/>
      </top>
      <bottom style="hair">
        <color auto="1"/>
      </bottom>
      <diagonal/>
    </border>
    <border>
      <left/>
      <right style="hair">
        <color auto="1"/>
      </right>
      <top style="hair">
        <color auto="1"/>
      </top>
      <bottom style="hair">
        <color auto="1"/>
      </bottom>
      <diagonal/>
    </border>
  </borders>
  <cellStyleXfs count="9">
    <xf numFmtId="0" fontId="0" fillId="0" borderId="0"/>
    <xf numFmtId="0" fontId="25" fillId="0" borderId="0" applyBorder="0" applyProtection="0"/>
    <xf numFmtId="0" fontId="1" fillId="0" borderId="0"/>
    <xf numFmtId="0" fontId="43" fillId="0" borderId="0"/>
    <xf numFmtId="9" fontId="60" fillId="0" borderId="0" applyFont="0" applyFill="0" applyBorder="0" applyAlignment="0" applyProtection="0"/>
    <xf numFmtId="43" fontId="60" fillId="0" borderId="0" applyFont="0" applyFill="0" applyBorder="0" applyAlignment="0" applyProtection="0"/>
    <xf numFmtId="0" fontId="43" fillId="0" borderId="0"/>
    <xf numFmtId="0" fontId="68" fillId="0" borderId="0"/>
    <xf numFmtId="0" fontId="91" fillId="0" borderId="0"/>
  </cellStyleXfs>
  <cellXfs count="2348">
    <xf numFmtId="0" fontId="0" fillId="0" borderId="0" xfId="0"/>
    <xf numFmtId="49" fontId="3" fillId="0" borderId="0" xfId="0" applyNumberFormat="1" applyFont="1"/>
    <xf numFmtId="49" fontId="3" fillId="0" borderId="0" xfId="0" applyNumberFormat="1" applyFont="1" applyAlignment="1">
      <alignment wrapText="1"/>
    </xf>
    <xf numFmtId="4" fontId="3" fillId="0" borderId="0" xfId="0" applyNumberFormat="1" applyFont="1"/>
    <xf numFmtId="0" fontId="2" fillId="0" borderId="0" xfId="0" applyFont="1" applyAlignment="1">
      <alignment horizontal="justify" vertical="top" wrapText="1" readingOrder="1"/>
    </xf>
    <xf numFmtId="0" fontId="2" fillId="0" borderId="0" xfId="0" applyFont="1" applyAlignment="1">
      <alignment vertical="top" wrapText="1" readingOrder="1"/>
    </xf>
    <xf numFmtId="0" fontId="2" fillId="0" borderId="0" xfId="0" applyFont="1" applyAlignment="1">
      <alignment vertical="top" wrapText="1"/>
    </xf>
    <xf numFmtId="0" fontId="2" fillId="4" borderId="2" xfId="0" applyFont="1" applyFill="1" applyBorder="1" applyAlignment="1">
      <alignment horizontal="center" vertical="center"/>
    </xf>
    <xf numFmtId="0" fontId="2" fillId="6" borderId="2" xfId="0" applyFont="1" applyFill="1" applyBorder="1" applyAlignment="1">
      <alignment horizontal="center" vertical="center"/>
    </xf>
    <xf numFmtId="0" fontId="2" fillId="8" borderId="2" xfId="0" applyFont="1" applyFill="1" applyBorder="1" applyAlignment="1">
      <alignment horizontal="center" vertical="center"/>
    </xf>
    <xf numFmtId="0" fontId="2" fillId="0" borderId="0" xfId="0" applyFont="1" applyAlignment="1">
      <alignment horizontal="right"/>
    </xf>
    <xf numFmtId="0" fontId="2" fillId="0" borderId="0" xfId="0" applyFont="1" applyAlignment="1">
      <alignment horizontal="right" wrapText="1"/>
    </xf>
    <xf numFmtId="4" fontId="2" fillId="0" borderId="0" xfId="0" applyNumberFormat="1" applyFont="1" applyAlignment="1">
      <alignment horizontal="right" wrapText="1"/>
    </xf>
    <xf numFmtId="10" fontId="2" fillId="0" borderId="0" xfId="0" applyNumberFormat="1" applyFont="1" applyAlignment="1">
      <alignment wrapText="1"/>
    </xf>
    <xf numFmtId="0" fontId="2" fillId="10" borderId="2" xfId="0" applyFont="1" applyFill="1" applyBorder="1" applyAlignment="1">
      <alignment horizontal="center" wrapText="1"/>
    </xf>
    <xf numFmtId="0" fontId="2" fillId="6" borderId="2" xfId="0" applyFont="1" applyFill="1" applyBorder="1" applyAlignment="1">
      <alignment horizontal="center"/>
    </xf>
    <xf numFmtId="0" fontId="2" fillId="10" borderId="2" xfId="0" applyFont="1" applyFill="1" applyBorder="1" applyAlignment="1">
      <alignment horizontal="center"/>
    </xf>
    <xf numFmtId="0" fontId="3" fillId="0" borderId="0" xfId="0" applyFont="1" applyAlignment="1">
      <alignment horizontal="right"/>
    </xf>
    <xf numFmtId="4" fontId="3" fillId="0" borderId="0" xfId="0" applyNumberFormat="1" applyFont="1" applyAlignment="1">
      <alignment horizontal="right" wrapText="1"/>
    </xf>
    <xf numFmtId="10" fontId="3" fillId="0" borderId="0" xfId="0" applyNumberFormat="1" applyFont="1" applyAlignment="1">
      <alignment wrapText="1"/>
    </xf>
    <xf numFmtId="0" fontId="6" fillId="9" borderId="2" xfId="0" applyFont="1" applyFill="1" applyBorder="1" applyAlignment="1">
      <alignment horizontal="center" vertical="center" wrapText="1"/>
    </xf>
    <xf numFmtId="164" fontId="17" fillId="0" borderId="2" xfId="0" applyNumberFormat="1" applyFont="1" applyBorder="1" applyAlignment="1">
      <alignment horizontal="center" wrapText="1"/>
    </xf>
    <xf numFmtId="0" fontId="18" fillId="0" borderId="2" xfId="0" applyFont="1" applyBorder="1" applyAlignment="1">
      <alignment horizontal="center"/>
    </xf>
    <xf numFmtId="0" fontId="6" fillId="0" borderId="2" xfId="0" applyFont="1" applyBorder="1" applyAlignment="1">
      <alignment horizontal="center"/>
    </xf>
    <xf numFmtId="0" fontId="12" fillId="0" borderId="2" xfId="0" applyFont="1" applyBorder="1" applyAlignment="1">
      <alignment horizontal="center"/>
    </xf>
    <xf numFmtId="0" fontId="6" fillId="0" borderId="0" xfId="0" applyFont="1" applyAlignment="1">
      <alignment horizontal="center"/>
    </xf>
    <xf numFmtId="0" fontId="17" fillId="0" borderId="0" xfId="0" applyFont="1" applyAlignment="1">
      <alignment horizontal="center"/>
    </xf>
    <xf numFmtId="0" fontId="13" fillId="0" borderId="0" xfId="0" applyFont="1"/>
    <xf numFmtId="0" fontId="9" fillId="0" borderId="0" xfId="0" applyFont="1"/>
    <xf numFmtId="0" fontId="9" fillId="0" borderId="0" xfId="0" applyFont="1" applyAlignment="1">
      <alignment vertical="center"/>
    </xf>
    <xf numFmtId="49" fontId="32" fillId="0" borderId="4" xfId="0" applyNumberFormat="1" applyFont="1" applyBorder="1" applyAlignment="1">
      <alignment horizontal="center" vertical="center"/>
    </xf>
    <xf numFmtId="49" fontId="35" fillId="0" borderId="4" xfId="0" applyNumberFormat="1" applyFont="1" applyBorder="1" applyAlignment="1">
      <alignment horizontal="center" vertical="center"/>
    </xf>
    <xf numFmtId="0" fontId="2" fillId="12" borderId="2" xfId="0" applyFont="1" applyFill="1" applyBorder="1" applyAlignment="1">
      <alignment horizontal="center" vertical="center"/>
    </xf>
    <xf numFmtId="0" fontId="42" fillId="0" borderId="0" xfId="0" applyFont="1"/>
    <xf numFmtId="0" fontId="28" fillId="0" borderId="0" xfId="0" applyFont="1"/>
    <xf numFmtId="4" fontId="28" fillId="0" borderId="0" xfId="0" applyNumberFormat="1" applyFont="1"/>
    <xf numFmtId="0" fontId="43" fillId="0" borderId="0" xfId="0" applyFont="1"/>
    <xf numFmtId="49" fontId="31" fillId="0" borderId="4" xfId="0" applyNumberFormat="1" applyFont="1" applyBorder="1" applyAlignment="1">
      <alignment horizontal="center" vertical="center"/>
    </xf>
    <xf numFmtId="4" fontId="2" fillId="0" borderId="0" xfId="0" applyNumberFormat="1" applyFont="1" applyAlignment="1">
      <alignment wrapText="1"/>
    </xf>
    <xf numFmtId="0" fontId="2" fillId="0" borderId="0" xfId="0" applyFont="1" applyAlignment="1">
      <alignment wrapText="1"/>
    </xf>
    <xf numFmtId="4" fontId="2" fillId="0" borderId="0" xfId="0" applyNumberFormat="1" applyFont="1"/>
    <xf numFmtId="0" fontId="2" fillId="0" borderId="0" xfId="0" applyFont="1"/>
    <xf numFmtId="49" fontId="39" fillId="0" borderId="4" xfId="0" applyNumberFormat="1" applyFont="1" applyBorder="1" applyAlignment="1">
      <alignment horizontal="center" vertical="center"/>
    </xf>
    <xf numFmtId="0" fontId="28" fillId="0" borderId="0" xfId="0" applyFont="1" applyAlignment="1">
      <alignment vertical="center"/>
    </xf>
    <xf numFmtId="0" fontId="27" fillId="11" borderId="6" xfId="0" applyFont="1" applyFill="1" applyBorder="1" applyAlignment="1">
      <alignment horizontal="center" vertical="center"/>
    </xf>
    <xf numFmtId="49" fontId="40" fillId="11" borderId="4" xfId="0" applyNumberFormat="1" applyFont="1" applyFill="1" applyBorder="1" applyAlignment="1">
      <alignment horizontal="center" vertical="center"/>
    </xf>
    <xf numFmtId="0" fontId="28" fillId="6" borderId="4" xfId="0" applyFont="1" applyFill="1" applyBorder="1" applyAlignment="1">
      <alignment horizontal="center" vertical="center"/>
    </xf>
    <xf numFmtId="0" fontId="27" fillId="6" borderId="6" xfId="0" applyFont="1" applyFill="1" applyBorder="1" applyAlignment="1">
      <alignment horizontal="center" vertical="center"/>
    </xf>
    <xf numFmtId="49" fontId="40" fillId="6" borderId="4" xfId="0" applyNumberFormat="1" applyFont="1" applyFill="1" applyBorder="1" applyAlignment="1">
      <alignment horizontal="center" vertical="center"/>
    </xf>
    <xf numFmtId="0" fontId="27" fillId="5" borderId="4" xfId="0" applyFont="1" applyFill="1" applyBorder="1" applyAlignment="1">
      <alignment horizontal="center" vertical="center"/>
    </xf>
    <xf numFmtId="0" fontId="28" fillId="0" borderId="0" xfId="0" applyFont="1" applyAlignment="1">
      <alignment wrapText="1"/>
    </xf>
    <xf numFmtId="4" fontId="28" fillId="0" borderId="0" xfId="0" applyNumberFormat="1" applyFont="1" applyAlignment="1">
      <alignment wrapText="1"/>
    </xf>
    <xf numFmtId="0" fontId="29" fillId="0" borderId="6" xfId="0" applyFont="1" applyBorder="1" applyAlignment="1">
      <alignment horizontal="center" vertical="center"/>
    </xf>
    <xf numFmtId="0" fontId="38" fillId="0" borderId="6" xfId="0" applyFont="1" applyBorder="1" applyAlignment="1">
      <alignment horizontal="center" vertical="center"/>
    </xf>
    <xf numFmtId="0" fontId="3" fillId="5" borderId="2" xfId="0" applyFont="1" applyFill="1" applyBorder="1" applyAlignment="1">
      <alignment horizontal="center" vertical="center"/>
    </xf>
    <xf numFmtId="0" fontId="2" fillId="5" borderId="2" xfId="0" applyFont="1" applyFill="1" applyBorder="1" applyAlignment="1">
      <alignment horizontal="center" vertical="center"/>
    </xf>
    <xf numFmtId="0" fontId="2" fillId="0" borderId="2" xfId="0" applyFont="1" applyBorder="1" applyAlignment="1">
      <alignment horizontal="center" vertical="center"/>
    </xf>
    <xf numFmtId="0" fontId="48" fillId="0" borderId="0" xfId="0" applyFont="1" applyAlignment="1">
      <alignment horizontal="center"/>
    </xf>
    <xf numFmtId="0" fontId="3" fillId="4" borderId="2" xfId="0" applyFont="1" applyFill="1" applyBorder="1" applyAlignment="1">
      <alignment horizontal="center" vertical="center"/>
    </xf>
    <xf numFmtId="0" fontId="2" fillId="0" borderId="0" xfId="0" applyFont="1" applyAlignment="1">
      <alignment horizontal="center"/>
    </xf>
    <xf numFmtId="4" fontId="48" fillId="0" borderId="0" xfId="0" applyNumberFormat="1" applyFont="1" applyAlignment="1">
      <alignment wrapText="1"/>
    </xf>
    <xf numFmtId="0" fontId="48" fillId="0" borderId="0" xfId="0" applyFont="1" applyAlignment="1">
      <alignment wrapText="1"/>
    </xf>
    <xf numFmtId="0" fontId="48" fillId="0" borderId="0" xfId="0" applyFont="1"/>
    <xf numFmtId="4" fontId="48" fillId="0" borderId="0" xfId="0" applyNumberFormat="1" applyFont="1"/>
    <xf numFmtId="0" fontId="2" fillId="3" borderId="2" xfId="0" applyFont="1" applyFill="1" applyBorder="1" applyAlignment="1">
      <alignment horizontal="center" vertical="center"/>
    </xf>
    <xf numFmtId="0" fontId="2" fillId="2" borderId="2" xfId="0" applyFont="1" applyFill="1" applyBorder="1" applyAlignment="1">
      <alignment horizontal="center" vertical="center" wrapText="1"/>
    </xf>
    <xf numFmtId="0" fontId="2" fillId="9" borderId="2" xfId="0" applyFont="1" applyFill="1" applyBorder="1" applyAlignment="1">
      <alignment horizontal="center" vertical="center" wrapText="1"/>
    </xf>
    <xf numFmtId="0" fontId="15" fillId="0" borderId="2" xfId="0" applyFont="1" applyBorder="1" applyAlignment="1">
      <alignment horizontal="center" wrapText="1"/>
    </xf>
    <xf numFmtId="0" fontId="2" fillId="0" borderId="2" xfId="0" applyFont="1" applyBorder="1" applyAlignment="1">
      <alignment horizontal="center"/>
    </xf>
    <xf numFmtId="0" fontId="2" fillId="10" borderId="2" xfId="0" applyFont="1" applyFill="1" applyBorder="1" applyAlignment="1">
      <alignment horizontal="center" vertical="center"/>
    </xf>
    <xf numFmtId="0" fontId="12" fillId="6" borderId="2" xfId="0" applyFont="1" applyFill="1" applyBorder="1" applyAlignment="1">
      <alignment horizontal="center"/>
    </xf>
    <xf numFmtId="0" fontId="6" fillId="10" borderId="2" xfId="0" applyFont="1" applyFill="1" applyBorder="1" applyAlignment="1">
      <alignment horizontal="center" vertical="center"/>
    </xf>
    <xf numFmtId="0" fontId="28" fillId="0" borderId="0" xfId="0" applyFont="1" applyAlignment="1">
      <alignment horizontal="justify"/>
    </xf>
    <xf numFmtId="0" fontId="38" fillId="9" borderId="2" xfId="0" applyFont="1" applyFill="1" applyBorder="1" applyAlignment="1">
      <alignment horizontal="center" textRotation="90"/>
    </xf>
    <xf numFmtId="0" fontId="38" fillId="9" borderId="3" xfId="0" applyFont="1" applyFill="1" applyBorder="1" applyAlignment="1">
      <alignment horizontal="center" textRotation="90"/>
    </xf>
    <xf numFmtId="0" fontId="38" fillId="9" borderId="2" xfId="0" applyFont="1" applyFill="1" applyBorder="1" applyAlignment="1">
      <alignment horizontal="center" textRotation="90" wrapText="1"/>
    </xf>
    <xf numFmtId="0" fontId="47" fillId="5" borderId="4" xfId="0" applyFont="1" applyFill="1" applyBorder="1" applyAlignment="1">
      <alignment horizontal="center" vertical="center"/>
    </xf>
    <xf numFmtId="49" fontId="47" fillId="5" borderId="4" xfId="0" applyNumberFormat="1" applyFont="1" applyFill="1" applyBorder="1" applyAlignment="1">
      <alignment horizontal="center" vertical="center"/>
    </xf>
    <xf numFmtId="0" fontId="47" fillId="5" borderId="6" xfId="0" applyFont="1" applyFill="1" applyBorder="1" applyAlignment="1">
      <alignment horizontal="center" vertical="center"/>
    </xf>
    <xf numFmtId="49" fontId="39" fillId="5" borderId="4" xfId="0" applyNumberFormat="1" applyFont="1" applyFill="1" applyBorder="1" applyAlignment="1">
      <alignment horizontal="center" vertical="center"/>
    </xf>
    <xf numFmtId="0" fontId="47" fillId="6" borderId="4" xfId="0" applyFont="1" applyFill="1" applyBorder="1" applyAlignment="1">
      <alignment horizontal="center" vertical="center"/>
    </xf>
    <xf numFmtId="49" fontId="47" fillId="6" borderId="4" xfId="0" applyNumberFormat="1" applyFont="1" applyFill="1" applyBorder="1" applyAlignment="1">
      <alignment horizontal="center" vertical="center"/>
    </xf>
    <xf numFmtId="0" fontId="47" fillId="6" borderId="6" xfId="0" applyFont="1" applyFill="1" applyBorder="1" applyAlignment="1">
      <alignment horizontal="center" vertical="center"/>
    </xf>
    <xf numFmtId="49" fontId="39" fillId="6" borderId="4" xfId="0" applyNumberFormat="1" applyFont="1" applyFill="1" applyBorder="1" applyAlignment="1">
      <alignment horizontal="center" vertical="center"/>
    </xf>
    <xf numFmtId="0" fontId="47" fillId="0" borderId="4" xfId="0" applyFont="1" applyBorder="1" applyAlignment="1">
      <alignment horizontal="center" vertical="center"/>
    </xf>
    <xf numFmtId="49" fontId="47" fillId="0" borderId="4" xfId="0" applyNumberFormat="1" applyFont="1" applyBorder="1" applyAlignment="1">
      <alignment horizontal="center" vertical="center"/>
    </xf>
    <xf numFmtId="0" fontId="47" fillId="0" borderId="6" xfId="0" applyFont="1" applyBorder="1" applyAlignment="1">
      <alignment horizontal="center" vertical="center"/>
    </xf>
    <xf numFmtId="0" fontId="38" fillId="5" borderId="6" xfId="0" applyFont="1" applyFill="1" applyBorder="1" applyAlignment="1">
      <alignment horizontal="center" vertical="center"/>
    </xf>
    <xf numFmtId="0" fontId="56" fillId="0" borderId="4" xfId="0" applyFont="1" applyBorder="1" applyAlignment="1">
      <alignment horizontal="center" vertical="center"/>
    </xf>
    <xf numFmtId="0" fontId="38" fillId="6" borderId="4" xfId="0" applyFont="1" applyFill="1" applyBorder="1" applyAlignment="1">
      <alignment horizontal="center" vertical="center"/>
    </xf>
    <xf numFmtId="49" fontId="58" fillId="5" borderId="7" xfId="0" applyNumberFormat="1" applyFont="1" applyFill="1" applyBorder="1" applyAlignment="1">
      <alignment vertical="center"/>
    </xf>
    <xf numFmtId="49" fontId="47" fillId="5" borderId="6" xfId="0" applyNumberFormat="1" applyFont="1" applyFill="1" applyBorder="1" applyAlignment="1">
      <alignment vertical="center"/>
    </xf>
    <xf numFmtId="49" fontId="58" fillId="0" borderId="7" xfId="0" applyNumberFormat="1" applyFont="1" applyBorder="1" applyAlignment="1">
      <alignment vertical="center"/>
    </xf>
    <xf numFmtId="0" fontId="50" fillId="0" borderId="4" xfId="0" applyFont="1" applyBorder="1" applyAlignment="1">
      <alignment horizontal="center" vertical="center"/>
    </xf>
    <xf numFmtId="0" fontId="50" fillId="0" borderId="7" xfId="0" applyFont="1" applyBorder="1" applyAlignment="1">
      <alignment horizontal="center" vertical="center"/>
    </xf>
    <xf numFmtId="0" fontId="58" fillId="0" borderId="4" xfId="0" applyFont="1" applyBorder="1" applyAlignment="1">
      <alignment horizontal="center" vertical="center"/>
    </xf>
    <xf numFmtId="0" fontId="58" fillId="0" borderId="7" xfId="0" applyFont="1" applyBorder="1" applyAlignment="1">
      <alignment horizontal="center" vertical="center"/>
    </xf>
    <xf numFmtId="0" fontId="38" fillId="0" borderId="9" xfId="0" applyFont="1" applyBorder="1" applyAlignment="1">
      <alignment horizontal="center" vertical="center"/>
    </xf>
    <xf numFmtId="49" fontId="39" fillId="0" borderId="8" xfId="0" applyNumberFormat="1" applyFont="1" applyBorder="1" applyAlignment="1">
      <alignment horizontal="center" vertical="center"/>
    </xf>
    <xf numFmtId="49" fontId="36" fillId="14" borderId="4" xfId="0" applyNumberFormat="1" applyFont="1" applyFill="1" applyBorder="1" applyAlignment="1">
      <alignment horizontal="center" vertical="center"/>
    </xf>
    <xf numFmtId="49" fontId="28" fillId="0" borderId="4" xfId="0" applyNumberFormat="1" applyFont="1" applyBorder="1" applyAlignment="1">
      <alignment horizontal="left" vertical="center"/>
    </xf>
    <xf numFmtId="0" fontId="34" fillId="0" borderId="4" xfId="0" applyFont="1" applyBorder="1" applyAlignment="1">
      <alignment horizontal="center" vertical="center"/>
    </xf>
    <xf numFmtId="0" fontId="28" fillId="0" borderId="4" xfId="0" applyFont="1" applyBorder="1" applyAlignment="1">
      <alignment horizontal="center" vertical="center"/>
    </xf>
    <xf numFmtId="49" fontId="38" fillId="0" borderId="4" xfId="0" applyNumberFormat="1" applyFont="1" applyBorder="1" applyAlignment="1">
      <alignment horizontal="center" vertical="center"/>
    </xf>
    <xf numFmtId="0" fontId="38" fillId="0" borderId="4" xfId="0" applyFont="1" applyBorder="1" applyAlignment="1">
      <alignment horizontal="center" vertical="center"/>
    </xf>
    <xf numFmtId="0" fontId="39" fillId="0" borderId="4" xfId="0" applyFont="1" applyBorder="1" applyAlignment="1">
      <alignment horizontal="center" vertical="center"/>
    </xf>
    <xf numFmtId="49" fontId="36" fillId="0" borderId="4" xfId="0" applyNumberFormat="1" applyFont="1" applyBorder="1" applyAlignment="1">
      <alignment horizontal="center" vertical="center"/>
    </xf>
    <xf numFmtId="0" fontId="38" fillId="5" borderId="4" xfId="0" applyFont="1" applyFill="1" applyBorder="1" applyAlignment="1">
      <alignment horizontal="center" vertical="center"/>
    </xf>
    <xf numFmtId="0" fontId="27" fillId="0" borderId="4" xfId="0" applyFont="1" applyBorder="1" applyAlignment="1">
      <alignment horizontal="center" vertical="center"/>
    </xf>
    <xf numFmtId="0" fontId="27" fillId="11" borderId="4" xfId="0" applyFont="1" applyFill="1" applyBorder="1" applyAlignment="1">
      <alignment horizontal="center" vertical="center"/>
    </xf>
    <xf numFmtId="0" fontId="28" fillId="0" borderId="6" xfId="0" applyFont="1" applyBorder="1" applyAlignment="1">
      <alignment horizontal="center" vertical="center"/>
    </xf>
    <xf numFmtId="0" fontId="28" fillId="0" borderId="0" xfId="0" applyFont="1" applyAlignment="1">
      <alignment horizontal="center"/>
    </xf>
    <xf numFmtId="0" fontId="27" fillId="6" borderId="4" xfId="0" applyFont="1" applyFill="1" applyBorder="1" applyAlignment="1">
      <alignment horizontal="center" vertical="center"/>
    </xf>
    <xf numFmtId="0" fontId="38" fillId="0" borderId="8" xfId="0" applyFont="1" applyBorder="1" applyAlignment="1">
      <alignment horizontal="center" vertical="center"/>
    </xf>
    <xf numFmtId="0" fontId="40" fillId="6" borderId="4" xfId="0" applyFont="1" applyFill="1" applyBorder="1" applyAlignment="1">
      <alignment horizontal="center" vertical="center"/>
    </xf>
    <xf numFmtId="0" fontId="36" fillId="11" borderId="4" xfId="0" applyFont="1" applyFill="1" applyBorder="1" applyAlignment="1">
      <alignment horizontal="center" vertical="center"/>
    </xf>
    <xf numFmtId="0" fontId="36" fillId="6" borderId="4" xfId="0" applyFont="1" applyFill="1" applyBorder="1" applyAlignment="1">
      <alignment horizontal="center" vertical="center"/>
    </xf>
    <xf numFmtId="49" fontId="36" fillId="11" borderId="4" xfId="0" applyNumberFormat="1" applyFont="1" applyFill="1" applyBorder="1" applyAlignment="1">
      <alignment horizontal="center" vertical="center"/>
    </xf>
    <xf numFmtId="49" fontId="36" fillId="6" borderId="4" xfId="0" applyNumberFormat="1" applyFont="1" applyFill="1" applyBorder="1" applyAlignment="1">
      <alignment horizontal="center" vertical="center"/>
    </xf>
    <xf numFmtId="49" fontId="36" fillId="5" borderId="4" xfId="0" applyNumberFormat="1" applyFont="1" applyFill="1" applyBorder="1" applyAlignment="1">
      <alignment horizontal="center" vertical="center"/>
    </xf>
    <xf numFmtId="49" fontId="27" fillId="0" borderId="7" xfId="0" applyNumberFormat="1" applyFont="1" applyBorder="1" applyAlignment="1">
      <alignment horizontal="left" vertical="center"/>
    </xf>
    <xf numFmtId="49" fontId="27" fillId="0" borderId="6" xfId="0" applyNumberFormat="1" applyFont="1" applyBorder="1" applyAlignment="1">
      <alignment horizontal="left" vertical="center"/>
    </xf>
    <xf numFmtId="0" fontId="36" fillId="0" borderId="4" xfId="0" applyFont="1" applyBorder="1" applyAlignment="1">
      <alignment vertical="center"/>
    </xf>
    <xf numFmtId="0" fontId="45" fillId="0" borderId="4" xfId="0" applyFont="1" applyBorder="1" applyAlignment="1">
      <alignment horizontal="center" vertical="center"/>
    </xf>
    <xf numFmtId="4" fontId="27" fillId="0" borderId="4" xfId="0" applyNumberFormat="1" applyFont="1" applyBorder="1" applyAlignment="1">
      <alignment vertical="center" wrapText="1"/>
    </xf>
    <xf numFmtId="4" fontId="28" fillId="0" borderId="4" xfId="0" applyNumberFormat="1" applyFont="1" applyBorder="1" applyAlignment="1">
      <alignment vertical="center" wrapText="1"/>
    </xf>
    <xf numFmtId="0" fontId="37" fillId="0" borderId="4" xfId="0" applyFont="1" applyBorder="1" applyAlignment="1">
      <alignment horizontal="center" vertical="center"/>
    </xf>
    <xf numFmtId="49" fontId="40" fillId="0" borderId="4" xfId="0" applyNumberFormat="1" applyFont="1" applyBorder="1" applyAlignment="1">
      <alignment horizontal="center" vertical="center"/>
    </xf>
    <xf numFmtId="49" fontId="38" fillId="0" borderId="6" xfId="0" applyNumberFormat="1" applyFont="1" applyBorder="1" applyAlignment="1">
      <alignment horizontal="center" vertical="center"/>
    </xf>
    <xf numFmtId="0" fontId="31" fillId="0" borderId="4" xfId="0" applyFont="1" applyBorder="1" applyAlignment="1">
      <alignment horizontal="center" vertical="center"/>
    </xf>
    <xf numFmtId="0" fontId="27" fillId="0" borderId="6" xfId="0" applyFont="1" applyBorder="1" applyAlignment="1">
      <alignment horizontal="center" vertical="center"/>
    </xf>
    <xf numFmtId="0" fontId="36" fillId="0" borderId="4" xfId="0" applyFont="1" applyBorder="1" applyAlignment="1">
      <alignment horizontal="center" vertical="center"/>
    </xf>
    <xf numFmtId="0" fontId="28" fillId="5" borderId="4" xfId="0" applyFont="1" applyFill="1" applyBorder="1" applyAlignment="1">
      <alignment horizontal="center" vertical="center"/>
    </xf>
    <xf numFmtId="0" fontId="27" fillId="5" borderId="6" xfId="0" applyFont="1" applyFill="1" applyBorder="1" applyAlignment="1">
      <alignment horizontal="center" vertical="center"/>
    </xf>
    <xf numFmtId="0" fontId="28" fillId="6" borderId="6" xfId="0" applyFont="1" applyFill="1" applyBorder="1" applyAlignment="1">
      <alignment horizontal="center" vertical="center"/>
    </xf>
    <xf numFmtId="4" fontId="37" fillId="0" borderId="4" xfId="0" applyNumberFormat="1" applyFont="1" applyBorder="1" applyAlignment="1">
      <alignment vertical="center" wrapText="1"/>
    </xf>
    <xf numFmtId="49" fontId="38" fillId="0" borderId="0" xfId="0" applyNumberFormat="1" applyFont="1" applyAlignment="1">
      <alignment horizontal="center" vertical="center"/>
    </xf>
    <xf numFmtId="49" fontId="39" fillId="0" borderId="2" xfId="0" applyNumberFormat="1" applyFont="1" applyBorder="1" applyAlignment="1">
      <alignment horizontal="center" vertical="center"/>
    </xf>
    <xf numFmtId="0" fontId="2" fillId="15" borderId="2" xfId="0" applyFont="1" applyFill="1" applyBorder="1" applyAlignment="1">
      <alignment horizontal="center" vertical="center"/>
    </xf>
    <xf numFmtId="49" fontId="28" fillId="0" borderId="4" xfId="0" applyNumberFormat="1" applyFont="1" applyBorder="1" applyAlignment="1">
      <alignment horizontal="right" vertical="center"/>
    </xf>
    <xf numFmtId="49" fontId="28" fillId="0" borderId="4" xfId="0" applyNumberFormat="1" applyFont="1" applyBorder="1" applyAlignment="1">
      <alignment horizontal="center" vertical="center"/>
    </xf>
    <xf numFmtId="4" fontId="27" fillId="0" borderId="7" xfId="0" applyNumberFormat="1" applyFont="1" applyBorder="1" applyAlignment="1">
      <alignment vertical="center" wrapText="1"/>
    </xf>
    <xf numFmtId="4" fontId="27" fillId="0" borderId="0" xfId="0" applyNumberFormat="1" applyFont="1" applyAlignment="1">
      <alignment vertical="center" wrapText="1"/>
    </xf>
    <xf numFmtId="4" fontId="27" fillId="0" borderId="6" xfId="0" applyNumberFormat="1" applyFont="1" applyBorder="1" applyAlignment="1">
      <alignment vertical="center" wrapText="1"/>
    </xf>
    <xf numFmtId="4" fontId="27" fillId="0" borderId="7" xfId="0" applyNumberFormat="1" applyFont="1" applyBorder="1" applyAlignment="1">
      <alignment vertical="center"/>
    </xf>
    <xf numFmtId="4" fontId="27" fillId="0" borderId="0" xfId="0" applyNumberFormat="1" applyFont="1" applyAlignment="1">
      <alignment vertical="center"/>
    </xf>
    <xf numFmtId="4" fontId="27" fillId="0" borderId="6" xfId="0" applyNumberFormat="1" applyFont="1" applyBorder="1" applyAlignment="1">
      <alignment vertical="center"/>
    </xf>
    <xf numFmtId="10" fontId="27" fillId="0" borderId="0" xfId="0" applyNumberFormat="1" applyFont="1" applyAlignment="1">
      <alignment vertical="center"/>
    </xf>
    <xf numFmtId="0" fontId="28" fillId="0" borderId="8" xfId="0" applyFont="1" applyBorder="1" applyAlignment="1">
      <alignment horizontal="center" vertical="center"/>
    </xf>
    <xf numFmtId="0" fontId="28" fillId="0" borderId="9" xfId="0" applyFont="1" applyBorder="1" applyAlignment="1">
      <alignment horizontal="center" vertical="center"/>
    </xf>
    <xf numFmtId="49" fontId="36" fillId="0" borderId="8" xfId="0" applyNumberFormat="1" applyFont="1" applyBorder="1" applyAlignment="1">
      <alignment horizontal="center" vertical="center"/>
    </xf>
    <xf numFmtId="0" fontId="28" fillId="13" borderId="0" xfId="0" applyFont="1" applyFill="1" applyAlignment="1">
      <alignment vertical="center"/>
    </xf>
    <xf numFmtId="0" fontId="28" fillId="0" borderId="4" xfId="0" applyFont="1" applyBorder="1" applyAlignment="1">
      <alignment horizontal="right" vertical="center"/>
    </xf>
    <xf numFmtId="0" fontId="67" fillId="0" borderId="0" xfId="0" applyFont="1"/>
    <xf numFmtId="0" fontId="69" fillId="0" borderId="0" xfId="0" applyFont="1"/>
    <xf numFmtId="0" fontId="70" fillId="0" borderId="0" xfId="0" applyFont="1"/>
    <xf numFmtId="0" fontId="67" fillId="0" borderId="0" xfId="7" applyFont="1" applyAlignment="1">
      <alignment horizontal="center"/>
    </xf>
    <xf numFmtId="0" fontId="72" fillId="0" borderId="0" xfId="7" applyFont="1" applyAlignment="1">
      <alignment vertical="center" wrapText="1"/>
    </xf>
    <xf numFmtId="0" fontId="72" fillId="0" borderId="0" xfId="7" applyFont="1" applyAlignment="1">
      <alignment horizontal="center" vertical="center" wrapText="1"/>
    </xf>
    <xf numFmtId="3" fontId="72" fillId="0" borderId="0" xfId="7" applyNumberFormat="1" applyFont="1" applyAlignment="1">
      <alignment vertical="center"/>
    </xf>
    <xf numFmtId="0" fontId="31" fillId="0" borderId="0" xfId="7" applyFont="1" applyAlignment="1">
      <alignment vertical="center"/>
    </xf>
    <xf numFmtId="0" fontId="30" fillId="0" borderId="0" xfId="7" applyFont="1" applyAlignment="1">
      <alignment vertical="center" wrapText="1"/>
    </xf>
    <xf numFmtId="3" fontId="30" fillId="0" borderId="0" xfId="7" applyNumberFormat="1" applyFont="1" applyAlignment="1">
      <alignment vertical="center"/>
    </xf>
    <xf numFmtId="10" fontId="56" fillId="0" borderId="0" xfId="7" applyNumberFormat="1" applyFont="1" applyAlignment="1">
      <alignment vertical="center"/>
    </xf>
    <xf numFmtId="0" fontId="71" fillId="0" borderId="0" xfId="7" applyFont="1" applyAlignment="1">
      <alignment vertical="center" wrapText="1"/>
    </xf>
    <xf numFmtId="0" fontId="71" fillId="0" borderId="0" xfId="7" applyFont="1"/>
    <xf numFmtId="0" fontId="71" fillId="0" borderId="0" xfId="7" applyFont="1" applyAlignment="1">
      <alignment vertical="center"/>
    </xf>
    <xf numFmtId="0" fontId="28" fillId="14" borderId="0" xfId="0" applyFont="1" applyFill="1" applyAlignment="1">
      <alignment vertical="center"/>
    </xf>
    <xf numFmtId="0" fontId="42" fillId="0" borderId="2" xfId="0" applyFont="1" applyBorder="1" applyAlignment="1">
      <alignment horizontal="center" vertical="center" wrapText="1"/>
    </xf>
    <xf numFmtId="4" fontId="74" fillId="0" borderId="0" xfId="0" applyNumberFormat="1" applyFont="1" applyAlignment="1">
      <alignment vertical="center"/>
    </xf>
    <xf numFmtId="0" fontId="28" fillId="0" borderId="0" xfId="0" applyFont="1" applyAlignment="1">
      <alignment horizontal="center" vertical="center"/>
    </xf>
    <xf numFmtId="0" fontId="31" fillId="0" borderId="17" xfId="0" applyFont="1" applyBorder="1" applyAlignment="1">
      <alignment horizontal="center" vertical="center" wrapText="1"/>
    </xf>
    <xf numFmtId="0" fontId="31" fillId="0" borderId="21" xfId="0" applyFont="1" applyBorder="1" applyAlignment="1">
      <alignment horizontal="center" vertical="center"/>
    </xf>
    <xf numFmtId="0" fontId="31" fillId="0" borderId="22" xfId="0" applyFont="1" applyBorder="1" applyAlignment="1">
      <alignment horizontal="center" vertical="center"/>
    </xf>
    <xf numFmtId="0" fontId="31" fillId="0" borderId="22" xfId="0" applyFont="1" applyBorder="1" applyAlignment="1">
      <alignment horizontal="center" vertical="center" wrapText="1"/>
    </xf>
    <xf numFmtId="0" fontId="31" fillId="0" borderId="22" xfId="0" applyFont="1" applyBorder="1" applyAlignment="1">
      <alignment vertical="center"/>
    </xf>
    <xf numFmtId="0" fontId="31" fillId="0" borderId="17" xfId="0" applyFont="1" applyBorder="1" applyAlignment="1">
      <alignment vertical="center"/>
    </xf>
    <xf numFmtId="0" fontId="31" fillId="0" borderId="30" xfId="0" applyFont="1" applyBorder="1" applyAlignment="1">
      <alignment horizontal="center" vertical="center"/>
    </xf>
    <xf numFmtId="0" fontId="31" fillId="0" borderId="17" xfId="0" applyFont="1" applyBorder="1" applyAlignment="1">
      <alignment horizontal="center" vertical="center"/>
    </xf>
    <xf numFmtId="0" fontId="31" fillId="0" borderId="30" xfId="0" applyFont="1" applyBorder="1" applyAlignment="1">
      <alignment vertical="center"/>
    </xf>
    <xf numFmtId="0" fontId="42" fillId="0" borderId="0" xfId="0" applyFont="1" applyAlignment="1">
      <alignment horizontal="center" wrapText="1"/>
    </xf>
    <xf numFmtId="0" fontId="63" fillId="0" borderId="2" xfId="0" applyFont="1" applyBorder="1" applyAlignment="1">
      <alignment horizontal="center" vertical="center" wrapText="1"/>
    </xf>
    <xf numFmtId="0" fontId="63" fillId="0" borderId="2" xfId="0" applyFont="1" applyBorder="1" applyAlignment="1">
      <alignment horizontal="center" vertical="center"/>
    </xf>
    <xf numFmtId="0" fontId="42" fillId="0" borderId="2" xfId="0" applyFont="1" applyBorder="1" applyAlignment="1">
      <alignment horizontal="center" vertical="center"/>
    </xf>
    <xf numFmtId="49" fontId="28" fillId="0" borderId="0" xfId="0" applyNumberFormat="1" applyFont="1" applyAlignment="1">
      <alignment horizontal="left" vertical="center"/>
    </xf>
    <xf numFmtId="49" fontId="36" fillId="0" borderId="0" xfId="0" applyNumberFormat="1" applyFont="1" applyAlignment="1">
      <alignment horizontal="center" vertical="center"/>
    </xf>
    <xf numFmtId="0" fontId="85" fillId="0" borderId="0" xfId="0" applyFont="1" applyAlignment="1">
      <alignment vertical="center"/>
    </xf>
    <xf numFmtId="0" fontId="43" fillId="0" borderId="0" xfId="0" applyFont="1" applyAlignment="1">
      <alignment vertical="center"/>
    </xf>
    <xf numFmtId="0" fontId="86" fillId="0" borderId="0" xfId="0" applyFont="1" applyAlignment="1">
      <alignment vertical="center"/>
    </xf>
    <xf numFmtId="0" fontId="43" fillId="0" borderId="0" xfId="0" applyFont="1" applyAlignment="1">
      <alignment horizontal="center" vertical="center"/>
    </xf>
    <xf numFmtId="0" fontId="89" fillId="0" borderId="0" xfId="0" applyFont="1" applyAlignment="1">
      <alignment vertical="center"/>
    </xf>
    <xf numFmtId="0" fontId="87" fillId="0" borderId="0" xfId="0" applyFont="1" applyAlignment="1">
      <alignment vertical="center"/>
    </xf>
    <xf numFmtId="0" fontId="89" fillId="0" borderId="0" xfId="0" applyFont="1" applyAlignment="1">
      <alignment horizontal="left" vertical="center" wrapText="1"/>
    </xf>
    <xf numFmtId="0" fontId="87" fillId="0" borderId="0" xfId="0" applyFont="1" applyAlignment="1">
      <alignment horizontal="left" vertical="center" wrapText="1"/>
    </xf>
    <xf numFmtId="49" fontId="86" fillId="0" borderId="0" xfId="0" applyNumberFormat="1" applyFont="1" applyAlignment="1">
      <alignment horizontal="left" vertical="center" wrapText="1" indent="1"/>
    </xf>
    <xf numFmtId="49" fontId="43" fillId="0" borderId="0" xfId="0" applyNumberFormat="1" applyFont="1" applyAlignment="1">
      <alignment horizontal="center" vertical="center" wrapText="1"/>
    </xf>
    <xf numFmtId="49" fontId="43" fillId="0" borderId="53" xfId="0" applyNumberFormat="1" applyFont="1" applyBorder="1" applyAlignment="1">
      <alignment horizontal="center" vertical="center" wrapText="1"/>
    </xf>
    <xf numFmtId="0" fontId="89" fillId="0" borderId="54" xfId="0" applyFont="1" applyBorder="1" applyAlignment="1">
      <alignment horizontal="left" vertical="center" wrapText="1"/>
    </xf>
    <xf numFmtId="0" fontId="86" fillId="0" borderId="0" xfId="0" applyFont="1" applyAlignment="1">
      <alignment horizontal="left" vertical="center"/>
    </xf>
    <xf numFmtId="0" fontId="43" fillId="0" borderId="53" xfId="0" applyFont="1" applyBorder="1" applyAlignment="1">
      <alignment horizontal="center" vertical="center"/>
    </xf>
    <xf numFmtId="49" fontId="43" fillId="0" borderId="0" xfId="0" applyNumberFormat="1" applyFont="1" applyAlignment="1">
      <alignment horizontal="center" vertical="center"/>
    </xf>
    <xf numFmtId="49" fontId="43" fillId="0" borderId="53" xfId="0" applyNumberFormat="1" applyFont="1" applyBorder="1" applyAlignment="1">
      <alignment horizontal="center" vertical="center"/>
    </xf>
    <xf numFmtId="49" fontId="43" fillId="0" borderId="60" xfId="0" applyNumberFormat="1" applyFont="1" applyBorder="1" applyAlignment="1">
      <alignment horizontal="center" vertical="center"/>
    </xf>
    <xf numFmtId="49" fontId="43" fillId="0" borderId="61" xfId="0" applyNumberFormat="1" applyFont="1" applyBorder="1" applyAlignment="1">
      <alignment horizontal="center" vertical="center"/>
    </xf>
    <xf numFmtId="49" fontId="43" fillId="0" borderId="59" xfId="0" applyNumberFormat="1" applyFont="1" applyBorder="1" applyAlignment="1">
      <alignment horizontal="left" vertical="top" wrapText="1"/>
    </xf>
    <xf numFmtId="49" fontId="43" fillId="0" borderId="60" xfId="0" applyNumberFormat="1" applyFont="1" applyBorder="1" applyAlignment="1">
      <alignment horizontal="left" vertical="top" wrapText="1"/>
    </xf>
    <xf numFmtId="49" fontId="86" fillId="0" borderId="60" xfId="0" applyNumberFormat="1" applyFont="1" applyBorder="1" applyAlignment="1">
      <alignment horizontal="left" vertical="top" wrapText="1"/>
    </xf>
    <xf numFmtId="49" fontId="43" fillId="0" borderId="60" xfId="0" applyNumberFormat="1" applyFont="1" applyBorder="1" applyAlignment="1">
      <alignment horizontal="center" vertical="top" wrapText="1"/>
    </xf>
    <xf numFmtId="0" fontId="43" fillId="0" borderId="54" xfId="0" applyFont="1" applyBorder="1" applyAlignment="1">
      <alignment vertical="center"/>
    </xf>
    <xf numFmtId="0" fontId="43" fillId="0" borderId="56" xfId="0" applyFont="1" applyBorder="1" applyAlignment="1">
      <alignment vertical="center" wrapText="1"/>
    </xf>
    <xf numFmtId="0" fontId="43" fillId="0" borderId="0" xfId="0" applyFont="1" applyAlignment="1">
      <alignment vertical="center" wrapText="1"/>
    </xf>
    <xf numFmtId="0" fontId="86" fillId="0" borderId="0" xfId="0" applyFont="1" applyAlignment="1">
      <alignment horizontal="center" vertical="center"/>
    </xf>
    <xf numFmtId="49" fontId="43" fillId="0" borderId="0" xfId="0" applyNumberFormat="1" applyFont="1" applyAlignment="1">
      <alignment horizontal="left" vertical="top" wrapText="1"/>
    </xf>
    <xf numFmtId="0" fontId="89" fillId="0" borderId="0" xfId="0" applyFont="1" applyAlignment="1">
      <alignment vertical="center" wrapText="1"/>
    </xf>
    <xf numFmtId="0" fontId="43" fillId="0" borderId="53" xfId="0" applyFont="1" applyBorder="1" applyAlignment="1">
      <alignment vertical="center"/>
    </xf>
    <xf numFmtId="49" fontId="43" fillId="0" borderId="54" xfId="0" applyNumberFormat="1" applyFont="1" applyBorder="1" applyAlignment="1">
      <alignment horizontal="left" vertical="top" wrapText="1"/>
    </xf>
    <xf numFmtId="0" fontId="43" fillId="0" borderId="0" xfId="0" applyFont="1" applyAlignment="1">
      <alignment horizontal="left" vertical="center"/>
    </xf>
    <xf numFmtId="49" fontId="43" fillId="0" borderId="0" xfId="8" applyNumberFormat="1" applyFont="1" applyAlignment="1">
      <alignment horizontal="center" vertical="center"/>
    </xf>
    <xf numFmtId="49" fontId="43" fillId="0" borderId="0" xfId="0" applyNumberFormat="1" applyFont="1" applyAlignment="1">
      <alignment horizontal="left" vertical="center" wrapText="1" indent="1"/>
    </xf>
    <xf numFmtId="0" fontId="89" fillId="0" borderId="54" xfId="0" applyFont="1" applyBorder="1" applyAlignment="1">
      <alignment vertical="center" wrapText="1"/>
    </xf>
    <xf numFmtId="49" fontId="43" fillId="0" borderId="53" xfId="0" applyNumberFormat="1" applyFont="1" applyBorder="1" applyAlignment="1">
      <alignment horizontal="left" vertical="center" wrapText="1" indent="1"/>
    </xf>
    <xf numFmtId="49" fontId="89" fillId="0" borderId="0" xfId="0" applyNumberFormat="1" applyFont="1" applyAlignment="1">
      <alignment horizontal="left" vertical="center" wrapText="1"/>
    </xf>
    <xf numFmtId="0" fontId="43" fillId="0" borderId="54" xfId="0" applyFont="1" applyBorder="1" applyAlignment="1">
      <alignment vertical="center" wrapText="1"/>
    </xf>
    <xf numFmtId="49" fontId="43" fillId="0" borderId="59" xfId="0" applyNumberFormat="1" applyFont="1" applyBorder="1" applyAlignment="1">
      <alignment vertical="center" wrapText="1"/>
    </xf>
    <xf numFmtId="49" fontId="43" fillId="0" borderId="60" xfId="0" applyNumberFormat="1" applyFont="1" applyBorder="1" applyAlignment="1">
      <alignment vertical="center" wrapText="1"/>
    </xf>
    <xf numFmtId="49" fontId="89" fillId="0" borderId="60" xfId="0" applyNumberFormat="1" applyFont="1" applyBorder="1" applyAlignment="1">
      <alignment horizontal="center" vertical="center"/>
    </xf>
    <xf numFmtId="49" fontId="89" fillId="0" borderId="61" xfId="0" applyNumberFormat="1" applyFont="1" applyBorder="1" applyAlignment="1">
      <alignment horizontal="center" vertical="center"/>
    </xf>
    <xf numFmtId="0" fontId="89" fillId="0" borderId="59" xfId="0" applyFont="1" applyBorder="1" applyAlignment="1">
      <alignment horizontal="left" vertical="center" wrapText="1"/>
    </xf>
    <xf numFmtId="0" fontId="89" fillId="0" borderId="60" xfId="0" applyFont="1" applyBorder="1" applyAlignment="1">
      <alignment horizontal="left" vertical="center" wrapText="1"/>
    </xf>
    <xf numFmtId="0" fontId="89" fillId="0" borderId="61" xfId="0" applyFont="1" applyBorder="1" applyAlignment="1">
      <alignment horizontal="left" vertical="center" wrapText="1"/>
    </xf>
    <xf numFmtId="49" fontId="43" fillId="0" borderId="60" xfId="0" applyNumberFormat="1" applyFont="1" applyBorder="1" applyAlignment="1">
      <alignment horizontal="left" vertical="center" wrapText="1" indent="1"/>
    </xf>
    <xf numFmtId="49" fontId="43" fillId="0" borderId="61" xfId="0" applyNumberFormat="1" applyFont="1" applyBorder="1" applyAlignment="1">
      <alignment horizontal="left" vertical="center" wrapText="1" indent="1"/>
    </xf>
    <xf numFmtId="0" fontId="89" fillId="0" borderId="0" xfId="3" applyFont="1" applyAlignment="1">
      <alignment horizontal="left" vertical="center" wrapText="1"/>
    </xf>
    <xf numFmtId="0" fontId="89" fillId="0" borderId="32" xfId="3" applyFont="1" applyBorder="1" applyAlignment="1">
      <alignment horizontal="left" vertical="center" wrapText="1"/>
    </xf>
    <xf numFmtId="0" fontId="42" fillId="0" borderId="0" xfId="0" applyFont="1" applyAlignment="1">
      <alignment horizontal="center"/>
    </xf>
    <xf numFmtId="0" fontId="63" fillId="0" borderId="0" xfId="0" applyFont="1" applyAlignment="1">
      <alignment horizontal="left"/>
    </xf>
    <xf numFmtId="0" fontId="63" fillId="0" borderId="0" xfId="0" applyFont="1" applyAlignment="1">
      <alignment horizontal="center"/>
    </xf>
    <xf numFmtId="4" fontId="63" fillId="0" borderId="0" xfId="0" applyNumberFormat="1" applyFont="1" applyAlignment="1">
      <alignment wrapText="1"/>
    </xf>
    <xf numFmtId="0" fontId="63" fillId="0" borderId="0" xfId="0" applyFont="1" applyAlignment="1">
      <alignment wrapText="1"/>
    </xf>
    <xf numFmtId="0" fontId="63" fillId="0" borderId="0" xfId="0" applyFont="1"/>
    <xf numFmtId="4" fontId="63" fillId="0" borderId="0" xfId="0" applyNumberFormat="1" applyFont="1"/>
    <xf numFmtId="0" fontId="49" fillId="0" borderId="0" xfId="0" applyFont="1" applyAlignment="1">
      <alignment horizontal="left"/>
    </xf>
    <xf numFmtId="0" fontId="31" fillId="0" borderId="0" xfId="0" applyFont="1"/>
    <xf numFmtId="4" fontId="27" fillId="0" borderId="4" xfId="0" applyNumberFormat="1" applyFont="1" applyBorder="1" applyAlignment="1">
      <alignment vertical="center"/>
    </xf>
    <xf numFmtId="0" fontId="28" fillId="9" borderId="2" xfId="0" applyFont="1" applyFill="1" applyBorder="1" applyAlignment="1">
      <alignment horizontal="center" textRotation="90"/>
    </xf>
    <xf numFmtId="0" fontId="28" fillId="9" borderId="2" xfId="0" applyFont="1" applyFill="1" applyBorder="1" applyAlignment="1">
      <alignment horizontal="center" textRotation="90" wrapText="1"/>
    </xf>
    <xf numFmtId="0" fontId="28" fillId="9" borderId="3" xfId="0" applyFont="1" applyFill="1" applyBorder="1" applyAlignment="1">
      <alignment horizontal="center" textRotation="90"/>
    </xf>
    <xf numFmtId="1" fontId="50" fillId="0" borderId="2" xfId="0" applyNumberFormat="1" applyFont="1" applyBorder="1" applyAlignment="1">
      <alignment horizontal="center" vertical="center"/>
    </xf>
    <xf numFmtId="1" fontId="50" fillId="0" borderId="3" xfId="0" applyNumberFormat="1" applyFont="1" applyBorder="1" applyAlignment="1">
      <alignment horizontal="center" vertical="center"/>
    </xf>
    <xf numFmtId="0" fontId="40" fillId="11" borderId="4" xfId="0" applyFont="1" applyFill="1" applyBorder="1" applyAlignment="1">
      <alignment horizontal="center" vertical="center"/>
    </xf>
    <xf numFmtId="1" fontId="43" fillId="0" borderId="0" xfId="0" applyNumberFormat="1" applyFont="1" applyAlignment="1">
      <alignment horizontal="center" vertical="center"/>
    </xf>
    <xf numFmtId="49" fontId="43" fillId="0" borderId="0" xfId="3" applyNumberFormat="1" applyAlignment="1">
      <alignment horizontal="left" vertical="center" wrapText="1" indent="1"/>
    </xf>
    <xf numFmtId="49" fontId="43" fillId="0" borderId="60" xfId="3" applyNumberFormat="1" applyBorder="1" applyAlignment="1">
      <alignment horizontal="left" vertical="center" wrapText="1" indent="1"/>
    </xf>
    <xf numFmtId="49" fontId="43" fillId="0" borderId="53" xfId="3" applyNumberFormat="1" applyBorder="1" applyAlignment="1">
      <alignment horizontal="left" vertical="center" wrapText="1" indent="1"/>
    </xf>
    <xf numFmtId="49" fontId="43" fillId="0" borderId="32" xfId="3" applyNumberFormat="1" applyBorder="1" applyAlignment="1">
      <alignment horizontal="left" vertical="center" wrapText="1" indent="1"/>
    </xf>
    <xf numFmtId="0" fontId="42" fillId="0" borderId="0" xfId="7" applyFont="1" applyAlignment="1">
      <alignment horizontal="center"/>
    </xf>
    <xf numFmtId="3" fontId="42" fillId="0" borderId="0" xfId="0" applyNumberFormat="1" applyFont="1"/>
    <xf numFmtId="165" fontId="42" fillId="0" borderId="0" xfId="4" applyNumberFormat="1" applyFont="1" applyAlignment="1">
      <alignment vertical="center" wrapText="1"/>
    </xf>
    <xf numFmtId="0" fontId="42" fillId="0" borderId="0" xfId="0" applyFont="1" applyAlignment="1">
      <alignment horizontal="left"/>
    </xf>
    <xf numFmtId="0" fontId="31" fillId="0" borderId="0" xfId="7" applyFont="1" applyAlignment="1">
      <alignment wrapText="1"/>
    </xf>
    <xf numFmtId="0" fontId="42" fillId="0" borderId="0" xfId="6" applyFont="1" applyAlignment="1">
      <alignment horizontal="center"/>
    </xf>
    <xf numFmtId="0" fontId="96" fillId="0" borderId="0" xfId="0" applyFont="1" applyAlignment="1">
      <alignment horizontal="center" vertical="center" wrapText="1"/>
    </xf>
    <xf numFmtId="49" fontId="28" fillId="0" borderId="4" xfId="0" applyNumberFormat="1" applyFont="1" applyBorder="1" applyAlignment="1">
      <alignment horizontal="left" vertical="center"/>
    </xf>
    <xf numFmtId="49" fontId="28" fillId="0" borderId="4" xfId="0" applyNumberFormat="1" applyFont="1" applyBorder="1" applyAlignment="1">
      <alignment horizontal="right" vertical="center"/>
    </xf>
    <xf numFmtId="4" fontId="28" fillId="0" borderId="7" xfId="0" applyNumberFormat="1" applyFont="1" applyBorder="1" applyAlignment="1">
      <alignment vertical="center" wrapText="1"/>
    </xf>
    <xf numFmtId="4" fontId="28" fillId="0" borderId="0" xfId="0" applyNumberFormat="1" applyFont="1" applyAlignment="1">
      <alignment vertical="center" wrapText="1"/>
    </xf>
    <xf numFmtId="4" fontId="28" fillId="0" borderId="6" xfId="0" applyNumberFormat="1" applyFont="1" applyBorder="1" applyAlignment="1">
      <alignment vertical="center" wrapText="1"/>
    </xf>
    <xf numFmtId="4" fontId="28" fillId="0" borderId="7" xfId="0" applyNumberFormat="1" applyFont="1" applyBorder="1" applyAlignment="1">
      <alignment vertical="center"/>
    </xf>
    <xf numFmtId="4" fontId="28" fillId="0" borderId="0" xfId="0" applyNumberFormat="1" applyFont="1" applyAlignment="1">
      <alignment vertical="center"/>
    </xf>
    <xf numFmtId="4" fontId="28" fillId="0" borderId="6" xfId="0" applyNumberFormat="1" applyFont="1" applyBorder="1" applyAlignment="1">
      <alignment vertical="center"/>
    </xf>
    <xf numFmtId="49" fontId="97" fillId="0" borderId="79" xfId="0" applyNumberFormat="1" applyFont="1" applyBorder="1" applyAlignment="1">
      <alignment horizontal="left" vertical="center" wrapText="1" indent="1"/>
    </xf>
    <xf numFmtId="49" fontId="97" fillId="0" borderId="77" xfId="0" applyNumberFormat="1" applyFont="1" applyBorder="1" applyAlignment="1">
      <alignment horizontal="left" vertical="center" wrapText="1" indent="1"/>
    </xf>
    <xf numFmtId="49" fontId="97" fillId="0" borderId="78" xfId="0" applyNumberFormat="1" applyFont="1" applyBorder="1" applyAlignment="1">
      <alignment horizontal="left" vertical="center" wrapText="1" indent="1"/>
    </xf>
    <xf numFmtId="0" fontId="89" fillId="19" borderId="34" xfId="0" applyFont="1" applyFill="1" applyBorder="1" applyAlignment="1">
      <alignment horizontal="center" vertical="center"/>
    </xf>
    <xf numFmtId="0" fontId="89" fillId="0" borderId="34" xfId="0" applyFont="1" applyBorder="1" applyAlignment="1">
      <alignment horizontal="left" vertical="center"/>
    </xf>
    <xf numFmtId="0" fontId="89" fillId="19" borderId="31" xfId="0" applyFont="1" applyFill="1" applyBorder="1" applyAlignment="1">
      <alignment horizontal="center" vertical="center"/>
    </xf>
    <xf numFmtId="0" fontId="89" fillId="19" borderId="32" xfId="0" applyFont="1" applyFill="1" applyBorder="1" applyAlignment="1">
      <alignment horizontal="center" vertical="center"/>
    </xf>
    <xf numFmtId="0" fontId="89" fillId="19" borderId="33" xfId="0" applyFont="1" applyFill="1" applyBorder="1" applyAlignment="1">
      <alignment horizontal="center" vertical="center"/>
    </xf>
    <xf numFmtId="0" fontId="43" fillId="19" borderId="31" xfId="0" applyFont="1" applyFill="1" applyBorder="1" applyAlignment="1">
      <alignment horizontal="center" vertical="center" wrapText="1"/>
    </xf>
    <xf numFmtId="0" fontId="43" fillId="19" borderId="32" xfId="0" applyFont="1" applyFill="1" applyBorder="1" applyAlignment="1">
      <alignment horizontal="center" vertical="center" wrapText="1"/>
    </xf>
    <xf numFmtId="0" fontId="43" fillId="19" borderId="33" xfId="0" applyFont="1" applyFill="1" applyBorder="1" applyAlignment="1">
      <alignment horizontal="center" vertical="center" wrapText="1"/>
    </xf>
    <xf numFmtId="49" fontId="89" fillId="0" borderId="36" xfId="0" applyNumberFormat="1" applyFont="1" applyBorder="1" applyAlignment="1">
      <alignment horizontal="left" vertical="top" wrapText="1"/>
    </xf>
    <xf numFmtId="49" fontId="89" fillId="0" borderId="37" xfId="0" applyNumberFormat="1" applyFont="1" applyBorder="1" applyAlignment="1">
      <alignment horizontal="left" vertical="top" wrapText="1"/>
    </xf>
    <xf numFmtId="49" fontId="89" fillId="0" borderId="40" xfId="0" applyNumberFormat="1" applyFont="1" applyBorder="1" applyAlignment="1">
      <alignment horizontal="left" vertical="top" wrapText="1"/>
    </xf>
    <xf numFmtId="49" fontId="43" fillId="0" borderId="57" xfId="0" applyNumberFormat="1" applyFont="1" applyBorder="1" applyAlignment="1">
      <alignment horizontal="center" vertical="center"/>
    </xf>
    <xf numFmtId="49" fontId="43" fillId="0" borderId="56" xfId="0" applyNumberFormat="1" applyFont="1" applyBorder="1" applyAlignment="1">
      <alignment horizontal="center" vertical="center"/>
    </xf>
    <xf numFmtId="49" fontId="43" fillId="0" borderId="58" xfId="0" applyNumberFormat="1" applyFont="1" applyBorder="1" applyAlignment="1">
      <alignment horizontal="center" vertical="center"/>
    </xf>
    <xf numFmtId="49" fontId="43" fillId="0" borderId="54" xfId="0" applyNumberFormat="1" applyFont="1" applyBorder="1" applyAlignment="1">
      <alignment horizontal="center" vertical="center"/>
    </xf>
    <xf numFmtId="49" fontId="43" fillId="0" borderId="0" xfId="0" applyNumberFormat="1" applyFont="1" applyAlignment="1">
      <alignment horizontal="center" vertical="center"/>
    </xf>
    <xf numFmtId="49" fontId="43" fillId="0" borderId="53" xfId="0" applyNumberFormat="1" applyFont="1" applyBorder="1" applyAlignment="1">
      <alignment horizontal="center" vertical="center"/>
    </xf>
    <xf numFmtId="49" fontId="43" fillId="0" borderId="59" xfId="0" applyNumberFormat="1" applyFont="1" applyBorder="1" applyAlignment="1">
      <alignment horizontal="center" vertical="center"/>
    </xf>
    <xf numFmtId="49" fontId="43" fillId="0" borderId="60" xfId="0" applyNumberFormat="1" applyFont="1" applyBorder="1" applyAlignment="1">
      <alignment horizontal="center" vertical="center"/>
    </xf>
    <xf numFmtId="49" fontId="43" fillId="0" borderId="61" xfId="0" applyNumberFormat="1" applyFont="1" applyBorder="1" applyAlignment="1">
      <alignment horizontal="center" vertical="center"/>
    </xf>
    <xf numFmtId="49" fontId="43" fillId="0" borderId="42" xfId="0" applyNumberFormat="1" applyFont="1" applyBorder="1" applyAlignment="1">
      <alignment horizontal="left" vertical="top" wrapText="1"/>
    </xf>
    <xf numFmtId="49" fontId="43" fillId="0" borderId="70" xfId="0" applyNumberFormat="1" applyFont="1" applyBorder="1" applyAlignment="1">
      <alignment horizontal="left" vertical="top" wrapText="1"/>
    </xf>
    <xf numFmtId="49" fontId="43" fillId="0" borderId="43" xfId="0" applyNumberFormat="1" applyFont="1" applyBorder="1" applyAlignment="1">
      <alignment horizontal="left" vertical="top" wrapText="1"/>
    </xf>
    <xf numFmtId="49" fontId="43" fillId="0" borderId="73" xfId="0" applyNumberFormat="1" applyFont="1" applyBorder="1" applyAlignment="1">
      <alignment horizontal="left" vertical="top" wrapText="1"/>
    </xf>
    <xf numFmtId="49" fontId="43" fillId="0" borderId="74" xfId="0" applyNumberFormat="1" applyFont="1" applyBorder="1" applyAlignment="1">
      <alignment horizontal="left" vertical="top" wrapText="1"/>
    </xf>
    <xf numFmtId="49" fontId="43" fillId="0" borderId="75" xfId="0" applyNumberFormat="1" applyFont="1" applyBorder="1" applyAlignment="1">
      <alignment horizontal="left" vertical="top" wrapText="1"/>
    </xf>
    <xf numFmtId="49" fontId="86" fillId="0" borderId="31" xfId="0" applyNumberFormat="1" applyFont="1" applyBorder="1" applyAlignment="1">
      <alignment horizontal="center" vertical="center" wrapText="1"/>
    </xf>
    <xf numFmtId="49" fontId="86" fillId="0" borderId="32" xfId="0" applyNumberFormat="1" applyFont="1" applyBorder="1" applyAlignment="1">
      <alignment horizontal="center" vertical="center" wrapText="1"/>
    </xf>
    <xf numFmtId="49" fontId="86" fillId="0" borderId="33" xfId="0" applyNumberFormat="1" applyFont="1" applyBorder="1" applyAlignment="1">
      <alignment horizontal="center" vertical="center" wrapText="1"/>
    </xf>
    <xf numFmtId="4" fontId="86" fillId="0" borderId="34" xfId="0" applyNumberFormat="1" applyFont="1" applyBorder="1" applyAlignment="1">
      <alignment horizontal="left" vertical="center" wrapText="1"/>
    </xf>
    <xf numFmtId="3" fontId="86" fillId="0" borderId="31" xfId="0" applyNumberFormat="1" applyFont="1" applyBorder="1" applyAlignment="1">
      <alignment horizontal="center" vertical="center" wrapText="1"/>
    </xf>
    <xf numFmtId="3" fontId="86" fillId="0" borderId="32" xfId="0" applyNumberFormat="1" applyFont="1" applyBorder="1" applyAlignment="1">
      <alignment horizontal="center" vertical="center" wrapText="1"/>
    </xf>
    <xf numFmtId="3" fontId="86" fillId="0" borderId="33" xfId="0" applyNumberFormat="1" applyFont="1" applyBorder="1" applyAlignment="1">
      <alignment horizontal="center" vertical="center" wrapText="1"/>
    </xf>
    <xf numFmtId="10" fontId="86" fillId="0" borderId="31" xfId="0" applyNumberFormat="1" applyFont="1" applyBorder="1" applyAlignment="1">
      <alignment horizontal="center" vertical="center" wrapText="1"/>
    </xf>
    <xf numFmtId="10" fontId="86" fillId="0" borderId="32" xfId="0" applyNumberFormat="1" applyFont="1" applyBorder="1" applyAlignment="1">
      <alignment horizontal="center" vertical="center" wrapText="1"/>
    </xf>
    <xf numFmtId="10" fontId="86" fillId="0" borderId="33" xfId="0" applyNumberFormat="1" applyFont="1" applyBorder="1" applyAlignment="1">
      <alignment horizontal="center" vertical="center" wrapText="1"/>
    </xf>
    <xf numFmtId="10" fontId="86" fillId="0" borderId="34" xfId="0" applyNumberFormat="1" applyFont="1" applyBorder="1" applyAlignment="1">
      <alignment horizontal="center" vertical="center" wrapText="1"/>
    </xf>
    <xf numFmtId="49" fontId="87" fillId="20" borderId="47" xfId="0" applyNumberFormat="1" applyFont="1" applyFill="1" applyBorder="1" applyAlignment="1">
      <alignment horizontal="left" vertical="center"/>
    </xf>
    <xf numFmtId="49" fontId="87" fillId="20" borderId="48" xfId="0" applyNumberFormat="1" applyFont="1" applyFill="1" applyBorder="1" applyAlignment="1">
      <alignment horizontal="left" vertical="center"/>
    </xf>
    <xf numFmtId="49" fontId="87" fillId="20" borderId="62" xfId="0" applyNumberFormat="1" applyFont="1" applyFill="1" applyBorder="1" applyAlignment="1">
      <alignment horizontal="left" vertical="center"/>
    </xf>
    <xf numFmtId="49" fontId="87" fillId="20" borderId="38" xfId="0" applyNumberFormat="1" applyFont="1" applyFill="1" applyBorder="1" applyAlignment="1">
      <alignment horizontal="center" vertical="center" wrapText="1"/>
    </xf>
    <xf numFmtId="49" fontId="87" fillId="20" borderId="48" xfId="0" applyNumberFormat="1" applyFont="1" applyFill="1" applyBorder="1" applyAlignment="1">
      <alignment horizontal="center" vertical="center" wrapText="1"/>
    </xf>
    <xf numFmtId="0" fontId="87" fillId="20" borderId="39" xfId="0" applyFont="1" applyFill="1" applyBorder="1" applyAlignment="1">
      <alignment horizontal="left" vertical="center" wrapText="1" indent="2"/>
    </xf>
    <xf numFmtId="0" fontId="89" fillId="20" borderId="37" xfId="0" applyFont="1" applyFill="1" applyBorder="1" applyAlignment="1">
      <alignment horizontal="left" vertical="center" indent="2"/>
    </xf>
    <xf numFmtId="0" fontId="89" fillId="20" borderId="40" xfId="0" applyFont="1" applyFill="1" applyBorder="1" applyAlignment="1">
      <alignment horizontal="left" vertical="center" indent="2"/>
    </xf>
    <xf numFmtId="49" fontId="89" fillId="0" borderId="63" xfId="0" applyNumberFormat="1" applyFont="1" applyBorder="1" applyAlignment="1">
      <alignment horizontal="left" vertical="center"/>
    </xf>
    <xf numFmtId="49" fontId="89" fillId="0" borderId="2" xfId="0" applyNumberFormat="1" applyFont="1" applyBorder="1" applyAlignment="1">
      <alignment horizontal="left" vertical="center"/>
    </xf>
    <xf numFmtId="49" fontId="89" fillId="0" borderId="64" xfId="0" applyNumberFormat="1" applyFont="1" applyBorder="1" applyAlignment="1">
      <alignment horizontal="left" vertical="center"/>
    </xf>
    <xf numFmtId="49" fontId="43" fillId="0" borderId="42" xfId="0" applyNumberFormat="1" applyFont="1" applyBorder="1" applyAlignment="1">
      <alignment horizontal="left" vertical="center" wrapText="1" indent="1"/>
    </xf>
    <xf numFmtId="49" fontId="43" fillId="0" borderId="11" xfId="0" applyNumberFormat="1" applyFont="1" applyBorder="1" applyAlignment="1">
      <alignment horizontal="left" vertical="center" wrapText="1" indent="1"/>
    </xf>
    <xf numFmtId="49" fontId="89" fillId="0" borderId="70" xfId="0" applyNumberFormat="1" applyFont="1" applyBorder="1" applyAlignment="1">
      <alignment horizontal="center" vertical="center" wrapText="1"/>
    </xf>
    <xf numFmtId="49" fontId="43" fillId="0" borderId="71" xfId="8" applyNumberFormat="1" applyFont="1" applyBorder="1" applyAlignment="1">
      <alignment horizontal="center" vertical="center" wrapText="1"/>
    </xf>
    <xf numFmtId="49" fontId="43" fillId="0" borderId="3" xfId="0" applyNumberFormat="1" applyFont="1" applyBorder="1" applyAlignment="1">
      <alignment horizontal="left" vertical="center" wrapText="1" indent="1"/>
    </xf>
    <xf numFmtId="49" fontId="43" fillId="0" borderId="2" xfId="0" applyNumberFormat="1" applyFont="1" applyBorder="1" applyAlignment="1">
      <alignment horizontal="left" vertical="center" wrapText="1" indent="1"/>
    </xf>
    <xf numFmtId="49" fontId="43" fillId="0" borderId="64" xfId="0" applyNumberFormat="1" applyFont="1" applyBorder="1" applyAlignment="1">
      <alignment horizontal="left" vertical="center" wrapText="1" indent="1"/>
    </xf>
    <xf numFmtId="49" fontId="89" fillId="0" borderId="63" xfId="0" applyNumberFormat="1" applyFont="1" applyBorder="1" applyAlignment="1">
      <alignment horizontal="left" vertical="center" wrapText="1"/>
    </xf>
    <xf numFmtId="49" fontId="89" fillId="0" borderId="2" xfId="0" applyNumberFormat="1" applyFont="1" applyBorder="1" applyAlignment="1">
      <alignment horizontal="left" vertical="center" wrapText="1"/>
    </xf>
    <xf numFmtId="49" fontId="89" fillId="0" borderId="64" xfId="0" applyNumberFormat="1" applyFont="1" applyBorder="1" applyAlignment="1">
      <alignment horizontal="left" vertical="center" wrapText="1"/>
    </xf>
    <xf numFmtId="49" fontId="89" fillId="0" borderId="76" xfId="0" applyNumberFormat="1" applyFont="1" applyBorder="1" applyAlignment="1">
      <alignment horizontal="left" vertical="center" wrapText="1"/>
    </xf>
    <xf numFmtId="49" fontId="89" fillId="0" borderId="77" xfId="0" applyNumberFormat="1" applyFont="1" applyBorder="1" applyAlignment="1">
      <alignment horizontal="left" vertical="center" wrapText="1"/>
    </xf>
    <xf numFmtId="49" fontId="89" fillId="0" borderId="78" xfId="0" applyNumberFormat="1" applyFont="1" applyBorder="1" applyAlignment="1">
      <alignment horizontal="left" vertical="center" wrapText="1"/>
    </xf>
    <xf numFmtId="49" fontId="43" fillId="0" borderId="79" xfId="0" applyNumberFormat="1" applyFont="1" applyBorder="1" applyAlignment="1">
      <alignment horizontal="left" vertical="center" wrapText="1" indent="1"/>
    </xf>
    <xf numFmtId="49" fontId="43" fillId="0" borderId="77" xfId="0" applyNumberFormat="1" applyFont="1" applyBorder="1" applyAlignment="1">
      <alignment horizontal="left" vertical="center" wrapText="1" indent="1"/>
    </xf>
    <xf numFmtId="49" fontId="43" fillId="0" borderId="78" xfId="0" applyNumberFormat="1" applyFont="1" applyBorder="1" applyAlignment="1">
      <alignment horizontal="left" vertical="center" wrapText="1" indent="1"/>
    </xf>
    <xf numFmtId="49" fontId="89" fillId="0" borderId="73" xfId="0" applyNumberFormat="1" applyFont="1" applyBorder="1" applyAlignment="1">
      <alignment horizontal="left" vertical="center" wrapText="1"/>
    </xf>
    <xf numFmtId="49" fontId="89" fillId="0" borderId="74" xfId="0" applyNumberFormat="1" applyFont="1" applyBorder="1" applyAlignment="1">
      <alignment horizontal="left" vertical="center" wrapText="1"/>
    </xf>
    <xf numFmtId="49" fontId="89" fillId="0" borderId="75" xfId="0" applyNumberFormat="1" applyFont="1" applyBorder="1" applyAlignment="1">
      <alignment horizontal="left" vertical="center" wrapText="1"/>
    </xf>
    <xf numFmtId="49" fontId="43" fillId="0" borderId="73" xfId="0" applyNumberFormat="1" applyFont="1" applyBorder="1" applyAlignment="1">
      <alignment horizontal="left" vertical="center" wrapText="1" indent="1"/>
    </xf>
    <xf numFmtId="49" fontId="43" fillId="0" borderId="74" xfId="0" applyNumberFormat="1" applyFont="1" applyBorder="1" applyAlignment="1">
      <alignment horizontal="left" vertical="center" wrapText="1" indent="1"/>
    </xf>
    <xf numFmtId="49" fontId="43" fillId="0" borderId="75" xfId="0" applyNumberFormat="1" applyFont="1" applyBorder="1" applyAlignment="1">
      <alignment horizontal="left" vertical="center" wrapText="1" indent="1"/>
    </xf>
    <xf numFmtId="0" fontId="89" fillId="0" borderId="31" xfId="0" applyFont="1" applyBorder="1" applyAlignment="1">
      <alignment horizontal="left" vertical="center"/>
    </xf>
    <xf numFmtId="0" fontId="89" fillId="0" borderId="32" xfId="0" applyFont="1" applyBorder="1" applyAlignment="1">
      <alignment horizontal="left" vertical="center"/>
    </xf>
    <xf numFmtId="0" fontId="89" fillId="0" borderId="33" xfId="0" applyFont="1" applyBorder="1" applyAlignment="1">
      <alignment horizontal="left" vertical="center"/>
    </xf>
    <xf numFmtId="49" fontId="87" fillId="20" borderId="36" xfId="0" applyNumberFormat="1" applyFont="1" applyFill="1" applyBorder="1" applyAlignment="1">
      <alignment horizontal="left" vertical="center"/>
    </xf>
    <xf numFmtId="49" fontId="87" fillId="20" borderId="37" xfId="0" applyNumberFormat="1" applyFont="1" applyFill="1" applyBorder="1" applyAlignment="1">
      <alignment horizontal="left" vertical="center"/>
    </xf>
    <xf numFmtId="49" fontId="87" fillId="20" borderId="40" xfId="0" applyNumberFormat="1" applyFont="1" applyFill="1" applyBorder="1" applyAlignment="1">
      <alignment horizontal="left" vertical="center"/>
    </xf>
    <xf numFmtId="49" fontId="87" fillId="20" borderId="36" xfId="0" applyNumberFormat="1" applyFont="1" applyFill="1" applyBorder="1" applyAlignment="1">
      <alignment horizontal="center" vertical="center" wrapText="1"/>
    </xf>
    <xf numFmtId="49" fontId="87" fillId="20" borderId="37" xfId="0" applyNumberFormat="1" applyFont="1" applyFill="1" applyBorder="1" applyAlignment="1">
      <alignment horizontal="center" vertical="center" wrapText="1"/>
    </xf>
    <xf numFmtId="0" fontId="87" fillId="20" borderId="37" xfId="0" applyFont="1" applyFill="1" applyBorder="1" applyAlignment="1">
      <alignment horizontal="left" vertical="center" indent="2"/>
    </xf>
    <xf numFmtId="0" fontId="87" fillId="20" borderId="40" xfId="0" applyFont="1" applyFill="1" applyBorder="1" applyAlignment="1">
      <alignment horizontal="left" vertical="center" indent="2"/>
    </xf>
    <xf numFmtId="49" fontId="89" fillId="0" borderId="42" xfId="0" applyNumberFormat="1" applyFont="1" applyBorder="1" applyAlignment="1">
      <alignment horizontal="left" vertical="center"/>
    </xf>
    <xf numFmtId="49" fontId="89" fillId="0" borderId="70" xfId="0" applyNumberFormat="1" applyFont="1" applyBorder="1" applyAlignment="1">
      <alignment horizontal="left" vertical="center"/>
    </xf>
    <xf numFmtId="49" fontId="89" fillId="0" borderId="43" xfId="0" applyNumberFormat="1" applyFont="1" applyBorder="1" applyAlignment="1">
      <alignment horizontal="left" vertical="center"/>
    </xf>
    <xf numFmtId="49" fontId="43" fillId="0" borderId="70" xfId="0" applyNumberFormat="1" applyFont="1" applyBorder="1" applyAlignment="1">
      <alignment horizontal="left" vertical="center" wrapText="1" indent="1"/>
    </xf>
    <xf numFmtId="49" fontId="43" fillId="0" borderId="70" xfId="0" applyNumberFormat="1" applyFont="1" applyBorder="1" applyAlignment="1">
      <alignment horizontal="center" vertical="center" wrapText="1"/>
    </xf>
    <xf numFmtId="49" fontId="43" fillId="0" borderId="43" xfId="0" applyNumberFormat="1" applyFont="1" applyBorder="1" applyAlignment="1">
      <alignment horizontal="center" vertical="center" wrapText="1"/>
    </xf>
    <xf numFmtId="49" fontId="43" fillId="0" borderId="43" xfId="0" applyNumberFormat="1" applyFont="1" applyBorder="1" applyAlignment="1">
      <alignment horizontal="left" vertical="center" wrapText="1" indent="1"/>
    </xf>
    <xf numFmtId="49" fontId="89" fillId="0" borderId="42" xfId="0" applyNumberFormat="1" applyFont="1" applyBorder="1" applyAlignment="1">
      <alignment horizontal="left" vertical="center" wrapText="1"/>
    </xf>
    <xf numFmtId="49" fontId="89" fillId="0" borderId="70" xfId="0" applyNumberFormat="1" applyFont="1" applyBorder="1" applyAlignment="1">
      <alignment horizontal="left" vertical="center" wrapText="1"/>
    </xf>
    <xf numFmtId="49" fontId="89" fillId="0" borderId="43" xfId="0" applyNumberFormat="1" applyFont="1" applyBorder="1" applyAlignment="1">
      <alignment horizontal="left" vertical="center" wrapText="1"/>
    </xf>
    <xf numFmtId="49" fontId="43" fillId="0" borderId="42" xfId="0" applyNumberFormat="1" applyFont="1" applyBorder="1" applyAlignment="1">
      <alignment horizontal="justify" vertical="center" wrapText="1"/>
    </xf>
    <xf numFmtId="49" fontId="43" fillId="0" borderId="70" xfId="0" applyNumberFormat="1" applyFont="1" applyBorder="1" applyAlignment="1">
      <alignment horizontal="justify" vertical="center" wrapText="1"/>
    </xf>
    <xf numFmtId="49" fontId="43" fillId="0" borderId="43" xfId="0" applyNumberFormat="1" applyFont="1" applyBorder="1" applyAlignment="1">
      <alignment horizontal="justify" vertical="center" wrapText="1"/>
    </xf>
    <xf numFmtId="0" fontId="89" fillId="0" borderId="72" xfId="0" applyFont="1" applyBorder="1" applyAlignment="1">
      <alignment vertical="center" wrapText="1"/>
    </xf>
    <xf numFmtId="49" fontId="43" fillId="0" borderId="73" xfId="0" applyNumberFormat="1" applyFont="1" applyBorder="1" applyAlignment="1">
      <alignment horizontal="justify" vertical="center" wrapText="1"/>
    </xf>
    <xf numFmtId="49" fontId="43" fillId="0" borderId="74" xfId="0" applyNumberFormat="1" applyFont="1" applyBorder="1" applyAlignment="1">
      <alignment horizontal="justify" vertical="center" wrapText="1"/>
    </xf>
    <xf numFmtId="49" fontId="43" fillId="0" borderId="75" xfId="0" applyNumberFormat="1" applyFont="1" applyBorder="1" applyAlignment="1">
      <alignment horizontal="justify" vertical="center" wrapText="1"/>
    </xf>
    <xf numFmtId="0" fontId="43" fillId="0" borderId="31" xfId="0" applyFont="1" applyBorder="1" applyAlignment="1">
      <alignment horizontal="left" vertical="center"/>
    </xf>
    <xf numFmtId="0" fontId="43" fillId="0" borderId="32" xfId="0" applyFont="1" applyBorder="1" applyAlignment="1">
      <alignment horizontal="left" vertical="center"/>
    </xf>
    <xf numFmtId="0" fontId="43" fillId="0" borderId="33" xfId="0" applyFont="1" applyBorder="1" applyAlignment="1">
      <alignment horizontal="left" vertical="center"/>
    </xf>
    <xf numFmtId="0" fontId="43" fillId="19" borderId="34" xfId="0" applyFont="1" applyFill="1" applyBorder="1" applyAlignment="1">
      <alignment horizontal="center" vertical="center" wrapText="1"/>
    </xf>
    <xf numFmtId="0" fontId="87" fillId="20" borderId="35" xfId="0" applyFont="1" applyFill="1" applyBorder="1" applyAlignment="1">
      <alignment horizontal="left" vertical="center"/>
    </xf>
    <xf numFmtId="49" fontId="87" fillId="20" borderId="47" xfId="0" applyNumberFormat="1" applyFont="1" applyFill="1" applyBorder="1" applyAlignment="1">
      <alignment horizontal="center" vertical="center"/>
    </xf>
    <xf numFmtId="49" fontId="87" fillId="20" borderId="48" xfId="0" applyNumberFormat="1" applyFont="1" applyFill="1" applyBorder="1" applyAlignment="1">
      <alignment horizontal="center" vertical="center"/>
    </xf>
    <xf numFmtId="0" fontId="87" fillId="20" borderId="39" xfId="0" applyFont="1" applyFill="1" applyBorder="1" applyAlignment="1">
      <alignment horizontal="left" vertical="center" indent="2"/>
    </xf>
    <xf numFmtId="0" fontId="89" fillId="23" borderId="41" xfId="0" applyFont="1" applyFill="1" applyBorder="1" applyAlignment="1">
      <alignment horizontal="left" vertical="center"/>
    </xf>
    <xf numFmtId="49" fontId="89" fillId="23" borderId="70" xfId="0" applyNumberFormat="1" applyFont="1" applyFill="1" applyBorder="1" applyAlignment="1">
      <alignment horizontal="center" vertical="center" wrapText="1"/>
    </xf>
    <xf numFmtId="0" fontId="89" fillId="0" borderId="41" xfId="0" applyFont="1" applyBorder="1" applyAlignment="1">
      <alignment horizontal="left" vertical="center"/>
    </xf>
    <xf numFmtId="49" fontId="89" fillId="0" borderId="11" xfId="0" applyNumberFormat="1" applyFont="1" applyBorder="1" applyAlignment="1">
      <alignment horizontal="center" vertical="center" wrapText="1"/>
    </xf>
    <xf numFmtId="0" fontId="89" fillId="0" borderId="41" xfId="0" applyFont="1" applyBorder="1" applyAlignment="1">
      <alignment vertical="center" wrapText="1"/>
    </xf>
    <xf numFmtId="0" fontId="89" fillId="0" borderId="46" xfId="0" applyFont="1" applyBorder="1" applyAlignment="1">
      <alignment vertical="center" wrapText="1"/>
    </xf>
    <xf numFmtId="49" fontId="43" fillId="0" borderId="49" xfId="0" applyNumberFormat="1" applyFont="1" applyBorder="1" applyAlignment="1">
      <alignment horizontal="left" vertical="center" wrapText="1" indent="1"/>
    </xf>
    <xf numFmtId="49" fontId="43" fillId="0" borderId="50" xfId="0" applyNumberFormat="1" applyFont="1" applyBorder="1" applyAlignment="1">
      <alignment horizontal="left" vertical="center" wrapText="1" indent="1"/>
    </xf>
    <xf numFmtId="49" fontId="43" fillId="0" borderId="51" xfId="0" applyNumberFormat="1" applyFont="1" applyBorder="1" applyAlignment="1">
      <alignment horizontal="left" vertical="center" wrapText="1" indent="1"/>
    </xf>
    <xf numFmtId="49" fontId="43" fillId="0" borderId="11" xfId="0" applyNumberFormat="1" applyFont="1" applyBorder="1" applyAlignment="1">
      <alignment horizontal="left" vertical="top" wrapText="1"/>
    </xf>
    <xf numFmtId="49" fontId="43" fillId="0" borderId="49" xfId="0" applyNumberFormat="1" applyFont="1" applyBorder="1" applyAlignment="1">
      <alignment horizontal="left" vertical="top" wrapText="1"/>
    </xf>
    <xf numFmtId="49" fontId="43" fillId="0" borderId="50" xfId="0" applyNumberFormat="1" applyFont="1" applyBorder="1" applyAlignment="1">
      <alignment horizontal="left" vertical="top" wrapText="1"/>
    </xf>
    <xf numFmtId="49" fontId="43" fillId="0" borderId="51" xfId="0" applyNumberFormat="1" applyFont="1" applyBorder="1" applyAlignment="1">
      <alignment horizontal="left" vertical="top" wrapText="1"/>
    </xf>
    <xf numFmtId="0" fontId="48" fillId="0" borderId="0" xfId="0" applyFont="1" applyAlignment="1">
      <alignment horizontal="center"/>
    </xf>
    <xf numFmtId="0" fontId="48" fillId="0" borderId="0" xfId="0" applyFont="1" applyAlignment="1">
      <alignment horizontal="left" vertical="center" wrapText="1"/>
    </xf>
    <xf numFmtId="0" fontId="63" fillId="0" borderId="0" xfId="0" applyFont="1" applyAlignment="1">
      <alignment horizontal="center"/>
    </xf>
    <xf numFmtId="0" fontId="84" fillId="0" borderId="0" xfId="0" applyFont="1" applyAlignment="1">
      <alignment horizontal="center" vertical="center"/>
    </xf>
    <xf numFmtId="49" fontId="87" fillId="20" borderId="36" xfId="0" applyNumberFormat="1" applyFont="1" applyFill="1" applyBorder="1" applyAlignment="1">
      <alignment horizontal="center" vertical="center"/>
    </xf>
    <xf numFmtId="49" fontId="89" fillId="20" borderId="37" xfId="0" applyNumberFormat="1" applyFont="1" applyFill="1" applyBorder="1" applyAlignment="1">
      <alignment horizontal="center" vertical="center"/>
    </xf>
    <xf numFmtId="49" fontId="89" fillId="20" borderId="38" xfId="0" applyNumberFormat="1" applyFont="1" applyFill="1" applyBorder="1" applyAlignment="1">
      <alignment horizontal="center" vertical="center"/>
    </xf>
    <xf numFmtId="49" fontId="87" fillId="20" borderId="39" xfId="0" applyNumberFormat="1" applyFont="1" applyFill="1" applyBorder="1" applyAlignment="1">
      <alignment horizontal="left" vertical="center" indent="2"/>
    </xf>
    <xf numFmtId="49" fontId="87" fillId="20" borderId="37" xfId="0" applyNumberFormat="1" applyFont="1" applyFill="1" applyBorder="1" applyAlignment="1">
      <alignment horizontal="left" vertical="center" indent="2"/>
    </xf>
    <xf numFmtId="49" fontId="87" fillId="20" borderId="40" xfId="0" applyNumberFormat="1" applyFont="1" applyFill="1" applyBorder="1" applyAlignment="1">
      <alignment horizontal="left" vertical="center" indent="2"/>
    </xf>
    <xf numFmtId="49" fontId="89" fillId="0" borderId="11" xfId="0" applyNumberFormat="1" applyFont="1" applyBorder="1" applyAlignment="1">
      <alignment horizontal="left" vertical="center" wrapText="1" indent="1"/>
    </xf>
    <xf numFmtId="0" fontId="89" fillId="0" borderId="46" xfId="0" applyFont="1" applyBorder="1" applyAlignment="1">
      <alignment horizontal="left" vertical="center" wrapText="1"/>
    </xf>
    <xf numFmtId="0" fontId="87" fillId="18" borderId="34" xfId="0" applyFont="1" applyFill="1" applyBorder="1" applyAlignment="1">
      <alignment horizontal="left" vertical="center"/>
    </xf>
    <xf numFmtId="49" fontId="87" fillId="18" borderId="31" xfId="0" applyNumberFormat="1" applyFont="1" applyFill="1" applyBorder="1" applyAlignment="1">
      <alignment horizontal="center" vertical="center" wrapText="1"/>
    </xf>
    <xf numFmtId="49" fontId="87" fillId="18" borderId="32" xfId="0" applyNumberFormat="1" applyFont="1" applyFill="1" applyBorder="1" applyAlignment="1">
      <alignment horizontal="center" vertical="center" wrapText="1"/>
    </xf>
    <xf numFmtId="49" fontId="87" fillId="18" borderId="33" xfId="0" applyNumberFormat="1" applyFont="1" applyFill="1" applyBorder="1" applyAlignment="1">
      <alignment horizontal="center" vertical="center" wrapText="1"/>
    </xf>
    <xf numFmtId="49" fontId="87" fillId="18" borderId="31" xfId="0" applyNumberFormat="1" applyFont="1" applyFill="1" applyBorder="1" applyAlignment="1">
      <alignment horizontal="left" vertical="center" indent="1"/>
    </xf>
    <xf numFmtId="49" fontId="87" fillId="18" borderId="32" xfId="0" applyNumberFormat="1" applyFont="1" applyFill="1" applyBorder="1" applyAlignment="1">
      <alignment horizontal="left" vertical="center" indent="1"/>
    </xf>
    <xf numFmtId="49" fontId="87" fillId="18" borderId="33" xfId="0" applyNumberFormat="1" applyFont="1" applyFill="1" applyBorder="1" applyAlignment="1">
      <alignment horizontal="left" vertical="center" indent="1"/>
    </xf>
    <xf numFmtId="49" fontId="87" fillId="18" borderId="31" xfId="0" applyNumberFormat="1" applyFont="1" applyFill="1" applyBorder="1" applyAlignment="1">
      <alignment horizontal="center" vertical="center"/>
    </xf>
    <xf numFmtId="49" fontId="87" fillId="18" borderId="32" xfId="0" applyNumberFormat="1" applyFont="1" applyFill="1" applyBorder="1" applyAlignment="1">
      <alignment horizontal="center" vertical="center"/>
    </xf>
    <xf numFmtId="49" fontId="87" fillId="18" borderId="33" xfId="0" applyNumberFormat="1" applyFont="1" applyFill="1" applyBorder="1" applyAlignment="1">
      <alignment horizontal="center" vertical="center"/>
    </xf>
    <xf numFmtId="0" fontId="52" fillId="19" borderId="34" xfId="0" applyFont="1" applyFill="1" applyBorder="1" applyAlignment="1">
      <alignment horizontal="center" vertical="center" wrapText="1"/>
    </xf>
    <xf numFmtId="49" fontId="86" fillId="0" borderId="34" xfId="0" applyNumberFormat="1" applyFont="1" applyBorder="1" applyAlignment="1">
      <alignment horizontal="center" vertical="center" wrapText="1"/>
    </xf>
    <xf numFmtId="49" fontId="86" fillId="0" borderId="34" xfId="0" applyNumberFormat="1" applyFont="1" applyBorder="1" applyAlignment="1">
      <alignment horizontal="left" vertical="center" wrapText="1"/>
    </xf>
    <xf numFmtId="3" fontId="86" fillId="0" borderId="34" xfId="0" applyNumberFormat="1" applyFont="1" applyBorder="1" applyAlignment="1">
      <alignment horizontal="right" vertical="center" wrapText="1"/>
    </xf>
    <xf numFmtId="165" fontId="86" fillId="0" borderId="31" xfId="0" applyNumberFormat="1" applyFont="1" applyBorder="1" applyAlignment="1">
      <alignment horizontal="center" vertical="center" wrapText="1"/>
    </xf>
    <xf numFmtId="165" fontId="86" fillId="0" borderId="32" xfId="0" applyNumberFormat="1" applyFont="1" applyBorder="1" applyAlignment="1">
      <alignment horizontal="center" vertical="center" wrapText="1"/>
    </xf>
    <xf numFmtId="165" fontId="86" fillId="0" borderId="33" xfId="0" applyNumberFormat="1" applyFont="1" applyBorder="1" applyAlignment="1">
      <alignment horizontal="center" vertical="center" wrapText="1"/>
    </xf>
    <xf numFmtId="49" fontId="86" fillId="0" borderId="31" xfId="0" applyNumberFormat="1" applyFont="1" applyBorder="1" applyAlignment="1">
      <alignment horizontal="left" vertical="center" wrapText="1"/>
    </xf>
    <xf numFmtId="49" fontId="86" fillId="0" borderId="32" xfId="0" applyNumberFormat="1" applyFont="1" applyBorder="1" applyAlignment="1">
      <alignment horizontal="left" vertical="center" wrapText="1"/>
    </xf>
    <xf numFmtId="49" fontId="86" fillId="0" borderId="33" xfId="0" applyNumberFormat="1" applyFont="1" applyBorder="1" applyAlignment="1">
      <alignment horizontal="left" vertical="center" wrapText="1"/>
    </xf>
    <xf numFmtId="0" fontId="43" fillId="19" borderId="34" xfId="0" applyFont="1" applyFill="1" applyBorder="1" applyAlignment="1">
      <alignment vertical="center" wrapText="1"/>
    </xf>
    <xf numFmtId="0" fontId="89" fillId="19" borderId="31" xfId="0" applyFont="1" applyFill="1" applyBorder="1" applyAlignment="1">
      <alignment horizontal="right" vertical="center" wrapText="1"/>
    </xf>
    <xf numFmtId="0" fontId="89" fillId="19" borderId="32" xfId="0" applyFont="1" applyFill="1" applyBorder="1" applyAlignment="1">
      <alignment horizontal="right" vertical="center" wrapText="1"/>
    </xf>
    <xf numFmtId="0" fontId="89" fillId="19" borderId="33" xfId="0" applyFont="1" applyFill="1" applyBorder="1" applyAlignment="1">
      <alignment horizontal="right" vertical="center" wrapText="1"/>
    </xf>
    <xf numFmtId="3" fontId="89" fillId="19" borderId="34" xfId="0" applyNumberFormat="1" applyFont="1" applyFill="1" applyBorder="1" applyAlignment="1">
      <alignment horizontal="right" vertical="center" wrapText="1"/>
    </xf>
    <xf numFmtId="165" fontId="89" fillId="19" borderId="31" xfId="0" applyNumberFormat="1" applyFont="1" applyFill="1" applyBorder="1" applyAlignment="1">
      <alignment horizontal="center" vertical="center" wrapText="1"/>
    </xf>
    <xf numFmtId="165" fontId="89" fillId="19" borderId="32" xfId="0" applyNumberFormat="1" applyFont="1" applyFill="1" applyBorder="1" applyAlignment="1">
      <alignment horizontal="center" vertical="center" wrapText="1"/>
    </xf>
    <xf numFmtId="165" fontId="89" fillId="19" borderId="33" xfId="0" applyNumberFormat="1" applyFont="1" applyFill="1" applyBorder="1" applyAlignment="1">
      <alignment horizontal="center" vertical="center" wrapText="1"/>
    </xf>
    <xf numFmtId="3" fontId="86" fillId="0" borderId="31" xfId="0" applyNumberFormat="1" applyFont="1" applyBorder="1" applyAlignment="1">
      <alignment horizontal="right" vertical="center" wrapText="1"/>
    </xf>
    <xf numFmtId="3" fontId="86" fillId="0" borderId="32" xfId="0" applyNumberFormat="1" applyFont="1" applyBorder="1" applyAlignment="1">
      <alignment horizontal="right" vertical="center" wrapText="1"/>
    </xf>
    <xf numFmtId="3" fontId="86" fillId="0" borderId="33" xfId="0" applyNumberFormat="1" applyFont="1" applyBorder="1" applyAlignment="1">
      <alignment horizontal="right" vertical="center" wrapText="1"/>
    </xf>
    <xf numFmtId="0" fontId="87" fillId="20" borderId="36" xfId="0" applyFont="1" applyFill="1" applyBorder="1" applyAlignment="1">
      <alignment horizontal="left" vertical="center"/>
    </xf>
    <xf numFmtId="0" fontId="87" fillId="20" borderId="37" xfId="0" applyFont="1" applyFill="1" applyBorder="1" applyAlignment="1">
      <alignment horizontal="left" vertical="center"/>
    </xf>
    <xf numFmtId="0" fontId="87" fillId="20" borderId="40" xfId="0" applyFont="1" applyFill="1" applyBorder="1" applyAlignment="1">
      <alignment horizontal="left" vertical="center"/>
    </xf>
    <xf numFmtId="49" fontId="87" fillId="20" borderId="37" xfId="0" applyNumberFormat="1" applyFont="1" applyFill="1" applyBorder="1" applyAlignment="1">
      <alignment horizontal="center" vertical="center"/>
    </xf>
    <xf numFmtId="49" fontId="87" fillId="20" borderId="38" xfId="0" applyNumberFormat="1" applyFont="1" applyFill="1" applyBorder="1" applyAlignment="1">
      <alignment horizontal="center" vertical="center"/>
    </xf>
    <xf numFmtId="0" fontId="89" fillId="0" borderId="42" xfId="0" applyFont="1" applyBorder="1" applyAlignment="1">
      <alignment horizontal="left" vertical="center"/>
    </xf>
    <xf numFmtId="0" fontId="89" fillId="0" borderId="11" xfId="0" applyFont="1" applyBorder="1" applyAlignment="1">
      <alignment horizontal="left" vertical="center"/>
    </xf>
    <xf numFmtId="0" fontId="89" fillId="0" borderId="43" xfId="0" applyFont="1" applyBorder="1" applyAlignment="1">
      <alignment horizontal="left" vertical="center"/>
    </xf>
    <xf numFmtId="0" fontId="89" fillId="0" borderId="42" xfId="0" applyFont="1" applyBorder="1" applyAlignment="1">
      <alignment vertical="center" wrapText="1"/>
    </xf>
    <xf numFmtId="0" fontId="89" fillId="0" borderId="11" xfId="0" applyFont="1" applyBorder="1" applyAlignment="1">
      <alignment vertical="center" wrapText="1"/>
    </xf>
    <xf numFmtId="0" fontId="89" fillId="0" borderId="43" xfId="0" applyFont="1" applyBorder="1" applyAlignment="1">
      <alignment vertical="center" wrapText="1"/>
    </xf>
    <xf numFmtId="49" fontId="43" fillId="0" borderId="49" xfId="3" applyNumberFormat="1" applyBorder="1" applyAlignment="1">
      <alignment horizontal="left" vertical="center" wrapText="1" indent="1"/>
    </xf>
    <xf numFmtId="49" fontId="43" fillId="0" borderId="50" xfId="3" applyNumberFormat="1" applyBorder="1" applyAlignment="1">
      <alignment horizontal="left" vertical="center" wrapText="1" indent="1"/>
    </xf>
    <xf numFmtId="49" fontId="43" fillId="0" borderId="51" xfId="3" applyNumberFormat="1" applyBorder="1" applyAlignment="1">
      <alignment horizontal="left" vertical="center" wrapText="1" indent="1"/>
    </xf>
    <xf numFmtId="0" fontId="89" fillId="0" borderId="49" xfId="0" applyFont="1" applyBorder="1" applyAlignment="1">
      <alignment vertical="center" wrapText="1"/>
    </xf>
    <xf numFmtId="0" fontId="89" fillId="0" borderId="50" xfId="0" applyFont="1" applyBorder="1" applyAlignment="1">
      <alignment vertical="center" wrapText="1"/>
    </xf>
    <xf numFmtId="0" fontId="89" fillId="0" borderId="51" xfId="0" applyFont="1" applyBorder="1" applyAlignment="1">
      <alignment vertical="center" wrapText="1"/>
    </xf>
    <xf numFmtId="49" fontId="43" fillId="0" borderId="31" xfId="3" applyNumberFormat="1" applyBorder="1" applyAlignment="1">
      <alignment horizontal="left" vertical="center" wrapText="1" indent="1"/>
    </xf>
    <xf numFmtId="49" fontId="43" fillId="0" borderId="32" xfId="3" applyNumberFormat="1" applyBorder="1" applyAlignment="1">
      <alignment horizontal="left" vertical="center" wrapText="1" indent="1"/>
    </xf>
    <xf numFmtId="49" fontId="43" fillId="0" borderId="33" xfId="3" applyNumberFormat="1" applyBorder="1" applyAlignment="1">
      <alignment horizontal="left" vertical="center" wrapText="1" indent="1"/>
    </xf>
    <xf numFmtId="49" fontId="89" fillId="0" borderId="36" xfId="0" applyNumberFormat="1" applyFont="1" applyBorder="1" applyAlignment="1">
      <alignment vertical="center" wrapText="1"/>
    </xf>
    <xf numFmtId="49" fontId="89" fillId="0" borderId="37" xfId="0" applyNumberFormat="1" applyFont="1" applyBorder="1" applyAlignment="1">
      <alignment vertical="center" wrapText="1"/>
    </xf>
    <xf numFmtId="49" fontId="89" fillId="0" borderId="40" xfId="0" applyNumberFormat="1" applyFont="1" applyBorder="1" applyAlignment="1">
      <alignment vertical="center" wrapText="1"/>
    </xf>
    <xf numFmtId="49" fontId="43" fillId="0" borderId="42" xfId="0" applyNumberFormat="1" applyFont="1" applyBorder="1" applyAlignment="1">
      <alignment vertical="center" wrapText="1"/>
    </xf>
    <xf numFmtId="49" fontId="43" fillId="0" borderId="11" xfId="0" applyNumberFormat="1" applyFont="1" applyBorder="1" applyAlignment="1">
      <alignment vertical="center" wrapText="1"/>
    </xf>
    <xf numFmtId="49" fontId="43" fillId="0" borderId="43" xfId="0" applyNumberFormat="1" applyFont="1" applyBorder="1" applyAlignment="1">
      <alignment vertical="center" wrapText="1"/>
    </xf>
    <xf numFmtId="49" fontId="43" fillId="0" borderId="49" xfId="0" applyNumberFormat="1" applyFont="1" applyBorder="1" applyAlignment="1">
      <alignment vertical="center" wrapText="1"/>
    </xf>
    <xf numFmtId="49" fontId="43" fillId="0" borderId="50" xfId="0" applyNumberFormat="1" applyFont="1" applyBorder="1" applyAlignment="1">
      <alignment vertical="center" wrapText="1"/>
    </xf>
    <xf numFmtId="49" fontId="43" fillId="0" borderId="51" xfId="0" applyNumberFormat="1" applyFont="1" applyBorder="1" applyAlignment="1">
      <alignment vertical="center" wrapText="1"/>
    </xf>
    <xf numFmtId="10" fontId="89" fillId="19" borderId="31" xfId="0" applyNumberFormat="1" applyFont="1" applyFill="1" applyBorder="1" applyAlignment="1">
      <alignment horizontal="center" vertical="center" wrapText="1"/>
    </xf>
    <xf numFmtId="10" fontId="89" fillId="19" borderId="32" xfId="0" applyNumberFormat="1" applyFont="1" applyFill="1" applyBorder="1" applyAlignment="1">
      <alignment horizontal="center" vertical="center" wrapText="1"/>
    </xf>
    <xf numFmtId="10" fontId="89" fillId="19" borderId="33" xfId="0" applyNumberFormat="1" applyFont="1" applyFill="1" applyBorder="1" applyAlignment="1">
      <alignment horizontal="center" vertical="center" wrapText="1"/>
    </xf>
    <xf numFmtId="0" fontId="87" fillId="20" borderId="35" xfId="3" applyFont="1" applyFill="1" applyBorder="1" applyAlignment="1">
      <alignment horizontal="left" vertical="center"/>
    </xf>
    <xf numFmtId="49" fontId="87" fillId="20" borderId="36" xfId="3" applyNumberFormat="1" applyFont="1" applyFill="1" applyBorder="1" applyAlignment="1">
      <alignment horizontal="center" vertical="center"/>
    </xf>
    <xf numFmtId="49" fontId="89" fillId="20" borderId="37" xfId="3" applyNumberFormat="1" applyFont="1" applyFill="1" applyBorder="1" applyAlignment="1">
      <alignment horizontal="center" vertical="center"/>
    </xf>
    <xf numFmtId="49" fontId="89" fillId="20" borderId="38" xfId="3" applyNumberFormat="1" applyFont="1" applyFill="1" applyBorder="1" applyAlignment="1">
      <alignment horizontal="center" vertical="center"/>
    </xf>
    <xf numFmtId="49" fontId="87" fillId="20" borderId="39" xfId="3" applyNumberFormat="1" applyFont="1" applyFill="1" applyBorder="1" applyAlignment="1">
      <alignment horizontal="left" vertical="center" indent="2"/>
    </xf>
    <xf numFmtId="49" fontId="87" fillId="20" borderId="37" xfId="3" applyNumberFormat="1" applyFont="1" applyFill="1" applyBorder="1" applyAlignment="1">
      <alignment horizontal="left" vertical="center" indent="2"/>
    </xf>
    <xf numFmtId="49" fontId="87" fillId="20" borderId="40" xfId="3" applyNumberFormat="1" applyFont="1" applyFill="1" applyBorder="1" applyAlignment="1">
      <alignment horizontal="left" vertical="center" indent="2"/>
    </xf>
    <xf numFmtId="0" fontId="89" fillId="0" borderId="41" xfId="3" applyFont="1" applyBorder="1" applyAlignment="1">
      <alignment horizontal="left" vertical="center"/>
    </xf>
    <xf numFmtId="49" fontId="43" fillId="0" borderId="42" xfId="3" applyNumberFormat="1" applyBorder="1" applyAlignment="1">
      <alignment horizontal="left" vertical="center" wrapText="1" indent="1"/>
    </xf>
    <xf numFmtId="49" fontId="43" fillId="0" borderId="11" xfId="3" applyNumberFormat="1" applyBorder="1" applyAlignment="1">
      <alignment horizontal="left" vertical="center" wrapText="1" indent="1"/>
    </xf>
    <xf numFmtId="49" fontId="43" fillId="0" borderId="43" xfId="3" applyNumberFormat="1" applyBorder="1" applyAlignment="1">
      <alignment horizontal="left" vertical="center" wrapText="1" indent="1"/>
    </xf>
    <xf numFmtId="49" fontId="89" fillId="0" borderId="11" xfId="3" applyNumberFormat="1" applyFont="1" applyBorder="1" applyAlignment="1">
      <alignment horizontal="left" vertical="center" wrapText="1" indent="1"/>
    </xf>
    <xf numFmtId="0" fontId="89" fillId="0" borderId="46" xfId="3" applyFont="1" applyBorder="1" applyAlignment="1">
      <alignment horizontal="left" vertical="center" wrapText="1"/>
    </xf>
    <xf numFmtId="3" fontId="86" fillId="0" borderId="34" xfId="3" applyNumberFormat="1" applyFont="1" applyBorder="1" applyAlignment="1">
      <alignment horizontal="right" vertical="center" wrapText="1"/>
    </xf>
    <xf numFmtId="10" fontId="43" fillId="0" borderId="31" xfId="0" applyNumberFormat="1" applyFont="1" applyBorder="1" applyAlignment="1">
      <alignment horizontal="center" vertical="center" wrapText="1"/>
    </xf>
    <xf numFmtId="10" fontId="43" fillId="0" borderId="32" xfId="0" applyNumberFormat="1" applyFont="1" applyBorder="1" applyAlignment="1">
      <alignment horizontal="center" vertical="center" wrapText="1"/>
    </xf>
    <xf numFmtId="10" fontId="43" fillId="0" borderId="33" xfId="0" applyNumberFormat="1" applyFont="1" applyBorder="1" applyAlignment="1">
      <alignment horizontal="center" vertical="center" wrapText="1"/>
    </xf>
    <xf numFmtId="3" fontId="86" fillId="0" borderId="31" xfId="3" applyNumberFormat="1" applyFont="1" applyBorder="1" applyAlignment="1">
      <alignment horizontal="right" vertical="center" wrapText="1"/>
    </xf>
    <xf numFmtId="3" fontId="86" fillId="0" borderId="32" xfId="3" applyNumberFormat="1" applyFont="1" applyBorder="1" applyAlignment="1">
      <alignment horizontal="right" vertical="center" wrapText="1"/>
    </xf>
    <xf numFmtId="3" fontId="86" fillId="0" borderId="33" xfId="3" applyNumberFormat="1" applyFont="1" applyBorder="1" applyAlignment="1">
      <alignment horizontal="right" vertical="center" wrapText="1"/>
    </xf>
    <xf numFmtId="49" fontId="89" fillId="0" borderId="57" xfId="0" applyNumberFormat="1" applyFont="1" applyBorder="1" applyAlignment="1">
      <alignment horizontal="center" vertical="center"/>
    </xf>
    <xf numFmtId="49" fontId="89" fillId="0" borderId="56" xfId="0" applyNumberFormat="1" applyFont="1" applyBorder="1" applyAlignment="1">
      <alignment horizontal="center" vertical="center"/>
    </xf>
    <xf numFmtId="49" fontId="89" fillId="0" borderId="58" xfId="0" applyNumberFormat="1" applyFont="1" applyBorder="1" applyAlignment="1">
      <alignment horizontal="center" vertical="center"/>
    </xf>
    <xf numFmtId="49" fontId="89" fillId="0" borderId="54" xfId="0" applyNumberFormat="1" applyFont="1" applyBorder="1" applyAlignment="1">
      <alignment horizontal="center" vertical="center"/>
    </xf>
    <xf numFmtId="49" fontId="89" fillId="0" borderId="0" xfId="0" applyNumberFormat="1" applyFont="1" applyAlignment="1">
      <alignment horizontal="center" vertical="center"/>
    </xf>
    <xf numFmtId="49" fontId="89" fillId="0" borderId="53" xfId="0" applyNumberFormat="1" applyFont="1" applyBorder="1" applyAlignment="1">
      <alignment horizontal="center" vertical="center"/>
    </xf>
    <xf numFmtId="49" fontId="89" fillId="0" borderId="59" xfId="0" applyNumberFormat="1" applyFont="1" applyBorder="1" applyAlignment="1">
      <alignment horizontal="center" vertical="center"/>
    </xf>
    <xf numFmtId="49" fontId="89" fillId="0" borderId="60" xfId="0" applyNumberFormat="1" applyFont="1" applyBorder="1" applyAlignment="1">
      <alignment horizontal="center" vertical="center"/>
    </xf>
    <xf numFmtId="49" fontId="89" fillId="0" borderId="61" xfId="0" applyNumberFormat="1" applyFont="1" applyBorder="1" applyAlignment="1">
      <alignment horizontal="center" vertical="center"/>
    </xf>
    <xf numFmtId="0" fontId="87" fillId="18" borderId="31" xfId="0" applyFont="1" applyFill="1" applyBorder="1" applyAlignment="1">
      <alignment horizontal="left" vertical="center"/>
    </xf>
    <xf numFmtId="0" fontId="87" fillId="18" borderId="32" xfId="0" applyFont="1" applyFill="1" applyBorder="1" applyAlignment="1">
      <alignment horizontal="left" vertical="center"/>
    </xf>
    <xf numFmtId="0" fontId="87" fillId="18" borderId="33" xfId="0" applyFont="1" applyFill="1" applyBorder="1" applyAlignment="1">
      <alignment horizontal="left" vertical="center"/>
    </xf>
    <xf numFmtId="49" fontId="43" fillId="0" borderId="90" xfId="0" applyNumberFormat="1" applyFont="1" applyBorder="1" applyAlignment="1">
      <alignment horizontal="left" vertical="center" wrapText="1" indent="1"/>
    </xf>
    <xf numFmtId="49" fontId="89" fillId="0" borderId="2" xfId="0" applyNumberFormat="1" applyFont="1" applyBorder="1" applyAlignment="1">
      <alignment horizontal="left" vertical="center" wrapText="1" indent="1"/>
    </xf>
    <xf numFmtId="49" fontId="87" fillId="20" borderId="86" xfId="0" applyNumberFormat="1" applyFont="1" applyFill="1" applyBorder="1" applyAlignment="1">
      <alignment horizontal="center" vertical="center"/>
    </xf>
    <xf numFmtId="49" fontId="87" fillId="20" borderId="84" xfId="0" applyNumberFormat="1" applyFont="1" applyFill="1" applyBorder="1" applyAlignment="1">
      <alignment horizontal="center" vertical="center"/>
    </xf>
    <xf numFmtId="0" fontId="87" fillId="20" borderId="85" xfId="0" applyFont="1" applyFill="1" applyBorder="1" applyAlignment="1">
      <alignment horizontal="left" vertical="center" indent="2"/>
    </xf>
    <xf numFmtId="0" fontId="87" fillId="20" borderId="56" xfId="0" applyFont="1" applyFill="1" applyBorder="1" applyAlignment="1">
      <alignment horizontal="left" vertical="center" indent="2"/>
    </xf>
    <xf numFmtId="0" fontId="87" fillId="20" borderId="58" xfId="0" applyFont="1" applyFill="1" applyBorder="1" applyAlignment="1">
      <alignment horizontal="left" vertical="center" indent="2"/>
    </xf>
    <xf numFmtId="0" fontId="89" fillId="0" borderId="64" xfId="0" applyFont="1" applyBorder="1" applyAlignment="1">
      <alignment horizontal="left" vertical="center"/>
    </xf>
    <xf numFmtId="0" fontId="89" fillId="0" borderId="64" xfId="0" applyFont="1" applyBorder="1" applyAlignment="1">
      <alignment vertical="center" wrapText="1"/>
    </xf>
    <xf numFmtId="49" fontId="87" fillId="20" borderId="83" xfId="0" applyNumberFormat="1" applyFont="1" applyFill="1" applyBorder="1" applyAlignment="1">
      <alignment horizontal="center" vertical="center"/>
    </xf>
    <xf numFmtId="0" fontId="89" fillId="0" borderId="90" xfId="0" applyFont="1" applyBorder="1" applyAlignment="1">
      <alignment horizontal="left" vertical="center"/>
    </xf>
    <xf numFmtId="49" fontId="89" fillId="0" borderId="90" xfId="0" applyNumberFormat="1" applyFont="1" applyBorder="1" applyAlignment="1">
      <alignment horizontal="left" vertical="center" wrapText="1" indent="1"/>
    </xf>
    <xf numFmtId="0" fontId="89" fillId="0" borderId="77" xfId="0" applyFont="1" applyBorder="1" applyAlignment="1">
      <alignment horizontal="left" vertical="center" wrapText="1"/>
    </xf>
    <xf numFmtId="0" fontId="43" fillId="0" borderId="31" xfId="0" applyFont="1" applyBorder="1" applyAlignment="1">
      <alignment horizontal="center" vertical="center"/>
    </xf>
    <xf numFmtId="0" fontId="43" fillId="0" borderId="32" xfId="0" applyFont="1" applyBorder="1" applyAlignment="1">
      <alignment horizontal="center" vertical="center"/>
    </xf>
    <xf numFmtId="0" fontId="43" fillId="0" borderId="33" xfId="0" applyFont="1" applyBorder="1" applyAlignment="1">
      <alignment horizontal="center" vertical="center"/>
    </xf>
    <xf numFmtId="49" fontId="88" fillId="18" borderId="31" xfId="0" applyNumberFormat="1" applyFont="1" applyFill="1" applyBorder="1" applyAlignment="1">
      <alignment horizontal="center" vertical="center" wrapText="1"/>
    </xf>
    <xf numFmtId="49" fontId="88" fillId="18" borderId="32" xfId="0" applyNumberFormat="1" applyFont="1" applyFill="1" applyBorder="1" applyAlignment="1">
      <alignment horizontal="center" vertical="center" wrapText="1"/>
    </xf>
    <xf numFmtId="49" fontId="88" fillId="18" borderId="33" xfId="0" applyNumberFormat="1" applyFont="1" applyFill="1" applyBorder="1" applyAlignment="1">
      <alignment horizontal="center" vertical="center" wrapText="1"/>
    </xf>
    <xf numFmtId="49" fontId="94" fillId="18" borderId="31" xfId="0" applyNumberFormat="1" applyFont="1" applyFill="1" applyBorder="1" applyAlignment="1">
      <alignment horizontal="center" vertical="center" wrapText="1"/>
    </xf>
    <xf numFmtId="49" fontId="94" fillId="18" borderId="32" xfId="0" applyNumberFormat="1" applyFont="1" applyFill="1" applyBorder="1" applyAlignment="1">
      <alignment horizontal="center" vertical="center" wrapText="1"/>
    </xf>
    <xf numFmtId="49" fontId="94" fillId="18" borderId="33" xfId="0" applyNumberFormat="1" applyFont="1" applyFill="1" applyBorder="1" applyAlignment="1">
      <alignment horizontal="center" vertical="center" wrapText="1"/>
    </xf>
    <xf numFmtId="3" fontId="85" fillId="0" borderId="34" xfId="0" applyNumberFormat="1" applyFont="1" applyBorder="1" applyAlignment="1">
      <alignment horizontal="right" vertical="center" wrapText="1"/>
    </xf>
    <xf numFmtId="49" fontId="43" fillId="0" borderId="57" xfId="0" applyNumberFormat="1" applyFont="1" applyBorder="1" applyAlignment="1">
      <alignment horizontal="center" vertical="center" wrapText="1"/>
    </xf>
    <xf numFmtId="49" fontId="43" fillId="0" borderId="56" xfId="0" applyNumberFormat="1" applyFont="1" applyBorder="1" applyAlignment="1">
      <alignment horizontal="center" vertical="center" wrapText="1"/>
    </xf>
    <xf numFmtId="49" fontId="43" fillId="0" borderId="58" xfId="0" applyNumberFormat="1" applyFont="1" applyBorder="1" applyAlignment="1">
      <alignment horizontal="center" vertical="center" wrapText="1"/>
    </xf>
    <xf numFmtId="49" fontId="43" fillId="0" borderId="54" xfId="0" applyNumberFormat="1" applyFont="1" applyBorder="1" applyAlignment="1">
      <alignment horizontal="center" vertical="center" wrapText="1"/>
    </xf>
    <xf numFmtId="49" fontId="43" fillId="0" borderId="0" xfId="0" applyNumberFormat="1" applyFont="1" applyAlignment="1">
      <alignment horizontal="center" vertical="center" wrapText="1"/>
    </xf>
    <xf numFmtId="49" fontId="43" fillId="0" borderId="53" xfId="0" applyNumberFormat="1" applyFont="1" applyBorder="1" applyAlignment="1">
      <alignment horizontal="center" vertical="center" wrapText="1"/>
    </xf>
    <xf numFmtId="49" fontId="43" fillId="0" borderId="59" xfId="0" applyNumberFormat="1" applyFont="1" applyBorder="1" applyAlignment="1">
      <alignment horizontal="center" vertical="center" wrapText="1"/>
    </xf>
    <xf numFmtId="49" fontId="43" fillId="0" borderId="60" xfId="0" applyNumberFormat="1" applyFont="1" applyBorder="1" applyAlignment="1">
      <alignment horizontal="center" vertical="center" wrapText="1"/>
    </xf>
    <xf numFmtId="49" fontId="43" fillId="0" borderId="61" xfId="0" applyNumberFormat="1" applyFont="1" applyBorder="1" applyAlignment="1">
      <alignment horizontal="center" vertical="center" wrapText="1"/>
    </xf>
    <xf numFmtId="0" fontId="93" fillId="0" borderId="31" xfId="0" applyFont="1" applyBorder="1" applyAlignment="1">
      <alignment horizontal="left" vertical="center"/>
    </xf>
    <xf numFmtId="0" fontId="93" fillId="0" borderId="32" xfId="0" applyFont="1" applyBorder="1" applyAlignment="1">
      <alignment horizontal="left" vertical="center"/>
    </xf>
    <xf numFmtId="0" fontId="93" fillId="0" borderId="33" xfId="0" applyFont="1" applyBorder="1" applyAlignment="1">
      <alignment horizontal="left" vertical="center"/>
    </xf>
    <xf numFmtId="0" fontId="89" fillId="19" borderId="59" xfId="0" applyFont="1" applyFill="1" applyBorder="1" applyAlignment="1">
      <alignment horizontal="center" vertical="center"/>
    </xf>
    <xf numFmtId="0" fontId="89" fillId="19" borderId="60" xfId="0" applyFont="1" applyFill="1" applyBorder="1" applyAlignment="1">
      <alignment horizontal="center" vertical="center"/>
    </xf>
    <xf numFmtId="49" fontId="43" fillId="0" borderId="11" xfId="0" applyNumberFormat="1" applyFont="1" applyBorder="1" applyAlignment="1">
      <alignment horizontal="justify" vertical="center" wrapText="1"/>
    </xf>
    <xf numFmtId="49" fontId="43" fillId="0" borderId="49" xfId="0" applyNumberFormat="1" applyFont="1" applyBorder="1" applyAlignment="1">
      <alignment horizontal="justify" vertical="center" wrapText="1"/>
    </xf>
    <xf numFmtId="49" fontId="43" fillId="0" borderId="50" xfId="0" applyNumberFormat="1" applyFont="1" applyBorder="1" applyAlignment="1">
      <alignment horizontal="justify" vertical="center" wrapText="1"/>
    </xf>
    <xf numFmtId="49" fontId="43" fillId="0" borderId="51" xfId="0" applyNumberFormat="1" applyFont="1" applyBorder="1" applyAlignment="1">
      <alignment horizontal="justify" vertical="center" wrapText="1"/>
    </xf>
    <xf numFmtId="4" fontId="43" fillId="0" borderId="57" xfId="0" applyNumberFormat="1" applyFont="1" applyBorder="1" applyAlignment="1">
      <alignment horizontal="center" vertical="center"/>
    </xf>
    <xf numFmtId="4" fontId="43" fillId="0" borderId="56" xfId="0" applyNumberFormat="1" applyFont="1" applyBorder="1" applyAlignment="1">
      <alignment horizontal="center" vertical="center"/>
    </xf>
    <xf numFmtId="4" fontId="43" fillId="0" borderId="58" xfId="0" applyNumberFormat="1" applyFont="1" applyBorder="1" applyAlignment="1">
      <alignment horizontal="center" vertical="center"/>
    </xf>
    <xf numFmtId="4" fontId="43" fillId="0" borderId="54" xfId="0" applyNumberFormat="1" applyFont="1" applyBorder="1" applyAlignment="1">
      <alignment horizontal="center" vertical="center"/>
    </xf>
    <xf numFmtId="4" fontId="43" fillId="0" borderId="0" xfId="0" applyNumberFormat="1" applyFont="1" applyAlignment="1">
      <alignment horizontal="center" vertical="center"/>
    </xf>
    <xf numFmtId="4" fontId="43" fillId="0" borderId="53" xfId="0" applyNumberFormat="1" applyFont="1" applyBorder="1" applyAlignment="1">
      <alignment horizontal="center" vertical="center"/>
    </xf>
    <xf numFmtId="4" fontId="43" fillId="0" borderId="59" xfId="0" applyNumberFormat="1" applyFont="1" applyBorder="1" applyAlignment="1">
      <alignment horizontal="center" vertical="center"/>
    </xf>
    <xf numFmtId="4" fontId="43" fillId="0" borderId="60" xfId="0" applyNumberFormat="1" applyFont="1" applyBorder="1" applyAlignment="1">
      <alignment horizontal="center" vertical="center"/>
    </xf>
    <xf numFmtId="4" fontId="43" fillId="0" borderId="61" xfId="0" applyNumberFormat="1" applyFont="1" applyBorder="1" applyAlignment="1">
      <alignment horizontal="center" vertical="center"/>
    </xf>
    <xf numFmtId="43" fontId="43" fillId="0" borderId="57" xfId="5" applyFont="1" applyFill="1" applyBorder="1" applyAlignment="1">
      <alignment horizontal="center" vertical="center"/>
    </xf>
    <xf numFmtId="43" fontId="43" fillId="0" borderId="56" xfId="5" applyFont="1" applyFill="1" applyBorder="1" applyAlignment="1">
      <alignment horizontal="center" vertical="center"/>
    </xf>
    <xf numFmtId="43" fontId="43" fillId="0" borderId="58" xfId="5" applyFont="1" applyFill="1" applyBorder="1" applyAlignment="1">
      <alignment horizontal="center" vertical="center"/>
    </xf>
    <xf numFmtId="43" fontId="43" fillId="0" borderId="54" xfId="5" applyFont="1" applyFill="1" applyBorder="1" applyAlignment="1">
      <alignment horizontal="center" vertical="center"/>
    </xf>
    <xf numFmtId="43" fontId="43" fillId="0" borderId="0" xfId="5" applyFont="1" applyFill="1" applyAlignment="1">
      <alignment horizontal="center" vertical="center"/>
    </xf>
    <xf numFmtId="43" fontId="43" fillId="0" borderId="53" xfId="5" applyFont="1" applyFill="1" applyBorder="1" applyAlignment="1">
      <alignment horizontal="center" vertical="center"/>
    </xf>
    <xf numFmtId="43" fontId="43" fillId="0" borderId="59" xfId="5" applyFont="1" applyFill="1" applyBorder="1" applyAlignment="1">
      <alignment horizontal="center" vertical="center"/>
    </xf>
    <xf numFmtId="43" fontId="43" fillId="0" borderId="60" xfId="5" applyFont="1" applyFill="1" applyBorder="1" applyAlignment="1">
      <alignment horizontal="center" vertical="center"/>
    </xf>
    <xf numFmtId="43" fontId="43" fillId="0" borderId="61" xfId="5" applyFont="1" applyFill="1" applyBorder="1" applyAlignment="1">
      <alignment horizontal="center" vertical="center"/>
    </xf>
    <xf numFmtId="0" fontId="87" fillId="18" borderId="36" xfId="0" applyFont="1" applyFill="1" applyBorder="1" applyAlignment="1">
      <alignment horizontal="left" vertical="center"/>
    </xf>
    <xf numFmtId="0" fontId="87" fillId="18" borderId="37" xfId="0" applyFont="1" applyFill="1" applyBorder="1" applyAlignment="1">
      <alignment horizontal="left" vertical="center"/>
    </xf>
    <xf numFmtId="0" fontId="87" fillId="18" borderId="40" xfId="0" applyFont="1" applyFill="1" applyBorder="1" applyAlignment="1">
      <alignment horizontal="left" vertical="center"/>
    </xf>
    <xf numFmtId="49" fontId="87" fillId="18" borderId="36" xfId="0" applyNumberFormat="1" applyFont="1" applyFill="1" applyBorder="1" applyAlignment="1">
      <alignment horizontal="center" vertical="center"/>
    </xf>
    <xf numFmtId="49" fontId="87" fillId="18" borderId="37" xfId="0" applyNumberFormat="1" applyFont="1" applyFill="1" applyBorder="1" applyAlignment="1">
      <alignment horizontal="center" vertical="center"/>
    </xf>
    <xf numFmtId="49" fontId="87" fillId="18" borderId="38" xfId="0" applyNumberFormat="1" applyFont="1" applyFill="1" applyBorder="1" applyAlignment="1">
      <alignment horizontal="center" vertical="center"/>
    </xf>
    <xf numFmtId="49" fontId="87" fillId="18" borderId="39" xfId="0" applyNumberFormat="1" applyFont="1" applyFill="1" applyBorder="1" applyAlignment="1">
      <alignment horizontal="left" vertical="center" indent="2"/>
    </xf>
    <xf numFmtId="49" fontId="87" fillId="18" borderId="37" xfId="0" applyNumberFormat="1" applyFont="1" applyFill="1" applyBorder="1" applyAlignment="1">
      <alignment horizontal="left" vertical="center" indent="2"/>
    </xf>
    <xf numFmtId="49" fontId="87" fillId="18" borderId="40" xfId="0" applyNumberFormat="1" applyFont="1" applyFill="1" applyBorder="1" applyAlignment="1">
      <alignment horizontal="left" vertical="center" indent="2"/>
    </xf>
    <xf numFmtId="49" fontId="43" fillId="0" borderId="11" xfId="0" applyNumberFormat="1" applyFont="1" applyBorder="1" applyAlignment="1">
      <alignment horizontal="center" vertical="center" wrapText="1"/>
    </xf>
    <xf numFmtId="49" fontId="87" fillId="20" borderId="39" xfId="0" applyNumberFormat="1" applyFont="1" applyFill="1" applyBorder="1" applyAlignment="1">
      <alignment horizontal="left" vertical="center"/>
    </xf>
    <xf numFmtId="49" fontId="87" fillId="20" borderId="81" xfId="0" applyNumberFormat="1" applyFont="1" applyFill="1" applyBorder="1" applyAlignment="1">
      <alignment horizontal="center" vertical="center" wrapText="1"/>
    </xf>
    <xf numFmtId="0" fontId="87" fillId="20" borderId="81" xfId="0" applyFont="1" applyFill="1" applyBorder="1" applyAlignment="1">
      <alignment horizontal="left" vertical="center" wrapText="1" indent="2"/>
    </xf>
    <xf numFmtId="0" fontId="43" fillId="0" borderId="90" xfId="0" applyFont="1" applyBorder="1" applyAlignment="1">
      <alignment horizontal="left" vertical="center" wrapText="1" indent="1"/>
    </xf>
    <xf numFmtId="0" fontId="43" fillId="0" borderId="90" xfId="0" applyFont="1" applyBorder="1" applyAlignment="1">
      <alignment horizontal="center" vertical="center" wrapText="1"/>
    </xf>
    <xf numFmtId="0" fontId="43" fillId="0" borderId="64" xfId="0" applyFont="1" applyBorder="1" applyAlignment="1">
      <alignment horizontal="left" vertical="center" wrapText="1" indent="1"/>
    </xf>
    <xf numFmtId="0" fontId="43" fillId="0" borderId="64" xfId="0" applyFont="1" applyBorder="1" applyAlignment="1">
      <alignment horizontal="left" vertical="center" wrapText="1"/>
    </xf>
    <xf numFmtId="0" fontId="43" fillId="0" borderId="64" xfId="0" applyFont="1" applyBorder="1" applyAlignment="1">
      <alignment horizontal="left" vertical="center"/>
    </xf>
    <xf numFmtId="49" fontId="89" fillId="0" borderId="91" xfId="0" applyNumberFormat="1" applyFont="1" applyBorder="1" applyAlignment="1">
      <alignment horizontal="left" vertical="center" wrapText="1"/>
    </xf>
    <xf numFmtId="0" fontId="43" fillId="0" borderId="92" xfId="0" applyFont="1" applyBorder="1" applyAlignment="1">
      <alignment horizontal="left" vertical="center" wrapText="1" indent="1"/>
    </xf>
    <xf numFmtId="0" fontId="99" fillId="24" borderId="34" xfId="0" applyFont="1" applyFill="1" applyBorder="1" applyAlignment="1">
      <alignment horizontal="center" vertical="center"/>
    </xf>
    <xf numFmtId="0" fontId="99" fillId="0" borderId="34" xfId="0" applyFont="1" applyBorder="1" applyAlignment="1">
      <alignment horizontal="left" vertical="center"/>
    </xf>
    <xf numFmtId="0" fontId="92" fillId="24" borderId="34" xfId="0" applyFont="1" applyFill="1" applyBorder="1" applyAlignment="1">
      <alignment horizontal="center" vertical="center" wrapText="1"/>
    </xf>
    <xf numFmtId="49" fontId="99" fillId="0" borderId="35" xfId="0" applyNumberFormat="1" applyFont="1" applyBorder="1" applyAlignment="1">
      <alignment horizontal="left" vertical="top" wrapText="1"/>
    </xf>
    <xf numFmtId="49" fontId="92" fillId="0" borderId="34" xfId="0" applyNumberFormat="1" applyFont="1" applyBorder="1" applyAlignment="1">
      <alignment horizontal="center" vertical="center"/>
    </xf>
    <xf numFmtId="1" fontId="92" fillId="0" borderId="34" xfId="0" applyNumberFormat="1" applyFont="1" applyBorder="1" applyAlignment="1">
      <alignment horizontal="center" vertical="center"/>
    </xf>
    <xf numFmtId="49" fontId="92" fillId="0" borderId="41" xfId="0" applyNumberFormat="1" applyFont="1" applyBorder="1" applyAlignment="1">
      <alignment horizontal="left" vertical="top" wrapText="1"/>
    </xf>
    <xf numFmtId="49" fontId="92" fillId="0" borderId="89" xfId="0" applyNumberFormat="1" applyFont="1" applyBorder="1" applyAlignment="1">
      <alignment horizontal="left" vertical="top" wrapText="1"/>
    </xf>
    <xf numFmtId="1" fontId="43" fillId="0" borderId="57" xfId="0" applyNumberFormat="1" applyFont="1" applyBorder="1" applyAlignment="1">
      <alignment horizontal="center" vertical="center"/>
    </xf>
    <xf numFmtId="1" fontId="43" fillId="0" borderId="56" xfId="0" applyNumberFormat="1" applyFont="1" applyBorder="1" applyAlignment="1">
      <alignment horizontal="center" vertical="center"/>
    </xf>
    <xf numFmtId="1" fontId="43" fillId="0" borderId="58" xfId="0" applyNumberFormat="1" applyFont="1" applyBorder="1" applyAlignment="1">
      <alignment horizontal="center" vertical="center"/>
    </xf>
    <xf numFmtId="1" fontId="43" fillId="0" borderId="54" xfId="0" applyNumberFormat="1" applyFont="1" applyBorder="1" applyAlignment="1">
      <alignment horizontal="center" vertical="center"/>
    </xf>
    <xf numFmtId="1" fontId="43" fillId="0" borderId="0" xfId="0" applyNumberFormat="1" applyFont="1" applyAlignment="1">
      <alignment horizontal="center" vertical="center"/>
    </xf>
    <xf numFmtId="1" fontId="43" fillId="0" borderId="53" xfId="0" applyNumberFormat="1" applyFont="1" applyBorder="1" applyAlignment="1">
      <alignment horizontal="center" vertical="center"/>
    </xf>
    <xf numFmtId="1" fontId="43" fillId="0" borderId="59" xfId="0" applyNumberFormat="1" applyFont="1" applyBorder="1" applyAlignment="1">
      <alignment horizontal="center" vertical="center"/>
    </xf>
    <xf numFmtId="1" fontId="43" fillId="0" borderId="60" xfId="0" applyNumberFormat="1" applyFont="1" applyBorder="1" applyAlignment="1">
      <alignment horizontal="center" vertical="center"/>
    </xf>
    <xf numFmtId="1" fontId="43" fillId="0" borderId="61" xfId="0" applyNumberFormat="1" applyFont="1" applyBorder="1" applyAlignment="1">
      <alignment horizontal="center" vertical="center"/>
    </xf>
    <xf numFmtId="49" fontId="87" fillId="20" borderId="40" xfId="0" applyNumberFormat="1" applyFont="1" applyFill="1" applyBorder="1" applyAlignment="1">
      <alignment horizontal="center" vertical="center" wrapText="1"/>
    </xf>
    <xf numFmtId="0" fontId="87" fillId="20" borderId="36" xfId="0" applyFont="1" applyFill="1" applyBorder="1" applyAlignment="1">
      <alignment horizontal="left" vertical="center" wrapText="1" indent="2"/>
    </xf>
    <xf numFmtId="0" fontId="87" fillId="20" borderId="37" xfId="0" applyFont="1" applyFill="1" applyBorder="1" applyAlignment="1">
      <alignment horizontal="left" vertical="center" wrapText="1" indent="2"/>
    </xf>
    <xf numFmtId="0" fontId="87" fillId="20" borderId="40" xfId="0" applyFont="1" applyFill="1" applyBorder="1" applyAlignment="1">
      <alignment horizontal="left" vertical="center" wrapText="1" indent="2"/>
    </xf>
    <xf numFmtId="49" fontId="89" fillId="0" borderId="11" xfId="0" applyNumberFormat="1" applyFont="1" applyBorder="1" applyAlignment="1">
      <alignment horizontal="left" vertical="center"/>
    </xf>
    <xf numFmtId="49" fontId="89" fillId="0" borderId="3" xfId="0" applyNumberFormat="1" applyFont="1" applyBorder="1" applyAlignment="1">
      <alignment horizontal="left" vertical="center"/>
    </xf>
    <xf numFmtId="0" fontId="43" fillId="0" borderId="10" xfId="0" applyFont="1" applyBorder="1" applyAlignment="1">
      <alignment horizontal="left" vertical="center" wrapText="1" indent="1"/>
    </xf>
    <xf numFmtId="0" fontId="43" fillId="0" borderId="11" xfId="0" applyFont="1" applyBorder="1" applyAlignment="1">
      <alignment horizontal="left" vertical="center" wrapText="1" indent="1"/>
    </xf>
    <xf numFmtId="0" fontId="43" fillId="0" borderId="3" xfId="0" applyFont="1" applyBorder="1" applyAlignment="1">
      <alignment horizontal="left" vertical="center" wrapText="1" indent="1"/>
    </xf>
    <xf numFmtId="0" fontId="43" fillId="0" borderId="10" xfId="0" applyFont="1" applyBorder="1" applyAlignment="1">
      <alignment horizontal="center" vertical="center" wrapText="1"/>
    </xf>
    <xf numFmtId="0" fontId="43" fillId="0" borderId="11" xfId="0" applyFont="1" applyBorder="1" applyAlignment="1">
      <alignment horizontal="center" vertical="center" wrapText="1"/>
    </xf>
    <xf numFmtId="0" fontId="43" fillId="0" borderId="3" xfId="0" applyFont="1" applyBorder="1" applyAlignment="1">
      <alignment horizontal="center" vertical="center" wrapText="1"/>
    </xf>
    <xf numFmtId="0" fontId="43" fillId="0" borderId="87" xfId="0" applyFont="1" applyBorder="1" applyAlignment="1">
      <alignment horizontal="left" vertical="center" wrapText="1" indent="1"/>
    </xf>
    <xf numFmtId="0" fontId="43" fillId="0" borderId="70" xfId="0" applyFont="1" applyBorder="1" applyAlignment="1">
      <alignment horizontal="left" vertical="center" wrapText="1" indent="1"/>
    </xf>
    <xf numFmtId="0" fontId="43" fillId="0" borderId="43" xfId="0" applyFont="1" applyBorder="1" applyAlignment="1">
      <alignment horizontal="left" vertical="center" wrapText="1" indent="1"/>
    </xf>
    <xf numFmtId="49" fontId="89" fillId="0" borderId="11" xfId="0" applyNumberFormat="1" applyFont="1" applyBorder="1" applyAlignment="1">
      <alignment horizontal="left" vertical="center" wrapText="1"/>
    </xf>
    <xf numFmtId="49" fontId="89" fillId="0" borderId="3" xfId="0" applyNumberFormat="1" applyFont="1" applyBorder="1" applyAlignment="1">
      <alignment horizontal="left" vertical="center" wrapText="1"/>
    </xf>
    <xf numFmtId="0" fontId="43" fillId="0" borderId="10" xfId="0" applyFont="1" applyBorder="1" applyAlignment="1">
      <alignment horizontal="left" vertical="center" wrapText="1"/>
    </xf>
    <xf numFmtId="0" fontId="43" fillId="0" borderId="11" xfId="0" applyFont="1" applyBorder="1" applyAlignment="1">
      <alignment horizontal="left" vertical="center"/>
    </xf>
    <xf numFmtId="0" fontId="43" fillId="0" borderId="43" xfId="0" applyFont="1" applyBorder="1" applyAlignment="1">
      <alignment horizontal="left" vertical="center"/>
    </xf>
    <xf numFmtId="49" fontId="89" fillId="0" borderId="49" xfId="0" applyNumberFormat="1" applyFont="1" applyBorder="1" applyAlignment="1">
      <alignment horizontal="left" vertical="center" wrapText="1"/>
    </xf>
    <xf numFmtId="49" fontId="89" fillId="0" borderId="50" xfId="0" applyNumberFormat="1" applyFont="1" applyBorder="1" applyAlignment="1">
      <alignment horizontal="left" vertical="center" wrapText="1"/>
    </xf>
    <xf numFmtId="49" fontId="89" fillId="0" borderId="68" xfId="0" applyNumberFormat="1" applyFont="1" applyBorder="1" applyAlignment="1">
      <alignment horizontal="left" vertical="center" wrapText="1"/>
    </xf>
    <xf numFmtId="0" fontId="43" fillId="0" borderId="82" xfId="0" applyFont="1" applyBorder="1" applyAlignment="1">
      <alignment horizontal="left" vertical="center" wrapText="1" indent="1"/>
    </xf>
    <xf numFmtId="0" fontId="43" fillId="0" borderId="50" xfId="0" applyFont="1" applyBorder="1" applyAlignment="1">
      <alignment horizontal="left" vertical="center" wrapText="1" indent="1"/>
    </xf>
    <xf numFmtId="0" fontId="43" fillId="0" borderId="51" xfId="0" applyFont="1" applyBorder="1" applyAlignment="1">
      <alignment horizontal="left" vertical="center" wrapText="1" indent="1"/>
    </xf>
    <xf numFmtId="0" fontId="87" fillId="20" borderId="81" xfId="0" applyFont="1" applyFill="1" applyBorder="1" applyAlignment="1">
      <alignment horizontal="left" vertical="center" indent="2"/>
    </xf>
    <xf numFmtId="49" fontId="89" fillId="0" borderId="10" xfId="0" applyNumberFormat="1" applyFont="1" applyBorder="1" applyAlignment="1">
      <alignment horizontal="left" vertical="center"/>
    </xf>
    <xf numFmtId="0" fontId="43" fillId="0" borderId="2" xfId="0" applyFont="1" applyBorder="1" applyAlignment="1">
      <alignment horizontal="left" vertical="center" wrapText="1" indent="1"/>
    </xf>
    <xf numFmtId="0" fontId="43" fillId="0" borderId="2" xfId="0" applyFont="1" applyBorder="1" applyAlignment="1">
      <alignment horizontal="center" vertical="center" wrapText="1"/>
    </xf>
    <xf numFmtId="49" fontId="89" fillId="0" borderId="10" xfId="0" applyNumberFormat="1" applyFont="1" applyBorder="1" applyAlignment="1">
      <alignment horizontal="left" vertical="center" wrapText="1"/>
    </xf>
    <xf numFmtId="0" fontId="43" fillId="0" borderId="2" xfId="0" applyFont="1" applyBorder="1" applyAlignment="1">
      <alignment horizontal="left" vertical="center"/>
    </xf>
    <xf numFmtId="49" fontId="89" fillId="0" borderId="65" xfId="0" applyNumberFormat="1" applyFont="1" applyBorder="1" applyAlignment="1">
      <alignment horizontal="left" vertical="center" wrapText="1"/>
    </xf>
    <xf numFmtId="49" fontId="89" fillId="0" borderId="66" xfId="0" applyNumberFormat="1" applyFont="1" applyBorder="1" applyAlignment="1">
      <alignment horizontal="left" vertical="center" wrapText="1"/>
    </xf>
    <xf numFmtId="49" fontId="89" fillId="0" borderId="82" xfId="0" applyNumberFormat="1" applyFont="1" applyBorder="1" applyAlignment="1">
      <alignment horizontal="left" vertical="center" wrapText="1"/>
    </xf>
    <xf numFmtId="0" fontId="43" fillId="0" borderId="66" xfId="0" applyFont="1" applyBorder="1" applyAlignment="1">
      <alignment horizontal="left" vertical="center" wrapText="1" indent="1"/>
    </xf>
    <xf numFmtId="0" fontId="43" fillId="0" borderId="67" xfId="0" applyFont="1" applyBorder="1" applyAlignment="1">
      <alignment horizontal="left" vertical="center" wrapText="1" indent="1"/>
    </xf>
    <xf numFmtId="3" fontId="43" fillId="0" borderId="57" xfId="0" applyNumberFormat="1" applyFont="1" applyBorder="1" applyAlignment="1">
      <alignment horizontal="center" vertical="center"/>
    </xf>
    <xf numFmtId="3" fontId="43" fillId="0" borderId="56" xfId="0" applyNumberFormat="1" applyFont="1" applyBorder="1" applyAlignment="1">
      <alignment horizontal="center" vertical="center"/>
    </xf>
    <xf numFmtId="3" fontId="43" fillId="0" borderId="58" xfId="0" applyNumberFormat="1" applyFont="1" applyBorder="1" applyAlignment="1">
      <alignment horizontal="center" vertical="center"/>
    </xf>
    <xf numFmtId="3" fontId="43" fillId="0" borderId="54" xfId="0" applyNumberFormat="1" applyFont="1" applyBorder="1" applyAlignment="1">
      <alignment horizontal="center" vertical="center"/>
    </xf>
    <xf numFmtId="3" fontId="43" fillId="0" borderId="0" xfId="0" applyNumberFormat="1" applyFont="1" applyAlignment="1">
      <alignment horizontal="center" vertical="center"/>
    </xf>
    <xf numFmtId="3" fontId="43" fillId="0" borderId="53" xfId="0" applyNumberFormat="1" applyFont="1" applyBorder="1" applyAlignment="1">
      <alignment horizontal="center" vertical="center"/>
    </xf>
    <xf numFmtId="3" fontId="43" fillId="0" borderId="59" xfId="0" applyNumberFormat="1" applyFont="1" applyBorder="1" applyAlignment="1">
      <alignment horizontal="center" vertical="center"/>
    </xf>
    <xf numFmtId="3" fontId="43" fillId="0" borderId="60" xfId="0" applyNumberFormat="1" applyFont="1" applyBorder="1" applyAlignment="1">
      <alignment horizontal="center" vertical="center"/>
    </xf>
    <xf numFmtId="3" fontId="43" fillId="0" borderId="61" xfId="0" applyNumberFormat="1" applyFont="1" applyBorder="1" applyAlignment="1">
      <alignment horizontal="center" vertical="center"/>
    </xf>
    <xf numFmtId="169" fontId="43" fillId="0" borderId="57" xfId="0" applyNumberFormat="1" applyFont="1" applyBorder="1" applyAlignment="1">
      <alignment horizontal="center" vertical="center"/>
    </xf>
    <xf numFmtId="169" fontId="43" fillId="0" borderId="56" xfId="0" applyNumberFormat="1" applyFont="1" applyBorder="1" applyAlignment="1">
      <alignment horizontal="center" vertical="center"/>
    </xf>
    <xf numFmtId="169" fontId="43" fillId="0" borderId="58" xfId="0" applyNumberFormat="1" applyFont="1" applyBorder="1" applyAlignment="1">
      <alignment horizontal="center" vertical="center"/>
    </xf>
    <xf numFmtId="169" fontId="43" fillId="0" borderId="54" xfId="0" applyNumberFormat="1" applyFont="1" applyBorder="1" applyAlignment="1">
      <alignment horizontal="center" vertical="center"/>
    </xf>
    <xf numFmtId="169" fontId="43" fillId="0" borderId="0" xfId="0" applyNumberFormat="1" applyFont="1" applyAlignment="1">
      <alignment horizontal="center" vertical="center"/>
    </xf>
    <xf numFmtId="169" fontId="43" fillId="0" borderId="53" xfId="0" applyNumberFormat="1" applyFont="1" applyBorder="1" applyAlignment="1">
      <alignment horizontal="center" vertical="center"/>
    </xf>
    <xf numFmtId="169" fontId="43" fillId="0" borderId="59" xfId="0" applyNumberFormat="1" applyFont="1" applyBorder="1" applyAlignment="1">
      <alignment horizontal="center" vertical="center"/>
    </xf>
    <xf numFmtId="169" fontId="43" fillId="0" borderId="60" xfId="0" applyNumberFormat="1" applyFont="1" applyBorder="1" applyAlignment="1">
      <alignment horizontal="center" vertical="center"/>
    </xf>
    <xf numFmtId="169" fontId="43" fillId="0" borderId="61" xfId="0" applyNumberFormat="1" applyFont="1" applyBorder="1" applyAlignment="1">
      <alignment horizontal="center" vertical="center"/>
    </xf>
    <xf numFmtId="49" fontId="89" fillId="0" borderId="67" xfId="0" applyNumberFormat="1" applyFont="1" applyBorder="1" applyAlignment="1">
      <alignment horizontal="left" vertical="center" wrapText="1"/>
    </xf>
    <xf numFmtId="0" fontId="87" fillId="18" borderId="35" xfId="0" applyFont="1" applyFill="1" applyBorder="1" applyAlignment="1">
      <alignment horizontal="left" vertical="center"/>
    </xf>
    <xf numFmtId="49" fontId="89" fillId="18" borderId="37" xfId="0" applyNumberFormat="1" applyFont="1" applyFill="1" applyBorder="1" applyAlignment="1">
      <alignment horizontal="center" vertical="center"/>
    </xf>
    <xf numFmtId="49" fontId="89" fillId="18" borderId="38" xfId="0" applyNumberFormat="1" applyFont="1" applyFill="1" applyBorder="1" applyAlignment="1">
      <alignment horizontal="center" vertical="center"/>
    </xf>
    <xf numFmtId="49" fontId="43" fillId="0" borderId="34" xfId="0" applyNumberFormat="1" applyFont="1" applyBorder="1" applyAlignment="1">
      <alignment horizontal="left" vertical="center" wrapText="1" indent="1"/>
    </xf>
    <xf numFmtId="0" fontId="89" fillId="0" borderId="34" xfId="0" applyFont="1" applyBorder="1" applyAlignment="1">
      <alignment horizontal="center" vertical="center"/>
    </xf>
    <xf numFmtId="49" fontId="43" fillId="0" borderId="34" xfId="0" applyNumberFormat="1" applyFont="1" applyBorder="1" applyAlignment="1">
      <alignment horizontal="center" vertical="center"/>
    </xf>
    <xf numFmtId="49" fontId="43" fillId="0" borderId="41" xfId="0" applyNumberFormat="1" applyFont="1" applyBorder="1" applyAlignment="1">
      <alignment horizontal="left" vertical="center" wrapText="1" indent="1"/>
    </xf>
    <xf numFmtId="49" fontId="43" fillId="0" borderId="41" xfId="0" applyNumberFormat="1" applyFont="1" applyBorder="1" applyAlignment="1">
      <alignment horizontal="justify" vertical="center" wrapText="1"/>
    </xf>
    <xf numFmtId="49" fontId="89" fillId="0" borderId="35" xfId="0" applyNumberFormat="1" applyFont="1" applyBorder="1" applyAlignment="1">
      <alignment horizontal="left" vertical="top" wrapText="1"/>
    </xf>
    <xf numFmtId="49" fontId="43" fillId="0" borderId="41" xfId="0" applyNumberFormat="1" applyFont="1" applyBorder="1" applyAlignment="1">
      <alignment horizontal="left" vertical="top" wrapText="1"/>
    </xf>
    <xf numFmtId="49" fontId="43" fillId="0" borderId="89" xfId="0" applyNumberFormat="1" applyFont="1" applyBorder="1" applyAlignment="1">
      <alignment horizontal="left" vertical="top" wrapText="1"/>
    </xf>
    <xf numFmtId="0" fontId="87" fillId="20" borderId="56" xfId="0" applyFont="1" applyFill="1" applyBorder="1" applyAlignment="1">
      <alignment horizontal="left" vertical="center" wrapText="1" indent="2"/>
    </xf>
    <xf numFmtId="0" fontId="87" fillId="20" borderId="58" xfId="0" applyFont="1" applyFill="1" applyBorder="1" applyAlignment="1">
      <alignment horizontal="left" vertical="center" wrapText="1" indent="2"/>
    </xf>
    <xf numFmtId="49" fontId="43" fillId="0" borderId="31" xfId="0" applyNumberFormat="1" applyFont="1" applyBorder="1" applyAlignment="1">
      <alignment horizontal="left" vertical="center" wrapText="1" indent="1"/>
    </xf>
    <xf numFmtId="49" fontId="43" fillId="0" borderId="32" xfId="0" applyNumberFormat="1" applyFont="1" applyBorder="1" applyAlignment="1">
      <alignment horizontal="left" vertical="center" wrapText="1" indent="1"/>
    </xf>
    <xf numFmtId="49" fontId="43" fillId="0" borderId="33" xfId="0" applyNumberFormat="1" applyFont="1" applyBorder="1" applyAlignment="1">
      <alignment horizontal="left" vertical="center" wrapText="1" indent="1"/>
    </xf>
    <xf numFmtId="49" fontId="43" fillId="0" borderId="55" xfId="0" applyNumberFormat="1" applyFont="1" applyBorder="1" applyAlignment="1">
      <alignment horizontal="left" vertical="center" wrapText="1" indent="1"/>
    </xf>
    <xf numFmtId="49" fontId="89" fillId="23" borderId="36" xfId="0" applyNumberFormat="1" applyFont="1" applyFill="1" applyBorder="1" applyAlignment="1">
      <alignment horizontal="left" vertical="top" wrapText="1"/>
    </xf>
    <xf numFmtId="49" fontId="89" fillId="23" borderId="37" xfId="0" applyNumberFormat="1" applyFont="1" applyFill="1" applyBorder="1" applyAlignment="1">
      <alignment horizontal="left" vertical="top" wrapText="1"/>
    </xf>
    <xf numFmtId="49" fontId="89" fillId="23" borderId="40" xfId="0" applyNumberFormat="1" applyFont="1" applyFill="1" applyBorder="1" applyAlignment="1">
      <alignment horizontal="left" vertical="top" wrapText="1"/>
    </xf>
    <xf numFmtId="49" fontId="89" fillId="23" borderId="42" xfId="0" applyNumberFormat="1" applyFont="1" applyFill="1" applyBorder="1" applyAlignment="1">
      <alignment horizontal="left" vertical="top" wrapText="1"/>
    </xf>
    <xf numFmtId="49" fontId="89" fillId="23" borderId="109" xfId="0" applyNumberFormat="1" applyFont="1" applyFill="1" applyBorder="1" applyAlignment="1">
      <alignment horizontal="left" vertical="top" wrapText="1"/>
    </xf>
    <xf numFmtId="49" fontId="89" fillId="23" borderId="94" xfId="0" applyNumberFormat="1" applyFont="1" applyFill="1" applyBorder="1" applyAlignment="1">
      <alignment horizontal="left" vertical="top" wrapText="1"/>
    </xf>
    <xf numFmtId="49" fontId="43" fillId="23" borderId="110" xfId="0" applyNumberFormat="1" applyFont="1" applyFill="1" applyBorder="1" applyAlignment="1">
      <alignment horizontal="left" vertical="top" wrapText="1"/>
    </xf>
    <xf numFmtId="49" fontId="43" fillId="23" borderId="111" xfId="0" applyNumberFormat="1" applyFont="1" applyFill="1" applyBorder="1" applyAlignment="1">
      <alignment horizontal="left" vertical="top" wrapText="1"/>
    </xf>
    <xf numFmtId="49" fontId="43" fillId="23" borderId="112" xfId="0" applyNumberFormat="1" applyFont="1" applyFill="1" applyBorder="1" applyAlignment="1">
      <alignment horizontal="left" vertical="top" wrapText="1"/>
    </xf>
    <xf numFmtId="49" fontId="43" fillId="0" borderId="46" xfId="0" applyNumberFormat="1" applyFont="1" applyBorder="1" applyAlignment="1">
      <alignment horizontal="justify" vertical="center" wrapText="1"/>
    </xf>
    <xf numFmtId="49" fontId="43" fillId="23" borderId="49" xfId="0" applyNumberFormat="1" applyFont="1" applyFill="1" applyBorder="1" applyAlignment="1">
      <alignment horizontal="justify" vertical="center" wrapText="1"/>
    </xf>
    <xf numFmtId="49" fontId="43" fillId="23" borderId="50" xfId="0" applyNumberFormat="1" applyFont="1" applyFill="1" applyBorder="1" applyAlignment="1">
      <alignment horizontal="justify" vertical="center" wrapText="1"/>
    </xf>
    <xf numFmtId="49" fontId="43" fillId="23" borderId="51" xfId="0" applyNumberFormat="1" applyFont="1" applyFill="1" applyBorder="1" applyAlignment="1">
      <alignment horizontal="justify" vertical="center" wrapText="1"/>
    </xf>
    <xf numFmtId="49" fontId="43" fillId="23" borderId="57" xfId="0" applyNumberFormat="1" applyFont="1" applyFill="1" applyBorder="1" applyAlignment="1">
      <alignment horizontal="center" vertical="center"/>
    </xf>
    <xf numFmtId="49" fontId="43" fillId="23" borderId="56" xfId="0" applyNumberFormat="1" applyFont="1" applyFill="1" applyBorder="1" applyAlignment="1">
      <alignment horizontal="center" vertical="center"/>
    </xf>
    <xf numFmtId="49" fontId="43" fillId="23" borderId="58" xfId="0" applyNumberFormat="1" applyFont="1" applyFill="1" applyBorder="1" applyAlignment="1">
      <alignment horizontal="center" vertical="center"/>
    </xf>
    <xf numFmtId="49" fontId="43" fillId="23" borderId="54" xfId="0" applyNumberFormat="1" applyFont="1" applyFill="1" applyBorder="1" applyAlignment="1">
      <alignment horizontal="center" vertical="center"/>
    </xf>
    <xf numFmtId="49" fontId="43" fillId="23" borderId="0" xfId="0" applyNumberFormat="1" applyFont="1" applyFill="1" applyAlignment="1">
      <alignment horizontal="center" vertical="center"/>
    </xf>
    <xf numFmtId="49" fontId="43" fillId="23" borderId="53" xfId="0" applyNumberFormat="1" applyFont="1" applyFill="1" applyBorder="1" applyAlignment="1">
      <alignment horizontal="center" vertical="center"/>
    </xf>
    <xf numFmtId="49" fontId="43" fillId="23" borderId="59" xfId="0" applyNumberFormat="1" applyFont="1" applyFill="1" applyBorder="1" applyAlignment="1">
      <alignment horizontal="center" vertical="center"/>
    </xf>
    <xf numFmtId="49" fontId="43" fillId="23" borderId="60" xfId="0" applyNumberFormat="1" applyFont="1" applyFill="1" applyBorder="1" applyAlignment="1">
      <alignment horizontal="center" vertical="center"/>
    </xf>
    <xf numFmtId="49" fontId="43" fillId="23" borderId="61" xfId="0" applyNumberFormat="1" applyFont="1" applyFill="1" applyBorder="1" applyAlignment="1">
      <alignment horizontal="center" vertical="center"/>
    </xf>
    <xf numFmtId="49" fontId="43" fillId="23" borderId="42" xfId="0" applyNumberFormat="1" applyFont="1" applyFill="1" applyBorder="1" applyAlignment="1">
      <alignment horizontal="justify" vertical="center" wrapText="1"/>
    </xf>
    <xf numFmtId="49" fontId="43" fillId="23" borderId="11" xfId="0" applyNumberFormat="1" applyFont="1" applyFill="1" applyBorder="1" applyAlignment="1">
      <alignment horizontal="justify" vertical="center" wrapText="1"/>
    </xf>
    <xf numFmtId="49" fontId="43" fillId="23" borderId="43" xfId="0" applyNumberFormat="1" applyFont="1" applyFill="1" applyBorder="1" applyAlignment="1">
      <alignment horizontal="justify" vertical="center" wrapText="1"/>
    </xf>
    <xf numFmtId="49" fontId="43" fillId="0" borderId="10" xfId="0" applyNumberFormat="1" applyFont="1" applyBorder="1" applyAlignment="1">
      <alignment horizontal="left" vertical="center" wrapText="1" indent="1"/>
    </xf>
    <xf numFmtId="49" fontId="43" fillId="23" borderId="49" xfId="0" applyNumberFormat="1" applyFont="1" applyFill="1" applyBorder="1" applyAlignment="1">
      <alignment horizontal="left" vertical="center" wrapText="1" indent="1"/>
    </xf>
    <xf numFmtId="49" fontId="43" fillId="23" borderId="50" xfId="0" applyNumberFormat="1" applyFont="1" applyFill="1" applyBorder="1" applyAlignment="1">
      <alignment horizontal="left" vertical="center" wrapText="1" indent="1"/>
    </xf>
    <xf numFmtId="49" fontId="43" fillId="23" borderId="51" xfId="0" applyNumberFormat="1" applyFont="1" applyFill="1" applyBorder="1" applyAlignment="1">
      <alignment horizontal="left" vertical="center" wrapText="1" indent="1"/>
    </xf>
    <xf numFmtId="0" fontId="43" fillId="0" borderId="31" xfId="0" applyFont="1" applyBorder="1" applyAlignment="1">
      <alignment horizontal="left" vertical="center" wrapText="1"/>
    </xf>
    <xf numFmtId="0" fontId="43" fillId="0" borderId="32" xfId="0" applyFont="1" applyBorder="1" applyAlignment="1">
      <alignment horizontal="left" vertical="center" wrapText="1"/>
    </xf>
    <xf numFmtId="0" fontId="43" fillId="0" borderId="33" xfId="0" applyFont="1" applyBorder="1" applyAlignment="1">
      <alignment horizontal="left" vertical="center" wrapText="1"/>
    </xf>
    <xf numFmtId="49" fontId="43" fillId="0" borderId="94" xfId="0" applyNumberFormat="1" applyFont="1" applyBorder="1" applyAlignment="1">
      <alignment horizontal="left" vertical="top" wrapText="1"/>
    </xf>
    <xf numFmtId="49" fontId="43" fillId="0" borderId="91" xfId="0" applyNumberFormat="1" applyFont="1" applyBorder="1" applyAlignment="1">
      <alignment horizontal="left" vertical="top" wrapText="1"/>
    </xf>
    <xf numFmtId="49" fontId="43" fillId="0" borderId="95" xfId="0" applyNumberFormat="1" applyFont="1" applyBorder="1" applyAlignment="1">
      <alignment horizontal="left" vertical="top" wrapText="1"/>
    </xf>
    <xf numFmtId="49" fontId="43" fillId="0" borderId="88" xfId="0" applyNumberFormat="1" applyFont="1" applyBorder="1" applyAlignment="1">
      <alignment horizontal="left" vertical="top" wrapText="1"/>
    </xf>
    <xf numFmtId="49" fontId="43" fillId="23" borderId="31" xfId="0" applyNumberFormat="1" applyFont="1" applyFill="1" applyBorder="1" applyAlignment="1">
      <alignment horizontal="left" vertical="center" wrapText="1" indent="1"/>
    </xf>
    <xf numFmtId="49" fontId="43" fillId="23" borderId="32" xfId="0" applyNumberFormat="1" applyFont="1" applyFill="1" applyBorder="1" applyAlignment="1">
      <alignment horizontal="left" vertical="center" wrapText="1" indent="1"/>
    </xf>
    <xf numFmtId="49" fontId="43" fillId="23" borderId="33" xfId="0" applyNumberFormat="1" applyFont="1" applyFill="1" applyBorder="1" applyAlignment="1">
      <alignment horizontal="left" vertical="center" wrapText="1" indent="1"/>
    </xf>
    <xf numFmtId="165" fontId="86" fillId="0" borderId="34" xfId="0" applyNumberFormat="1" applyFont="1" applyBorder="1" applyAlignment="1">
      <alignment horizontal="center" vertical="center" wrapText="1"/>
    </xf>
    <xf numFmtId="165" fontId="89" fillId="19" borderId="34" xfId="0" applyNumberFormat="1" applyFont="1" applyFill="1" applyBorder="1" applyAlignment="1">
      <alignment horizontal="center" vertical="center" wrapText="1"/>
    </xf>
    <xf numFmtId="49" fontId="43" fillId="0" borderId="43" xfId="8" applyNumberFormat="1" applyFont="1" applyBorder="1" applyAlignment="1">
      <alignment horizontal="left" vertical="center" wrapText="1" indent="1"/>
    </xf>
    <xf numFmtId="49" fontId="43" fillId="0" borderId="88" xfId="8" applyNumberFormat="1" applyFont="1" applyBorder="1" applyAlignment="1">
      <alignment horizontal="left" vertical="center" wrapText="1" indent="1"/>
    </xf>
    <xf numFmtId="49" fontId="89" fillId="18" borderId="37" xfId="0" applyNumberFormat="1" applyFont="1" applyFill="1" applyBorder="1" applyAlignment="1">
      <alignment horizontal="left" vertical="center" indent="2"/>
    </xf>
    <xf numFmtId="49" fontId="89" fillId="18" borderId="40" xfId="0" applyNumberFormat="1" applyFont="1" applyFill="1" applyBorder="1" applyAlignment="1">
      <alignment horizontal="left" vertical="center" indent="2"/>
    </xf>
    <xf numFmtId="49" fontId="43" fillId="0" borderId="70" xfId="8" applyNumberFormat="1" applyFont="1" applyBorder="1" applyAlignment="1">
      <alignment horizontal="left" vertical="center" wrapText="1" indent="1"/>
    </xf>
    <xf numFmtId="49" fontId="89" fillId="0" borderId="70" xfId="8" applyNumberFormat="1" applyFont="1" applyBorder="1" applyAlignment="1">
      <alignment horizontal="center" vertical="center" wrapText="1"/>
    </xf>
    <xf numFmtId="0" fontId="89" fillId="0" borderId="72" xfId="0" applyFont="1" applyBorder="1" applyAlignment="1">
      <alignment horizontal="left" vertical="center" wrapText="1"/>
    </xf>
    <xf numFmtId="0" fontId="43" fillId="0" borderId="41" xfId="0" applyFont="1" applyBorder="1" applyAlignment="1">
      <alignment horizontal="left" vertical="center"/>
    </xf>
    <xf numFmtId="0" fontId="43" fillId="0" borderId="41" xfId="0" applyFont="1" applyBorder="1" applyAlignment="1">
      <alignment vertical="center" wrapText="1"/>
    </xf>
    <xf numFmtId="0" fontId="43" fillId="0" borderId="72" xfId="0" applyFont="1" applyBorder="1" applyAlignment="1">
      <alignment vertical="center" wrapText="1"/>
    </xf>
    <xf numFmtId="0" fontId="43" fillId="19" borderId="34" xfId="0" applyFont="1" applyFill="1" applyBorder="1" applyAlignment="1">
      <alignment horizontal="center" vertical="center"/>
    </xf>
    <xf numFmtId="0" fontId="89" fillId="0" borderId="70" xfId="0" applyFont="1" applyBorder="1" applyAlignment="1">
      <alignment horizontal="left" vertical="center"/>
    </xf>
    <xf numFmtId="0" fontId="89" fillId="0" borderId="73" xfId="0" applyFont="1" applyBorder="1" applyAlignment="1">
      <alignment horizontal="left" vertical="center" wrapText="1"/>
    </xf>
    <xf numFmtId="0" fontId="89" fillId="0" borderId="74" xfId="0" applyFont="1" applyBorder="1" applyAlignment="1">
      <alignment horizontal="left" vertical="center" wrapText="1"/>
    </xf>
    <xf numFmtId="0" fontId="89" fillId="0" borderId="75" xfId="0" applyFont="1" applyBorder="1" applyAlignment="1">
      <alignment horizontal="left" vertical="center" wrapText="1"/>
    </xf>
    <xf numFmtId="49" fontId="97" fillId="0" borderId="3" xfId="0" applyNumberFormat="1" applyFont="1" applyBorder="1" applyAlignment="1">
      <alignment horizontal="left" vertical="center" wrapText="1" indent="1"/>
    </xf>
    <xf numFmtId="49" fontId="97" fillId="0" borderId="2" xfId="0" applyNumberFormat="1" applyFont="1" applyBorder="1" applyAlignment="1">
      <alignment horizontal="left" vertical="center" wrapText="1" indent="1"/>
    </xf>
    <xf numFmtId="49" fontId="97" fillId="0" borderId="64" xfId="0" applyNumberFormat="1" applyFont="1" applyBorder="1" applyAlignment="1">
      <alignment horizontal="left" vertical="center" wrapText="1" indent="1"/>
    </xf>
    <xf numFmtId="0" fontId="89" fillId="23" borderId="41" xfId="0" applyFont="1" applyFill="1" applyBorder="1" applyAlignment="1">
      <alignment vertical="center" wrapText="1"/>
    </xf>
    <xf numFmtId="49" fontId="43" fillId="23" borderId="70" xfId="0" applyNumberFormat="1" applyFont="1" applyFill="1" applyBorder="1" applyAlignment="1">
      <alignment horizontal="justify" vertical="center" wrapText="1"/>
    </xf>
    <xf numFmtId="0" fontId="89" fillId="23" borderId="72" xfId="0" applyFont="1" applyFill="1" applyBorder="1" applyAlignment="1">
      <alignment vertical="center" wrapText="1"/>
    </xf>
    <xf numFmtId="49" fontId="43" fillId="23" borderId="73" xfId="0" applyNumberFormat="1" applyFont="1" applyFill="1" applyBorder="1" applyAlignment="1">
      <alignment horizontal="justify" vertical="center" wrapText="1"/>
    </xf>
    <xf numFmtId="49" fontId="43" fillId="23" borderId="74" xfId="0" applyNumberFormat="1" applyFont="1" applyFill="1" applyBorder="1" applyAlignment="1">
      <alignment horizontal="justify" vertical="center" wrapText="1"/>
    </xf>
    <xf numFmtId="49" fontId="43" fillId="23" borderId="75" xfId="0" applyNumberFormat="1" applyFont="1" applyFill="1" applyBorder="1" applyAlignment="1">
      <alignment horizontal="justify" vertical="center" wrapText="1"/>
    </xf>
    <xf numFmtId="43" fontId="43" fillId="0" borderId="57" xfId="5" applyFont="1" applyBorder="1" applyAlignment="1">
      <alignment horizontal="center" vertical="center"/>
    </xf>
    <xf numFmtId="43" fontId="43" fillId="0" borderId="56" xfId="5" applyFont="1" applyBorder="1" applyAlignment="1">
      <alignment horizontal="center" vertical="center"/>
    </xf>
    <xf numFmtId="43" fontId="43" fillId="0" borderId="58" xfId="5" applyFont="1" applyBorder="1" applyAlignment="1">
      <alignment horizontal="center" vertical="center"/>
    </xf>
    <xf numFmtId="43" fontId="43" fillId="0" borderId="54" xfId="5" applyFont="1" applyBorder="1" applyAlignment="1">
      <alignment horizontal="center" vertical="center"/>
    </xf>
    <xf numFmtId="43" fontId="43" fillId="0" borderId="0" xfId="5" applyFont="1" applyAlignment="1">
      <alignment horizontal="center" vertical="center"/>
    </xf>
    <xf numFmtId="43" fontId="43" fillId="0" borderId="53" xfId="5" applyFont="1" applyBorder="1" applyAlignment="1">
      <alignment horizontal="center" vertical="center"/>
    </xf>
    <xf numFmtId="43" fontId="43" fillId="0" borderId="59" xfId="5" applyFont="1" applyBorder="1" applyAlignment="1">
      <alignment horizontal="center" vertical="center"/>
    </xf>
    <xf numFmtId="43" fontId="43" fillId="0" borderId="60" xfId="5" applyFont="1" applyBorder="1" applyAlignment="1">
      <alignment horizontal="center" vertical="center"/>
    </xf>
    <xf numFmtId="43" fontId="43" fillId="0" borderId="61" xfId="5" applyFont="1" applyBorder="1" applyAlignment="1">
      <alignment horizontal="center" vertical="center"/>
    </xf>
    <xf numFmtId="43" fontId="43" fillId="0" borderId="0" xfId="5" applyFont="1" applyBorder="1" applyAlignment="1">
      <alignment horizontal="center" vertical="center"/>
    </xf>
    <xf numFmtId="49" fontId="43" fillId="0" borderId="11" xfId="0" applyNumberFormat="1" applyFont="1" applyBorder="1" applyAlignment="1">
      <alignment horizontal="left" vertical="center" wrapText="1"/>
    </xf>
    <xf numFmtId="49" fontId="43" fillId="0" borderId="43" xfId="0" applyNumberFormat="1" applyFont="1" applyBorder="1" applyAlignment="1">
      <alignment horizontal="left" vertical="center" wrapText="1"/>
    </xf>
    <xf numFmtId="0" fontId="89" fillId="20" borderId="37" xfId="0" applyFont="1" applyFill="1" applyBorder="1" applyAlignment="1">
      <alignment horizontal="left" vertical="center" wrapText="1" indent="2"/>
    </xf>
    <xf numFmtId="0" fontId="89" fillId="20" borderId="40" xfId="0" applyFont="1" applyFill="1" applyBorder="1" applyAlignment="1">
      <alignment horizontal="left" vertical="center" wrapText="1" indent="2"/>
    </xf>
    <xf numFmtId="49" fontId="43" fillId="0" borderId="68" xfId="0" applyNumberFormat="1" applyFont="1" applyBorder="1" applyAlignment="1">
      <alignment horizontal="left" vertical="center" wrapText="1" indent="1"/>
    </xf>
    <xf numFmtId="49" fontId="43" fillId="0" borderId="66" xfId="0" applyNumberFormat="1" applyFont="1" applyBorder="1" applyAlignment="1">
      <alignment horizontal="left" vertical="center" wrapText="1" indent="1"/>
    </xf>
    <xf numFmtId="49" fontId="43" fillId="0" borderId="67" xfId="0" applyNumberFormat="1" applyFont="1" applyBorder="1" applyAlignment="1">
      <alignment horizontal="left" vertical="center" wrapText="1" indent="1"/>
    </xf>
    <xf numFmtId="43" fontId="43" fillId="0" borderId="57" xfId="5" applyFont="1" applyFill="1" applyBorder="1" applyAlignment="1">
      <alignment vertical="center"/>
    </xf>
    <xf numFmtId="43" fontId="43" fillId="0" borderId="56" xfId="5" applyFont="1" applyFill="1" applyBorder="1" applyAlignment="1">
      <alignment vertical="center"/>
    </xf>
    <xf numFmtId="43" fontId="43" fillId="0" borderId="58" xfId="5" applyFont="1" applyFill="1" applyBorder="1" applyAlignment="1">
      <alignment vertical="center"/>
    </xf>
    <xf numFmtId="43" fontId="43" fillId="0" borderId="54" xfId="5" applyFont="1" applyFill="1" applyBorder="1" applyAlignment="1">
      <alignment vertical="center"/>
    </xf>
    <xf numFmtId="43" fontId="43" fillId="0" borderId="0" xfId="5" applyFont="1" applyFill="1" applyBorder="1" applyAlignment="1">
      <alignment vertical="center"/>
    </xf>
    <xf numFmtId="43" fontId="43" fillId="0" borderId="53" xfId="5" applyFont="1" applyFill="1" applyBorder="1" applyAlignment="1">
      <alignment vertical="center"/>
    </xf>
    <xf numFmtId="43" fontId="43" fillId="0" borderId="59" xfId="5" applyFont="1" applyFill="1" applyBorder="1" applyAlignment="1">
      <alignment vertical="center"/>
    </xf>
    <xf numFmtId="43" fontId="43" fillId="0" borderId="60" xfId="5" applyFont="1" applyFill="1" applyBorder="1" applyAlignment="1">
      <alignment vertical="center"/>
    </xf>
    <xf numFmtId="43" fontId="43" fillId="0" borderId="61" xfId="5" applyFont="1" applyFill="1" applyBorder="1" applyAlignment="1">
      <alignment vertical="center"/>
    </xf>
    <xf numFmtId="49" fontId="87" fillId="22" borderId="31" xfId="0" applyNumberFormat="1" applyFont="1" applyFill="1" applyBorder="1" applyAlignment="1">
      <alignment horizontal="center" vertical="center" wrapText="1"/>
    </xf>
    <xf numFmtId="49" fontId="87" fillId="22" borderId="32" xfId="0" applyNumberFormat="1" applyFont="1" applyFill="1" applyBorder="1" applyAlignment="1">
      <alignment horizontal="center" vertical="center" wrapText="1"/>
    </xf>
    <xf numFmtId="49" fontId="87" fillId="22" borderId="33" xfId="0" applyNumberFormat="1" applyFont="1" applyFill="1" applyBorder="1" applyAlignment="1">
      <alignment horizontal="center" vertical="center" wrapText="1"/>
    </xf>
    <xf numFmtId="4" fontId="87" fillId="22" borderId="34" xfId="0" applyNumberFormat="1" applyFont="1" applyFill="1" applyBorder="1" applyAlignment="1">
      <alignment horizontal="left" vertical="center" wrapText="1"/>
    </xf>
    <xf numFmtId="3" fontId="87" fillId="22" borderId="31" xfId="0" applyNumberFormat="1" applyFont="1" applyFill="1" applyBorder="1" applyAlignment="1">
      <alignment horizontal="center" vertical="center" wrapText="1"/>
    </xf>
    <xf numFmtId="3" fontId="87" fillId="22" borderId="32" xfId="0" applyNumberFormat="1" applyFont="1" applyFill="1" applyBorder="1" applyAlignment="1">
      <alignment horizontal="center" vertical="center" wrapText="1"/>
    </xf>
    <xf numFmtId="3" fontId="87" fillId="22" borderId="33" xfId="0" applyNumberFormat="1" applyFont="1" applyFill="1" applyBorder="1" applyAlignment="1">
      <alignment horizontal="center" vertical="center" wrapText="1"/>
    </xf>
    <xf numFmtId="10" fontId="87" fillId="22" borderId="31" xfId="0" applyNumberFormat="1" applyFont="1" applyFill="1" applyBorder="1" applyAlignment="1">
      <alignment horizontal="center" vertical="center" wrapText="1"/>
    </xf>
    <xf numFmtId="10" fontId="87" fillId="22" borderId="32" xfId="0" applyNumberFormat="1" applyFont="1" applyFill="1" applyBorder="1" applyAlignment="1">
      <alignment horizontal="center" vertical="center" wrapText="1"/>
    </xf>
    <xf numFmtId="10" fontId="87" fillId="22" borderId="33" xfId="0" applyNumberFormat="1" applyFont="1" applyFill="1" applyBorder="1" applyAlignment="1">
      <alignment horizontal="center" vertical="center" wrapText="1"/>
    </xf>
    <xf numFmtId="0" fontId="87" fillId="19" borderId="31" xfId="0" applyFont="1" applyFill="1" applyBorder="1" applyAlignment="1">
      <alignment horizontal="right" vertical="center" wrapText="1"/>
    </xf>
    <xf numFmtId="0" fontId="87" fillId="19" borderId="32" xfId="0" applyFont="1" applyFill="1" applyBorder="1" applyAlignment="1">
      <alignment horizontal="right" vertical="center" wrapText="1"/>
    </xf>
    <xf numFmtId="0" fontId="87" fillId="19" borderId="33" xfId="0" applyFont="1" applyFill="1" applyBorder="1" applyAlignment="1">
      <alignment horizontal="right" vertical="center" wrapText="1"/>
    </xf>
    <xf numFmtId="3" fontId="87" fillId="19" borderId="34" xfId="0" applyNumberFormat="1" applyFont="1" applyFill="1" applyBorder="1" applyAlignment="1">
      <alignment horizontal="center" vertical="center" wrapText="1"/>
    </xf>
    <xf numFmtId="10" fontId="87" fillId="19" borderId="31" xfId="0" applyNumberFormat="1" applyFont="1" applyFill="1" applyBorder="1" applyAlignment="1">
      <alignment horizontal="center" vertical="center" wrapText="1"/>
    </xf>
    <xf numFmtId="10" fontId="87" fillId="19" borderId="32" xfId="0" applyNumberFormat="1" applyFont="1" applyFill="1" applyBorder="1" applyAlignment="1">
      <alignment horizontal="center" vertical="center" wrapText="1"/>
    </xf>
    <xf numFmtId="10" fontId="87" fillId="19" borderId="33" xfId="0" applyNumberFormat="1" applyFont="1" applyFill="1" applyBorder="1" applyAlignment="1">
      <alignment horizontal="center" vertical="center" wrapText="1"/>
    </xf>
    <xf numFmtId="4" fontId="87" fillId="22" borderId="31" xfId="0" applyNumberFormat="1" applyFont="1" applyFill="1" applyBorder="1" applyAlignment="1">
      <alignment horizontal="left" vertical="center" wrapText="1"/>
    </xf>
    <xf numFmtId="4" fontId="87" fillId="22" borderId="32" xfId="0" applyNumberFormat="1" applyFont="1" applyFill="1" applyBorder="1" applyAlignment="1">
      <alignment horizontal="left" vertical="center" wrapText="1"/>
    </xf>
    <xf numFmtId="4" fontId="87" fillId="22" borderId="33" xfId="0" applyNumberFormat="1" applyFont="1" applyFill="1" applyBorder="1" applyAlignment="1">
      <alignment horizontal="left" vertical="center" wrapText="1"/>
    </xf>
    <xf numFmtId="3" fontId="86" fillId="0" borderId="34" xfId="0" applyNumberFormat="1" applyFont="1" applyBorder="1" applyAlignment="1">
      <alignment horizontal="center" vertical="center" wrapText="1"/>
    </xf>
    <xf numFmtId="49" fontId="87" fillId="21" borderId="31" xfId="0" applyNumberFormat="1" applyFont="1" applyFill="1" applyBorder="1" applyAlignment="1">
      <alignment horizontal="center" vertical="center" wrapText="1"/>
    </xf>
    <xf numFmtId="49" fontId="87" fillId="21" borderId="32" xfId="0" applyNumberFormat="1" applyFont="1" applyFill="1" applyBorder="1" applyAlignment="1">
      <alignment horizontal="center" vertical="center" wrapText="1"/>
    </xf>
    <xf numFmtId="49" fontId="87" fillId="21" borderId="33" xfId="0" applyNumberFormat="1" applyFont="1" applyFill="1" applyBorder="1" applyAlignment="1">
      <alignment horizontal="center" vertical="center" wrapText="1"/>
    </xf>
    <xf numFmtId="4" fontId="87" fillId="21" borderId="34" xfId="0" applyNumberFormat="1" applyFont="1" applyFill="1" applyBorder="1" applyAlignment="1">
      <alignment horizontal="left" vertical="center" wrapText="1"/>
    </xf>
    <xf numFmtId="3" fontId="87" fillId="21" borderId="31" xfId="0" applyNumberFormat="1" applyFont="1" applyFill="1" applyBorder="1" applyAlignment="1">
      <alignment horizontal="center" vertical="center" wrapText="1"/>
    </xf>
    <xf numFmtId="3" fontId="87" fillId="21" borderId="32" xfId="0" applyNumberFormat="1" applyFont="1" applyFill="1" applyBorder="1" applyAlignment="1">
      <alignment horizontal="center" vertical="center" wrapText="1"/>
    </xf>
    <xf numFmtId="3" fontId="87" fillId="21" borderId="33" xfId="0" applyNumberFormat="1" applyFont="1" applyFill="1" applyBorder="1" applyAlignment="1">
      <alignment horizontal="center" vertical="center" wrapText="1"/>
    </xf>
    <xf numFmtId="10" fontId="87" fillId="21" borderId="31" xfId="0" applyNumberFormat="1" applyFont="1" applyFill="1" applyBorder="1" applyAlignment="1">
      <alignment horizontal="center" vertical="center" wrapText="1"/>
    </xf>
    <xf numFmtId="10" fontId="87" fillId="21" borderId="32" xfId="0" applyNumberFormat="1" applyFont="1" applyFill="1" applyBorder="1" applyAlignment="1">
      <alignment horizontal="center" vertical="center" wrapText="1"/>
    </xf>
    <xf numFmtId="10" fontId="87" fillId="21" borderId="33" xfId="0" applyNumberFormat="1" applyFont="1" applyFill="1" applyBorder="1" applyAlignment="1">
      <alignment horizontal="center" vertical="center" wrapText="1"/>
    </xf>
    <xf numFmtId="10" fontId="87" fillId="0" borderId="31" xfId="0" applyNumberFormat="1" applyFont="1" applyBorder="1" applyAlignment="1">
      <alignment horizontal="center" vertical="center" wrapText="1"/>
    </xf>
    <xf numFmtId="10" fontId="87" fillId="0" borderId="32" xfId="0" applyNumberFormat="1" applyFont="1" applyBorder="1" applyAlignment="1">
      <alignment horizontal="center" vertical="center" wrapText="1"/>
    </xf>
    <xf numFmtId="10" fontId="87" fillId="0" borderId="33" xfId="0" applyNumberFormat="1" applyFont="1" applyBorder="1" applyAlignment="1">
      <alignment horizontal="center" vertical="center" wrapText="1"/>
    </xf>
    <xf numFmtId="4" fontId="87" fillId="21" borderId="31" xfId="0" applyNumberFormat="1" applyFont="1" applyFill="1" applyBorder="1" applyAlignment="1">
      <alignment horizontal="left" vertical="center" wrapText="1"/>
    </xf>
    <xf numFmtId="4" fontId="87" fillId="21" borderId="32" xfId="0" applyNumberFormat="1" applyFont="1" applyFill="1" applyBorder="1" applyAlignment="1">
      <alignment horizontal="left" vertical="center" wrapText="1"/>
    </xf>
    <xf numFmtId="4" fontId="87" fillId="21" borderId="33" xfId="0" applyNumberFormat="1" applyFont="1" applyFill="1" applyBorder="1" applyAlignment="1">
      <alignment horizontal="left" vertical="center" wrapText="1"/>
    </xf>
    <xf numFmtId="49" fontId="87" fillId="21" borderId="34" xfId="0" applyNumberFormat="1" applyFont="1" applyFill="1" applyBorder="1" applyAlignment="1">
      <alignment horizontal="center" vertical="center" wrapText="1"/>
    </xf>
    <xf numFmtId="3" fontId="87" fillId="21" borderId="34" xfId="0" applyNumberFormat="1" applyFont="1" applyFill="1" applyBorder="1" applyAlignment="1">
      <alignment horizontal="center" vertical="center" wrapText="1"/>
    </xf>
    <xf numFmtId="10" fontId="87" fillId="21" borderId="34" xfId="0" applyNumberFormat="1" applyFont="1" applyFill="1" applyBorder="1" applyAlignment="1">
      <alignment horizontal="center" vertical="center" wrapText="1"/>
    </xf>
    <xf numFmtId="49" fontId="87" fillId="21" borderId="31" xfId="0" applyNumberFormat="1" applyFont="1" applyFill="1" applyBorder="1" applyAlignment="1">
      <alignment horizontal="left" vertical="center" wrapText="1"/>
    </xf>
    <xf numFmtId="49" fontId="87" fillId="21" borderId="32" xfId="0" applyNumberFormat="1" applyFont="1" applyFill="1" applyBorder="1" applyAlignment="1">
      <alignment horizontal="left" vertical="center" wrapText="1"/>
    </xf>
    <xf numFmtId="49" fontId="87" fillId="21" borderId="33" xfId="0" applyNumberFormat="1" applyFont="1" applyFill="1" applyBorder="1" applyAlignment="1">
      <alignment horizontal="left" vertical="center" wrapText="1"/>
    </xf>
    <xf numFmtId="49" fontId="43" fillId="0" borderId="44" xfId="0" applyNumberFormat="1" applyFont="1" applyBorder="1" applyAlignment="1">
      <alignment horizontal="justify" vertical="center" wrapText="1"/>
    </xf>
    <xf numFmtId="49" fontId="43" fillId="0" borderId="13" xfId="0" applyNumberFormat="1" applyFont="1" applyBorder="1" applyAlignment="1">
      <alignment horizontal="justify" vertical="center" wrapText="1"/>
    </xf>
    <xf numFmtId="49" fontId="43" fillId="0" borderId="45" xfId="0" applyNumberFormat="1" applyFont="1" applyBorder="1" applyAlignment="1">
      <alignment horizontal="justify" vertical="center" wrapText="1"/>
    </xf>
    <xf numFmtId="0" fontId="86" fillId="19" borderId="31" xfId="0" applyFont="1" applyFill="1" applyBorder="1" applyAlignment="1">
      <alignment horizontal="center" vertical="center" wrapText="1"/>
    </xf>
    <xf numFmtId="0" fontId="86" fillId="19" borderId="32" xfId="0" applyFont="1" applyFill="1" applyBorder="1" applyAlignment="1">
      <alignment horizontal="center" vertical="center" wrapText="1"/>
    </xf>
    <xf numFmtId="0" fontId="86" fillId="19" borderId="33" xfId="0" applyFont="1" applyFill="1" applyBorder="1" applyAlignment="1">
      <alignment horizontal="center" vertical="center" wrapText="1"/>
    </xf>
    <xf numFmtId="49" fontId="87" fillId="21" borderId="34" xfId="0" applyNumberFormat="1" applyFont="1" applyFill="1" applyBorder="1" applyAlignment="1">
      <alignment horizontal="left" vertical="center" wrapText="1"/>
    </xf>
    <xf numFmtId="0" fontId="43" fillId="0" borderId="34" xfId="0" applyFont="1" applyBorder="1" applyAlignment="1">
      <alignment horizontal="center" vertical="center"/>
    </xf>
    <xf numFmtId="0" fontId="86" fillId="0" borderId="34" xfId="0" applyFont="1" applyBorder="1" applyAlignment="1">
      <alignment horizontal="left" vertical="top"/>
    </xf>
    <xf numFmtId="3" fontId="89" fillId="19" borderId="34" xfId="0" applyNumberFormat="1" applyFont="1" applyFill="1" applyBorder="1" applyAlignment="1">
      <alignment horizontal="center" vertical="center" wrapText="1"/>
    </xf>
    <xf numFmtId="49" fontId="89" fillId="20" borderId="37" xfId="0" applyNumberFormat="1" applyFont="1" applyFill="1" applyBorder="1" applyAlignment="1">
      <alignment horizontal="left" vertical="center" indent="2"/>
    </xf>
    <xf numFmtId="49" fontId="89" fillId="20" borderId="40" xfId="0" applyNumberFormat="1" applyFont="1" applyFill="1" applyBorder="1" applyAlignment="1">
      <alignment horizontal="left" vertical="center" indent="2"/>
    </xf>
    <xf numFmtId="0" fontId="89" fillId="0" borderId="52" xfId="0" applyFont="1" applyBorder="1" applyAlignment="1">
      <alignment horizontal="left" vertical="center"/>
    </xf>
    <xf numFmtId="0" fontId="89" fillId="0" borderId="34" xfId="0" applyFont="1" applyBorder="1" applyAlignment="1">
      <alignment horizontal="left" vertical="center" wrapText="1"/>
    </xf>
    <xf numFmtId="0" fontId="43" fillId="0" borderId="31" xfId="0" applyFont="1" applyBorder="1" applyAlignment="1">
      <alignment horizontal="justify" vertical="center" wrapText="1"/>
    </xf>
    <xf numFmtId="0" fontId="43" fillId="0" borderId="32" xfId="0" applyFont="1" applyBorder="1" applyAlignment="1">
      <alignment horizontal="justify" vertical="center"/>
    </xf>
    <xf numFmtId="0" fontId="43" fillId="0" borderId="33" xfId="0" applyFont="1" applyBorder="1" applyAlignment="1">
      <alignment horizontal="justify" vertical="center"/>
    </xf>
    <xf numFmtId="0" fontId="87" fillId="20" borderId="34" xfId="0" applyFont="1" applyFill="1" applyBorder="1" applyAlignment="1">
      <alignment horizontal="left" vertical="center"/>
    </xf>
    <xf numFmtId="0" fontId="89" fillId="0" borderId="55" xfId="0" applyFont="1" applyBorder="1" applyAlignment="1">
      <alignment horizontal="left" vertical="center"/>
    </xf>
    <xf numFmtId="49" fontId="43" fillId="0" borderId="34" xfId="0" applyNumberFormat="1" applyFont="1" applyBorder="1" applyAlignment="1">
      <alignment horizontal="center" vertical="center" wrapText="1"/>
    </xf>
    <xf numFmtId="0" fontId="86" fillId="0" borderId="34" xfId="0" applyFont="1" applyBorder="1" applyAlignment="1">
      <alignment horizontal="left" vertical="center"/>
    </xf>
    <xf numFmtId="49" fontId="43" fillId="0" borderId="31" xfId="0" applyNumberFormat="1" applyFont="1" applyBorder="1" applyAlignment="1">
      <alignment horizontal="center" vertical="center" wrapText="1"/>
    </xf>
    <xf numFmtId="49" fontId="43" fillId="0" borderId="32" xfId="0" applyNumberFormat="1" applyFont="1" applyBorder="1" applyAlignment="1">
      <alignment horizontal="center" vertical="center" wrapText="1"/>
    </xf>
    <xf numFmtId="49" fontId="43" fillId="0" borderId="33" xfId="0" applyNumberFormat="1" applyFont="1" applyBorder="1" applyAlignment="1">
      <alignment horizontal="center" vertical="center" wrapText="1"/>
    </xf>
    <xf numFmtId="49" fontId="90" fillId="0" borderId="50" xfId="0" applyNumberFormat="1" applyFont="1" applyBorder="1" applyAlignment="1">
      <alignment horizontal="left" vertical="center" wrapText="1" indent="1"/>
    </xf>
    <xf numFmtId="49" fontId="90" fillId="0" borderId="51" xfId="0" applyNumberFormat="1" applyFont="1" applyBorder="1" applyAlignment="1">
      <alignment horizontal="left" vertical="center" wrapText="1" indent="1"/>
    </xf>
    <xf numFmtId="0" fontId="84" fillId="18" borderId="31" xfId="0" applyFont="1" applyFill="1" applyBorder="1" applyAlignment="1">
      <alignment horizontal="center" vertical="center"/>
    </xf>
    <xf numFmtId="0" fontId="84" fillId="18" borderId="32" xfId="0" applyFont="1" applyFill="1" applyBorder="1" applyAlignment="1">
      <alignment horizontal="center" vertical="center"/>
    </xf>
    <xf numFmtId="0" fontId="84" fillId="18" borderId="33" xfId="0" applyFont="1" applyFill="1" applyBorder="1" applyAlignment="1">
      <alignment horizontal="center" vertical="center"/>
    </xf>
    <xf numFmtId="0" fontId="42" fillId="0" borderId="87" xfId="0" applyFont="1" applyBorder="1" applyAlignment="1">
      <alignment vertical="center" wrapText="1"/>
    </xf>
    <xf numFmtId="0" fontId="42" fillId="0" borderId="70" xfId="0" applyFont="1" applyBorder="1" applyAlignment="1">
      <alignment vertical="center" wrapText="1"/>
    </xf>
    <xf numFmtId="0" fontId="42" fillId="0" borderId="93" xfId="0" applyFont="1" applyBorder="1" applyAlignment="1">
      <alignment vertical="center" wrapText="1"/>
    </xf>
    <xf numFmtId="0" fontId="42" fillId="0" borderId="10" xfId="0" applyFont="1" applyBorder="1" applyAlignment="1">
      <alignment horizontal="center" vertical="center" wrapText="1"/>
    </xf>
    <xf numFmtId="0" fontId="42" fillId="0" borderId="11" xfId="0" applyFont="1" applyBorder="1" applyAlignment="1">
      <alignment horizontal="center" vertical="center" wrapText="1"/>
    </xf>
    <xf numFmtId="0" fontId="42" fillId="0" borderId="3" xfId="0" applyFont="1" applyBorder="1" applyAlignment="1">
      <alignment horizontal="center" vertical="center" wrapText="1"/>
    </xf>
    <xf numFmtId="0" fontId="42" fillId="0" borderId="10" xfId="0" applyFont="1" applyBorder="1" applyAlignment="1">
      <alignment vertical="center" wrapText="1"/>
    </xf>
    <xf numFmtId="0" fontId="42" fillId="0" borderId="11" xfId="0" applyFont="1" applyBorder="1" applyAlignment="1">
      <alignment vertical="center" wrapText="1"/>
    </xf>
    <xf numFmtId="0" fontId="42" fillId="0" borderId="3" xfId="0" applyFont="1" applyBorder="1" applyAlignment="1">
      <alignment vertical="center" wrapText="1"/>
    </xf>
    <xf numFmtId="43" fontId="42" fillId="0" borderId="10" xfId="5" applyFont="1" applyFill="1" applyBorder="1" applyAlignment="1">
      <alignment horizontal="left" vertical="center" wrapText="1"/>
    </xf>
    <xf numFmtId="43" fontId="42" fillId="0" borderId="11" xfId="5" applyFont="1" applyFill="1" applyBorder="1" applyAlignment="1">
      <alignment horizontal="left" vertical="center" wrapText="1"/>
    </xf>
    <xf numFmtId="43" fontId="42" fillId="0" borderId="3" xfId="5" applyFont="1" applyFill="1" applyBorder="1" applyAlignment="1">
      <alignment horizontal="left" vertical="center" wrapText="1"/>
    </xf>
    <xf numFmtId="14" fontId="42" fillId="0" borderId="10" xfId="0" applyNumberFormat="1" applyFont="1" applyBorder="1" applyAlignment="1">
      <alignment horizontal="center" vertical="center" wrapText="1"/>
    </xf>
    <xf numFmtId="14" fontId="42" fillId="0" borderId="11" xfId="0" applyNumberFormat="1" applyFont="1" applyBorder="1" applyAlignment="1">
      <alignment horizontal="center" vertical="center" wrapText="1"/>
    </xf>
    <xf numFmtId="14" fontId="42" fillId="0" borderId="3" xfId="0" applyNumberFormat="1" applyFont="1" applyBorder="1" applyAlignment="1">
      <alignment horizontal="center" vertical="center" wrapText="1"/>
    </xf>
    <xf numFmtId="166" fontId="42" fillId="0" borderId="10" xfId="0" applyNumberFormat="1" applyFont="1" applyBorder="1" applyAlignment="1">
      <alignment horizontal="right" vertical="center"/>
    </xf>
    <xf numFmtId="166" fontId="42" fillId="0" borderId="11" xfId="0" applyNumberFormat="1" applyFont="1" applyBorder="1" applyAlignment="1">
      <alignment horizontal="right" vertical="center"/>
    </xf>
    <xf numFmtId="166" fontId="42" fillId="0" borderId="3" xfId="0" applyNumberFormat="1" applyFont="1" applyBorder="1" applyAlignment="1">
      <alignment horizontal="right" vertical="center"/>
    </xf>
    <xf numFmtId="0" fontId="63" fillId="0" borderId="87" xfId="0" applyFont="1" applyBorder="1" applyAlignment="1">
      <alignment horizontal="center" vertical="center" wrapText="1"/>
    </xf>
    <xf numFmtId="0" fontId="63" fillId="0" borderId="70" xfId="0" applyFont="1" applyBorder="1" applyAlignment="1">
      <alignment horizontal="center" vertical="center" wrapText="1"/>
    </xf>
    <xf numFmtId="0" fontId="63" fillId="0" borderId="93" xfId="0" applyFont="1" applyBorder="1" applyAlignment="1">
      <alignment horizontal="center" vertical="center" wrapText="1"/>
    </xf>
    <xf numFmtId="10" fontId="38" fillId="0" borderId="7" xfId="0" applyNumberFormat="1" applyFont="1" applyBorder="1" applyAlignment="1">
      <alignment vertical="center"/>
    </xf>
    <xf numFmtId="10" fontId="38" fillId="0" borderId="0" xfId="0" applyNumberFormat="1" applyFont="1" applyAlignment="1">
      <alignment vertical="center"/>
    </xf>
    <xf numFmtId="10" fontId="38" fillId="0" borderId="6" xfId="0" applyNumberFormat="1" applyFont="1" applyBorder="1" applyAlignment="1">
      <alignment vertical="center"/>
    </xf>
    <xf numFmtId="4" fontId="38" fillId="0" borderId="7" xfId="0" applyNumberFormat="1" applyFont="1" applyBorder="1" applyAlignment="1">
      <alignment vertical="center"/>
    </xf>
    <xf numFmtId="4" fontId="38" fillId="0" borderId="0" xfId="0" applyNumberFormat="1" applyFont="1" applyAlignment="1">
      <alignment vertical="center"/>
    </xf>
    <xf numFmtId="4" fontId="38" fillId="0" borderId="6" xfId="0" applyNumberFormat="1" applyFont="1" applyBorder="1" applyAlignment="1">
      <alignment vertical="center"/>
    </xf>
    <xf numFmtId="4" fontId="38" fillId="5" borderId="7" xfId="0" applyNumberFormat="1" applyFont="1" applyFill="1" applyBorder="1" applyAlignment="1">
      <alignment vertical="center"/>
    </xf>
    <xf numFmtId="4" fontId="38" fillId="5" borderId="0" xfId="0" applyNumberFormat="1" applyFont="1" applyFill="1" applyAlignment="1">
      <alignment vertical="center"/>
    </xf>
    <xf numFmtId="4" fontId="38" fillId="5" borderId="6" xfId="0" applyNumberFormat="1" applyFont="1" applyFill="1" applyBorder="1" applyAlignment="1">
      <alignment vertical="center"/>
    </xf>
    <xf numFmtId="4" fontId="47" fillId="0" borderId="7" xfId="0" applyNumberFormat="1" applyFont="1" applyBorder="1" applyAlignment="1">
      <alignment vertical="center"/>
    </xf>
    <xf numFmtId="4" fontId="47" fillId="0" borderId="0" xfId="0" applyNumberFormat="1" applyFont="1" applyAlignment="1">
      <alignment vertical="center"/>
    </xf>
    <xf numFmtId="4" fontId="47" fillId="0" borderId="6" xfId="0" applyNumberFormat="1" applyFont="1" applyBorder="1" applyAlignment="1">
      <alignment vertical="center"/>
    </xf>
    <xf numFmtId="4" fontId="47" fillId="5" borderId="7" xfId="0" applyNumberFormat="1" applyFont="1" applyFill="1" applyBorder="1" applyAlignment="1">
      <alignment vertical="center"/>
    </xf>
    <xf numFmtId="4" fontId="47" fillId="5" borderId="0" xfId="0" applyNumberFormat="1" applyFont="1" applyFill="1" applyAlignment="1">
      <alignment vertical="center"/>
    </xf>
    <xf numFmtId="4" fontId="47" fillId="5" borderId="6" xfId="0" applyNumberFormat="1" applyFont="1" applyFill="1" applyBorder="1" applyAlignment="1">
      <alignment vertical="center"/>
    </xf>
    <xf numFmtId="0" fontId="63" fillId="0" borderId="10" xfId="0" applyFont="1" applyBorder="1" applyAlignment="1">
      <alignment horizontal="center" vertical="center" wrapText="1"/>
    </xf>
    <xf numFmtId="0" fontId="63" fillId="0" borderId="11" xfId="0" applyFont="1" applyBorder="1" applyAlignment="1">
      <alignment horizontal="center" vertical="center" wrapText="1"/>
    </xf>
    <xf numFmtId="0" fontId="63" fillId="0" borderId="3" xfId="0" applyFont="1" applyBorder="1" applyAlignment="1">
      <alignment horizontal="center" vertical="center" wrapText="1"/>
    </xf>
    <xf numFmtId="166" fontId="63" fillId="0" borderId="10" xfId="0" applyNumberFormat="1" applyFont="1" applyBorder="1" applyAlignment="1">
      <alignment horizontal="right" vertical="center"/>
    </xf>
    <xf numFmtId="166" fontId="63" fillId="0" borderId="11" xfId="0" applyNumberFormat="1" applyFont="1" applyBorder="1" applyAlignment="1">
      <alignment horizontal="right" vertical="center"/>
    </xf>
    <xf numFmtId="166" fontId="63" fillId="0" borderId="3" xfId="0" applyNumberFormat="1" applyFont="1" applyBorder="1" applyAlignment="1">
      <alignment horizontal="right" vertical="center"/>
    </xf>
    <xf numFmtId="0" fontId="63" fillId="0" borderId="87" xfId="0" applyFont="1" applyBorder="1" applyAlignment="1">
      <alignment vertical="center" wrapText="1"/>
    </xf>
    <xf numFmtId="0" fontId="63" fillId="0" borderId="70" xfId="0" applyFont="1" applyBorder="1" applyAlignment="1">
      <alignment vertical="center" wrapText="1"/>
    </xf>
    <xf numFmtId="0" fontId="63" fillId="0" borderId="93" xfId="0" applyFont="1" applyBorder="1" applyAlignment="1">
      <alignment vertical="center" wrapText="1"/>
    </xf>
    <xf numFmtId="0" fontId="63" fillId="0" borderId="10" xfId="0" applyFont="1" applyBorder="1" applyAlignment="1">
      <alignment vertical="center" wrapText="1"/>
    </xf>
    <xf numFmtId="0" fontId="63" fillId="0" borderId="11" xfId="0" applyFont="1" applyBorder="1" applyAlignment="1">
      <alignment vertical="center" wrapText="1"/>
    </xf>
    <xf numFmtId="0" fontId="63" fillId="0" borderId="3" xfId="0" applyFont="1" applyBorder="1" applyAlignment="1">
      <alignment vertical="center" wrapText="1"/>
    </xf>
    <xf numFmtId="43" fontId="63" fillId="0" borderId="10" xfId="5" applyFont="1" applyFill="1" applyBorder="1" applyAlignment="1">
      <alignment horizontal="left" vertical="center" wrapText="1"/>
    </xf>
    <xf numFmtId="43" fontId="63" fillId="0" borderId="11" xfId="5" applyFont="1" applyFill="1" applyBorder="1" applyAlignment="1">
      <alignment horizontal="left" vertical="center" wrapText="1"/>
    </xf>
    <xf numFmtId="43" fontId="63" fillId="0" borderId="3" xfId="5" applyFont="1" applyFill="1" applyBorder="1" applyAlignment="1">
      <alignment horizontal="left" vertical="center" wrapText="1"/>
    </xf>
    <xf numFmtId="14" fontId="63" fillId="0" borderId="10" xfId="0" applyNumberFormat="1" applyFont="1" applyBorder="1" applyAlignment="1">
      <alignment horizontal="center" vertical="center"/>
    </xf>
    <xf numFmtId="14" fontId="63" fillId="0" borderId="11" xfId="0" applyNumberFormat="1" applyFont="1" applyBorder="1" applyAlignment="1">
      <alignment horizontal="center" vertical="center"/>
    </xf>
    <xf numFmtId="14" fontId="63" fillId="0" borderId="3" xfId="0" applyNumberFormat="1" applyFont="1" applyBorder="1" applyAlignment="1">
      <alignment horizontal="center" vertical="center"/>
    </xf>
    <xf numFmtId="43" fontId="63" fillId="0" borderId="10" xfId="5" applyFont="1" applyFill="1" applyBorder="1" applyAlignment="1">
      <alignment horizontal="right" vertical="center" wrapText="1"/>
    </xf>
    <xf numFmtId="43" fontId="63" fillId="0" borderId="11" xfId="5" applyFont="1" applyFill="1" applyBorder="1" applyAlignment="1">
      <alignment horizontal="right" vertical="center" wrapText="1"/>
    </xf>
    <xf numFmtId="43" fontId="63" fillId="0" borderId="3" xfId="5" applyFont="1" applyFill="1" applyBorder="1" applyAlignment="1">
      <alignment horizontal="right" vertical="center" wrapText="1"/>
    </xf>
    <xf numFmtId="0" fontId="31" fillId="0" borderId="21" xfId="0" applyFont="1" applyBorder="1" applyAlignment="1">
      <alignment horizontal="center" vertical="center"/>
    </xf>
    <xf numFmtId="0" fontId="31" fillId="0" borderId="22" xfId="0" applyFont="1" applyBorder="1" applyAlignment="1">
      <alignment horizontal="center" vertical="center"/>
    </xf>
    <xf numFmtId="0" fontId="31" fillId="0" borderId="30" xfId="0" applyFont="1" applyBorder="1" applyAlignment="1">
      <alignment horizontal="center" vertical="center"/>
    </xf>
    <xf numFmtId="49" fontId="31" fillId="0" borderId="23" xfId="0" applyNumberFormat="1" applyFont="1" applyBorder="1" applyAlignment="1">
      <alignment horizontal="center" vertical="center" wrapText="1"/>
    </xf>
    <xf numFmtId="49" fontId="31" fillId="0" borderId="24" xfId="0" applyNumberFormat="1" applyFont="1" applyBorder="1" applyAlignment="1">
      <alignment horizontal="center" vertical="center" wrapText="1"/>
    </xf>
    <xf numFmtId="49" fontId="31" fillId="0" borderId="25" xfId="0" applyNumberFormat="1" applyFont="1" applyBorder="1" applyAlignment="1">
      <alignment horizontal="center" vertical="center" wrapText="1"/>
    </xf>
    <xf numFmtId="49" fontId="31" fillId="0" borderId="28" xfId="0" applyNumberFormat="1" applyFont="1" applyBorder="1" applyAlignment="1">
      <alignment horizontal="center" vertical="center" wrapText="1"/>
    </xf>
    <xf numFmtId="49" fontId="31" fillId="0" borderId="0" xfId="0" applyNumberFormat="1" applyFont="1" applyAlignment="1">
      <alignment horizontal="center" vertical="center" wrapText="1"/>
    </xf>
    <xf numFmtId="49" fontId="31" fillId="0" borderId="29" xfId="0" applyNumberFormat="1" applyFont="1" applyBorder="1" applyAlignment="1">
      <alignment horizontal="center" vertical="center" wrapText="1"/>
    </xf>
    <xf numFmtId="49" fontId="31" fillId="0" borderId="26" xfId="0" applyNumberFormat="1" applyFont="1" applyBorder="1" applyAlignment="1">
      <alignment horizontal="center" vertical="center" wrapText="1"/>
    </xf>
    <xf numFmtId="49" fontId="31" fillId="0" borderId="16" xfId="0" applyNumberFormat="1" applyFont="1" applyBorder="1" applyAlignment="1">
      <alignment horizontal="center" vertical="center" wrapText="1"/>
    </xf>
    <xf numFmtId="49" fontId="31" fillId="0" borderId="27" xfId="0" applyNumberFormat="1" applyFont="1" applyBorder="1" applyAlignment="1">
      <alignment horizontal="center" vertical="center" wrapText="1"/>
    </xf>
    <xf numFmtId="49" fontId="31" fillId="0" borderId="23" xfId="0" applyNumberFormat="1" applyFont="1" applyBorder="1" applyAlignment="1">
      <alignment horizontal="center" vertical="center"/>
    </xf>
    <xf numFmtId="49" fontId="31" fillId="0" borderId="24" xfId="0" applyNumberFormat="1" applyFont="1" applyBorder="1" applyAlignment="1">
      <alignment horizontal="center" vertical="center"/>
    </xf>
    <xf numFmtId="49" fontId="31" fillId="0" borderId="25" xfId="0" applyNumberFormat="1" applyFont="1" applyBorder="1" applyAlignment="1">
      <alignment horizontal="center" vertical="center"/>
    </xf>
    <xf numFmtId="49" fontId="31" fillId="0" borderId="28" xfId="0" applyNumberFormat="1" applyFont="1" applyBorder="1" applyAlignment="1">
      <alignment horizontal="center" vertical="center"/>
    </xf>
    <xf numFmtId="49" fontId="31" fillId="0" borderId="0" xfId="0" applyNumberFormat="1" applyFont="1" applyAlignment="1">
      <alignment horizontal="center" vertical="center"/>
    </xf>
    <xf numFmtId="49" fontId="31" fillId="0" borderId="29" xfId="0" applyNumberFormat="1" applyFont="1" applyBorder="1" applyAlignment="1">
      <alignment horizontal="center" vertical="center"/>
    </xf>
    <xf numFmtId="49" fontId="31" fillId="0" borderId="26" xfId="0" applyNumberFormat="1" applyFont="1" applyBorder="1" applyAlignment="1">
      <alignment horizontal="center" vertical="center"/>
    </xf>
    <xf numFmtId="49" fontId="31" fillId="0" borderId="16" xfId="0" applyNumberFormat="1" applyFont="1" applyBorder="1" applyAlignment="1">
      <alignment horizontal="center" vertical="center"/>
    </xf>
    <xf numFmtId="49" fontId="31" fillId="0" borderId="27" xfId="0" applyNumberFormat="1" applyFont="1" applyBorder="1" applyAlignment="1">
      <alignment horizontal="center" vertical="center"/>
    </xf>
    <xf numFmtId="14" fontId="63" fillId="0" borderId="10" xfId="0" applyNumberFormat="1" applyFont="1" applyBorder="1" applyAlignment="1">
      <alignment horizontal="center" vertical="center" wrapText="1"/>
    </xf>
    <xf numFmtId="14" fontId="63" fillId="0" borderId="11" xfId="0" applyNumberFormat="1" applyFont="1" applyBorder="1" applyAlignment="1">
      <alignment horizontal="center" vertical="center" wrapText="1"/>
    </xf>
    <xf numFmtId="14" fontId="63" fillId="0" borderId="3" xfId="0" applyNumberFormat="1" applyFont="1" applyBorder="1" applyAlignment="1">
      <alignment horizontal="center" vertical="center" wrapText="1"/>
    </xf>
    <xf numFmtId="4" fontId="31" fillId="0" borderId="18" xfId="0" applyNumberFormat="1" applyFont="1" applyBorder="1" applyAlignment="1">
      <alignment horizontal="left" vertical="center" wrapText="1"/>
    </xf>
    <xf numFmtId="4" fontId="31" fillId="0" borderId="19" xfId="0" applyNumberFormat="1" applyFont="1" applyBorder="1" applyAlignment="1">
      <alignment horizontal="left" vertical="center" wrapText="1"/>
    </xf>
    <xf numFmtId="4" fontId="31" fillId="0" borderId="20" xfId="0" applyNumberFormat="1" applyFont="1" applyBorder="1" applyAlignment="1">
      <alignment horizontal="left" vertical="center" wrapText="1"/>
    </xf>
    <xf numFmtId="49" fontId="31" fillId="0" borderId="18" xfId="0" applyNumberFormat="1" applyFont="1" applyBorder="1" applyAlignment="1">
      <alignment horizontal="center" vertical="center" wrapText="1"/>
    </xf>
    <xf numFmtId="49" fontId="31" fillId="0" borderId="20" xfId="0" applyNumberFormat="1" applyFont="1" applyBorder="1" applyAlignment="1">
      <alignment horizontal="center" vertical="center" wrapText="1"/>
    </xf>
    <xf numFmtId="49" fontId="31" fillId="0" borderId="19" xfId="0" applyNumberFormat="1" applyFont="1" applyBorder="1" applyAlignment="1">
      <alignment horizontal="center" vertical="center" wrapText="1"/>
    </xf>
    <xf numFmtId="4" fontId="31" fillId="0" borderId="18" xfId="0" applyNumberFormat="1" applyFont="1" applyBorder="1" applyAlignment="1">
      <alignment horizontal="right" vertical="center"/>
    </xf>
    <xf numFmtId="4" fontId="31" fillId="0" borderId="19" xfId="0" applyNumberFormat="1" applyFont="1" applyBorder="1" applyAlignment="1">
      <alignment horizontal="right" vertical="center"/>
    </xf>
    <xf numFmtId="4" fontId="31" fillId="0" borderId="20" xfId="0" applyNumberFormat="1" applyFont="1" applyBorder="1" applyAlignment="1">
      <alignment horizontal="right" vertical="center"/>
    </xf>
    <xf numFmtId="49" fontId="34" fillId="0" borderId="18" xfId="0" applyNumberFormat="1" applyFont="1" applyBorder="1" applyAlignment="1">
      <alignment horizontal="center" vertical="center" wrapText="1"/>
    </xf>
    <xf numFmtId="49" fontId="34" fillId="0" borderId="19" xfId="0" applyNumberFormat="1" applyFont="1" applyBorder="1" applyAlignment="1">
      <alignment horizontal="center" vertical="center" wrapText="1"/>
    </xf>
    <xf numFmtId="49" fontId="34" fillId="0" borderId="20" xfId="0" applyNumberFormat="1" applyFont="1" applyBorder="1" applyAlignment="1">
      <alignment horizontal="center" vertical="center" wrapText="1"/>
    </xf>
    <xf numFmtId="49" fontId="34" fillId="0" borderId="18" xfId="0" applyNumberFormat="1" applyFont="1" applyBorder="1" applyAlignment="1">
      <alignment horizontal="center" vertical="center"/>
    </xf>
    <xf numFmtId="49" fontId="34" fillId="0" borderId="19" xfId="0" applyNumberFormat="1" applyFont="1" applyBorder="1" applyAlignment="1">
      <alignment horizontal="center" vertical="center"/>
    </xf>
    <xf numFmtId="49" fontId="34" fillId="0" borderId="20" xfId="0" applyNumberFormat="1" applyFont="1" applyBorder="1" applyAlignment="1">
      <alignment horizontal="center" vertical="center"/>
    </xf>
    <xf numFmtId="4" fontId="34" fillId="0" borderId="18" xfId="0" applyNumberFormat="1" applyFont="1" applyBorder="1" applyAlignment="1">
      <alignment horizontal="left" vertical="center" wrapText="1"/>
    </xf>
    <xf numFmtId="4" fontId="34" fillId="0" borderId="19" xfId="0" applyNumberFormat="1" applyFont="1" applyBorder="1" applyAlignment="1">
      <alignment horizontal="left" vertical="center" wrapText="1"/>
    </xf>
    <xf numFmtId="4" fontId="34" fillId="0" borderId="20" xfId="0" applyNumberFormat="1" applyFont="1" applyBorder="1" applyAlignment="1">
      <alignment horizontal="left" vertical="center" wrapText="1"/>
    </xf>
    <xf numFmtId="4" fontId="34" fillId="0" borderId="18" xfId="0" applyNumberFormat="1" applyFont="1" applyBorder="1" applyAlignment="1">
      <alignment horizontal="right" vertical="center"/>
    </xf>
    <xf numFmtId="4" fontId="34" fillId="0" borderId="19" xfId="0" applyNumberFormat="1" applyFont="1" applyBorder="1" applyAlignment="1">
      <alignment horizontal="right" vertical="center"/>
    </xf>
    <xf numFmtId="4" fontId="34" fillId="0" borderId="20" xfId="0" applyNumberFormat="1" applyFont="1" applyBorder="1" applyAlignment="1">
      <alignment horizontal="right" vertical="center"/>
    </xf>
    <xf numFmtId="4" fontId="31" fillId="0" borderId="18" xfId="0" applyNumberFormat="1" applyFont="1" applyBorder="1" applyAlignment="1">
      <alignment horizontal="center" vertical="center" wrapText="1"/>
    </xf>
    <xf numFmtId="4" fontId="31" fillId="0" borderId="19" xfId="0" applyNumberFormat="1" applyFont="1" applyBorder="1" applyAlignment="1">
      <alignment horizontal="center" vertical="center" wrapText="1"/>
    </xf>
    <xf numFmtId="4" fontId="31" fillId="0" borderId="20" xfId="0" applyNumberFormat="1" applyFont="1" applyBorder="1" applyAlignment="1">
      <alignment horizontal="center" vertical="center" wrapText="1"/>
    </xf>
    <xf numFmtId="4" fontId="31" fillId="0" borderId="18" xfId="0" applyNumberFormat="1" applyFont="1" applyBorder="1" applyAlignment="1">
      <alignment horizontal="center" vertical="center"/>
    </xf>
    <xf numFmtId="4" fontId="31" fillId="0" borderId="19" xfId="0" applyNumberFormat="1" applyFont="1" applyBorder="1" applyAlignment="1">
      <alignment horizontal="center" vertical="center"/>
    </xf>
    <xf numFmtId="4" fontId="31" fillId="0" borderId="20" xfId="0" applyNumberFormat="1" applyFont="1" applyBorder="1" applyAlignment="1">
      <alignment horizontal="center" vertical="center"/>
    </xf>
    <xf numFmtId="4" fontId="31" fillId="0" borderId="18" xfId="0" applyNumberFormat="1" applyFont="1" applyBorder="1" applyAlignment="1">
      <alignment vertical="center" wrapText="1"/>
    </xf>
    <xf numFmtId="4" fontId="31" fillId="0" borderId="19" xfId="0" applyNumberFormat="1" applyFont="1" applyBorder="1" applyAlignment="1">
      <alignment vertical="center" wrapText="1"/>
    </xf>
    <xf numFmtId="4" fontId="31" fillId="0" borderId="20" xfId="0" applyNumberFormat="1" applyFont="1" applyBorder="1" applyAlignment="1">
      <alignment vertical="center" wrapText="1"/>
    </xf>
    <xf numFmtId="3" fontId="31" fillId="0" borderId="18" xfId="0" applyNumberFormat="1" applyFont="1" applyBorder="1" applyAlignment="1">
      <alignment horizontal="center" vertical="center" wrapText="1"/>
    </xf>
    <xf numFmtId="3" fontId="31" fillId="0" borderId="19" xfId="0" applyNumberFormat="1" applyFont="1" applyBorder="1" applyAlignment="1">
      <alignment horizontal="center" vertical="center" wrapText="1"/>
    </xf>
    <xf numFmtId="3" fontId="31" fillId="0" borderId="20" xfId="0" applyNumberFormat="1" applyFont="1" applyBorder="1" applyAlignment="1">
      <alignment horizontal="center" vertical="center" wrapText="1"/>
    </xf>
    <xf numFmtId="4" fontId="30" fillId="0" borderId="18" xfId="0" applyNumberFormat="1" applyFont="1" applyBorder="1" applyAlignment="1">
      <alignment vertical="center"/>
    </xf>
    <xf numFmtId="4" fontId="30" fillId="0" borderId="19" xfId="0" applyNumberFormat="1" applyFont="1" applyBorder="1" applyAlignment="1">
      <alignment vertical="center"/>
    </xf>
    <xf numFmtId="4" fontId="30" fillId="0" borderId="20" xfId="0" applyNumberFormat="1" applyFont="1" applyBorder="1" applyAlignment="1">
      <alignment vertical="center"/>
    </xf>
    <xf numFmtId="0" fontId="41" fillId="0" borderId="0" xfId="0" applyFont="1" applyAlignment="1">
      <alignment horizontal="center" wrapText="1"/>
    </xf>
    <xf numFmtId="0" fontId="42" fillId="0" borderId="2" xfId="0" applyFont="1" applyBorder="1" applyAlignment="1">
      <alignment horizontal="center" vertical="center" wrapText="1"/>
    </xf>
    <xf numFmtId="0" fontId="42" fillId="0" borderId="90" xfId="0" applyFont="1" applyBorder="1" applyAlignment="1">
      <alignment horizontal="left" vertical="center" wrapText="1"/>
    </xf>
    <xf numFmtId="49" fontId="31" fillId="0" borderId="18" xfId="0" applyNumberFormat="1" applyFont="1" applyBorder="1" applyAlignment="1">
      <alignment horizontal="center" vertical="center"/>
    </xf>
    <xf numFmtId="49" fontId="31" fillId="0" borderId="19" xfId="0" applyNumberFormat="1" applyFont="1" applyBorder="1" applyAlignment="1">
      <alignment horizontal="center" vertical="center"/>
    </xf>
    <xf numFmtId="49" fontId="31" fillId="0" borderId="20" xfId="0" applyNumberFormat="1" applyFont="1" applyBorder="1" applyAlignment="1">
      <alignment horizontal="center" vertical="center"/>
    </xf>
    <xf numFmtId="4" fontId="28" fillId="0" borderId="4" xfId="0" applyNumberFormat="1" applyFont="1" applyBorder="1" applyAlignment="1">
      <alignment vertical="center"/>
    </xf>
    <xf numFmtId="4" fontId="47" fillId="0" borderId="15" xfId="0" applyNumberFormat="1" applyFont="1" applyBorder="1" applyAlignment="1">
      <alignment vertical="center"/>
    </xf>
    <xf numFmtId="4" fontId="47" fillId="0" borderId="1" xfId="0" applyNumberFormat="1" applyFont="1" applyBorder="1" applyAlignment="1">
      <alignment vertical="center"/>
    </xf>
    <xf numFmtId="4" fontId="47" fillId="0" borderId="9" xfId="0" applyNumberFormat="1" applyFont="1" applyBorder="1" applyAlignment="1">
      <alignment vertical="center"/>
    </xf>
    <xf numFmtId="4" fontId="47" fillId="0" borderId="4" xfId="0" applyNumberFormat="1" applyFont="1" applyBorder="1" applyAlignment="1">
      <alignment vertical="center"/>
    </xf>
    <xf numFmtId="4" fontId="47" fillId="0" borderId="7" xfId="0" applyNumberFormat="1" applyFont="1" applyBorder="1" applyAlignment="1">
      <alignment vertical="center" wrapText="1"/>
    </xf>
    <xf numFmtId="4" fontId="47" fillId="0" borderId="0" xfId="0" applyNumberFormat="1" applyFont="1" applyAlignment="1">
      <alignment vertical="center" wrapText="1"/>
    </xf>
    <xf numFmtId="4" fontId="47" fillId="0" borderId="6" xfId="0" applyNumberFormat="1" applyFont="1" applyBorder="1" applyAlignment="1">
      <alignment vertical="center" wrapText="1"/>
    </xf>
    <xf numFmtId="4" fontId="38" fillId="0" borderId="7" xfId="0" applyNumberFormat="1" applyFont="1" applyBorder="1" applyAlignment="1">
      <alignment vertical="center" wrapText="1"/>
    </xf>
    <xf numFmtId="4" fontId="38" fillId="0" borderId="0" xfId="0" applyNumberFormat="1" applyFont="1" applyAlignment="1">
      <alignment vertical="center" wrapText="1"/>
    </xf>
    <xf numFmtId="4" fontId="38" fillId="0" borderId="6" xfId="0" applyNumberFormat="1" applyFont="1" applyBorder="1" applyAlignment="1">
      <alignment vertical="center" wrapText="1"/>
    </xf>
    <xf numFmtId="4" fontId="38" fillId="0" borderId="4" xfId="0" applyNumberFormat="1" applyFont="1" applyBorder="1" applyAlignment="1">
      <alignment vertical="center"/>
    </xf>
    <xf numFmtId="4" fontId="27" fillId="5" borderId="7" xfId="0" applyNumberFormat="1" applyFont="1" applyFill="1" applyBorder="1" applyAlignment="1">
      <alignment vertical="center" wrapText="1"/>
    </xf>
    <xf numFmtId="4" fontId="27" fillId="5" borderId="0" xfId="0" applyNumberFormat="1" applyFont="1" applyFill="1" applyAlignment="1">
      <alignment vertical="center" wrapText="1"/>
    </xf>
    <xf numFmtId="4" fontId="27" fillId="5" borderId="6" xfId="0" applyNumberFormat="1" applyFont="1" applyFill="1" applyBorder="1" applyAlignment="1">
      <alignment vertical="center" wrapText="1"/>
    </xf>
    <xf numFmtId="4" fontId="28" fillId="6" borderId="7" xfId="0" applyNumberFormat="1" applyFont="1" applyFill="1" applyBorder="1" applyAlignment="1">
      <alignment vertical="center"/>
    </xf>
    <xf numFmtId="4" fontId="28" fillId="6" borderId="0" xfId="0" applyNumberFormat="1" applyFont="1" applyFill="1" applyAlignment="1">
      <alignment vertical="center"/>
    </xf>
    <xf numFmtId="4" fontId="28" fillId="6" borderId="6" xfId="0" applyNumberFormat="1" applyFont="1" applyFill="1" applyBorder="1" applyAlignment="1">
      <alignment vertical="center"/>
    </xf>
    <xf numFmtId="49" fontId="38" fillId="0" borderId="4" xfId="0" applyNumberFormat="1" applyFont="1" applyBorder="1" applyAlignment="1">
      <alignment horizontal="left" vertical="center"/>
    </xf>
    <xf numFmtId="0" fontId="38" fillId="0" borderId="4" xfId="0" applyFont="1" applyBorder="1" applyAlignment="1">
      <alignment horizontal="center" vertical="center"/>
    </xf>
    <xf numFmtId="4" fontId="47" fillId="0" borderId="4" xfId="0" applyNumberFormat="1" applyFont="1" applyBorder="1" applyAlignment="1">
      <alignment vertical="center" wrapText="1"/>
    </xf>
    <xf numFmtId="10" fontId="47" fillId="0" borderId="0" xfId="0" applyNumberFormat="1" applyFont="1" applyAlignment="1">
      <alignment vertical="center"/>
    </xf>
    <xf numFmtId="10" fontId="47" fillId="0" borderId="6" xfId="0" applyNumberFormat="1" applyFont="1" applyBorder="1" applyAlignment="1">
      <alignment vertical="center"/>
    </xf>
    <xf numFmtId="4" fontId="27" fillId="6" borderId="7" xfId="0" applyNumberFormat="1" applyFont="1" applyFill="1" applyBorder="1" applyAlignment="1">
      <alignment vertical="center" wrapText="1"/>
    </xf>
    <xf numFmtId="4" fontId="27" fillId="6" borderId="0" xfId="0" applyNumberFormat="1" applyFont="1" applyFill="1" applyAlignment="1">
      <alignment vertical="center" wrapText="1"/>
    </xf>
    <xf numFmtId="4" fontId="27" fillId="6" borderId="6" xfId="0" applyNumberFormat="1" applyFont="1" applyFill="1" applyBorder="1" applyAlignment="1">
      <alignment vertical="center" wrapText="1"/>
    </xf>
    <xf numFmtId="49" fontId="38" fillId="0" borderId="4" xfId="0" applyNumberFormat="1" applyFont="1" applyBorder="1" applyAlignment="1">
      <alignment horizontal="center" vertical="center"/>
    </xf>
    <xf numFmtId="4" fontId="38" fillId="0" borderId="4" xfId="0" applyNumberFormat="1" applyFont="1" applyBorder="1" applyAlignment="1">
      <alignment vertical="center" wrapText="1"/>
    </xf>
    <xf numFmtId="49" fontId="38" fillId="0" borderId="4" xfId="0" applyNumberFormat="1" applyFont="1" applyBorder="1" applyAlignment="1">
      <alignment horizontal="right" vertical="center"/>
    </xf>
    <xf numFmtId="4" fontId="50" fillId="0" borderId="7" xfId="0" applyNumberFormat="1" applyFont="1" applyBorder="1" applyAlignment="1">
      <alignment vertical="center" wrapText="1"/>
    </xf>
    <xf numFmtId="4" fontId="50" fillId="0" borderId="0" xfId="0" applyNumberFormat="1" applyFont="1" applyAlignment="1">
      <alignment vertical="center" wrapText="1"/>
    </xf>
    <xf numFmtId="4" fontId="50" fillId="0" borderId="6" xfId="0" applyNumberFormat="1" applyFont="1" applyBorder="1" applyAlignment="1">
      <alignment vertical="center" wrapText="1"/>
    </xf>
    <xf numFmtId="3" fontId="31" fillId="0" borderId="10" xfId="7" applyNumberFormat="1" applyFont="1" applyBorder="1" applyAlignment="1">
      <alignment vertical="center"/>
    </xf>
    <xf numFmtId="3" fontId="31" fillId="0" borderId="11" xfId="7" applyNumberFormat="1" applyFont="1" applyBorder="1" applyAlignment="1">
      <alignment vertical="center"/>
    </xf>
    <xf numFmtId="3" fontId="31" fillId="0" borderId="3" xfId="7" applyNumberFormat="1" applyFont="1" applyBorder="1" applyAlignment="1">
      <alignment vertical="center"/>
    </xf>
    <xf numFmtId="10" fontId="34" fillId="0" borderId="10" xfId="7" applyNumberFormat="1" applyFont="1" applyBorder="1" applyAlignment="1">
      <alignment vertical="center"/>
    </xf>
    <xf numFmtId="10" fontId="34" fillId="0" borderId="11" xfId="7" applyNumberFormat="1" applyFont="1" applyBorder="1" applyAlignment="1">
      <alignment vertical="center"/>
    </xf>
    <xf numFmtId="10" fontId="34" fillId="0" borderId="3" xfId="7" applyNumberFormat="1" applyFont="1" applyBorder="1" applyAlignment="1">
      <alignment vertical="center"/>
    </xf>
    <xf numFmtId="4" fontId="27" fillId="0" borderId="7" xfId="0" applyNumberFormat="1" applyFont="1" applyBorder="1" applyAlignment="1">
      <alignment vertical="center"/>
    </xf>
    <xf numFmtId="4" fontId="27" fillId="0" borderId="0" xfId="0" applyNumberFormat="1" applyFont="1" applyAlignment="1">
      <alignment vertical="center"/>
    </xf>
    <xf numFmtId="4" fontId="27" fillId="0" borderId="6" xfId="0" applyNumberFormat="1" applyFont="1" applyBorder="1" applyAlignment="1">
      <alignment vertical="center"/>
    </xf>
    <xf numFmtId="49" fontId="33" fillId="0" borderId="4" xfId="0" applyNumberFormat="1" applyFont="1" applyBorder="1" applyAlignment="1">
      <alignment horizontal="left" vertical="center"/>
    </xf>
    <xf numFmtId="49" fontId="28" fillId="0" borderId="7" xfId="0" applyNumberFormat="1" applyFont="1" applyBorder="1" applyAlignment="1">
      <alignment horizontal="right" vertical="center"/>
    </xf>
    <xf numFmtId="49" fontId="28" fillId="0" borderId="6" xfId="0" applyNumberFormat="1" applyFont="1" applyBorder="1" applyAlignment="1">
      <alignment horizontal="right" vertical="center"/>
    </xf>
    <xf numFmtId="0" fontId="31" fillId="0" borderId="10" xfId="7" applyFont="1" applyBorder="1" applyAlignment="1">
      <alignment vertical="center"/>
    </xf>
    <xf numFmtId="0" fontId="31" fillId="0" borderId="3" xfId="7" applyFont="1" applyBorder="1" applyAlignment="1">
      <alignment vertical="center"/>
    </xf>
    <xf numFmtId="0" fontId="34" fillId="0" borderId="10" xfId="7" applyFont="1" applyBorder="1" applyAlignment="1">
      <alignment vertical="center" wrapText="1"/>
    </xf>
    <xf numFmtId="0" fontId="34" fillId="0" borderId="11" xfId="7" applyFont="1" applyBorder="1" applyAlignment="1">
      <alignment vertical="center" wrapText="1"/>
    </xf>
    <xf numFmtId="0" fontId="34" fillId="0" borderId="3" xfId="7" applyFont="1" applyBorder="1" applyAlignment="1">
      <alignment vertical="center" wrapText="1"/>
    </xf>
    <xf numFmtId="3" fontId="34" fillId="0" borderId="10" xfId="7" applyNumberFormat="1" applyFont="1" applyBorder="1" applyAlignment="1">
      <alignment vertical="center"/>
    </xf>
    <xf numFmtId="3" fontId="34" fillId="0" borderId="11" xfId="7" applyNumberFormat="1" applyFont="1" applyBorder="1" applyAlignment="1">
      <alignment vertical="center"/>
    </xf>
    <xf numFmtId="3" fontId="34" fillId="0" borderId="3" xfId="7" applyNumberFormat="1" applyFont="1" applyBorder="1" applyAlignment="1">
      <alignment vertical="center"/>
    </xf>
    <xf numFmtId="0" fontId="30" fillId="0" borderId="10" xfId="7" applyFont="1" applyBorder="1" applyAlignment="1">
      <alignment vertical="center" wrapText="1"/>
    </xf>
    <xf numFmtId="0" fontId="30" fillId="0" borderId="11" xfId="7" applyFont="1" applyBorder="1" applyAlignment="1">
      <alignment vertical="center" wrapText="1"/>
    </xf>
    <xf numFmtId="0" fontId="30" fillId="0" borderId="3" xfId="7" applyFont="1" applyBorder="1" applyAlignment="1">
      <alignment vertical="center" wrapText="1"/>
    </xf>
    <xf numFmtId="3" fontId="30" fillId="0" borderId="10" xfId="7" applyNumberFormat="1" applyFont="1" applyBorder="1" applyAlignment="1">
      <alignment vertical="center"/>
    </xf>
    <xf numFmtId="3" fontId="30" fillId="0" borderId="11" xfId="7" applyNumberFormat="1" applyFont="1" applyBorder="1" applyAlignment="1">
      <alignment vertical="center"/>
    </xf>
    <xf numFmtId="3" fontId="30" fillId="0" borderId="3" xfId="7" applyNumberFormat="1" applyFont="1" applyBorder="1" applyAlignment="1">
      <alignment vertical="center"/>
    </xf>
    <xf numFmtId="10" fontId="56" fillId="0" borderId="10" xfId="7" applyNumberFormat="1" applyFont="1" applyBorder="1" applyAlignment="1">
      <alignment vertical="center"/>
    </xf>
    <xf numFmtId="10" fontId="56" fillId="0" borderId="11" xfId="7" applyNumberFormat="1" applyFont="1" applyBorder="1" applyAlignment="1">
      <alignment vertical="center"/>
    </xf>
    <xf numFmtId="10" fontId="56" fillId="0" borderId="3" xfId="7" applyNumberFormat="1" applyFont="1" applyBorder="1" applyAlignment="1">
      <alignment vertical="center"/>
    </xf>
    <xf numFmtId="4" fontId="28" fillId="0" borderId="10" xfId="0" applyNumberFormat="1" applyFont="1" applyBorder="1" applyAlignment="1">
      <alignment vertical="center" wrapText="1"/>
    </xf>
    <xf numFmtId="4" fontId="28" fillId="0" borderId="11" xfId="0" applyNumberFormat="1" applyFont="1" applyBorder="1" applyAlignment="1">
      <alignment vertical="center" wrapText="1"/>
    </xf>
    <xf numFmtId="4" fontId="28" fillId="0" borderId="3" xfId="0" applyNumberFormat="1" applyFont="1" applyBorder="1" applyAlignment="1">
      <alignment vertical="center" wrapText="1"/>
    </xf>
    <xf numFmtId="3" fontId="28" fillId="0" borderId="10" xfId="0" applyNumberFormat="1" applyFont="1" applyBorder="1" applyAlignment="1">
      <alignment vertical="center" wrapText="1"/>
    </xf>
    <xf numFmtId="3" fontId="28" fillId="0" borderId="11" xfId="0" applyNumberFormat="1" applyFont="1" applyBorder="1" applyAlignment="1">
      <alignment vertical="center" wrapText="1"/>
    </xf>
    <xf numFmtId="3" fontId="28" fillId="0" borderId="3" xfId="0" applyNumberFormat="1" applyFont="1" applyBorder="1" applyAlignment="1">
      <alignment vertical="center" wrapText="1"/>
    </xf>
    <xf numFmtId="4" fontId="2" fillId="0" borderId="10" xfId="0" applyNumberFormat="1" applyFont="1" applyBorder="1" applyAlignment="1">
      <alignment vertical="center" wrapText="1"/>
    </xf>
    <xf numFmtId="4" fontId="2" fillId="0" borderId="11" xfId="0" applyNumberFormat="1" applyFont="1" applyBorder="1" applyAlignment="1">
      <alignment vertical="center" wrapText="1"/>
    </xf>
    <xf numFmtId="4" fontId="2" fillId="0" borderId="3" xfId="0" applyNumberFormat="1" applyFont="1" applyBorder="1" applyAlignment="1">
      <alignment vertical="center" wrapText="1"/>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2" fillId="0" borderId="3" xfId="0" applyFont="1" applyBorder="1" applyAlignment="1">
      <alignment horizontal="center" vertical="center"/>
    </xf>
    <xf numFmtId="0" fontId="3" fillId="6" borderId="10" xfId="0" applyFont="1" applyFill="1" applyBorder="1" applyAlignment="1">
      <alignment horizontal="right" vertical="center"/>
    </xf>
    <xf numFmtId="0" fontId="3" fillId="6" borderId="11" xfId="0" applyFont="1" applyFill="1" applyBorder="1" applyAlignment="1">
      <alignment horizontal="right" vertical="center"/>
    </xf>
    <xf numFmtId="0" fontId="3" fillId="6" borderId="3" xfId="0" applyFont="1" applyFill="1" applyBorder="1" applyAlignment="1">
      <alignment horizontal="right" vertical="center"/>
    </xf>
    <xf numFmtId="0" fontId="3" fillId="6" borderId="10" xfId="0" applyFont="1" applyFill="1" applyBorder="1" applyAlignment="1">
      <alignment horizontal="center" vertical="center"/>
    </xf>
    <xf numFmtId="0" fontId="3" fillId="6" borderId="3" xfId="0" applyFont="1" applyFill="1" applyBorder="1" applyAlignment="1">
      <alignment horizontal="center" vertical="center"/>
    </xf>
    <xf numFmtId="43" fontId="28" fillId="0" borderId="10" xfId="5" applyFont="1" applyBorder="1" applyAlignment="1">
      <alignment vertical="center" wrapText="1"/>
    </xf>
    <xf numFmtId="43" fontId="28" fillId="0" borderId="11" xfId="5" applyFont="1" applyBorder="1" applyAlignment="1">
      <alignment vertical="center" wrapText="1"/>
    </xf>
    <xf numFmtId="43" fontId="28" fillId="0" borderId="3" xfId="5" applyFont="1" applyBorder="1" applyAlignment="1">
      <alignment vertical="center" wrapText="1"/>
    </xf>
    <xf numFmtId="4" fontId="27" fillId="0" borderId="7" xfId="0" applyNumberFormat="1" applyFont="1" applyBorder="1" applyAlignment="1">
      <alignment vertical="center" wrapText="1"/>
    </xf>
    <xf numFmtId="4" fontId="27" fillId="0" borderId="0" xfId="0" applyNumberFormat="1" applyFont="1" applyAlignment="1">
      <alignment vertical="center" wrapText="1"/>
    </xf>
    <xf numFmtId="4" fontId="27" fillId="0" borderId="6" xfId="0" applyNumberFormat="1" applyFont="1" applyBorder="1" applyAlignment="1">
      <alignment vertical="center" wrapText="1"/>
    </xf>
    <xf numFmtId="4" fontId="27" fillId="6" borderId="10" xfId="0" applyNumberFormat="1" applyFont="1" applyFill="1" applyBorder="1" applyAlignment="1">
      <alignment vertical="center" wrapText="1"/>
    </xf>
    <xf numFmtId="4" fontId="27" fillId="6" borderId="11" xfId="0" applyNumberFormat="1" applyFont="1" applyFill="1" applyBorder="1" applyAlignment="1">
      <alignment vertical="center" wrapText="1"/>
    </xf>
    <xf numFmtId="4" fontId="27" fillId="6" borderId="3" xfId="0" applyNumberFormat="1" applyFont="1" applyFill="1" applyBorder="1" applyAlignment="1">
      <alignment vertical="center" wrapText="1"/>
    </xf>
    <xf numFmtId="4" fontId="3" fillId="6" borderId="10" xfId="0" applyNumberFormat="1" applyFont="1" applyFill="1" applyBorder="1" applyAlignment="1">
      <alignment vertical="center" wrapText="1"/>
    </xf>
    <xf numFmtId="4" fontId="3" fillId="6" borderId="11" xfId="0" applyNumberFormat="1" applyFont="1" applyFill="1" applyBorder="1" applyAlignment="1">
      <alignment vertical="center" wrapText="1"/>
    </xf>
    <xf numFmtId="4" fontId="3" fillId="6" borderId="3" xfId="0" applyNumberFormat="1" applyFont="1" applyFill="1" applyBorder="1" applyAlignment="1">
      <alignment vertical="center" wrapText="1"/>
    </xf>
    <xf numFmtId="0" fontId="2" fillId="0" borderId="10" xfId="0" applyFont="1" applyBorder="1" applyAlignment="1">
      <alignment vertical="center" wrapText="1"/>
    </xf>
    <xf numFmtId="0" fontId="2" fillId="0" borderId="11" xfId="0" applyFont="1" applyBorder="1" applyAlignment="1">
      <alignment vertical="center" wrapText="1"/>
    </xf>
    <xf numFmtId="0" fontId="2" fillId="0" borderId="3" xfId="0" applyFont="1" applyBorder="1" applyAlignment="1">
      <alignment vertical="center" wrapText="1"/>
    </xf>
    <xf numFmtId="10" fontId="9" fillId="0" borderId="10" xfId="0" applyNumberFormat="1" applyFont="1" applyBorder="1" applyAlignment="1">
      <alignment vertical="center"/>
    </xf>
    <xf numFmtId="10" fontId="9" fillId="0" borderId="11" xfId="0" applyNumberFormat="1" applyFont="1" applyBorder="1" applyAlignment="1">
      <alignment vertical="center"/>
    </xf>
    <xf numFmtId="10" fontId="9" fillId="0" borderId="3" xfId="0" applyNumberFormat="1" applyFont="1" applyBorder="1" applyAlignment="1">
      <alignment vertical="center"/>
    </xf>
    <xf numFmtId="0" fontId="39" fillId="0" borderId="4" xfId="0" applyFont="1" applyBorder="1" applyAlignment="1">
      <alignment horizontal="center" vertical="center"/>
    </xf>
    <xf numFmtId="3" fontId="42" fillId="0" borderId="4" xfId="7" applyNumberFormat="1" applyFont="1" applyBorder="1" applyAlignment="1">
      <alignment vertical="center"/>
    </xf>
    <xf numFmtId="0" fontId="42" fillId="0" borderId="4" xfId="7" applyFont="1" applyBorder="1" applyAlignment="1">
      <alignment vertical="center" wrapText="1"/>
    </xf>
    <xf numFmtId="0" fontId="42" fillId="0" borderId="4" xfId="7" applyFont="1" applyBorder="1" applyAlignment="1">
      <alignment horizontal="center" vertical="center"/>
    </xf>
    <xf numFmtId="3" fontId="42" fillId="0" borderId="7" xfId="7" applyNumberFormat="1" applyFont="1" applyBorder="1" applyAlignment="1">
      <alignment vertical="center"/>
    </xf>
    <xf numFmtId="3" fontId="42" fillId="0" borderId="0" xfId="7" applyNumberFormat="1" applyFont="1" applyAlignment="1">
      <alignment vertical="center"/>
    </xf>
    <xf numFmtId="3" fontId="42" fillId="0" borderId="6" xfId="7" applyNumberFormat="1" applyFont="1" applyBorder="1" applyAlignment="1">
      <alignment vertical="center"/>
    </xf>
    <xf numFmtId="0" fontId="102" fillId="0" borderId="4" xfId="7" applyFont="1" applyBorder="1" applyAlignment="1">
      <alignment vertical="center" wrapText="1"/>
    </xf>
    <xf numFmtId="0" fontId="102" fillId="0" borderId="4" xfId="7" applyFont="1" applyBorder="1" applyAlignment="1">
      <alignment horizontal="center" vertical="center"/>
    </xf>
    <xf numFmtId="3" fontId="102" fillId="0" borderId="7" xfId="7" applyNumberFormat="1" applyFont="1" applyBorder="1" applyAlignment="1">
      <alignment vertical="center"/>
    </xf>
    <xf numFmtId="3" fontId="102" fillId="0" borderId="0" xfId="7" applyNumberFormat="1" applyFont="1" applyAlignment="1">
      <alignment vertical="center"/>
    </xf>
    <xf numFmtId="3" fontId="102" fillId="0" borderId="6" xfId="7" applyNumberFormat="1" applyFont="1" applyBorder="1" applyAlignment="1">
      <alignment vertical="center"/>
    </xf>
    <xf numFmtId="3" fontId="102" fillId="0" borderId="4" xfId="7" applyNumberFormat="1" applyFont="1" applyBorder="1" applyAlignment="1">
      <alignment vertical="center"/>
    </xf>
    <xf numFmtId="0" fontId="42" fillId="0" borderId="4" xfId="7" applyFont="1" applyBorder="1" applyAlignment="1">
      <alignment horizontal="center" vertical="center" shrinkToFit="1"/>
    </xf>
    <xf numFmtId="0" fontId="31" fillId="0" borderId="10" xfId="7" applyFont="1" applyBorder="1" applyAlignment="1">
      <alignment horizontal="center" vertical="center"/>
    </xf>
    <xf numFmtId="0" fontId="31" fillId="0" borderId="3" xfId="7" applyFont="1" applyBorder="1" applyAlignment="1">
      <alignment horizontal="center" vertical="center"/>
    </xf>
    <xf numFmtId="0" fontId="30" fillId="0" borderId="10" xfId="7" applyFont="1" applyBorder="1" applyAlignment="1">
      <alignment horizontal="center" vertical="center"/>
    </xf>
    <xf numFmtId="0" fontId="30" fillId="0" borderId="3" xfId="7" applyFont="1" applyBorder="1" applyAlignment="1">
      <alignment horizontal="center" vertical="center"/>
    </xf>
    <xf numFmtId="0" fontId="30" fillId="0" borderId="10" xfId="0" applyFont="1" applyBorder="1" applyAlignment="1">
      <alignment wrapText="1"/>
    </xf>
    <xf numFmtId="0" fontId="30" fillId="0" borderId="11" xfId="0" applyFont="1" applyBorder="1" applyAlignment="1">
      <alignment wrapText="1"/>
    </xf>
    <xf numFmtId="0" fontId="30" fillId="0" borderId="3" xfId="0" applyFont="1" applyBorder="1" applyAlignment="1">
      <alignment wrapText="1"/>
    </xf>
    <xf numFmtId="0" fontId="42" fillId="0" borderId="4" xfId="7" applyFont="1" applyBorder="1" applyAlignment="1">
      <alignment horizontal="center" vertical="center" wrapText="1"/>
    </xf>
    <xf numFmtId="3" fontId="42" fillId="0" borderId="15" xfId="7" applyNumberFormat="1" applyFont="1" applyBorder="1" applyAlignment="1">
      <alignment vertical="center"/>
    </xf>
    <xf numFmtId="3" fontId="42" fillId="0" borderId="1" xfId="7" applyNumberFormat="1" applyFont="1" applyBorder="1" applyAlignment="1">
      <alignment vertical="center"/>
    </xf>
    <xf numFmtId="3" fontId="42" fillId="0" borderId="9" xfId="7" applyNumberFormat="1" applyFont="1" applyBorder="1" applyAlignment="1">
      <alignment vertical="center"/>
    </xf>
    <xf numFmtId="0" fontId="41" fillId="0" borderId="2" xfId="7" applyFont="1" applyBorder="1" applyAlignment="1">
      <alignment vertical="center" wrapText="1"/>
    </xf>
    <xf numFmtId="0" fontId="41" fillId="0" borderId="2" xfId="7" applyFont="1" applyBorder="1" applyAlignment="1">
      <alignment horizontal="center" vertical="center" wrapText="1"/>
    </xf>
    <xf numFmtId="3" fontId="41" fillId="0" borderId="10" xfId="7" applyNumberFormat="1" applyFont="1" applyBorder="1" applyAlignment="1">
      <alignment vertical="center"/>
    </xf>
    <xf numFmtId="3" fontId="41" fillId="0" borderId="11" xfId="7" applyNumberFormat="1" applyFont="1" applyBorder="1" applyAlignment="1">
      <alignment vertical="center"/>
    </xf>
    <xf numFmtId="3" fontId="41" fillId="0" borderId="3" xfId="7" applyNumberFormat="1" applyFont="1" applyBorder="1" applyAlignment="1">
      <alignment vertical="center"/>
    </xf>
    <xf numFmtId="3" fontId="41" fillId="0" borderId="2" xfId="7" applyNumberFormat="1" applyFont="1" applyBorder="1" applyAlignment="1">
      <alignment vertical="center"/>
    </xf>
    <xf numFmtId="0" fontId="42" fillId="0" borderId="0" xfId="7" applyFont="1" applyAlignment="1">
      <alignment horizontal="justify" vertical="center" wrapText="1"/>
    </xf>
    <xf numFmtId="0" fontId="42" fillId="0" borderId="0" xfId="7" applyFont="1" applyAlignment="1">
      <alignment horizontal="justify" vertical="center"/>
    </xf>
    <xf numFmtId="0" fontId="42" fillId="0" borderId="0" xfId="7" applyFont="1" applyAlignment="1">
      <alignment horizontal="center"/>
    </xf>
    <xf numFmtId="0" fontId="30" fillId="0" borderId="1" xfId="7" applyFont="1" applyBorder="1" applyAlignment="1">
      <alignment horizontal="left" wrapText="1"/>
    </xf>
    <xf numFmtId="0" fontId="31" fillId="0" borderId="10" xfId="7" applyFont="1" applyBorder="1" applyAlignment="1">
      <alignment horizontal="center" vertical="center" wrapText="1"/>
    </xf>
    <xf numFmtId="0" fontId="31" fillId="0" borderId="3" xfId="7" applyFont="1" applyBorder="1" applyAlignment="1">
      <alignment horizontal="center" vertical="center" wrapText="1"/>
    </xf>
    <xf numFmtId="0" fontId="31" fillId="0" borderId="10" xfId="7" applyFont="1" applyBorder="1" applyAlignment="1">
      <alignment vertical="center" wrapText="1"/>
    </xf>
    <xf numFmtId="0" fontId="31" fillId="0" borderId="11" xfId="7" applyFont="1" applyBorder="1" applyAlignment="1">
      <alignment vertical="center" wrapText="1"/>
    </xf>
    <xf numFmtId="0" fontId="31" fillId="0" borderId="3" xfId="7" applyFont="1" applyBorder="1" applyAlignment="1">
      <alignment vertical="center" wrapText="1"/>
    </xf>
    <xf numFmtId="0" fontId="31" fillId="0" borderId="11" xfId="7" applyFont="1" applyBorder="1" applyAlignment="1">
      <alignment horizontal="center" vertical="center" wrapText="1"/>
    </xf>
    <xf numFmtId="0" fontId="31" fillId="0" borderId="2" xfId="7" applyFont="1" applyBorder="1" applyAlignment="1">
      <alignment horizontal="center" vertical="center" wrapText="1"/>
    </xf>
    <xf numFmtId="0" fontId="31" fillId="0" borderId="10" xfId="7" applyFont="1" applyBorder="1" applyAlignment="1">
      <alignment horizontal="center"/>
    </xf>
    <xf numFmtId="0" fontId="31" fillId="0" borderId="3" xfId="7" applyFont="1" applyBorder="1" applyAlignment="1">
      <alignment horizontal="center"/>
    </xf>
    <xf numFmtId="0" fontId="31" fillId="0" borderId="11" xfId="7" applyFont="1" applyBorder="1" applyAlignment="1">
      <alignment horizontal="center"/>
    </xf>
    <xf numFmtId="165" fontId="42" fillId="0" borderId="4" xfId="4" applyNumberFormat="1" applyFont="1" applyBorder="1" applyAlignment="1">
      <alignment vertical="center" wrapText="1"/>
    </xf>
    <xf numFmtId="0" fontId="42" fillId="0" borderId="4" xfId="7" applyFont="1" applyBorder="1" applyAlignment="1">
      <alignment horizontal="left" vertical="center"/>
    </xf>
    <xf numFmtId="0" fontId="41" fillId="0" borderId="4" xfId="7" applyFont="1" applyBorder="1" applyAlignment="1">
      <alignment horizontal="center" vertical="center"/>
    </xf>
    <xf numFmtId="3" fontId="41" fillId="0" borderId="4" xfId="7" applyNumberFormat="1" applyFont="1" applyBorder="1" applyAlignment="1">
      <alignment vertical="center"/>
    </xf>
    <xf numFmtId="165" fontId="41" fillId="0" borderId="4" xfId="4" applyNumberFormat="1" applyFont="1" applyBorder="1" applyAlignment="1">
      <alignment vertical="center" wrapText="1"/>
    </xf>
    <xf numFmtId="0" fontId="42" fillId="0" borderId="8" xfId="7" applyFont="1" applyBorder="1" applyAlignment="1">
      <alignment horizontal="left" vertical="center" wrapText="1"/>
    </xf>
    <xf numFmtId="0" fontId="42" fillId="0" borderId="8" xfId="7" applyFont="1" applyBorder="1" applyAlignment="1">
      <alignment horizontal="center" vertical="center"/>
    </xf>
    <xf numFmtId="3" fontId="42" fillId="0" borderId="8" xfId="7" applyNumberFormat="1" applyFont="1" applyBorder="1" applyAlignment="1">
      <alignment vertical="center"/>
    </xf>
    <xf numFmtId="165" fontId="42" fillId="0" borderId="8" xfId="4" applyNumberFormat="1" applyFont="1" applyBorder="1" applyAlignment="1">
      <alignment vertical="center" wrapText="1"/>
    </xf>
    <xf numFmtId="0" fontId="71" fillId="0" borderId="0" xfId="7" applyFont="1" applyAlignment="1">
      <alignment horizontal="center" vertical="center"/>
    </xf>
    <xf numFmtId="0" fontId="42" fillId="0" borderId="2" xfId="7" applyFont="1" applyBorder="1" applyAlignment="1">
      <alignment horizontal="center" vertical="center"/>
    </xf>
    <xf numFmtId="0" fontId="42" fillId="0" borderId="2" xfId="7" applyFont="1" applyBorder="1" applyAlignment="1">
      <alignment horizontal="center" vertical="center" wrapText="1"/>
    </xf>
    <xf numFmtId="0" fontId="41" fillId="0" borderId="4" xfId="7" applyFont="1" applyBorder="1" applyAlignment="1">
      <alignment vertical="center"/>
    </xf>
    <xf numFmtId="3" fontId="41" fillId="0" borderId="12" xfId="7" applyNumberFormat="1" applyFont="1" applyBorder="1" applyAlignment="1">
      <alignment vertical="center"/>
    </xf>
    <xf numFmtId="3" fontId="41" fillId="0" borderId="13" xfId="7" applyNumberFormat="1" applyFont="1" applyBorder="1" applyAlignment="1">
      <alignment vertical="center"/>
    </xf>
    <xf numFmtId="3" fontId="41" fillId="0" borderId="14" xfId="7" applyNumberFormat="1" applyFont="1" applyBorder="1" applyAlignment="1">
      <alignment vertical="center"/>
    </xf>
    <xf numFmtId="0" fontId="42" fillId="0" borderId="4" xfId="7" applyFont="1" applyBorder="1" applyAlignment="1">
      <alignment vertical="center"/>
    </xf>
    <xf numFmtId="0" fontId="41" fillId="0" borderId="4" xfId="7" applyFont="1" applyBorder="1" applyAlignment="1">
      <alignment vertical="center" wrapText="1"/>
    </xf>
    <xf numFmtId="3" fontId="41" fillId="0" borderId="7" xfId="7" applyNumberFormat="1" applyFont="1" applyBorder="1" applyAlignment="1">
      <alignment vertical="center"/>
    </xf>
    <xf numFmtId="3" fontId="41" fillId="0" borderId="0" xfId="7" applyNumberFormat="1" applyFont="1" applyAlignment="1">
      <alignment vertical="center"/>
    </xf>
    <xf numFmtId="3" fontId="41" fillId="0" borderId="6" xfId="7" applyNumberFormat="1" applyFont="1" applyBorder="1" applyAlignment="1">
      <alignment vertical="center"/>
    </xf>
    <xf numFmtId="0" fontId="42" fillId="0" borderId="4" xfId="7" applyFont="1" applyBorder="1" applyAlignment="1">
      <alignment horizontal="center" wrapText="1"/>
    </xf>
    <xf numFmtId="49" fontId="42" fillId="0" borderId="4" xfId="7" applyNumberFormat="1" applyFont="1" applyBorder="1" applyAlignment="1">
      <alignment horizontal="center"/>
    </xf>
    <xf numFmtId="0" fontId="42" fillId="0" borderId="4" xfId="7" applyFont="1" applyBorder="1"/>
    <xf numFmtId="3" fontId="42" fillId="0" borderId="4" xfId="7" applyNumberFormat="1" applyFont="1" applyBorder="1"/>
    <xf numFmtId="0" fontId="41" fillId="0" borderId="2" xfId="7" applyFont="1" applyBorder="1" applyAlignment="1">
      <alignment horizontal="center"/>
    </xf>
    <xf numFmtId="49" fontId="41" fillId="0" borderId="2" xfId="7" applyNumberFormat="1" applyFont="1" applyBorder="1" applyAlignment="1">
      <alignment horizontal="center"/>
    </xf>
    <xf numFmtId="0" fontId="41" fillId="0" borderId="2" xfId="7" applyFont="1" applyBorder="1"/>
    <xf numFmtId="3" fontId="41" fillId="0" borderId="2" xfId="7" applyNumberFormat="1" applyFont="1" applyBorder="1"/>
    <xf numFmtId="165" fontId="41" fillId="0" borderId="2" xfId="4" applyNumberFormat="1" applyFont="1" applyBorder="1" applyAlignment="1">
      <alignment vertical="center" wrapText="1"/>
    </xf>
    <xf numFmtId="0" fontId="41" fillId="0" borderId="0" xfId="7" applyFont="1" applyAlignment="1">
      <alignment horizontal="left" wrapText="1"/>
    </xf>
    <xf numFmtId="0" fontId="42" fillId="0" borderId="4" xfId="7" applyFont="1" applyBorder="1" applyAlignment="1">
      <alignment horizontal="left" vertical="center" wrapText="1"/>
    </xf>
    <xf numFmtId="0" fontId="42" fillId="0" borderId="4" xfId="0" applyFont="1" applyBorder="1" applyAlignment="1">
      <alignment horizontal="center"/>
    </xf>
    <xf numFmtId="0" fontId="41" fillId="0" borderId="4" xfId="0" applyFont="1" applyBorder="1" applyAlignment="1">
      <alignment horizontal="left"/>
    </xf>
    <xf numFmtId="0" fontId="41" fillId="0" borderId="7" xfId="0" applyFont="1" applyBorder="1"/>
    <xf numFmtId="0" fontId="41" fillId="0" borderId="0" xfId="0" applyFont="1"/>
    <xf numFmtId="0" fontId="41" fillId="0" borderId="6" xfId="0" applyFont="1" applyBorder="1"/>
    <xf numFmtId="3" fontId="41" fillId="0" borderId="7" xfId="0" applyNumberFormat="1" applyFont="1" applyBorder="1"/>
    <xf numFmtId="3" fontId="41" fillId="0" borderId="0" xfId="0" applyNumberFormat="1" applyFont="1"/>
    <xf numFmtId="3" fontId="41" fillId="0" borderId="6" xfId="0" applyNumberFormat="1" applyFont="1" applyBorder="1"/>
    <xf numFmtId="165" fontId="41" fillId="0" borderId="7" xfId="4" applyNumberFormat="1" applyFont="1" applyBorder="1" applyAlignment="1">
      <alignment vertical="center" wrapText="1"/>
    </xf>
    <xf numFmtId="165" fontId="41" fillId="0" borderId="0" xfId="4" applyNumberFormat="1" applyFont="1" applyAlignment="1">
      <alignment vertical="center" wrapText="1"/>
    </xf>
    <xf numFmtId="165" fontId="41" fillId="0" borderId="6" xfId="4" applyNumberFormat="1" applyFont="1" applyBorder="1" applyAlignment="1">
      <alignment vertical="center" wrapText="1"/>
    </xf>
    <xf numFmtId="0" fontId="42" fillId="0" borderId="4" xfId="0" applyFont="1" applyBorder="1" applyAlignment="1">
      <alignment horizontal="left"/>
    </xf>
    <xf numFmtId="0" fontId="42" fillId="0" borderId="7" xfId="0" applyFont="1" applyBorder="1"/>
    <xf numFmtId="0" fontId="42" fillId="0" borderId="0" xfId="0" applyFont="1"/>
    <xf numFmtId="0" fontId="42" fillId="0" borderId="6" xfId="0" applyFont="1" applyBorder="1"/>
    <xf numFmtId="3" fontId="42" fillId="0" borderId="7" xfId="0" applyNumberFormat="1" applyFont="1" applyBorder="1"/>
    <xf numFmtId="3" fontId="42" fillId="0" borderId="0" xfId="0" applyNumberFormat="1" applyFont="1"/>
    <xf numFmtId="3" fontId="42" fillId="0" borderId="6" xfId="0" applyNumberFormat="1" applyFont="1" applyBorder="1"/>
    <xf numFmtId="165" fontId="42" fillId="0" borderId="7" xfId="4" applyNumberFormat="1" applyFont="1" applyBorder="1" applyAlignment="1">
      <alignment vertical="center" wrapText="1"/>
    </xf>
    <xf numFmtId="165" fontId="42" fillId="0" borderId="0" xfId="4" applyNumberFormat="1" applyFont="1" applyAlignment="1">
      <alignment vertical="center" wrapText="1"/>
    </xf>
    <xf numFmtId="165" fontId="42" fillId="0" borderId="6" xfId="4" applyNumberFormat="1" applyFont="1" applyBorder="1" applyAlignment="1">
      <alignment vertical="center" wrapText="1"/>
    </xf>
    <xf numFmtId="0" fontId="42" fillId="0" borderId="8" xfId="0" applyFont="1" applyBorder="1" applyAlignment="1">
      <alignment horizontal="center"/>
    </xf>
    <xf numFmtId="0" fontId="42" fillId="0" borderId="8" xfId="0" applyFont="1" applyBorder="1" applyAlignment="1">
      <alignment horizontal="left"/>
    </xf>
    <xf numFmtId="0" fontId="42" fillId="0" borderId="15" xfId="0" applyFont="1" applyBorder="1"/>
    <xf numFmtId="0" fontId="42" fillId="0" borderId="1" xfId="0" applyFont="1" applyBorder="1"/>
    <xf numFmtId="0" fontId="42" fillId="0" borderId="9" xfId="0" applyFont="1" applyBorder="1"/>
    <xf numFmtId="3" fontId="42" fillId="0" borderId="15" xfId="0" applyNumberFormat="1" applyFont="1" applyBorder="1"/>
    <xf numFmtId="3" fontId="42" fillId="0" borderId="1" xfId="0" applyNumberFormat="1" applyFont="1" applyBorder="1"/>
    <xf numFmtId="3" fontId="42" fillId="0" borderId="9" xfId="0" applyNumberFormat="1" applyFont="1" applyBorder="1"/>
    <xf numFmtId="165" fontId="42" fillId="0" borderId="15" xfId="4" applyNumberFormat="1" applyFont="1" applyBorder="1" applyAlignment="1">
      <alignment vertical="center" wrapText="1"/>
    </xf>
    <xf numFmtId="165" fontId="42" fillId="0" borderId="1" xfId="4" applyNumberFormat="1" applyFont="1" applyBorder="1" applyAlignment="1">
      <alignment vertical="center" wrapText="1"/>
    </xf>
    <xf numFmtId="165" fontId="42" fillId="0" borderId="9" xfId="4" applyNumberFormat="1" applyFont="1" applyBorder="1" applyAlignment="1">
      <alignment vertical="center" wrapText="1"/>
    </xf>
    <xf numFmtId="0" fontId="41" fillId="0" borderId="0" xfId="7" applyFont="1" applyAlignment="1">
      <alignment horizontal="left" vertical="center"/>
    </xf>
    <xf numFmtId="0" fontId="42" fillId="0" borderId="4" xfId="7" applyFont="1" applyBorder="1" applyAlignment="1">
      <alignment horizontal="center"/>
    </xf>
    <xf numFmtId="49" fontId="102" fillId="0" borderId="4" xfId="7" applyNumberFormat="1" applyFont="1" applyBorder="1" applyAlignment="1">
      <alignment horizontal="center" wrapText="1"/>
    </xf>
    <xf numFmtId="3" fontId="42" fillId="0" borderId="4" xfId="7" applyNumberFormat="1" applyFont="1" applyBorder="1" applyAlignment="1">
      <alignment wrapText="1"/>
    </xf>
    <xf numFmtId="165" fontId="42" fillId="0" borderId="5" xfId="4" applyNumberFormat="1" applyFont="1" applyBorder="1" applyAlignment="1">
      <alignment vertical="center" wrapText="1"/>
    </xf>
    <xf numFmtId="0" fontId="41" fillId="0" borderId="4" xfId="0" applyFont="1" applyBorder="1" applyAlignment="1">
      <alignment horizontal="center"/>
    </xf>
    <xf numFmtId="0" fontId="42" fillId="0" borderId="7" xfId="7" applyFont="1" applyBorder="1" applyAlignment="1">
      <alignment vertical="center"/>
    </xf>
    <xf numFmtId="0" fontId="42" fillId="0" borderId="0" xfId="7" applyFont="1" applyAlignment="1">
      <alignment vertical="center"/>
    </xf>
    <xf numFmtId="0" fontId="42" fillId="0" borderId="6" xfId="7" applyFont="1" applyBorder="1" applyAlignment="1">
      <alignment vertical="center"/>
    </xf>
    <xf numFmtId="0" fontId="41" fillId="0" borderId="4" xfId="7" applyFont="1" applyBorder="1" applyAlignment="1">
      <alignment horizontal="left" vertical="center"/>
    </xf>
    <xf numFmtId="0" fontId="41" fillId="0" borderId="7" xfId="7" applyFont="1" applyBorder="1" applyAlignment="1">
      <alignment vertical="center"/>
    </xf>
    <xf numFmtId="0" fontId="41" fillId="0" borderId="0" xfId="7" applyFont="1" applyAlignment="1">
      <alignment vertical="center"/>
    </xf>
    <xf numFmtId="0" fontId="41" fillId="0" borderId="6" xfId="7" applyFont="1" applyBorder="1" applyAlignment="1">
      <alignment vertical="center"/>
    </xf>
    <xf numFmtId="0" fontId="42" fillId="17" borderId="4" xfId="7" applyFont="1" applyFill="1" applyBorder="1" applyAlignment="1">
      <alignment horizontal="center" vertical="center" wrapText="1"/>
    </xf>
    <xf numFmtId="0" fontId="42" fillId="17" borderId="4" xfId="7" applyFont="1" applyFill="1" applyBorder="1" applyAlignment="1">
      <alignment horizontal="left" vertical="center"/>
    </xf>
    <xf numFmtId="0" fontId="101" fillId="17" borderId="7" xfId="7" applyFont="1" applyFill="1" applyBorder="1" applyAlignment="1">
      <alignment vertical="center" wrapText="1"/>
    </xf>
    <xf numFmtId="0" fontId="101" fillId="17" borderId="0" xfId="7" applyFont="1" applyFill="1" applyAlignment="1">
      <alignment vertical="center" wrapText="1"/>
    </xf>
    <xf numFmtId="0" fontId="101" fillId="17" borderId="6" xfId="7" applyFont="1" applyFill="1" applyBorder="1" applyAlignment="1">
      <alignment vertical="center" wrapText="1"/>
    </xf>
    <xf numFmtId="3" fontId="101" fillId="17" borderId="7" xfId="7" applyNumberFormat="1" applyFont="1" applyFill="1" applyBorder="1" applyAlignment="1">
      <alignment vertical="center"/>
    </xf>
    <xf numFmtId="3" fontId="101" fillId="17" borderId="0" xfId="7" applyNumberFormat="1" applyFont="1" applyFill="1" applyAlignment="1">
      <alignment vertical="center"/>
    </xf>
    <xf numFmtId="3" fontId="101" fillId="17" borderId="6" xfId="7" applyNumberFormat="1" applyFont="1" applyFill="1" applyBorder="1" applyAlignment="1">
      <alignment vertical="center"/>
    </xf>
    <xf numFmtId="165" fontId="41" fillId="17" borderId="7" xfId="4" applyNumberFormat="1" applyFont="1" applyFill="1" applyBorder="1" applyAlignment="1">
      <alignment vertical="center" wrapText="1"/>
    </xf>
    <xf numFmtId="165" fontId="41" fillId="17" borderId="0" xfId="4" applyNumberFormat="1" applyFont="1" applyFill="1" applyAlignment="1">
      <alignment vertical="center" wrapText="1"/>
    </xf>
    <xf numFmtId="165" fontId="41" fillId="17" borderId="6" xfId="4" applyNumberFormat="1" applyFont="1" applyFill="1" applyBorder="1" applyAlignment="1">
      <alignment vertical="center" wrapText="1"/>
    </xf>
    <xf numFmtId="0" fontId="41" fillId="0" borderId="4" xfId="7" applyFont="1" applyBorder="1" applyAlignment="1">
      <alignment horizontal="center" vertical="center" wrapText="1"/>
    </xf>
    <xf numFmtId="0" fontId="42" fillId="17" borderId="4" xfId="7" applyFont="1" applyFill="1" applyBorder="1" applyAlignment="1">
      <alignment horizontal="center" vertical="center"/>
    </xf>
    <xf numFmtId="0" fontId="101" fillId="17" borderId="7" xfId="7" applyFont="1" applyFill="1" applyBorder="1" applyAlignment="1">
      <alignment vertical="center"/>
    </xf>
    <xf numFmtId="0" fontId="101" fillId="17" borderId="0" xfId="7" applyFont="1" applyFill="1" applyAlignment="1">
      <alignment vertical="center"/>
    </xf>
    <xf numFmtId="0" fontId="101" fillId="17" borderId="6" xfId="7" applyFont="1" applyFill="1" applyBorder="1" applyAlignment="1">
      <alignment vertical="center"/>
    </xf>
    <xf numFmtId="0" fontId="42" fillId="0" borderId="7" xfId="7" applyFont="1" applyBorder="1" applyAlignment="1">
      <alignment horizontal="center" vertical="center"/>
    </xf>
    <xf numFmtId="0" fontId="42" fillId="0" borderId="6" xfId="7" applyFont="1" applyBorder="1" applyAlignment="1">
      <alignment horizontal="center" vertical="center"/>
    </xf>
    <xf numFmtId="0" fontId="42" fillId="0" borderId="7" xfId="7" applyFont="1" applyBorder="1" applyAlignment="1">
      <alignment horizontal="left" vertical="center"/>
    </xf>
    <xf numFmtId="0" fontId="42" fillId="0" borderId="6" xfId="7" applyFont="1" applyBorder="1" applyAlignment="1">
      <alignment horizontal="left" vertical="center"/>
    </xf>
    <xf numFmtId="0" fontId="41" fillId="0" borderId="7" xfId="7" applyFont="1" applyBorder="1" applyAlignment="1">
      <alignment horizontal="left" vertical="center"/>
    </xf>
    <xf numFmtId="0" fontId="41" fillId="0" borderId="6" xfId="7" applyFont="1" applyBorder="1" applyAlignment="1">
      <alignment horizontal="left" vertical="center"/>
    </xf>
    <xf numFmtId="49" fontId="41" fillId="0" borderId="4" xfId="7" applyNumberFormat="1" applyFont="1" applyBorder="1" applyAlignment="1">
      <alignment horizontal="left" vertical="center"/>
    </xf>
    <xf numFmtId="49" fontId="42" fillId="0" borderId="4" xfId="7" applyNumberFormat="1" applyFont="1" applyBorder="1" applyAlignment="1">
      <alignment horizontal="left" vertical="center"/>
    </xf>
    <xf numFmtId="49" fontId="42" fillId="0" borderId="8" xfId="7" applyNumberFormat="1" applyFont="1" applyBorder="1" applyAlignment="1">
      <alignment horizontal="left" vertical="center"/>
    </xf>
    <xf numFmtId="0" fontId="102" fillId="0" borderId="8" xfId="7" applyFont="1" applyBorder="1" applyAlignment="1">
      <alignment vertical="center" wrapText="1"/>
    </xf>
    <xf numFmtId="3" fontId="102" fillId="0" borderId="8" xfId="7" applyNumberFormat="1" applyFont="1" applyBorder="1" applyAlignment="1">
      <alignment vertical="center"/>
    </xf>
    <xf numFmtId="49" fontId="42" fillId="0" borderId="2" xfId="7" applyNumberFormat="1" applyFont="1" applyBorder="1" applyAlignment="1">
      <alignment vertical="center"/>
    </xf>
    <xf numFmtId="0" fontId="41" fillId="0" borderId="2" xfId="7" applyFont="1" applyBorder="1" applyAlignment="1">
      <alignment vertical="center"/>
    </xf>
    <xf numFmtId="0" fontId="67" fillId="0" borderId="0" xfId="7" applyFont="1" applyAlignment="1">
      <alignment horizontal="center" vertical="center"/>
    </xf>
    <xf numFmtId="0" fontId="42" fillId="17" borderId="2" xfId="7" applyFont="1" applyFill="1" applyBorder="1" applyAlignment="1">
      <alignment vertical="center"/>
    </xf>
    <xf numFmtId="0" fontId="101" fillId="17" borderId="2" xfId="7" applyFont="1" applyFill="1" applyBorder="1" applyAlignment="1">
      <alignment vertical="center"/>
    </xf>
    <xf numFmtId="3" fontId="101" fillId="17" borderId="2" xfId="7" applyNumberFormat="1" applyFont="1" applyFill="1" applyBorder="1" applyAlignment="1">
      <alignment vertical="center"/>
    </xf>
    <xf numFmtId="165" fontId="101" fillId="17" borderId="2" xfId="4" applyNumberFormat="1" applyFont="1" applyFill="1" applyBorder="1" applyAlignment="1">
      <alignment vertical="center" wrapText="1"/>
    </xf>
    <xf numFmtId="3" fontId="42" fillId="0" borderId="4" xfId="0" applyNumberFormat="1" applyFont="1" applyBorder="1"/>
    <xf numFmtId="165" fontId="42" fillId="0" borderId="4" xfId="4" applyNumberFormat="1" applyFont="1" applyFill="1" applyBorder="1" applyAlignment="1">
      <alignment vertical="center" wrapText="1"/>
    </xf>
    <xf numFmtId="0" fontId="101" fillId="0" borderId="4" xfId="7" applyFont="1" applyBorder="1" applyAlignment="1">
      <alignment vertical="center" wrapText="1"/>
    </xf>
    <xf numFmtId="3" fontId="101" fillId="0" borderId="4" xfId="7" applyNumberFormat="1" applyFont="1" applyBorder="1" applyAlignment="1">
      <alignment vertical="center"/>
    </xf>
    <xf numFmtId="165" fontId="41" fillId="0" borderId="4" xfId="4" applyNumberFormat="1" applyFont="1" applyFill="1" applyBorder="1" applyAlignment="1">
      <alignment vertical="center" wrapText="1"/>
    </xf>
    <xf numFmtId="49" fontId="42" fillId="17" borderId="4" xfId="7" applyNumberFormat="1" applyFont="1" applyFill="1" applyBorder="1" applyAlignment="1">
      <alignment horizontal="left" vertical="center"/>
    </xf>
    <xf numFmtId="0" fontId="101" fillId="17" borderId="4" xfId="7" applyFont="1" applyFill="1" applyBorder="1" applyAlignment="1">
      <alignment vertical="center" wrapText="1"/>
    </xf>
    <xf numFmtId="3" fontId="101" fillId="17" borderId="4" xfId="7" applyNumberFormat="1" applyFont="1" applyFill="1" applyBorder="1" applyAlignment="1">
      <alignment vertical="center"/>
    </xf>
    <xf numFmtId="165" fontId="41" fillId="17" borderId="4" xfId="4" applyNumberFormat="1" applyFont="1" applyFill="1" applyBorder="1" applyAlignment="1">
      <alignment vertical="center" wrapText="1"/>
    </xf>
    <xf numFmtId="3" fontId="41" fillId="0" borderId="4" xfId="0" applyNumberFormat="1" applyFont="1" applyBorder="1"/>
    <xf numFmtId="3" fontId="42" fillId="0" borderId="4" xfId="0" applyNumberFormat="1" applyFont="1" applyBorder="1" applyAlignment="1">
      <alignment vertical="center"/>
    </xf>
    <xf numFmtId="0" fontId="42" fillId="0" borderId="5" xfId="7" applyFont="1" applyBorder="1" applyAlignment="1">
      <alignment vertical="center" wrapText="1"/>
    </xf>
    <xf numFmtId="0" fontId="41" fillId="0" borderId="5" xfId="7" applyFont="1" applyBorder="1" applyAlignment="1">
      <alignment horizontal="left" vertical="center" wrapText="1"/>
    </xf>
    <xf numFmtId="0" fontId="41" fillId="0" borderId="5" xfId="7" applyFont="1" applyBorder="1" applyAlignment="1">
      <alignment vertical="center"/>
    </xf>
    <xf numFmtId="3" fontId="41" fillId="0" borderId="5" xfId="7" applyNumberFormat="1" applyFont="1" applyBorder="1" applyAlignment="1">
      <alignment vertical="center" wrapText="1"/>
    </xf>
    <xf numFmtId="165" fontId="101" fillId="0" borderId="5" xfId="4" applyNumberFormat="1" applyFont="1" applyBorder="1" applyAlignment="1">
      <alignment vertical="center" wrapText="1"/>
    </xf>
    <xf numFmtId="49" fontId="42" fillId="0" borderId="4" xfId="7" applyNumberFormat="1" applyFont="1" applyBorder="1" applyAlignment="1">
      <alignment horizontal="center" vertical="center"/>
    </xf>
    <xf numFmtId="3" fontId="42" fillId="0" borderId="4" xfId="0" applyNumberFormat="1" applyFont="1" applyBorder="1" applyAlignment="1">
      <alignment horizontal="right"/>
    </xf>
    <xf numFmtId="10" fontId="34" fillId="0" borderId="4" xfId="0" applyNumberFormat="1" applyFont="1" applyBorder="1" applyAlignment="1">
      <alignment horizontal="right" vertical="center" wrapText="1"/>
    </xf>
    <xf numFmtId="3" fontId="42" fillId="0" borderId="4" xfId="0" applyNumberFormat="1" applyFont="1" applyBorder="1" applyAlignment="1">
      <alignment horizontal="right" vertical="center"/>
    </xf>
    <xf numFmtId="10" fontId="57" fillId="0" borderId="4" xfId="0" applyNumberFormat="1" applyFont="1" applyBorder="1" applyAlignment="1">
      <alignment horizontal="right" vertical="center" wrapText="1"/>
    </xf>
    <xf numFmtId="49" fontId="42" fillId="0" borderId="2" xfId="7" applyNumberFormat="1" applyFont="1" applyBorder="1" applyAlignment="1">
      <alignment horizontal="center" vertical="center"/>
    </xf>
    <xf numFmtId="0" fontId="41" fillId="0" borderId="2" xfId="7" applyFont="1" applyBorder="1" applyAlignment="1">
      <alignment horizontal="right" vertical="center"/>
    </xf>
    <xf numFmtId="3" fontId="41" fillId="0" borderId="2" xfId="0" applyNumberFormat="1" applyFont="1" applyBorder="1" applyAlignment="1">
      <alignment horizontal="right"/>
    </xf>
    <xf numFmtId="10" fontId="56" fillId="0" borderId="2" xfId="0" applyNumberFormat="1" applyFont="1" applyBorder="1" applyAlignment="1">
      <alignment horizontal="right" vertical="center" wrapText="1"/>
    </xf>
    <xf numFmtId="0" fontId="42" fillId="0" borderId="0" xfId="7" applyFont="1" applyAlignment="1">
      <alignment horizontal="justify" wrapText="1"/>
    </xf>
    <xf numFmtId="0" fontId="42" fillId="17" borderId="2" xfId="7" applyFont="1" applyFill="1" applyBorder="1" applyAlignment="1">
      <alignment vertical="center" wrapText="1"/>
    </xf>
    <xf numFmtId="3" fontId="101" fillId="17" borderId="2" xfId="7" applyNumberFormat="1" applyFont="1" applyFill="1" applyBorder="1" applyAlignment="1">
      <alignment vertical="center" wrapText="1"/>
    </xf>
    <xf numFmtId="3" fontId="41" fillId="0" borderId="4" xfId="7" applyNumberFormat="1" applyFont="1" applyBorder="1" applyAlignment="1">
      <alignment horizontal="right" vertical="center"/>
    </xf>
    <xf numFmtId="10" fontId="56" fillId="0" borderId="4" xfId="0" applyNumberFormat="1" applyFont="1" applyBorder="1" applyAlignment="1">
      <alignment horizontal="right" vertical="center" wrapText="1"/>
    </xf>
    <xf numFmtId="0" fontId="101" fillId="0" borderId="4" xfId="7" applyFont="1" applyBorder="1" applyAlignment="1">
      <alignment vertical="center"/>
    </xf>
    <xf numFmtId="3" fontId="101" fillId="0" borderId="4" xfId="7" applyNumberFormat="1" applyFont="1" applyBorder="1" applyAlignment="1">
      <alignment horizontal="right" vertical="center"/>
    </xf>
    <xf numFmtId="0" fontId="41" fillId="0" borderId="1" xfId="7" applyFont="1" applyBorder="1" applyAlignment="1">
      <alignment horizontal="left" wrapText="1"/>
    </xf>
    <xf numFmtId="0" fontId="31" fillId="0" borderId="2" xfId="0" applyFont="1" applyBorder="1" applyAlignment="1">
      <alignment horizontal="center" vertical="center" wrapText="1"/>
    </xf>
    <xf numFmtId="0" fontId="31" fillId="0" borderId="4" xfId="7" applyFont="1" applyBorder="1" applyAlignment="1">
      <alignment horizontal="center" wrapText="1"/>
    </xf>
    <xf numFmtId="10" fontId="34" fillId="0" borderId="4" xfId="0" applyNumberFormat="1" applyFont="1" applyBorder="1" applyAlignment="1">
      <alignment wrapText="1"/>
    </xf>
    <xf numFmtId="0" fontId="31" fillId="0" borderId="4" xfId="7" applyFont="1" applyBorder="1" applyAlignment="1">
      <alignment horizontal="center"/>
    </xf>
    <xf numFmtId="0" fontId="102" fillId="0" borderId="4" xfId="7" applyFont="1" applyBorder="1" applyAlignment="1">
      <alignment wrapText="1"/>
    </xf>
    <xf numFmtId="3" fontId="101" fillId="0" borderId="4" xfId="7" applyNumberFormat="1" applyFont="1" applyBorder="1"/>
    <xf numFmtId="10" fontId="56" fillId="0" borderId="4" xfId="0" applyNumberFormat="1" applyFont="1" applyBorder="1" applyAlignment="1">
      <alignment wrapText="1"/>
    </xf>
    <xf numFmtId="0" fontId="101" fillId="0" borderId="4" xfId="7" applyFont="1" applyBorder="1"/>
    <xf numFmtId="3" fontId="101" fillId="0" borderId="2" xfId="7" applyNumberFormat="1" applyFont="1" applyBorder="1"/>
    <xf numFmtId="10" fontId="56" fillId="0" borderId="2" xfId="0" applyNumberFormat="1" applyFont="1" applyBorder="1" applyAlignment="1">
      <alignment wrapText="1"/>
    </xf>
    <xf numFmtId="0" fontId="102" fillId="0" borderId="4" xfId="7" applyFont="1" applyBorder="1"/>
    <xf numFmtId="3" fontId="42" fillId="0" borderId="8" xfId="0" applyNumberFormat="1" applyFont="1" applyBorder="1" applyAlignment="1">
      <alignment horizontal="center" vertical="center"/>
    </xf>
    <xf numFmtId="10" fontId="34" fillId="0" borderId="8" xfId="0" applyNumberFormat="1" applyFont="1" applyBorder="1" applyAlignment="1">
      <alignment horizontal="center" vertical="center" wrapText="1"/>
    </xf>
    <xf numFmtId="0" fontId="30" fillId="0" borderId="0" xfId="7" applyFont="1" applyAlignment="1">
      <alignment horizontal="left"/>
    </xf>
    <xf numFmtId="49" fontId="42" fillId="0" borderId="4" xfId="7" applyNumberFormat="1" applyFont="1" applyBorder="1" applyAlignment="1">
      <alignment horizontal="center" wrapText="1"/>
    </xf>
    <xf numFmtId="3" fontId="101" fillId="0" borderId="4" xfId="7" applyNumberFormat="1" applyFont="1" applyBorder="1" applyAlignment="1">
      <alignment wrapText="1"/>
    </xf>
    <xf numFmtId="165" fontId="56" fillId="0" borderId="4" xfId="0" applyNumberFormat="1" applyFont="1" applyBorder="1" applyAlignment="1">
      <alignment wrapText="1"/>
    </xf>
    <xf numFmtId="3" fontId="42" fillId="0" borderId="4" xfId="0" applyNumberFormat="1" applyFont="1" applyBorder="1" applyAlignment="1">
      <alignment horizontal="center" vertical="center"/>
    </xf>
    <xf numFmtId="10" fontId="34" fillId="0" borderId="4" xfId="0" applyNumberFormat="1" applyFont="1" applyBorder="1" applyAlignment="1">
      <alignment horizontal="center" vertical="center" wrapText="1"/>
    </xf>
    <xf numFmtId="3" fontId="41" fillId="0" borderId="4" xfId="7" applyNumberFormat="1" applyFont="1" applyBorder="1" applyAlignment="1">
      <alignment horizontal="center" vertical="center"/>
    </xf>
    <xf numFmtId="10" fontId="56" fillId="0" borderId="4" xfId="0" applyNumberFormat="1" applyFont="1" applyBorder="1" applyAlignment="1">
      <alignment horizontal="center" vertical="center" wrapText="1"/>
    </xf>
    <xf numFmtId="0" fontId="42" fillId="0" borderId="4" xfId="7" applyFont="1" applyBorder="1" applyAlignment="1">
      <alignment horizontal="justify" vertical="center" wrapText="1"/>
    </xf>
    <xf numFmtId="3" fontId="42" fillId="0" borderId="4" xfId="7" applyNumberFormat="1" applyFont="1" applyBorder="1" applyAlignment="1">
      <alignment horizontal="center" vertical="center"/>
    </xf>
    <xf numFmtId="0" fontId="42" fillId="0" borderId="4" xfId="7" applyFont="1" applyBorder="1" applyAlignment="1">
      <alignment horizontal="justify" vertical="center"/>
    </xf>
    <xf numFmtId="0" fontId="42" fillId="0" borderId="8" xfId="7" applyFont="1" applyBorder="1" applyAlignment="1">
      <alignment vertical="center" wrapText="1"/>
    </xf>
    <xf numFmtId="0" fontId="42" fillId="0" borderId="8" xfId="7" applyFont="1" applyBorder="1" applyAlignment="1">
      <alignment horizontal="center" vertical="center" wrapText="1"/>
    </xf>
    <xf numFmtId="49" fontId="41" fillId="0" borderId="4" xfId="7" applyNumberFormat="1" applyFont="1" applyBorder="1" applyAlignment="1">
      <alignment horizontal="center"/>
    </xf>
    <xf numFmtId="0" fontId="41" fillId="0" borderId="4" xfId="7" applyFont="1" applyBorder="1"/>
    <xf numFmtId="3" fontId="41" fillId="0" borderId="4" xfId="7" applyNumberFormat="1" applyFont="1" applyBorder="1"/>
    <xf numFmtId="10" fontId="34" fillId="0" borderId="7" xfId="0" applyNumberFormat="1" applyFont="1" applyBorder="1" applyAlignment="1">
      <alignment wrapText="1"/>
    </xf>
    <xf numFmtId="10" fontId="34" fillId="0" borderId="6" xfId="0" applyNumberFormat="1" applyFont="1" applyBorder="1" applyAlignment="1">
      <alignment wrapText="1"/>
    </xf>
    <xf numFmtId="0" fontId="42" fillId="0" borderId="0" xfId="7" applyFont="1" applyAlignment="1">
      <alignment horizontal="left" vertical="center" wrapText="1"/>
    </xf>
    <xf numFmtId="0" fontId="42" fillId="0" borderId="1" xfId="0" applyFont="1" applyBorder="1" applyAlignment="1">
      <alignment horizontal="right"/>
    </xf>
    <xf numFmtId="10" fontId="34" fillId="0" borderId="5" xfId="0" applyNumberFormat="1" applyFont="1" applyBorder="1" applyAlignment="1">
      <alignment horizontal="center" vertical="center" wrapText="1"/>
    </xf>
    <xf numFmtId="10" fontId="34" fillId="0" borderId="15" xfId="0" applyNumberFormat="1" applyFont="1" applyBorder="1" applyAlignment="1">
      <alignment wrapText="1"/>
    </xf>
    <xf numFmtId="10" fontId="34" fillId="0" borderId="9" xfId="0" applyNumberFormat="1" applyFont="1" applyBorder="1" applyAlignment="1">
      <alignment wrapText="1"/>
    </xf>
    <xf numFmtId="0" fontId="42" fillId="17" borderId="5" xfId="7" applyFont="1" applyFill="1" applyBorder="1" applyAlignment="1">
      <alignment horizontal="center"/>
    </xf>
    <xf numFmtId="49" fontId="42" fillId="17" borderId="5" xfId="7" applyNumberFormat="1" applyFont="1" applyFill="1" applyBorder="1" applyAlignment="1">
      <alignment horizontal="center"/>
    </xf>
    <xf numFmtId="0" fontId="41" fillId="17" borderId="2" xfId="7" applyFont="1" applyFill="1" applyBorder="1"/>
    <xf numFmtId="3" fontId="41" fillId="17" borderId="2" xfId="0" applyNumberFormat="1" applyFont="1" applyFill="1" applyBorder="1"/>
    <xf numFmtId="10" fontId="56" fillId="17" borderId="10" xfId="0" applyNumberFormat="1" applyFont="1" applyFill="1" applyBorder="1" applyAlignment="1">
      <alignment wrapText="1"/>
    </xf>
    <xf numFmtId="10" fontId="56" fillId="17" borderId="3" xfId="0" applyNumberFormat="1" applyFont="1" applyFill="1" applyBorder="1" applyAlignment="1">
      <alignment wrapText="1"/>
    </xf>
    <xf numFmtId="0" fontId="42" fillId="0" borderId="2" xfId="7" applyFont="1" applyBorder="1" applyAlignment="1">
      <alignment horizontal="center"/>
    </xf>
    <xf numFmtId="49" fontId="42" fillId="0" borderId="2" xfId="7" applyNumberFormat="1" applyFont="1" applyBorder="1" applyAlignment="1">
      <alignment horizontal="center"/>
    </xf>
    <xf numFmtId="0" fontId="42" fillId="0" borderId="2" xfId="7" applyFont="1" applyBorder="1"/>
    <xf numFmtId="3" fontId="42" fillId="0" borderId="2" xfId="7" applyNumberFormat="1" applyFont="1" applyBorder="1"/>
    <xf numFmtId="10" fontId="34" fillId="0" borderId="10" xfId="0" applyNumberFormat="1" applyFont="1" applyBorder="1" applyAlignment="1">
      <alignment wrapText="1"/>
    </xf>
    <xf numFmtId="10" fontId="34" fillId="0" borderId="3" xfId="0" applyNumberFormat="1" applyFont="1" applyBorder="1" applyAlignment="1">
      <alignment wrapText="1"/>
    </xf>
    <xf numFmtId="0" fontId="42" fillId="0" borderId="4" xfId="7" applyFont="1" applyBorder="1" applyAlignment="1">
      <alignment wrapText="1"/>
    </xf>
    <xf numFmtId="0" fontId="42" fillId="17" borderId="4" xfId="7" applyFont="1" applyFill="1" applyBorder="1" applyAlignment="1">
      <alignment horizontal="center"/>
    </xf>
    <xf numFmtId="49" fontId="101" fillId="17" borderId="4" xfId="7" applyNumberFormat="1" applyFont="1" applyFill="1" applyBorder="1" applyAlignment="1">
      <alignment horizontal="center"/>
    </xf>
    <xf numFmtId="0" fontId="101" fillId="17" borderId="4" xfId="7" applyFont="1" applyFill="1" applyBorder="1"/>
    <xf numFmtId="3" fontId="101" fillId="17" borderId="4" xfId="0" applyNumberFormat="1" applyFont="1" applyFill="1" applyBorder="1"/>
    <xf numFmtId="10" fontId="56" fillId="17" borderId="7" xfId="0" applyNumberFormat="1" applyFont="1" applyFill="1" applyBorder="1" applyAlignment="1">
      <alignment wrapText="1"/>
    </xf>
    <xf numFmtId="10" fontId="56" fillId="17" borderId="6" xfId="0" applyNumberFormat="1" applyFont="1" applyFill="1" applyBorder="1" applyAlignment="1">
      <alignment wrapText="1"/>
    </xf>
    <xf numFmtId="10" fontId="56" fillId="0" borderId="7" xfId="0" applyNumberFormat="1" applyFont="1" applyBorder="1" applyAlignment="1">
      <alignment wrapText="1"/>
    </xf>
    <xf numFmtId="10" fontId="56" fillId="0" borderId="6" xfId="0" applyNumberFormat="1" applyFont="1" applyBorder="1" applyAlignment="1">
      <alignment wrapText="1"/>
    </xf>
    <xf numFmtId="0" fontId="41" fillId="0" borderId="4" xfId="7" applyFont="1" applyBorder="1" applyAlignment="1">
      <alignment horizontal="center"/>
    </xf>
    <xf numFmtId="0" fontId="42" fillId="0" borderId="7" xfId="7" applyFont="1" applyBorder="1" applyAlignment="1">
      <alignment horizontal="center"/>
    </xf>
    <xf numFmtId="0" fontId="42" fillId="0" borderId="6" xfId="7" applyFont="1" applyBorder="1" applyAlignment="1">
      <alignment horizontal="center"/>
    </xf>
    <xf numFmtId="0" fontId="41" fillId="0" borderId="0" xfId="7" applyFont="1" applyAlignment="1">
      <alignment horizontal="justify" vertical="center"/>
    </xf>
    <xf numFmtId="0" fontId="42" fillId="0" borderId="5" xfId="7" applyFont="1" applyBorder="1" applyAlignment="1">
      <alignment horizontal="center" vertical="center" wrapText="1"/>
    </xf>
    <xf numFmtId="0" fontId="42" fillId="0" borderId="5" xfId="7" applyFont="1" applyBorder="1" applyAlignment="1">
      <alignment horizontal="center" vertical="center"/>
    </xf>
    <xf numFmtId="0" fontId="42" fillId="0" borderId="113" xfId="7" applyFont="1" applyBorder="1" applyAlignment="1">
      <alignment horizontal="center" vertical="center" wrapText="1"/>
    </xf>
    <xf numFmtId="0" fontId="42" fillId="0" borderId="109" xfId="7" applyFont="1" applyBorder="1" applyAlignment="1">
      <alignment horizontal="center" vertical="center" wrapText="1"/>
    </xf>
    <xf numFmtId="0" fontId="42" fillId="0" borderId="114" xfId="7" applyFont="1" applyBorder="1" applyAlignment="1">
      <alignment horizontal="center" vertical="center" wrapText="1"/>
    </xf>
    <xf numFmtId="0" fontId="42" fillId="17" borderId="2" xfId="7" applyFont="1" applyFill="1" applyBorder="1" applyAlignment="1">
      <alignment horizontal="center" wrapText="1"/>
    </xf>
    <xf numFmtId="49" fontId="101" fillId="17" borderId="2" xfId="7" applyNumberFormat="1" applyFont="1" applyFill="1" applyBorder="1" applyAlignment="1">
      <alignment horizontal="center" wrapText="1"/>
    </xf>
    <xf numFmtId="0" fontId="101" fillId="17" borderId="2" xfId="7" applyFont="1" applyFill="1" applyBorder="1"/>
    <xf numFmtId="3" fontId="101" fillId="17" borderId="2" xfId="0" applyNumberFormat="1" applyFont="1" applyFill="1" applyBorder="1"/>
    <xf numFmtId="10" fontId="56" fillId="17" borderId="2" xfId="0" applyNumberFormat="1" applyFont="1" applyFill="1" applyBorder="1" applyAlignment="1">
      <alignment wrapText="1"/>
    </xf>
    <xf numFmtId="49" fontId="41" fillId="0" borderId="4" xfId="7" applyNumberFormat="1" applyFont="1" applyBorder="1" applyAlignment="1">
      <alignment horizontal="center" wrapText="1"/>
    </xf>
    <xf numFmtId="49" fontId="41" fillId="0" borderId="7" xfId="7" applyNumberFormat="1" applyFont="1" applyBorder="1" applyAlignment="1">
      <alignment horizontal="center"/>
    </xf>
    <xf numFmtId="49" fontId="41" fillId="0" borderId="0" xfId="7" applyNumberFormat="1" applyFont="1" applyAlignment="1">
      <alignment horizontal="center"/>
    </xf>
    <xf numFmtId="0" fontId="41" fillId="0" borderId="7" xfId="7" applyFont="1" applyBorder="1"/>
    <xf numFmtId="0" fontId="41" fillId="0" borderId="0" xfId="7" applyFont="1"/>
    <xf numFmtId="0" fontId="41" fillId="0" borderId="6" xfId="7" applyFont="1" applyBorder="1"/>
    <xf numFmtId="3" fontId="41" fillId="0" borderId="7" xfId="7" applyNumberFormat="1" applyFont="1" applyBorder="1"/>
    <xf numFmtId="3" fontId="41" fillId="0" borderId="0" xfId="7" applyNumberFormat="1" applyFont="1"/>
    <xf numFmtId="3" fontId="41" fillId="0" borderId="6" xfId="7" applyNumberFormat="1" applyFont="1" applyBorder="1"/>
    <xf numFmtId="10" fontId="30" fillId="0" borderId="4" xfId="0" applyNumberFormat="1" applyFont="1" applyBorder="1" applyAlignment="1">
      <alignment wrapText="1"/>
    </xf>
    <xf numFmtId="49" fontId="42" fillId="0" borderId="7" xfId="7" applyNumberFormat="1" applyFont="1" applyBorder="1" applyAlignment="1">
      <alignment horizontal="center"/>
    </xf>
    <xf numFmtId="49" fontId="42" fillId="0" borderId="0" xfId="7" applyNumberFormat="1" applyFont="1" applyAlignment="1">
      <alignment horizontal="center"/>
    </xf>
    <xf numFmtId="0" fontId="42" fillId="0" borderId="7" xfId="7" applyFont="1" applyBorder="1"/>
    <xf numFmtId="0" fontId="42" fillId="0" borderId="0" xfId="7" applyFont="1"/>
    <xf numFmtId="0" fontId="42" fillId="0" borderId="6" xfId="7" applyFont="1" applyBorder="1"/>
    <xf numFmtId="3" fontId="42" fillId="0" borderId="7" xfId="7" applyNumberFormat="1" applyFont="1" applyBorder="1"/>
    <xf numFmtId="3" fontId="42" fillId="0" borderId="0" xfId="7" applyNumberFormat="1" applyFont="1"/>
    <xf numFmtId="3" fontId="42" fillId="0" borderId="6" xfId="7" applyNumberFormat="1" applyFont="1" applyBorder="1"/>
    <xf numFmtId="10" fontId="31" fillId="0" borderId="4" xfId="0" applyNumberFormat="1" applyFont="1" applyBorder="1" applyAlignment="1">
      <alignment wrapText="1"/>
    </xf>
    <xf numFmtId="0" fontId="42" fillId="17" borderId="2" xfId="7" applyFont="1" applyFill="1" applyBorder="1" applyAlignment="1">
      <alignment horizontal="center"/>
    </xf>
    <xf numFmtId="49" fontId="42" fillId="17" borderId="2" xfId="7" applyNumberFormat="1" applyFont="1" applyFill="1" applyBorder="1" applyAlignment="1">
      <alignment horizontal="center"/>
    </xf>
    <xf numFmtId="3" fontId="41" fillId="17" borderId="2" xfId="7" applyNumberFormat="1" applyFont="1" applyFill="1" applyBorder="1"/>
    <xf numFmtId="10" fontId="30" fillId="17" borderId="2" xfId="0" applyNumberFormat="1" applyFont="1" applyFill="1" applyBorder="1" applyAlignment="1">
      <alignment wrapText="1"/>
    </xf>
    <xf numFmtId="10" fontId="31" fillId="0" borderId="2" xfId="0" applyNumberFormat="1" applyFont="1" applyBorder="1" applyAlignment="1">
      <alignment wrapText="1"/>
    </xf>
    <xf numFmtId="10" fontId="31" fillId="0" borderId="7" xfId="0" applyNumberFormat="1" applyFont="1" applyBorder="1" applyAlignment="1">
      <alignment wrapText="1"/>
    </xf>
    <xf numFmtId="10" fontId="31" fillId="0" borderId="6" xfId="0" applyNumberFormat="1" applyFont="1" applyBorder="1" applyAlignment="1">
      <alignment wrapText="1"/>
    </xf>
    <xf numFmtId="0" fontId="96" fillId="0" borderId="0" xfId="0" applyFont="1" applyAlignment="1">
      <alignment horizontal="center" vertical="top"/>
    </xf>
    <xf numFmtId="0" fontId="42" fillId="0" borderId="0" xfId="6" applyFont="1" applyAlignment="1">
      <alignment horizontal="center"/>
    </xf>
    <xf numFmtId="3" fontId="42" fillId="0" borderId="0" xfId="0" applyNumberFormat="1" applyFont="1" applyAlignment="1">
      <alignment horizontal="right"/>
    </xf>
    <xf numFmtId="0" fontId="42" fillId="0" borderId="0" xfId="6" applyFont="1" applyAlignment="1">
      <alignment horizontal="justify" wrapText="1"/>
    </xf>
    <xf numFmtId="3" fontId="101" fillId="17" borderId="2" xfId="7" applyNumberFormat="1" applyFont="1" applyFill="1" applyBorder="1"/>
    <xf numFmtId="16" fontId="42" fillId="0" borderId="7" xfId="7" applyNumberFormat="1" applyFont="1" applyBorder="1" applyAlignment="1">
      <alignment horizontal="center" wrapText="1"/>
    </xf>
    <xf numFmtId="16" fontId="42" fillId="0" borderId="6" xfId="7" applyNumberFormat="1" applyFont="1" applyBorder="1" applyAlignment="1">
      <alignment horizontal="center" wrapText="1"/>
    </xf>
    <xf numFmtId="49" fontId="101" fillId="0" borderId="7" xfId="7" applyNumberFormat="1" applyFont="1" applyBorder="1" applyAlignment="1">
      <alignment horizontal="center" wrapText="1"/>
    </xf>
    <xf numFmtId="49" fontId="101" fillId="0" borderId="0" xfId="7" applyNumberFormat="1" applyFont="1" applyAlignment="1">
      <alignment horizontal="center" wrapText="1"/>
    </xf>
    <xf numFmtId="0" fontId="42" fillId="0" borderId="0" xfId="6" applyFont="1"/>
    <xf numFmtId="10" fontId="28" fillId="0" borderId="0" xfId="0" applyNumberFormat="1" applyFont="1" applyAlignment="1">
      <alignment vertical="center"/>
    </xf>
    <xf numFmtId="0" fontId="3" fillId="6" borderId="10" xfId="0" applyFont="1" applyFill="1" applyBorder="1" applyAlignment="1">
      <alignment vertical="center" wrapText="1"/>
    </xf>
    <xf numFmtId="0" fontId="3" fillId="6" borderId="11" xfId="0" applyFont="1" applyFill="1" applyBorder="1" applyAlignment="1">
      <alignment vertical="center" wrapText="1"/>
    </xf>
    <xf numFmtId="0" fontId="3" fillId="6" borderId="3" xfId="0" applyFont="1" applyFill="1" applyBorder="1" applyAlignment="1">
      <alignment vertical="center" wrapText="1"/>
    </xf>
    <xf numFmtId="10" fontId="37" fillId="0" borderId="10" xfId="0" applyNumberFormat="1" applyFont="1" applyBorder="1" applyAlignment="1">
      <alignment vertical="center" wrapText="1"/>
    </xf>
    <xf numFmtId="10" fontId="37" fillId="0" borderId="3" xfId="0" applyNumberFormat="1" applyFont="1" applyBorder="1" applyAlignment="1">
      <alignment vertical="center" wrapText="1"/>
    </xf>
    <xf numFmtId="10" fontId="29" fillId="5" borderId="10" xfId="0" applyNumberFormat="1" applyFont="1" applyFill="1" applyBorder="1" applyAlignment="1">
      <alignment vertical="center" wrapText="1"/>
    </xf>
    <xf numFmtId="10" fontId="29" fillId="5" borderId="3" xfId="0" applyNumberFormat="1" applyFont="1" applyFill="1" applyBorder="1" applyAlignment="1">
      <alignment vertical="center" wrapText="1"/>
    </xf>
    <xf numFmtId="10" fontId="29" fillId="6" borderId="10" xfId="0" applyNumberFormat="1" applyFont="1" applyFill="1" applyBorder="1" applyAlignment="1">
      <alignment vertical="center" wrapText="1"/>
    </xf>
    <xf numFmtId="10" fontId="29" fillId="6" borderId="3" xfId="0" applyNumberFormat="1" applyFont="1" applyFill="1" applyBorder="1" applyAlignment="1">
      <alignment vertical="center" wrapText="1"/>
    </xf>
    <xf numFmtId="49" fontId="101" fillId="17" borderId="2" xfId="7" applyNumberFormat="1" applyFont="1" applyFill="1" applyBorder="1" applyAlignment="1">
      <alignment horizontal="center"/>
    </xf>
    <xf numFmtId="49" fontId="42" fillId="0" borderId="6" xfId="7" applyNumberFormat="1" applyFont="1" applyBorder="1" applyAlignment="1">
      <alignment horizontal="center"/>
    </xf>
    <xf numFmtId="0" fontId="24" fillId="0" borderId="10" xfId="0" applyFont="1" applyBorder="1" applyAlignment="1">
      <alignment vertical="center" wrapText="1"/>
    </xf>
    <xf numFmtId="0" fontId="24" fillId="0" borderId="11" xfId="0" applyFont="1" applyBorder="1" applyAlignment="1">
      <alignment vertical="center" wrapText="1"/>
    </xf>
    <xf numFmtId="0" fontId="24" fillId="0" borderId="3" xfId="0" applyFont="1" applyBorder="1" applyAlignment="1">
      <alignment vertical="center" wrapText="1"/>
    </xf>
    <xf numFmtId="4" fontId="3" fillId="5" borderId="10" xfId="0" applyNumberFormat="1" applyFont="1" applyFill="1" applyBorder="1" applyAlignment="1">
      <alignment vertical="center" wrapText="1"/>
    </xf>
    <xf numFmtId="4" fontId="3" fillId="5" borderId="11" xfId="0" applyNumberFormat="1" applyFont="1" applyFill="1" applyBorder="1" applyAlignment="1">
      <alignment vertical="center" wrapText="1"/>
    </xf>
    <xf numFmtId="4" fontId="3" fillId="5" borderId="3" xfId="0" applyNumberFormat="1" applyFont="1" applyFill="1" applyBorder="1" applyAlignment="1">
      <alignment vertical="center" wrapText="1"/>
    </xf>
    <xf numFmtId="3" fontId="27" fillId="6" borderId="10" xfId="0" applyNumberFormat="1" applyFont="1" applyFill="1" applyBorder="1" applyAlignment="1">
      <alignment vertical="center" wrapText="1"/>
    </xf>
    <xf numFmtId="3" fontId="27" fillId="6" borderId="11" xfId="0" applyNumberFormat="1" applyFont="1" applyFill="1" applyBorder="1" applyAlignment="1">
      <alignment vertical="center" wrapText="1"/>
    </xf>
    <xf numFmtId="3" fontId="27" fillId="6" borderId="3" xfId="0" applyNumberFormat="1" applyFont="1" applyFill="1" applyBorder="1" applyAlignment="1">
      <alignment vertical="center" wrapText="1"/>
    </xf>
    <xf numFmtId="49" fontId="36" fillId="0" borderId="7" xfId="0" applyNumberFormat="1" applyFont="1" applyBorder="1" applyAlignment="1">
      <alignment horizontal="left" vertical="center"/>
    </xf>
    <xf numFmtId="49" fontId="36" fillId="0" borderId="6" xfId="0" applyNumberFormat="1" applyFont="1" applyBorder="1" applyAlignment="1">
      <alignment horizontal="left" vertical="center"/>
    </xf>
    <xf numFmtId="0" fontId="28" fillId="0" borderId="7" xfId="0" applyFont="1" applyBorder="1" applyAlignment="1">
      <alignment horizontal="center" vertical="center"/>
    </xf>
    <xf numFmtId="0" fontId="28" fillId="0" borderId="6" xfId="0" applyFont="1" applyBorder="1" applyAlignment="1">
      <alignment horizontal="center" vertical="center"/>
    </xf>
    <xf numFmtId="9" fontId="28" fillId="0" borderId="0" xfId="4" applyFont="1" applyFill="1" applyAlignment="1">
      <alignment vertical="center"/>
    </xf>
    <xf numFmtId="43" fontId="27" fillId="6" borderId="10" xfId="5" applyFont="1" applyFill="1" applyBorder="1" applyAlignment="1">
      <alignment vertical="center" wrapText="1"/>
    </xf>
    <xf numFmtId="43" fontId="27" fillId="6" borderId="11" xfId="5" applyFont="1" applyFill="1" applyBorder="1" applyAlignment="1">
      <alignment vertical="center" wrapText="1"/>
    </xf>
    <xf numFmtId="43" fontId="27" fillId="6" borderId="3" xfId="5" applyFont="1" applyFill="1" applyBorder="1" applyAlignment="1">
      <alignment vertical="center" wrapText="1"/>
    </xf>
    <xf numFmtId="4" fontId="27" fillId="5" borderId="10" xfId="0" applyNumberFormat="1" applyFont="1" applyFill="1" applyBorder="1" applyAlignment="1">
      <alignment vertical="center" wrapText="1"/>
    </xf>
    <xf numFmtId="4" fontId="27" fillId="5" borderId="11" xfId="0" applyNumberFormat="1" applyFont="1" applyFill="1" applyBorder="1" applyAlignment="1">
      <alignment vertical="center" wrapText="1"/>
    </xf>
    <xf numFmtId="4" fontId="27" fillId="5" borderId="3" xfId="0" applyNumberFormat="1" applyFont="1" applyFill="1" applyBorder="1" applyAlignment="1">
      <alignment vertical="center" wrapText="1"/>
    </xf>
    <xf numFmtId="0" fontId="31" fillId="0" borderId="4" xfId="0" applyFont="1" applyBorder="1" applyAlignment="1">
      <alignment horizontal="center" vertical="center"/>
    </xf>
    <xf numFmtId="4" fontId="31" fillId="0" borderId="7" xfId="0" applyNumberFormat="1" applyFont="1" applyBorder="1" applyAlignment="1">
      <alignment vertical="center" wrapText="1"/>
    </xf>
    <xf numFmtId="4" fontId="31" fillId="0" borderId="0" xfId="0" applyNumberFormat="1" applyFont="1" applyAlignment="1">
      <alignment vertical="center" wrapText="1"/>
    </xf>
    <xf numFmtId="49" fontId="31" fillId="0" borderId="4" xfId="0" applyNumberFormat="1" applyFont="1" applyBorder="1" applyAlignment="1">
      <alignment horizontal="right" vertical="center"/>
    </xf>
    <xf numFmtId="49" fontId="50" fillId="0" borderId="7" xfId="0" applyNumberFormat="1" applyFont="1" applyBorder="1" applyAlignment="1">
      <alignment vertical="center" wrapText="1"/>
    </xf>
    <xf numFmtId="49" fontId="50" fillId="0" borderId="0" xfId="0" applyNumberFormat="1" applyFont="1" applyAlignment="1">
      <alignment vertical="center" wrapText="1"/>
    </xf>
    <xf numFmtId="49" fontId="50" fillId="0" borderId="6" xfId="0" applyNumberFormat="1" applyFont="1" applyBorder="1" applyAlignment="1">
      <alignment vertical="center" wrapText="1"/>
    </xf>
    <xf numFmtId="0" fontId="28" fillId="0" borderId="4" xfId="0" applyFont="1" applyBorder="1" applyAlignment="1">
      <alignment horizontal="right" vertical="center"/>
    </xf>
    <xf numFmtId="49" fontId="40" fillId="0" borderId="4" xfId="0" applyNumberFormat="1" applyFont="1" applyBorder="1" applyAlignment="1">
      <alignment horizontal="left" vertical="center"/>
    </xf>
    <xf numFmtId="10" fontId="27" fillId="0" borderId="0" xfId="0" applyNumberFormat="1" applyFont="1" applyAlignment="1">
      <alignment vertical="center"/>
    </xf>
    <xf numFmtId="0" fontId="3" fillId="5" borderId="10" xfId="0" applyFont="1" applyFill="1" applyBorder="1" applyAlignment="1">
      <alignment vertical="center" wrapText="1"/>
    </xf>
    <xf numFmtId="0" fontId="3" fillId="5" borderId="11" xfId="0" applyFont="1" applyFill="1" applyBorder="1" applyAlignment="1">
      <alignment vertical="center" wrapText="1"/>
    </xf>
    <xf numFmtId="0" fontId="3" fillId="5" borderId="3" xfId="0" applyFont="1" applyFill="1" applyBorder="1" applyAlignment="1">
      <alignment vertical="center" wrapText="1"/>
    </xf>
    <xf numFmtId="49" fontId="28" fillId="0" borderId="7" xfId="0" applyNumberFormat="1" applyFont="1" applyBorder="1" applyAlignment="1">
      <alignment horizontal="center" vertical="center"/>
    </xf>
    <xf numFmtId="49" fontId="28" fillId="0" borderId="6" xfId="0" applyNumberFormat="1" applyFont="1" applyBorder="1" applyAlignment="1">
      <alignment horizontal="center" vertical="center"/>
    </xf>
    <xf numFmtId="0" fontId="28" fillId="0" borderId="4" xfId="0" applyFont="1" applyBorder="1" applyAlignment="1">
      <alignment horizontal="center" vertical="center"/>
    </xf>
    <xf numFmtId="49" fontId="28" fillId="0" borderId="7" xfId="0" applyNumberFormat="1" applyFont="1" applyBorder="1" applyAlignment="1">
      <alignment horizontal="left" vertical="center"/>
    </xf>
    <xf numFmtId="49" fontId="28" fillId="0" borderId="6" xfId="0" applyNumberFormat="1" applyFont="1" applyBorder="1" applyAlignment="1">
      <alignment horizontal="left" vertical="center"/>
    </xf>
    <xf numFmtId="49" fontId="36" fillId="0" borderId="4" xfId="0" applyNumberFormat="1" applyFont="1" applyBorder="1" applyAlignment="1">
      <alignment horizontal="left" vertical="center"/>
    </xf>
    <xf numFmtId="0" fontId="36" fillId="0" borderId="4" xfId="0" applyFont="1" applyBorder="1" applyAlignment="1">
      <alignment horizontal="center" vertical="center"/>
    </xf>
    <xf numFmtId="49" fontId="40" fillId="0" borderId="4" xfId="0" applyNumberFormat="1" applyFont="1" applyBorder="1" applyAlignment="1">
      <alignment horizontal="center" vertical="center"/>
    </xf>
    <xf numFmtId="0" fontId="40" fillId="0" borderId="4" xfId="0" applyFont="1" applyBorder="1" applyAlignment="1">
      <alignment horizontal="center" vertical="center"/>
    </xf>
    <xf numFmtId="10" fontId="38" fillId="0" borderId="0" xfId="4" applyNumberFormat="1" applyFont="1" applyAlignment="1">
      <alignment vertical="center"/>
    </xf>
    <xf numFmtId="10" fontId="38" fillId="0" borderId="6" xfId="4" applyNumberFormat="1" applyFont="1" applyBorder="1" applyAlignment="1">
      <alignment vertical="center"/>
    </xf>
    <xf numFmtId="4" fontId="27" fillId="0" borderId="4" xfId="0" applyNumberFormat="1" applyFont="1" applyBorder="1" applyAlignment="1">
      <alignment vertical="center"/>
    </xf>
    <xf numFmtId="0" fontId="3" fillId="5" borderId="10" xfId="0" applyFont="1" applyFill="1" applyBorder="1" applyAlignment="1">
      <alignment horizontal="center" vertical="center"/>
    </xf>
    <xf numFmtId="0" fontId="3" fillId="5" borderId="3" xfId="0" applyFont="1" applyFill="1" applyBorder="1" applyAlignment="1">
      <alignment horizontal="center" vertical="center"/>
    </xf>
    <xf numFmtId="4" fontId="27" fillId="12" borderId="10" xfId="0" applyNumberFormat="1" applyFont="1" applyFill="1" applyBorder="1" applyAlignment="1">
      <alignment vertical="center" wrapText="1"/>
    </xf>
    <xf numFmtId="4" fontId="27" fillId="12" borderId="11" xfId="0" applyNumberFormat="1" applyFont="1" applyFill="1" applyBorder="1" applyAlignment="1">
      <alignment vertical="center" wrapText="1"/>
    </xf>
    <xf numFmtId="4" fontId="27" fillId="12" borderId="3" xfId="0" applyNumberFormat="1" applyFont="1" applyFill="1" applyBorder="1" applyAlignment="1">
      <alignment vertical="center" wrapText="1"/>
    </xf>
    <xf numFmtId="0" fontId="3" fillId="5" borderId="11" xfId="0" applyFont="1" applyFill="1" applyBorder="1" applyAlignment="1">
      <alignment horizontal="center" vertical="center"/>
    </xf>
    <xf numFmtId="0" fontId="2" fillId="5" borderId="10" xfId="0" applyFont="1" applyFill="1" applyBorder="1" applyAlignment="1">
      <alignment horizontal="center" vertical="center"/>
    </xf>
    <xf numFmtId="0" fontId="2" fillId="5" borderId="3" xfId="0" applyFont="1" applyFill="1" applyBorder="1" applyAlignment="1">
      <alignment horizontal="center" vertical="center"/>
    </xf>
    <xf numFmtId="10" fontId="50" fillId="0" borderId="10" xfId="0" applyNumberFormat="1" applyFont="1" applyBorder="1" applyAlignment="1">
      <alignment vertical="center" wrapText="1"/>
    </xf>
    <xf numFmtId="10" fontId="50" fillId="0" borderId="3" xfId="0" applyNumberFormat="1" applyFont="1" applyBorder="1" applyAlignment="1">
      <alignment vertical="center" wrapText="1"/>
    </xf>
    <xf numFmtId="3" fontId="38" fillId="0" borderId="10" xfId="0" applyNumberFormat="1" applyFont="1" applyBorder="1" applyAlignment="1">
      <alignment vertical="center" wrapText="1"/>
    </xf>
    <xf numFmtId="3" fontId="38" fillId="0" borderId="11" xfId="0" applyNumberFormat="1" applyFont="1" applyBorder="1" applyAlignment="1">
      <alignment vertical="center" wrapText="1"/>
    </xf>
    <xf numFmtId="3" fontId="38" fillId="0" borderId="3" xfId="0" applyNumberFormat="1" applyFont="1" applyBorder="1" applyAlignment="1">
      <alignment vertical="center" wrapText="1"/>
    </xf>
    <xf numFmtId="4" fontId="7" fillId="0" borderId="10" xfId="0" applyNumberFormat="1" applyFont="1" applyBorder="1" applyAlignment="1">
      <alignment vertical="center" wrapText="1"/>
    </xf>
    <xf numFmtId="4" fontId="7" fillId="0" borderId="11" xfId="0" applyNumberFormat="1" applyFont="1" applyBorder="1" applyAlignment="1">
      <alignment vertical="center" wrapText="1"/>
    </xf>
    <xf numFmtId="4" fontId="7" fillId="0" borderId="3" xfId="0" applyNumberFormat="1" applyFont="1" applyBorder="1" applyAlignment="1">
      <alignment vertical="center" wrapText="1"/>
    </xf>
    <xf numFmtId="4" fontId="38" fillId="0" borderId="10" xfId="0" applyNumberFormat="1" applyFont="1" applyBorder="1" applyAlignment="1">
      <alignment vertical="center" wrapText="1"/>
    </xf>
    <xf numFmtId="4" fontId="38" fillId="0" borderId="11" xfId="0" applyNumberFormat="1" applyFont="1" applyBorder="1" applyAlignment="1">
      <alignment vertical="center" wrapText="1"/>
    </xf>
    <xf numFmtId="4" fontId="38" fillId="0" borderId="3" xfId="0" applyNumberFormat="1" applyFont="1" applyBorder="1" applyAlignment="1">
      <alignment vertical="center" wrapText="1"/>
    </xf>
    <xf numFmtId="0" fontId="7" fillId="0" borderId="10" xfId="0" applyFont="1" applyBorder="1" applyAlignment="1">
      <alignment horizontal="right" vertical="center"/>
    </xf>
    <xf numFmtId="0" fontId="7" fillId="0" borderId="3" xfId="0" applyFont="1" applyBorder="1" applyAlignment="1">
      <alignment horizontal="right" vertical="center"/>
    </xf>
    <xf numFmtId="0" fontId="3" fillId="0" borderId="10" xfId="0" applyFont="1" applyBorder="1" applyAlignment="1">
      <alignment horizontal="center" vertical="center"/>
    </xf>
    <xf numFmtId="0" fontId="3" fillId="0" borderId="3" xfId="0" applyFont="1" applyBorder="1" applyAlignment="1">
      <alignment horizontal="center" vertical="center"/>
    </xf>
    <xf numFmtId="0" fontId="3" fillId="0" borderId="10" xfId="0" applyFont="1" applyBorder="1" applyAlignment="1">
      <alignment vertical="center" wrapText="1"/>
    </xf>
    <xf numFmtId="0" fontId="3" fillId="0" borderId="11" xfId="0" applyFont="1" applyBorder="1" applyAlignment="1">
      <alignment vertical="center" wrapText="1"/>
    </xf>
    <xf numFmtId="0" fontId="3" fillId="0" borderId="3" xfId="0" applyFont="1" applyBorder="1" applyAlignment="1">
      <alignment vertical="center" wrapText="1"/>
    </xf>
    <xf numFmtId="0" fontId="7" fillId="0" borderId="10" xfId="0" applyFont="1" applyBorder="1" applyAlignment="1">
      <alignment vertical="center" wrapText="1"/>
    </xf>
    <xf numFmtId="0" fontId="7" fillId="0" borderId="11" xfId="0" applyFont="1" applyBorder="1" applyAlignment="1">
      <alignment vertical="center" wrapText="1"/>
    </xf>
    <xf numFmtId="0" fontId="7" fillId="0" borderId="3" xfId="0" applyFont="1" applyBorder="1" applyAlignment="1">
      <alignment vertical="center" wrapText="1"/>
    </xf>
    <xf numFmtId="10" fontId="29" fillId="0" borderId="10" xfId="0" applyNumberFormat="1" applyFont="1" applyBorder="1" applyAlignment="1">
      <alignment vertical="center" wrapText="1"/>
    </xf>
    <xf numFmtId="10" fontId="29" fillId="0" borderId="3" xfId="0" applyNumberFormat="1" applyFont="1" applyBorder="1" applyAlignment="1">
      <alignment vertical="center" wrapText="1"/>
    </xf>
    <xf numFmtId="10" fontId="29" fillId="12" borderId="10" xfId="0" applyNumberFormat="1" applyFont="1" applyFill="1" applyBorder="1" applyAlignment="1">
      <alignment vertical="center" wrapText="1"/>
    </xf>
    <xf numFmtId="10" fontId="29" fillId="12" borderId="3" xfId="0" applyNumberFormat="1" applyFont="1" applyFill="1" applyBorder="1" applyAlignment="1">
      <alignment vertical="center" wrapText="1"/>
    </xf>
    <xf numFmtId="0" fontId="7" fillId="7" borderId="10" xfId="0" applyFont="1" applyFill="1" applyBorder="1" applyAlignment="1">
      <alignment horizontal="right" vertical="center"/>
    </xf>
    <xf numFmtId="0" fontId="7" fillId="7" borderId="3" xfId="0" applyFont="1" applyFill="1" applyBorder="1" applyAlignment="1">
      <alignment horizontal="right" vertical="center"/>
    </xf>
    <xf numFmtId="0" fontId="7" fillId="7" borderId="10" xfId="0" applyFont="1" applyFill="1" applyBorder="1" applyAlignment="1">
      <alignment vertical="center" wrapText="1"/>
    </xf>
    <xf numFmtId="0" fontId="7" fillId="7" borderId="11" xfId="0" applyFont="1" applyFill="1" applyBorder="1" applyAlignment="1">
      <alignment vertical="center" wrapText="1"/>
    </xf>
    <xf numFmtId="0" fontId="7" fillId="7" borderId="3" xfId="0" applyFont="1" applyFill="1" applyBorder="1" applyAlignment="1">
      <alignment vertical="center" wrapText="1"/>
    </xf>
    <xf numFmtId="3" fontId="3" fillId="6" borderId="10" xfId="0" applyNumberFormat="1" applyFont="1" applyFill="1" applyBorder="1" applyAlignment="1">
      <alignment vertical="center" wrapText="1"/>
    </xf>
    <xf numFmtId="3" fontId="3" fillId="6" borderId="11" xfId="0" applyNumberFormat="1" applyFont="1" applyFill="1" applyBorder="1" applyAlignment="1">
      <alignment vertical="center" wrapText="1"/>
    </xf>
    <xf numFmtId="3" fontId="3" fillId="6" borderId="3" xfId="0" applyNumberFormat="1" applyFont="1" applyFill="1" applyBorder="1" applyAlignment="1">
      <alignment vertical="center" wrapText="1"/>
    </xf>
    <xf numFmtId="0" fontId="3" fillId="3" borderId="10" xfId="0" applyFont="1" applyFill="1" applyBorder="1" applyAlignment="1">
      <alignment horizontal="center" vertical="center"/>
    </xf>
    <xf numFmtId="0" fontId="3" fillId="3" borderId="3" xfId="0" applyFont="1" applyFill="1" applyBorder="1" applyAlignment="1">
      <alignment horizontal="center" vertical="center"/>
    </xf>
    <xf numFmtId="3" fontId="3" fillId="5" borderId="10" xfId="0" applyNumberFormat="1" applyFont="1" applyFill="1" applyBorder="1" applyAlignment="1">
      <alignment vertical="center" wrapText="1"/>
    </xf>
    <xf numFmtId="3" fontId="3" fillId="5" borderId="11" xfId="0" applyNumberFormat="1" applyFont="1" applyFill="1" applyBorder="1" applyAlignment="1">
      <alignment vertical="center" wrapText="1"/>
    </xf>
    <xf numFmtId="3" fontId="3" fillId="5" borderId="3" xfId="0" applyNumberFormat="1" applyFont="1" applyFill="1" applyBorder="1" applyAlignment="1">
      <alignment vertical="center" wrapText="1"/>
    </xf>
    <xf numFmtId="0" fontId="3" fillId="5" borderId="10" xfId="0" applyFont="1" applyFill="1" applyBorder="1" applyAlignment="1">
      <alignment vertical="center"/>
    </xf>
    <xf numFmtId="0" fontId="3" fillId="5" borderId="11" xfId="0" applyFont="1" applyFill="1" applyBorder="1" applyAlignment="1">
      <alignment vertical="center"/>
    </xf>
    <xf numFmtId="0" fontId="3" fillId="5" borderId="3" xfId="0" applyFont="1" applyFill="1" applyBorder="1" applyAlignment="1">
      <alignment vertical="center"/>
    </xf>
    <xf numFmtId="0" fontId="3" fillId="6" borderId="10" xfId="0" applyFont="1" applyFill="1" applyBorder="1" applyAlignment="1">
      <alignment vertical="center"/>
    </xf>
    <xf numFmtId="0" fontId="3" fillId="6" borderId="11" xfId="0" applyFont="1" applyFill="1" applyBorder="1" applyAlignment="1">
      <alignment vertical="center"/>
    </xf>
    <xf numFmtId="0" fontId="3" fillId="6" borderId="3" xfId="0" applyFont="1" applyFill="1" applyBorder="1" applyAlignment="1">
      <alignment vertical="center"/>
    </xf>
    <xf numFmtId="0" fontId="2" fillId="3" borderId="10" xfId="0" applyFont="1" applyFill="1" applyBorder="1" applyAlignment="1">
      <alignment vertical="center" wrapText="1"/>
    </xf>
    <xf numFmtId="0" fontId="2" fillId="3" borderId="11" xfId="0" applyFont="1" applyFill="1" applyBorder="1" applyAlignment="1">
      <alignment vertical="center" wrapText="1"/>
    </xf>
    <xf numFmtId="0" fontId="2" fillId="3" borderId="3" xfId="0" applyFont="1" applyFill="1" applyBorder="1" applyAlignment="1">
      <alignment vertical="center" wrapText="1"/>
    </xf>
    <xf numFmtId="0" fontId="3" fillId="4" borderId="10" xfId="0" applyFont="1" applyFill="1" applyBorder="1" applyAlignment="1">
      <alignment vertical="center"/>
    </xf>
    <xf numFmtId="0" fontId="3" fillId="4" borderId="11" xfId="0" applyFont="1" applyFill="1" applyBorder="1" applyAlignment="1">
      <alignment vertical="center"/>
    </xf>
    <xf numFmtId="0" fontId="3" fillId="4" borderId="3" xfId="0" applyFont="1" applyFill="1" applyBorder="1" applyAlignment="1">
      <alignment vertical="center"/>
    </xf>
    <xf numFmtId="10" fontId="6" fillId="3" borderId="10" xfId="0" applyNumberFormat="1" applyFont="1" applyFill="1" applyBorder="1" applyAlignment="1">
      <alignment vertical="center" wrapText="1"/>
    </xf>
    <xf numFmtId="10" fontId="6" fillId="3" borderId="3" xfId="0" applyNumberFormat="1" applyFont="1" applyFill="1" applyBorder="1" applyAlignment="1">
      <alignment vertical="center" wrapText="1"/>
    </xf>
    <xf numFmtId="10" fontId="12" fillId="4" borderId="10" xfId="0" applyNumberFormat="1" applyFont="1" applyFill="1" applyBorder="1" applyAlignment="1">
      <alignment vertical="center" wrapText="1"/>
    </xf>
    <xf numFmtId="10" fontId="12" fillId="4" borderId="3" xfId="0" applyNumberFormat="1" applyFont="1" applyFill="1" applyBorder="1" applyAlignment="1">
      <alignment vertical="center" wrapText="1"/>
    </xf>
    <xf numFmtId="10" fontId="12" fillId="5" borderId="10" xfId="0" applyNumberFormat="1" applyFont="1" applyFill="1" applyBorder="1" applyAlignment="1">
      <alignment vertical="center" wrapText="1"/>
    </xf>
    <xf numFmtId="10" fontId="12" fillId="5" borderId="3" xfId="0" applyNumberFormat="1" applyFont="1" applyFill="1" applyBorder="1" applyAlignment="1">
      <alignment vertical="center" wrapText="1"/>
    </xf>
    <xf numFmtId="10" fontId="12" fillId="6" borderId="10" xfId="0" applyNumberFormat="1" applyFont="1" applyFill="1" applyBorder="1" applyAlignment="1">
      <alignment vertical="center" wrapText="1"/>
    </xf>
    <xf numFmtId="10" fontId="12" fillId="6" borderId="3" xfId="0" applyNumberFormat="1" applyFont="1" applyFill="1" applyBorder="1" applyAlignment="1">
      <alignment vertical="center" wrapText="1"/>
    </xf>
    <xf numFmtId="4" fontId="3" fillId="4" borderId="10" xfId="0" applyNumberFormat="1" applyFont="1" applyFill="1" applyBorder="1" applyAlignment="1">
      <alignment vertical="center" wrapText="1"/>
    </xf>
    <xf numFmtId="4" fontId="3" fillId="4" borderId="11" xfId="0" applyNumberFormat="1" applyFont="1" applyFill="1" applyBorder="1" applyAlignment="1">
      <alignment vertical="center" wrapText="1"/>
    </xf>
    <xf numFmtId="4" fontId="3" fillId="4" borderId="3" xfId="0" applyNumberFormat="1" applyFont="1" applyFill="1" applyBorder="1" applyAlignment="1">
      <alignment vertical="center" wrapText="1"/>
    </xf>
    <xf numFmtId="4" fontId="11" fillId="4" borderId="10" xfId="0" applyNumberFormat="1" applyFont="1" applyFill="1" applyBorder="1" applyAlignment="1">
      <alignment vertical="center" wrapText="1"/>
    </xf>
    <xf numFmtId="4" fontId="11" fillId="4" borderId="11" xfId="0" applyNumberFormat="1" applyFont="1" applyFill="1" applyBorder="1" applyAlignment="1">
      <alignment vertical="center" wrapText="1"/>
    </xf>
    <xf numFmtId="4" fontId="11" fillId="4" borderId="3" xfId="0" applyNumberFormat="1" applyFont="1" applyFill="1" applyBorder="1" applyAlignment="1">
      <alignment vertical="center" wrapText="1"/>
    </xf>
    <xf numFmtId="4" fontId="73" fillId="3" borderId="10" xfId="0" applyNumberFormat="1" applyFont="1" applyFill="1" applyBorder="1" applyAlignment="1">
      <alignment vertical="center" wrapText="1"/>
    </xf>
    <xf numFmtId="4" fontId="73" fillId="3" borderId="11" xfId="0" applyNumberFormat="1" applyFont="1" applyFill="1" applyBorder="1" applyAlignment="1">
      <alignment vertical="center" wrapText="1"/>
    </xf>
    <xf numFmtId="4" fontId="73" fillId="3" borderId="3" xfId="0" applyNumberFormat="1" applyFont="1" applyFill="1" applyBorder="1" applyAlignment="1">
      <alignment vertical="center" wrapText="1"/>
    </xf>
    <xf numFmtId="4" fontId="46" fillId="4" borderId="10" xfId="0" applyNumberFormat="1" applyFont="1" applyFill="1" applyBorder="1" applyAlignment="1">
      <alignment vertical="center" wrapText="1"/>
    </xf>
    <xf numFmtId="4" fontId="46" fillId="4" borderId="11" xfId="0" applyNumberFormat="1" applyFont="1" applyFill="1" applyBorder="1" applyAlignment="1">
      <alignment vertical="center" wrapText="1"/>
    </xf>
    <xf numFmtId="4" fontId="46" fillId="4" borderId="3" xfId="0" applyNumberFormat="1" applyFont="1" applyFill="1" applyBorder="1" applyAlignment="1">
      <alignment vertical="center" wrapText="1"/>
    </xf>
    <xf numFmtId="3" fontId="2" fillId="3" borderId="10" xfId="0" applyNumberFormat="1" applyFont="1" applyFill="1" applyBorder="1" applyAlignment="1">
      <alignment vertical="center" wrapText="1"/>
    </xf>
    <xf numFmtId="3" fontId="2" fillId="3" borderId="11" xfId="0" applyNumberFormat="1" applyFont="1" applyFill="1" applyBorder="1" applyAlignment="1">
      <alignment vertical="center" wrapText="1"/>
    </xf>
    <xf numFmtId="3" fontId="2" fillId="3" borderId="3" xfId="0" applyNumberFormat="1" applyFont="1" applyFill="1" applyBorder="1" applyAlignment="1">
      <alignment vertical="center" wrapText="1"/>
    </xf>
    <xf numFmtId="4" fontId="2" fillId="3" borderId="10" xfId="0" applyNumberFormat="1" applyFont="1" applyFill="1" applyBorder="1" applyAlignment="1">
      <alignment vertical="center" wrapText="1"/>
    </xf>
    <xf numFmtId="4" fontId="2" fillId="3" borderId="11" xfId="0" applyNumberFormat="1" applyFont="1" applyFill="1" applyBorder="1" applyAlignment="1">
      <alignment vertical="center" wrapText="1"/>
    </xf>
    <xf numFmtId="4" fontId="2" fillId="3" borderId="3" xfId="0" applyNumberFormat="1" applyFont="1" applyFill="1" applyBorder="1" applyAlignment="1">
      <alignment vertical="center" wrapText="1"/>
    </xf>
    <xf numFmtId="0" fontId="3" fillId="4" borderId="10" xfId="0" applyFont="1" applyFill="1" applyBorder="1" applyAlignment="1">
      <alignment horizontal="left" vertical="center"/>
    </xf>
    <xf numFmtId="0" fontId="3" fillId="4" borderId="11" xfId="0" applyFont="1" applyFill="1" applyBorder="1" applyAlignment="1">
      <alignment horizontal="left" vertical="center"/>
    </xf>
    <xf numFmtId="0" fontId="3" fillId="4" borderId="3" xfId="0" applyFont="1" applyFill="1" applyBorder="1" applyAlignment="1">
      <alignment horizontal="left" vertical="center"/>
    </xf>
    <xf numFmtId="4" fontId="28" fillId="3" borderId="10" xfId="0" applyNumberFormat="1" applyFont="1" applyFill="1" applyBorder="1" applyAlignment="1">
      <alignment vertical="center" wrapText="1"/>
    </xf>
    <xf numFmtId="4" fontId="28" fillId="3" borderId="11" xfId="0" applyNumberFormat="1" applyFont="1" applyFill="1" applyBorder="1" applyAlignment="1">
      <alignment vertical="center" wrapText="1"/>
    </xf>
    <xf numFmtId="4" fontId="28" fillId="3" borderId="3" xfId="0" applyNumberFormat="1" applyFont="1" applyFill="1" applyBorder="1" applyAlignment="1">
      <alignment vertical="center" wrapText="1"/>
    </xf>
    <xf numFmtId="0" fontId="2" fillId="3" borderId="10" xfId="0" applyFont="1" applyFill="1" applyBorder="1" applyAlignment="1">
      <alignment horizontal="center" vertical="center"/>
    </xf>
    <xf numFmtId="0" fontId="2" fillId="3" borderId="11" xfId="0" applyFont="1" applyFill="1" applyBorder="1" applyAlignment="1">
      <alignment horizontal="center" vertical="center"/>
    </xf>
    <xf numFmtId="0" fontId="2" fillId="3" borderId="3" xfId="0" applyFont="1" applyFill="1" applyBorder="1" applyAlignment="1">
      <alignment horizontal="center" vertical="center"/>
    </xf>
    <xf numFmtId="0" fontId="3" fillId="4" borderId="10" xfId="0" applyFont="1" applyFill="1" applyBorder="1" applyAlignment="1">
      <alignment horizontal="center" vertical="center"/>
    </xf>
    <xf numFmtId="0" fontId="3" fillId="4" borderId="3" xfId="0" applyFont="1" applyFill="1" applyBorder="1" applyAlignment="1">
      <alignment horizontal="center" vertical="center"/>
    </xf>
    <xf numFmtId="4" fontId="27" fillId="0" borderId="10" xfId="0" applyNumberFormat="1" applyFont="1" applyBorder="1" applyAlignment="1">
      <alignment vertical="center" wrapText="1"/>
    </xf>
    <xf numFmtId="4" fontId="27" fillId="0" borderId="11" xfId="0" applyNumberFormat="1" applyFont="1" applyBorder="1" applyAlignment="1">
      <alignment vertical="center" wrapText="1"/>
    </xf>
    <xf numFmtId="4" fontId="27" fillId="0" borderId="3" xfId="0" applyNumberFormat="1" applyFont="1" applyBorder="1" applyAlignment="1">
      <alignment vertical="center" wrapText="1"/>
    </xf>
    <xf numFmtId="3" fontId="27" fillId="0" borderId="10" xfId="0" applyNumberFormat="1" applyFont="1" applyBorder="1" applyAlignment="1">
      <alignment vertical="center" wrapText="1"/>
    </xf>
    <xf numFmtId="3" fontId="27" fillId="0" borderId="11" xfId="0" applyNumberFormat="1" applyFont="1" applyBorder="1" applyAlignment="1">
      <alignment vertical="center" wrapText="1"/>
    </xf>
    <xf numFmtId="3" fontId="27" fillId="0" borderId="3" xfId="0" applyNumberFormat="1" applyFont="1" applyBorder="1" applyAlignment="1">
      <alignment vertical="center" wrapText="1"/>
    </xf>
    <xf numFmtId="4" fontId="3" fillId="0" borderId="10" xfId="0" applyNumberFormat="1" applyFont="1" applyBorder="1" applyAlignment="1">
      <alignment vertical="center" wrapText="1"/>
    </xf>
    <xf numFmtId="4" fontId="3" fillId="0" borderId="11" xfId="0" applyNumberFormat="1" applyFont="1" applyBorder="1" applyAlignment="1">
      <alignment vertical="center" wrapText="1"/>
    </xf>
    <xf numFmtId="4" fontId="3" fillId="0" borderId="3" xfId="0" applyNumberFormat="1" applyFont="1" applyBorder="1" applyAlignment="1">
      <alignment vertical="center" wrapText="1"/>
    </xf>
    <xf numFmtId="0" fontId="2" fillId="3" borderId="10" xfId="0" applyFont="1" applyFill="1" applyBorder="1" applyAlignment="1">
      <alignment vertical="center"/>
    </xf>
    <xf numFmtId="0" fontId="2" fillId="3" borderId="11" xfId="0" applyFont="1" applyFill="1" applyBorder="1" applyAlignment="1">
      <alignment vertical="center"/>
    </xf>
    <xf numFmtId="0" fontId="2" fillId="3" borderId="3" xfId="0" applyFont="1" applyFill="1" applyBorder="1" applyAlignment="1">
      <alignment vertical="center"/>
    </xf>
    <xf numFmtId="4" fontId="2" fillId="2" borderId="10" xfId="0" applyNumberFormat="1" applyFont="1" applyFill="1" applyBorder="1" applyAlignment="1">
      <alignment horizontal="center" vertical="center" wrapText="1"/>
    </xf>
    <xf numFmtId="4" fontId="2" fillId="2" borderId="11" xfId="0" applyNumberFormat="1" applyFont="1" applyFill="1" applyBorder="1" applyAlignment="1">
      <alignment horizontal="center" vertical="center" wrapText="1"/>
    </xf>
    <xf numFmtId="4" fontId="2" fillId="2" borderId="3" xfId="0" applyNumberFormat="1" applyFont="1" applyFill="1" applyBorder="1" applyAlignment="1">
      <alignment horizontal="center" vertical="center" wrapText="1"/>
    </xf>
    <xf numFmtId="0" fontId="2" fillId="0" borderId="0" xfId="0" applyFont="1" applyAlignment="1">
      <alignment horizontal="center" wrapText="1"/>
    </xf>
    <xf numFmtId="0" fontId="2" fillId="0" borderId="0" xfId="0" applyFont="1" applyAlignment="1">
      <alignment horizontal="justify" wrapText="1"/>
    </xf>
    <xf numFmtId="0" fontId="2" fillId="2" borderId="10"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10" fillId="2" borderId="1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2" borderId="3" xfId="0" applyFont="1" applyFill="1" applyBorder="1" applyAlignment="1">
      <alignment horizontal="center" vertical="center"/>
    </xf>
    <xf numFmtId="0" fontId="28" fillId="2" borderId="10" xfId="0" applyFont="1" applyFill="1" applyBorder="1" applyAlignment="1">
      <alignment horizontal="center" vertical="center" wrapText="1"/>
    </xf>
    <xf numFmtId="0" fontId="28" fillId="2" borderId="11" xfId="0" applyFont="1" applyFill="1" applyBorder="1" applyAlignment="1">
      <alignment horizontal="center" vertical="center" wrapText="1"/>
    </xf>
    <xf numFmtId="0" fontId="28" fillId="2" borderId="3" xfId="0" applyFont="1" applyFill="1" applyBorder="1" applyAlignment="1">
      <alignment horizontal="center" vertical="center" wrapText="1"/>
    </xf>
    <xf numFmtId="0" fontId="42" fillId="0" borderId="2" xfId="7" applyFont="1" applyBorder="1" applyAlignment="1">
      <alignment horizontal="center" wrapText="1"/>
    </xf>
    <xf numFmtId="49" fontId="102" fillId="0" borderId="2" xfId="7" applyNumberFormat="1" applyFont="1" applyBorder="1" applyAlignment="1">
      <alignment horizontal="center"/>
    </xf>
    <xf numFmtId="0" fontId="101" fillId="0" borderId="2" xfId="7" applyFont="1" applyBorder="1"/>
    <xf numFmtId="3" fontId="101" fillId="0" borderId="4" xfId="7" applyNumberFormat="1" applyFont="1" applyBorder="1" applyAlignment="1">
      <alignment horizontal="right" vertical="center" wrapText="1"/>
    </xf>
    <xf numFmtId="0" fontId="65" fillId="0" borderId="0" xfId="0" applyFont="1" applyAlignment="1">
      <alignment horizontal="left" vertical="center" wrapText="1"/>
    </xf>
    <xf numFmtId="0" fontId="66" fillId="0" borderId="0" xfId="0" applyFont="1" applyAlignment="1">
      <alignment horizontal="left" vertical="center" wrapText="1"/>
    </xf>
    <xf numFmtId="49" fontId="38" fillId="0" borderId="7" xfId="0" applyNumberFormat="1" applyFont="1" applyBorder="1" applyAlignment="1">
      <alignment horizontal="left" vertical="center"/>
    </xf>
    <xf numFmtId="49" fontId="38" fillId="0" borderId="6" xfId="0" applyNumberFormat="1" applyFont="1" applyBorder="1" applyAlignment="1">
      <alignment horizontal="left" vertical="center"/>
    </xf>
    <xf numFmtId="49" fontId="38" fillId="0" borderId="7" xfId="0" applyNumberFormat="1" applyFont="1" applyBorder="1" applyAlignment="1">
      <alignment horizontal="right" vertical="center"/>
    </xf>
    <xf numFmtId="49" fontId="38" fillId="0" borderId="6" xfId="0" applyNumberFormat="1" applyFont="1" applyBorder="1" applyAlignment="1">
      <alignment horizontal="right" vertical="center"/>
    </xf>
    <xf numFmtId="49" fontId="38" fillId="0" borderId="8" xfId="0" applyNumberFormat="1" applyFont="1" applyBorder="1" applyAlignment="1">
      <alignment horizontal="left" vertical="center"/>
    </xf>
    <xf numFmtId="0" fontId="38" fillId="0" borderId="8" xfId="0" applyFont="1" applyBorder="1" applyAlignment="1">
      <alignment horizontal="center" vertical="center"/>
    </xf>
    <xf numFmtId="4" fontId="47" fillId="0" borderId="15" xfId="0" applyNumberFormat="1" applyFont="1" applyBorder="1" applyAlignment="1">
      <alignment vertical="center" wrapText="1"/>
    </xf>
    <xf numFmtId="4" fontId="47" fillId="0" borderId="1" xfId="0" applyNumberFormat="1" applyFont="1" applyBorder="1" applyAlignment="1">
      <alignment vertical="center" wrapText="1"/>
    </xf>
    <xf numFmtId="4" fontId="47" fillId="0" borderId="9" xfId="0" applyNumberFormat="1" applyFont="1" applyBorder="1" applyAlignment="1">
      <alignment vertical="center" wrapText="1"/>
    </xf>
    <xf numFmtId="10" fontId="47" fillId="0" borderId="15" xfId="0" applyNumberFormat="1" applyFont="1" applyBorder="1" applyAlignment="1">
      <alignment vertical="center"/>
    </xf>
    <xf numFmtId="10" fontId="47" fillId="0" borderId="9" xfId="0" applyNumberFormat="1" applyFont="1" applyBorder="1" applyAlignment="1">
      <alignment vertical="center"/>
    </xf>
    <xf numFmtId="4" fontId="37" fillId="0" borderId="7" xfId="0" applyNumberFormat="1" applyFont="1" applyBorder="1" applyAlignment="1">
      <alignment vertical="center" wrapText="1"/>
    </xf>
    <xf numFmtId="4" fontId="37" fillId="0" borderId="0" xfId="0" applyNumberFormat="1" applyFont="1" applyAlignment="1">
      <alignment vertical="center" wrapText="1"/>
    </xf>
    <xf numFmtId="4" fontId="37" fillId="0" borderId="6" xfId="0" applyNumberFormat="1" applyFont="1" applyBorder="1" applyAlignment="1">
      <alignment vertical="center" wrapText="1"/>
    </xf>
    <xf numFmtId="49" fontId="36" fillId="0" borderId="7" xfId="0" applyNumberFormat="1" applyFont="1" applyBorder="1" applyAlignment="1">
      <alignment horizontal="center" vertical="center"/>
    </xf>
    <xf numFmtId="49" fontId="36" fillId="0" borderId="6" xfId="0" applyNumberFormat="1" applyFont="1" applyBorder="1" applyAlignment="1">
      <alignment horizontal="center" vertical="center"/>
    </xf>
    <xf numFmtId="10" fontId="47" fillId="0" borderId="7" xfId="0" applyNumberFormat="1" applyFont="1" applyBorder="1" applyAlignment="1">
      <alignment vertical="center"/>
    </xf>
    <xf numFmtId="49" fontId="38" fillId="5" borderId="4" xfId="0" applyNumberFormat="1" applyFont="1" applyFill="1" applyBorder="1" applyAlignment="1">
      <alignment horizontal="left" vertical="center"/>
    </xf>
    <xf numFmtId="0" fontId="47" fillId="5" borderId="4" xfId="0" applyFont="1" applyFill="1" applyBorder="1" applyAlignment="1">
      <alignment horizontal="center" vertical="center"/>
    </xf>
    <xf numFmtId="4" fontId="47" fillId="5" borderId="7" xfId="0" applyNumberFormat="1" applyFont="1" applyFill="1" applyBorder="1" applyAlignment="1">
      <alignment vertical="center" wrapText="1"/>
    </xf>
    <xf numFmtId="4" fontId="47" fillId="5" borderId="0" xfId="0" applyNumberFormat="1" applyFont="1" applyFill="1" applyAlignment="1">
      <alignment vertical="center" wrapText="1"/>
    </xf>
    <xf numFmtId="4" fontId="47" fillId="5" borderId="6" xfId="0" applyNumberFormat="1" applyFont="1" applyFill="1" applyBorder="1" applyAlignment="1">
      <alignment vertical="center" wrapText="1"/>
    </xf>
    <xf numFmtId="4" fontId="30" fillId="0" borderId="7" xfId="0" applyNumberFormat="1" applyFont="1" applyBorder="1" applyAlignment="1">
      <alignment vertical="center" wrapText="1"/>
    </xf>
    <xf numFmtId="4" fontId="30" fillId="0" borderId="0" xfId="0" applyNumberFormat="1" applyFont="1" applyAlignment="1">
      <alignment vertical="center" wrapText="1"/>
    </xf>
    <xf numFmtId="0" fontId="38" fillId="0" borderId="7" xfId="0" applyFont="1" applyBorder="1" applyAlignment="1">
      <alignment horizontal="center" vertical="center"/>
    </xf>
    <xf numFmtId="0" fontId="38" fillId="0" borderId="6" xfId="0" applyFont="1" applyBorder="1" applyAlignment="1">
      <alignment horizontal="center" vertical="center"/>
    </xf>
    <xf numFmtId="49" fontId="27" fillId="0" borderId="4" xfId="0" applyNumberFormat="1" applyFont="1" applyBorder="1" applyAlignment="1">
      <alignment horizontal="left" vertical="center"/>
    </xf>
    <xf numFmtId="4" fontId="38" fillId="0" borderId="7" xfId="0" applyNumberFormat="1" applyFont="1" applyBorder="1" applyAlignment="1">
      <alignment horizontal="center" vertical="center" wrapText="1"/>
    </xf>
    <xf numFmtId="4" fontId="38" fillId="0" borderId="0" xfId="0" applyNumberFormat="1" applyFont="1" applyAlignment="1">
      <alignment horizontal="center" vertical="center" wrapText="1"/>
    </xf>
    <xf numFmtId="4" fontId="38" fillId="0" borderId="6" xfId="0" applyNumberFormat="1" applyFont="1" applyBorder="1" applyAlignment="1">
      <alignment horizontal="center" vertical="center" wrapText="1"/>
    </xf>
    <xf numFmtId="49" fontId="38" fillId="0" borderId="7" xfId="0" applyNumberFormat="1" applyFont="1" applyBorder="1" applyAlignment="1">
      <alignment horizontal="center" vertical="center"/>
    </xf>
    <xf numFmtId="49" fontId="38" fillId="0" borderId="6" xfId="0" applyNumberFormat="1" applyFont="1" applyBorder="1" applyAlignment="1">
      <alignment horizontal="center" vertical="center"/>
    </xf>
    <xf numFmtId="0" fontId="47" fillId="0" borderId="7" xfId="0" applyFont="1" applyBorder="1" applyAlignment="1">
      <alignment horizontal="center" vertical="center"/>
    </xf>
    <xf numFmtId="0" fontId="47" fillId="0" borderId="6" xfId="0" applyFont="1" applyBorder="1" applyAlignment="1">
      <alignment horizontal="center" vertical="center"/>
    </xf>
    <xf numFmtId="49" fontId="55" fillId="0" borderId="4" xfId="0" applyNumberFormat="1" applyFont="1" applyBorder="1" applyAlignment="1">
      <alignment horizontal="left" vertical="center"/>
    </xf>
    <xf numFmtId="0" fontId="47" fillId="0" borderId="4" xfId="0" applyFont="1" applyBorder="1" applyAlignment="1">
      <alignment horizontal="center" vertical="center"/>
    </xf>
    <xf numFmtId="49" fontId="27" fillId="6" borderId="4" xfId="0" applyNumberFormat="1" applyFont="1" applyFill="1" applyBorder="1" applyAlignment="1">
      <alignment horizontal="left" vertical="center"/>
    </xf>
    <xf numFmtId="0" fontId="27" fillId="6" borderId="4" xfId="0" applyFont="1" applyFill="1" applyBorder="1" applyAlignment="1">
      <alignment horizontal="center" vertical="center"/>
    </xf>
    <xf numFmtId="0" fontId="27" fillId="5" borderId="4" xfId="0" applyFont="1" applyFill="1" applyBorder="1" applyAlignment="1">
      <alignment horizontal="center" vertical="center"/>
    </xf>
    <xf numFmtId="0" fontId="27" fillId="0" borderId="4" xfId="0" applyFont="1" applyBorder="1" applyAlignment="1">
      <alignment horizontal="center" vertical="center"/>
    </xf>
    <xf numFmtId="2" fontId="38" fillId="0" borderId="7" xfId="0" applyNumberFormat="1" applyFont="1" applyBorder="1" applyAlignment="1">
      <alignment vertical="center"/>
    </xf>
    <xf numFmtId="2" fontId="38" fillId="0" borderId="0" xfId="0" applyNumberFormat="1" applyFont="1" applyAlignment="1">
      <alignment vertical="center"/>
    </xf>
    <xf numFmtId="2" fontId="38" fillId="0" borderId="6" xfId="0" applyNumberFormat="1" applyFont="1" applyBorder="1" applyAlignment="1">
      <alignment vertical="center"/>
    </xf>
    <xf numFmtId="0" fontId="38" fillId="0" borderId="4" xfId="0" applyFont="1" applyBorder="1" applyAlignment="1">
      <alignment horizontal="right" vertical="center"/>
    </xf>
    <xf numFmtId="10" fontId="38" fillId="13" borderId="7" xfId="0" applyNumberFormat="1" applyFont="1" applyFill="1" applyBorder="1" applyAlignment="1">
      <alignment vertical="center"/>
    </xf>
    <xf numFmtId="10" fontId="38" fillId="13" borderId="0" xfId="0" applyNumberFormat="1" applyFont="1" applyFill="1" applyAlignment="1">
      <alignment vertical="center"/>
    </xf>
    <xf numFmtId="10" fontId="38" fillId="13" borderId="6" xfId="0" applyNumberFormat="1" applyFont="1" applyFill="1" applyBorder="1" applyAlignment="1">
      <alignment vertical="center"/>
    </xf>
    <xf numFmtId="49" fontId="55" fillId="0" borderId="4" xfId="0" applyNumberFormat="1" applyFont="1" applyBorder="1" applyAlignment="1">
      <alignment horizontal="center" vertical="center"/>
    </xf>
    <xf numFmtId="43" fontId="47" fillId="0" borderId="7" xfId="5" applyFont="1" applyFill="1" applyBorder="1" applyAlignment="1">
      <alignment vertical="center"/>
    </xf>
    <xf numFmtId="43" fontId="47" fillId="0" borderId="0" xfId="5" applyFont="1" applyFill="1" applyAlignment="1">
      <alignment vertical="center"/>
    </xf>
    <xf numFmtId="43" fontId="47" fillId="0" borderId="6" xfId="5" applyFont="1" applyFill="1" applyBorder="1" applyAlignment="1">
      <alignment vertical="center"/>
    </xf>
    <xf numFmtId="43" fontId="38" fillId="0" borderId="7" xfId="5" applyFont="1" applyBorder="1" applyAlignment="1">
      <alignment vertical="center"/>
    </xf>
    <xf numFmtId="43" fontId="38" fillId="0" borderId="0" xfId="5" applyFont="1" applyAlignment="1">
      <alignment vertical="center"/>
    </xf>
    <xf numFmtId="43" fontId="38" fillId="0" borderId="6" xfId="5" applyFont="1" applyBorder="1" applyAlignment="1">
      <alignment vertical="center"/>
    </xf>
    <xf numFmtId="2" fontId="38" fillId="0" borderId="7" xfId="5" applyNumberFormat="1" applyFont="1" applyBorder="1" applyAlignment="1">
      <alignment vertical="center"/>
    </xf>
    <xf numFmtId="2" fontId="38" fillId="0" borderId="0" xfId="5" applyNumberFormat="1" applyFont="1" applyAlignment="1">
      <alignment vertical="center"/>
    </xf>
    <xf numFmtId="2" fontId="38" fillId="0" borderId="6" xfId="5" applyNumberFormat="1" applyFont="1" applyBorder="1" applyAlignment="1">
      <alignment vertical="center"/>
    </xf>
    <xf numFmtId="43" fontId="47" fillId="0" borderId="7" xfId="5" applyFont="1" applyBorder="1" applyAlignment="1">
      <alignment vertical="center"/>
    </xf>
    <xf numFmtId="43" fontId="47" fillId="0" borderId="0" xfId="5" applyFont="1" applyAlignment="1">
      <alignment vertical="center"/>
    </xf>
    <xf numFmtId="43" fontId="47" fillId="0" borderId="6" xfId="5" applyFont="1" applyBorder="1" applyAlignment="1">
      <alignment vertical="center"/>
    </xf>
    <xf numFmtId="4" fontId="47" fillId="5" borderId="4" xfId="0" applyNumberFormat="1" applyFont="1" applyFill="1" applyBorder="1" applyAlignment="1">
      <alignment vertical="center" wrapText="1"/>
    </xf>
    <xf numFmtId="4" fontId="38" fillId="5" borderId="4" xfId="0" applyNumberFormat="1" applyFont="1" applyFill="1" applyBorder="1" applyAlignment="1">
      <alignment vertical="center"/>
    </xf>
    <xf numFmtId="4" fontId="50" fillId="0" borderId="4" xfId="0" applyNumberFormat="1" applyFont="1" applyBorder="1" applyAlignment="1">
      <alignment vertical="center" wrapText="1"/>
    </xf>
    <xf numFmtId="3" fontId="38" fillId="0" borderId="7" xfId="0" applyNumberFormat="1" applyFont="1" applyBorder="1" applyAlignment="1">
      <alignment vertical="center" wrapText="1"/>
    </xf>
    <xf numFmtId="3" fontId="38" fillId="0" borderId="0" xfId="0" applyNumberFormat="1" applyFont="1" applyAlignment="1">
      <alignment vertical="center" wrapText="1"/>
    </xf>
    <xf numFmtId="3" fontId="38" fillId="0" borderId="6" xfId="0" applyNumberFormat="1" applyFont="1" applyBorder="1" applyAlignment="1">
      <alignment vertical="center" wrapText="1"/>
    </xf>
    <xf numFmtId="49" fontId="47" fillId="6" borderId="4" xfId="0" applyNumberFormat="1" applyFont="1" applyFill="1" applyBorder="1" applyAlignment="1">
      <alignment horizontal="left" vertical="center"/>
    </xf>
    <xf numFmtId="0" fontId="47" fillId="6" borderId="4" xfId="0" applyFont="1" applyFill="1" applyBorder="1" applyAlignment="1">
      <alignment horizontal="center" vertical="center"/>
    </xf>
    <xf numFmtId="4" fontId="47" fillId="6" borderId="4" xfId="0" applyNumberFormat="1" applyFont="1" applyFill="1" applyBorder="1" applyAlignment="1">
      <alignment vertical="center" wrapText="1"/>
    </xf>
    <xf numFmtId="4" fontId="38" fillId="6" borderId="4" xfId="0" applyNumberFormat="1" applyFont="1" applyFill="1" applyBorder="1" applyAlignment="1">
      <alignment vertical="center"/>
    </xf>
    <xf numFmtId="4" fontId="38" fillId="6" borderId="0" xfId="0" applyNumberFormat="1" applyFont="1" applyFill="1" applyAlignment="1">
      <alignment vertical="center"/>
    </xf>
    <xf numFmtId="4" fontId="38" fillId="6" borderId="6" xfId="0" applyNumberFormat="1" applyFont="1" applyFill="1" applyBorder="1" applyAlignment="1">
      <alignment vertical="center"/>
    </xf>
    <xf numFmtId="10" fontId="38" fillId="12" borderId="7" xfId="0" applyNumberFormat="1" applyFont="1" applyFill="1" applyBorder="1" applyAlignment="1">
      <alignment vertical="center"/>
    </xf>
    <xf numFmtId="10" fontId="38" fillId="12" borderId="0" xfId="0" applyNumberFormat="1" applyFont="1" applyFill="1" applyAlignment="1">
      <alignment vertical="center"/>
    </xf>
    <xf numFmtId="10" fontId="38" fillId="12" borderId="6" xfId="0" applyNumberFormat="1" applyFont="1" applyFill="1" applyBorder="1" applyAlignment="1">
      <alignment vertical="center"/>
    </xf>
    <xf numFmtId="4" fontId="38" fillId="6" borderId="7" xfId="0" applyNumberFormat="1" applyFont="1" applyFill="1" applyBorder="1" applyAlignment="1">
      <alignment vertical="center"/>
    </xf>
    <xf numFmtId="4" fontId="38" fillId="0" borderId="7" xfId="0" applyNumberFormat="1" applyFont="1" applyBorder="1" applyAlignment="1">
      <alignment horizontal="left" vertical="center" wrapText="1"/>
    </xf>
    <xf numFmtId="4" fontId="38" fillId="0" borderId="0" xfId="0" applyNumberFormat="1" applyFont="1" applyAlignment="1">
      <alignment horizontal="left" vertical="center" wrapText="1"/>
    </xf>
    <xf numFmtId="4" fontId="38" fillId="0" borderId="4" xfId="0" applyNumberFormat="1" applyFont="1" applyBorder="1" applyAlignment="1">
      <alignment horizontal="center" vertical="center"/>
    </xf>
    <xf numFmtId="4" fontId="47" fillId="6" borderId="7" xfId="0" applyNumberFormat="1" applyFont="1" applyFill="1" applyBorder="1" applyAlignment="1">
      <alignment vertical="center" wrapText="1"/>
    </xf>
    <xf numFmtId="4" fontId="47" fillId="6" borderId="0" xfId="0" applyNumberFormat="1" applyFont="1" applyFill="1" applyAlignment="1">
      <alignment vertical="center" wrapText="1"/>
    </xf>
    <xf numFmtId="4" fontId="47" fillId="6" borderId="6" xfId="0" applyNumberFormat="1" applyFont="1" applyFill="1" applyBorder="1" applyAlignment="1">
      <alignment vertical="center" wrapText="1"/>
    </xf>
    <xf numFmtId="4" fontId="47" fillId="5" borderId="12" xfId="0" applyNumberFormat="1" applyFont="1" applyFill="1" applyBorder="1" applyAlignment="1">
      <alignment vertical="center" wrapText="1"/>
    </xf>
    <xf numFmtId="4" fontId="47" fillId="5" borderId="13" xfId="0" applyNumberFormat="1" applyFont="1" applyFill="1" applyBorder="1" applyAlignment="1">
      <alignment vertical="center" wrapText="1"/>
    </xf>
    <xf numFmtId="4" fontId="47" fillId="5" borderId="14" xfId="0" applyNumberFormat="1" applyFont="1" applyFill="1" applyBorder="1" applyAlignment="1">
      <alignment vertical="center" wrapText="1"/>
    </xf>
    <xf numFmtId="0" fontId="34" fillId="0" borderId="4" xfId="0" applyFont="1" applyBorder="1" applyAlignment="1">
      <alignment horizontal="center" vertical="center"/>
    </xf>
    <xf numFmtId="4" fontId="34" fillId="0" borderId="7" xfId="0" applyNumberFormat="1" applyFont="1" applyBorder="1" applyAlignment="1">
      <alignment vertical="center" wrapText="1"/>
    </xf>
    <xf numFmtId="4" fontId="34" fillId="0" borderId="0" xfId="0" applyNumberFormat="1" applyFont="1" applyAlignment="1">
      <alignment vertical="center" wrapText="1"/>
    </xf>
    <xf numFmtId="49" fontId="37" fillId="0" borderId="4" xfId="0" applyNumberFormat="1" applyFont="1" applyBorder="1" applyAlignment="1">
      <alignment horizontal="center" vertical="center"/>
    </xf>
    <xf numFmtId="49" fontId="29" fillId="0" borderId="4" xfId="0" applyNumberFormat="1" applyFont="1" applyBorder="1" applyAlignment="1">
      <alignment horizontal="center" vertical="center"/>
    </xf>
    <xf numFmtId="49" fontId="31" fillId="0" borderId="7" xfId="0" applyNumberFormat="1" applyFont="1" applyBorder="1" applyAlignment="1">
      <alignment horizontal="left" vertical="center"/>
    </xf>
    <xf numFmtId="49" fontId="31" fillId="0" borderId="6" xfId="0" applyNumberFormat="1" applyFont="1" applyBorder="1" applyAlignment="1">
      <alignment horizontal="left" vertical="center"/>
    </xf>
    <xf numFmtId="49" fontId="44" fillId="0" borderId="4" xfId="0" applyNumberFormat="1" applyFont="1" applyBorder="1" applyAlignment="1">
      <alignment vertical="center"/>
    </xf>
    <xf numFmtId="0" fontId="31" fillId="0" borderId="4" xfId="0" applyFont="1" applyBorder="1" applyAlignment="1">
      <alignment vertical="center"/>
    </xf>
    <xf numFmtId="49" fontId="45" fillId="0" borderId="4" xfId="0" applyNumberFormat="1" applyFont="1" applyBorder="1" applyAlignment="1">
      <alignment horizontal="right" vertical="center"/>
    </xf>
    <xf numFmtId="49" fontId="32" fillId="0" borderId="4" xfId="0" applyNumberFormat="1" applyFont="1" applyBorder="1" applyAlignment="1">
      <alignment horizontal="left" vertical="center"/>
    </xf>
    <xf numFmtId="49" fontId="40" fillId="0" borderId="7" xfId="0" applyNumberFormat="1" applyFont="1" applyBorder="1" applyAlignment="1">
      <alignment horizontal="left" vertical="center"/>
    </xf>
    <xf numFmtId="49" fontId="40" fillId="0" borderId="6" xfId="0" applyNumberFormat="1" applyFont="1" applyBorder="1" applyAlignment="1">
      <alignment horizontal="left" vertical="center"/>
    </xf>
    <xf numFmtId="0" fontId="45" fillId="0" borderId="4" xfId="0" applyFont="1" applyBorder="1" applyAlignment="1">
      <alignment horizontal="center" vertical="center"/>
    </xf>
    <xf numFmtId="49" fontId="27" fillId="0" borderId="7" xfId="0" applyNumberFormat="1" applyFont="1" applyBorder="1" applyAlignment="1">
      <alignment horizontal="center" vertical="center"/>
    </xf>
    <xf numFmtId="49" fontId="27" fillId="0" borderId="6" xfId="0" applyNumberFormat="1" applyFont="1" applyBorder="1" applyAlignment="1">
      <alignment horizontal="center" vertical="center"/>
    </xf>
    <xf numFmtId="49" fontId="28" fillId="0" borderId="4" xfId="0" applyNumberFormat="1" applyFont="1" applyBorder="1" applyAlignment="1">
      <alignment horizontal="center" vertical="center"/>
    </xf>
    <xf numFmtId="4" fontId="46" fillId="0" borderId="7" xfId="0" applyNumberFormat="1" applyFont="1" applyBorder="1" applyAlignment="1">
      <alignment vertical="center" wrapText="1"/>
    </xf>
    <xf numFmtId="4" fontId="46" fillId="0" borderId="0" xfId="0" applyNumberFormat="1" applyFont="1" applyAlignment="1">
      <alignment vertical="center" wrapText="1"/>
    </xf>
    <xf numFmtId="4" fontId="46" fillId="0" borderId="6" xfId="0" applyNumberFormat="1" applyFont="1" applyBorder="1" applyAlignment="1">
      <alignment vertical="center" wrapText="1"/>
    </xf>
    <xf numFmtId="4" fontId="45" fillId="0" borderId="7" xfId="0" applyNumberFormat="1" applyFont="1" applyBorder="1" applyAlignment="1">
      <alignment vertical="center" wrapText="1"/>
    </xf>
    <xf numFmtId="4" fontId="45" fillId="0" borderId="0" xfId="0" applyNumberFormat="1" applyFont="1" applyAlignment="1">
      <alignment vertical="center" wrapText="1"/>
    </xf>
    <xf numFmtId="4" fontId="45" fillId="0" borderId="6" xfId="0" applyNumberFormat="1" applyFont="1" applyBorder="1" applyAlignment="1">
      <alignment vertical="center" wrapText="1"/>
    </xf>
    <xf numFmtId="10" fontId="47" fillId="0" borderId="0" xfId="4" applyNumberFormat="1" applyFont="1" applyAlignment="1">
      <alignment vertical="center"/>
    </xf>
    <xf numFmtId="10" fontId="47" fillId="0" borderId="6" xfId="4" applyNumberFormat="1" applyFont="1" applyBorder="1" applyAlignment="1">
      <alignment vertical="center"/>
    </xf>
    <xf numFmtId="49" fontId="57" fillId="0" borderId="4" xfId="0" applyNumberFormat="1" applyFont="1" applyBorder="1" applyAlignment="1">
      <alignment horizontal="left" vertical="center"/>
    </xf>
    <xf numFmtId="49" fontId="34" fillId="0" borderId="4" xfId="0" applyNumberFormat="1" applyFont="1" applyBorder="1" applyAlignment="1">
      <alignment horizontal="right" vertical="center"/>
    </xf>
    <xf numFmtId="0" fontId="28" fillId="6" borderId="4" xfId="0" applyFont="1" applyFill="1" applyBorder="1" applyAlignment="1">
      <alignment horizontal="center" vertical="center"/>
    </xf>
    <xf numFmtId="10" fontId="38" fillId="0" borderId="0" xfId="4" applyNumberFormat="1" applyFont="1" applyBorder="1" applyAlignment="1">
      <alignment vertical="center"/>
    </xf>
    <xf numFmtId="4" fontId="47" fillId="0" borderId="7" xfId="0" applyNumberFormat="1" applyFont="1" applyBorder="1" applyAlignment="1">
      <alignment horizontal="center" vertical="center"/>
    </xf>
    <xf numFmtId="4" fontId="47" fillId="0" borderId="0" xfId="0" applyNumberFormat="1" applyFont="1" applyAlignment="1">
      <alignment horizontal="center" vertical="center"/>
    </xf>
    <xf numFmtId="4" fontId="47" fillId="0" borderId="6" xfId="0" applyNumberFormat="1" applyFont="1" applyBorder="1" applyAlignment="1">
      <alignment horizontal="center" vertical="center"/>
    </xf>
    <xf numFmtId="10" fontId="38" fillId="0" borderId="7" xfId="0" applyNumberFormat="1" applyFont="1" applyBorder="1" applyAlignment="1">
      <alignment horizontal="center" vertical="center"/>
    </xf>
    <xf numFmtId="10" fontId="38" fillId="0" borderId="0" xfId="0" applyNumberFormat="1" applyFont="1" applyAlignment="1">
      <alignment horizontal="center" vertical="center"/>
    </xf>
    <xf numFmtId="10" fontId="38" fillId="0" borderId="6" xfId="0" applyNumberFormat="1" applyFont="1" applyBorder="1" applyAlignment="1">
      <alignment horizontal="center" vertical="center"/>
    </xf>
    <xf numFmtId="4" fontId="38" fillId="0" borderId="0" xfId="0" applyNumberFormat="1" applyFont="1" applyAlignment="1">
      <alignment horizontal="center" vertical="center"/>
    </xf>
    <xf numFmtId="4" fontId="38" fillId="0" borderId="6" xfId="0" applyNumberFormat="1" applyFont="1" applyBorder="1" applyAlignment="1">
      <alignment horizontal="center" vertical="center"/>
    </xf>
    <xf numFmtId="4" fontId="28" fillId="5" borderId="4" xfId="0" applyNumberFormat="1" applyFont="1" applyFill="1" applyBorder="1" applyAlignment="1">
      <alignment vertical="center"/>
    </xf>
    <xf numFmtId="4" fontId="28" fillId="6" borderId="4" xfId="0" applyNumberFormat="1" applyFont="1" applyFill="1" applyBorder="1" applyAlignment="1">
      <alignment vertical="center"/>
    </xf>
    <xf numFmtId="4" fontId="28" fillId="5" borderId="0" xfId="0" applyNumberFormat="1" applyFont="1" applyFill="1" applyAlignment="1">
      <alignment vertical="center"/>
    </xf>
    <xf numFmtId="10" fontId="47" fillId="0" borderId="0" xfId="4" applyNumberFormat="1" applyFont="1" applyBorder="1" applyAlignment="1">
      <alignment vertical="center"/>
    </xf>
    <xf numFmtId="4" fontId="75" fillId="0" borderId="7" xfId="0" applyNumberFormat="1" applyFont="1" applyBorder="1" applyAlignment="1">
      <alignment vertical="center"/>
    </xf>
    <xf numFmtId="4" fontId="75" fillId="0" borderId="0" xfId="0" applyNumberFormat="1" applyFont="1" applyAlignment="1">
      <alignment vertical="center"/>
    </xf>
    <xf numFmtId="4" fontId="75" fillId="0" borderId="6" xfId="0" applyNumberFormat="1" applyFont="1" applyBorder="1" applyAlignment="1">
      <alignment vertical="center"/>
    </xf>
    <xf numFmtId="4" fontId="77" fillId="0" borderId="7" xfId="0" applyNumberFormat="1" applyFont="1" applyBorder="1" applyAlignment="1">
      <alignment vertical="center"/>
    </xf>
    <xf numFmtId="4" fontId="77" fillId="0" borderId="0" xfId="0" applyNumberFormat="1" applyFont="1" applyAlignment="1">
      <alignment vertical="center"/>
    </xf>
    <xf numFmtId="4" fontId="77" fillId="0" borderId="6" xfId="0" applyNumberFormat="1" applyFont="1" applyBorder="1" applyAlignment="1">
      <alignment vertical="center"/>
    </xf>
    <xf numFmtId="0" fontId="65" fillId="0" borderId="0" xfId="0" applyFont="1" applyAlignment="1">
      <alignment horizontal="justify" vertical="center" wrapText="1"/>
    </xf>
    <xf numFmtId="0" fontId="63" fillId="0" borderId="1" xfId="0" applyFont="1" applyBorder="1" applyAlignment="1">
      <alignment horizontal="justify" vertical="center" wrapText="1"/>
    </xf>
    <xf numFmtId="0" fontId="38" fillId="9" borderId="10" xfId="0" applyFont="1" applyFill="1" applyBorder="1" applyAlignment="1">
      <alignment horizontal="center" vertical="center" wrapText="1"/>
    </xf>
    <xf numFmtId="0" fontId="38" fillId="9" borderId="11" xfId="0" applyFont="1" applyFill="1" applyBorder="1" applyAlignment="1">
      <alignment horizontal="center" vertical="center" wrapText="1"/>
    </xf>
    <xf numFmtId="0" fontId="38" fillId="9" borderId="3" xfId="0" applyFont="1" applyFill="1" applyBorder="1" applyAlignment="1">
      <alignment horizontal="center" vertical="center" wrapText="1"/>
    </xf>
    <xf numFmtId="4" fontId="77" fillId="0" borderId="7" xfId="0" applyNumberFormat="1" applyFont="1" applyBorder="1" applyAlignment="1">
      <alignment vertical="center" wrapText="1"/>
    </xf>
    <xf numFmtId="4" fontId="77" fillId="0" borderId="0" xfId="0" applyNumberFormat="1" applyFont="1" applyAlignment="1">
      <alignment vertical="center" wrapText="1"/>
    </xf>
    <xf numFmtId="4" fontId="77" fillId="0" borderId="6" xfId="0" applyNumberFormat="1" applyFont="1" applyBorder="1" applyAlignment="1">
      <alignment vertical="center" wrapText="1"/>
    </xf>
    <xf numFmtId="4" fontId="38" fillId="5" borderId="5" xfId="0" applyNumberFormat="1" applyFont="1" applyFill="1" applyBorder="1" applyAlignment="1">
      <alignment vertical="center"/>
    </xf>
    <xf numFmtId="4" fontId="38" fillId="5" borderId="13" xfId="0" applyNumberFormat="1" applyFont="1" applyFill="1" applyBorder="1" applyAlignment="1">
      <alignment vertical="center"/>
    </xf>
    <xf numFmtId="4" fontId="38" fillId="5" borderId="14" xfId="0" applyNumberFormat="1" applyFont="1" applyFill="1" applyBorder="1" applyAlignment="1">
      <alignment vertical="center"/>
    </xf>
    <xf numFmtId="10" fontId="38" fillId="13" borderId="12" xfId="0" applyNumberFormat="1" applyFont="1" applyFill="1" applyBorder="1" applyAlignment="1">
      <alignment vertical="center"/>
    </xf>
    <xf numFmtId="10" fontId="38" fillId="13" borderId="13" xfId="0" applyNumberFormat="1" applyFont="1" applyFill="1" applyBorder="1" applyAlignment="1">
      <alignment vertical="center"/>
    </xf>
    <xf numFmtId="10" fontId="38" fillId="13" borderId="14" xfId="0" applyNumberFormat="1" applyFont="1" applyFill="1" applyBorder="1" applyAlignment="1">
      <alignment vertical="center"/>
    </xf>
    <xf numFmtId="4" fontId="38" fillId="5" borderId="12" xfId="0" applyNumberFormat="1" applyFont="1" applyFill="1" applyBorder="1" applyAlignment="1">
      <alignment vertical="center"/>
    </xf>
    <xf numFmtId="4" fontId="38" fillId="9" borderId="10" xfId="0" applyNumberFormat="1" applyFont="1" applyFill="1" applyBorder="1" applyAlignment="1">
      <alignment horizontal="center" vertical="center" wrapText="1"/>
    </xf>
    <xf numFmtId="4" fontId="38" fillId="9" borderId="11" xfId="0" applyNumberFormat="1" applyFont="1" applyFill="1" applyBorder="1" applyAlignment="1">
      <alignment horizontal="center" vertical="center" wrapText="1"/>
    </xf>
    <xf numFmtId="4" fontId="38" fillId="9" borderId="3" xfId="0" applyNumberFormat="1" applyFont="1" applyFill="1" applyBorder="1" applyAlignment="1">
      <alignment horizontal="center" vertical="center" wrapText="1"/>
    </xf>
    <xf numFmtId="4" fontId="77" fillId="0" borderId="15" xfId="0" applyNumberFormat="1" applyFont="1" applyBorder="1" applyAlignment="1">
      <alignment vertical="center"/>
    </xf>
    <xf numFmtId="4" fontId="77" fillId="0" borderId="1" xfId="0" applyNumberFormat="1" applyFont="1" applyBorder="1" applyAlignment="1">
      <alignment vertical="center"/>
    </xf>
    <xf numFmtId="4" fontId="77" fillId="0" borderId="9" xfId="0" applyNumberFormat="1" applyFont="1" applyBorder="1" applyAlignment="1">
      <alignment vertical="center"/>
    </xf>
    <xf numFmtId="0" fontId="9" fillId="9" borderId="10" xfId="0" applyFont="1" applyFill="1" applyBorder="1" applyAlignment="1">
      <alignment horizontal="center" vertical="center" wrapText="1"/>
    </xf>
    <xf numFmtId="0" fontId="9" fillId="9" borderId="11" xfId="0" applyFont="1" applyFill="1" applyBorder="1" applyAlignment="1">
      <alignment horizontal="center" vertical="center" wrapText="1"/>
    </xf>
    <xf numFmtId="0" fontId="9" fillId="9" borderId="3" xfId="0" applyFont="1" applyFill="1" applyBorder="1" applyAlignment="1">
      <alignment horizontal="center" vertical="center" wrapText="1"/>
    </xf>
    <xf numFmtId="4" fontId="75" fillId="0" borderId="7" xfId="0" applyNumberFormat="1" applyFont="1" applyBorder="1" applyAlignment="1">
      <alignment vertical="center" wrapText="1"/>
    </xf>
    <xf numFmtId="4" fontId="75" fillId="0" borderId="0" xfId="0" applyNumberFormat="1" applyFont="1" applyAlignment="1">
      <alignment vertical="center" wrapText="1"/>
    </xf>
    <xf numFmtId="4" fontId="75" fillId="0" borderId="6" xfId="0" applyNumberFormat="1" applyFont="1" applyBorder="1" applyAlignment="1">
      <alignment vertical="center" wrapText="1"/>
    </xf>
    <xf numFmtId="4" fontId="76" fillId="0" borderId="7" xfId="0" applyNumberFormat="1" applyFont="1" applyBorder="1" applyAlignment="1">
      <alignment vertical="center" wrapText="1"/>
    </xf>
    <xf numFmtId="4" fontId="76" fillId="0" borderId="0" xfId="0" applyNumberFormat="1" applyFont="1" applyAlignment="1">
      <alignment vertical="center" wrapText="1"/>
    </xf>
    <xf numFmtId="4" fontId="76" fillId="0" borderId="6" xfId="0" applyNumberFormat="1" applyFont="1" applyBorder="1" applyAlignment="1">
      <alignment vertical="center" wrapText="1"/>
    </xf>
    <xf numFmtId="4" fontId="47" fillId="5" borderId="12" xfId="0" applyNumberFormat="1" applyFont="1" applyFill="1" applyBorder="1" applyAlignment="1">
      <alignment vertical="center"/>
    </xf>
    <xf numFmtId="4" fontId="47" fillId="5" borderId="14" xfId="0" applyNumberFormat="1" applyFont="1" applyFill="1" applyBorder="1" applyAlignment="1">
      <alignment vertical="center"/>
    </xf>
    <xf numFmtId="4" fontId="47" fillId="5" borderId="13" xfId="0" applyNumberFormat="1" applyFont="1" applyFill="1" applyBorder="1" applyAlignment="1">
      <alignment vertical="center"/>
    </xf>
    <xf numFmtId="10" fontId="38" fillId="0" borderId="7" xfId="4" applyNumberFormat="1" applyFont="1" applyBorder="1" applyAlignment="1">
      <alignment vertical="center"/>
    </xf>
    <xf numFmtId="10" fontId="38" fillId="0" borderId="7" xfId="5" applyNumberFormat="1" applyFont="1" applyBorder="1" applyAlignment="1">
      <alignment vertical="center"/>
    </xf>
    <xf numFmtId="10" fontId="38" fillId="0" borderId="6" xfId="5" applyNumberFormat="1" applyFont="1" applyBorder="1" applyAlignment="1">
      <alignment vertical="center"/>
    </xf>
    <xf numFmtId="0" fontId="65" fillId="0" borderId="0" xfId="0" applyFont="1" applyAlignment="1">
      <alignment horizontal="justify"/>
    </xf>
    <xf numFmtId="0" fontId="64" fillId="0" borderId="0" xfId="0" applyFont="1" applyAlignment="1">
      <alignment horizontal="justify" vertical="center" wrapText="1"/>
    </xf>
    <xf numFmtId="0" fontId="65" fillId="0" borderId="1" xfId="0" applyFont="1" applyBorder="1" applyAlignment="1">
      <alignment horizontal="justify" vertical="center" wrapText="1"/>
    </xf>
    <xf numFmtId="0" fontId="38" fillId="9" borderId="2" xfId="0" applyFont="1" applyFill="1" applyBorder="1" applyAlignment="1">
      <alignment horizontal="center" textRotation="90" wrapText="1"/>
    </xf>
    <xf numFmtId="10" fontId="28" fillId="0" borderId="4" xfId="0" applyNumberFormat="1" applyFont="1" applyBorder="1" applyAlignment="1">
      <alignment vertical="center"/>
    </xf>
    <xf numFmtId="0" fontId="65" fillId="0" borderId="1" xfId="0" applyFont="1" applyBorder="1" applyAlignment="1">
      <alignment vertical="center" wrapText="1"/>
    </xf>
    <xf numFmtId="4" fontId="27" fillId="0" borderId="4" xfId="0" applyNumberFormat="1" applyFont="1" applyBorder="1" applyAlignment="1">
      <alignment vertical="center" wrapText="1"/>
    </xf>
    <xf numFmtId="49" fontId="38" fillId="0" borderId="7" xfId="0" applyNumberFormat="1" applyFont="1" applyBorder="1" applyAlignment="1">
      <alignment vertical="center" wrapText="1"/>
    </xf>
    <xf numFmtId="49" fontId="38" fillId="0" borderId="0" xfId="0" applyNumberFormat="1" applyFont="1" applyAlignment="1">
      <alignment vertical="center" wrapText="1"/>
    </xf>
    <xf numFmtId="49" fontId="38" fillId="0" borderId="6" xfId="0" applyNumberFormat="1" applyFont="1" applyBorder="1" applyAlignment="1">
      <alignment vertical="center" wrapText="1"/>
    </xf>
    <xf numFmtId="0" fontId="65" fillId="0" borderId="0" xfId="0" applyFont="1" applyAlignment="1">
      <alignment horizontal="justify" wrapText="1"/>
    </xf>
    <xf numFmtId="0" fontId="29" fillId="0" borderId="2" xfId="2" applyFont="1" applyBorder="1" applyAlignment="1">
      <alignment horizontal="justify" vertical="top" wrapText="1"/>
    </xf>
    <xf numFmtId="0" fontId="37" fillId="0" borderId="2" xfId="2" applyFont="1" applyBorder="1" applyAlignment="1">
      <alignment horizontal="justify" vertical="top" wrapText="1"/>
    </xf>
    <xf numFmtId="4" fontId="31" fillId="0" borderId="18" xfId="0" applyNumberFormat="1" applyFont="1" applyBorder="1" applyAlignment="1">
      <alignment vertical="center"/>
    </xf>
    <xf numFmtId="4" fontId="31" fillId="0" borderId="19" xfId="0" applyNumberFormat="1" applyFont="1" applyBorder="1" applyAlignment="1">
      <alignment vertical="center"/>
    </xf>
    <xf numFmtId="4" fontId="31" fillId="0" borderId="20" xfId="0" applyNumberFormat="1" applyFont="1" applyBorder="1" applyAlignment="1">
      <alignment vertical="center"/>
    </xf>
    <xf numFmtId="0" fontId="61" fillId="0" borderId="0" xfId="0" applyFont="1" applyAlignment="1">
      <alignment horizontal="justify" vertical="center" wrapText="1"/>
    </xf>
    <xf numFmtId="0" fontId="62" fillId="0" borderId="0" xfId="0" applyFont="1" applyAlignment="1">
      <alignment horizontal="justify" vertical="center" wrapText="1"/>
    </xf>
    <xf numFmtId="0" fontId="28" fillId="0" borderId="7" xfId="0" applyFont="1" applyBorder="1" applyAlignment="1">
      <alignment vertical="center"/>
    </xf>
    <xf numFmtId="0" fontId="28" fillId="0" borderId="6" xfId="0" applyFont="1" applyBorder="1" applyAlignment="1">
      <alignment vertical="center"/>
    </xf>
    <xf numFmtId="49" fontId="63" fillId="0" borderId="10" xfId="0" applyNumberFormat="1" applyFont="1" applyBorder="1" applyAlignment="1">
      <alignment horizontal="center" vertical="center" wrapText="1"/>
    </xf>
    <xf numFmtId="49" fontId="63" fillId="0" borderId="11" xfId="0" applyNumberFormat="1" applyFont="1" applyBorder="1" applyAlignment="1">
      <alignment horizontal="center" vertical="center" wrapText="1"/>
    </xf>
    <xf numFmtId="49" fontId="63" fillId="0" borderId="3" xfId="0" applyNumberFormat="1" applyFont="1" applyBorder="1" applyAlignment="1">
      <alignment horizontal="center" vertical="center" wrapText="1"/>
    </xf>
    <xf numFmtId="0" fontId="49" fillId="14" borderId="0" xfId="0" applyFont="1" applyFill="1" applyAlignment="1">
      <alignment horizontal="center"/>
    </xf>
    <xf numFmtId="49" fontId="28" fillId="5" borderId="4" xfId="0" applyNumberFormat="1" applyFont="1" applyFill="1" applyBorder="1" applyAlignment="1">
      <alignment horizontal="left" vertical="center"/>
    </xf>
    <xf numFmtId="0" fontId="28" fillId="5" borderId="4" xfId="0" applyFont="1" applyFill="1" applyBorder="1" applyAlignment="1">
      <alignment horizontal="center" vertical="center"/>
    </xf>
    <xf numFmtId="0" fontId="46" fillId="0" borderId="4" xfId="0" applyFont="1" applyBorder="1" applyAlignment="1">
      <alignment horizontal="center" vertical="center"/>
    </xf>
    <xf numFmtId="49" fontId="39" fillId="0" borderId="4" xfId="0" applyNumberFormat="1" applyFont="1" applyBorder="1" applyAlignment="1">
      <alignment horizontal="center" vertical="center"/>
    </xf>
    <xf numFmtId="0" fontId="37" fillId="0" borderId="4" xfId="0" applyFont="1" applyBorder="1" applyAlignment="1">
      <alignment horizontal="center" vertical="center"/>
    </xf>
    <xf numFmtId="49" fontId="36" fillId="0" borderId="4" xfId="0" applyNumberFormat="1" applyFont="1" applyBorder="1" applyAlignment="1">
      <alignment horizontal="center" vertical="center"/>
    </xf>
    <xf numFmtId="0" fontId="17" fillId="0" borderId="2" xfId="0" applyFont="1" applyBorder="1" applyAlignment="1">
      <alignment horizontal="center"/>
    </xf>
    <xf numFmtId="0" fontId="24" fillId="0" borderId="2" xfId="0" applyFont="1" applyBorder="1" applyAlignment="1">
      <alignment horizontal="center" vertical="center"/>
    </xf>
    <xf numFmtId="4" fontId="27" fillId="6" borderId="10" xfId="0" applyNumberFormat="1" applyFont="1" applyFill="1" applyBorder="1" applyAlignment="1">
      <alignment vertical="center"/>
    </xf>
    <xf numFmtId="4" fontId="27" fillId="6" borderId="11" xfId="0" applyNumberFormat="1" applyFont="1" applyFill="1" applyBorder="1" applyAlignment="1">
      <alignment vertical="center"/>
    </xf>
    <xf numFmtId="4" fontId="27" fillId="6" borderId="3" xfId="0" applyNumberFormat="1" applyFont="1" applyFill="1" applyBorder="1" applyAlignment="1">
      <alignment vertical="center"/>
    </xf>
    <xf numFmtId="49" fontId="22" fillId="6" borderId="2" xfId="0" applyNumberFormat="1" applyFont="1" applyFill="1" applyBorder="1" applyAlignment="1">
      <alignment horizontal="center" vertical="center"/>
    </xf>
    <xf numFmtId="0" fontId="9" fillId="0" borderId="2" xfId="0" applyFont="1" applyBorder="1" applyAlignment="1">
      <alignment vertical="center"/>
    </xf>
    <xf numFmtId="0" fontId="22" fillId="6" borderId="2" xfId="0" applyFont="1" applyFill="1" applyBorder="1" applyAlignment="1">
      <alignment horizontal="center" vertical="center"/>
    </xf>
    <xf numFmtId="0" fontId="24" fillId="0" borderId="2" xfId="0" applyFont="1" applyBorder="1" applyAlignment="1">
      <alignment vertical="center"/>
    </xf>
    <xf numFmtId="49" fontId="36" fillId="0" borderId="4" xfId="0" applyNumberFormat="1" applyFont="1" applyBorder="1" applyAlignment="1">
      <alignment horizontal="center" vertical="center" wrapText="1"/>
    </xf>
    <xf numFmtId="0" fontId="29" fillId="0" borderId="4" xfId="0" applyFont="1" applyBorder="1" applyAlignment="1">
      <alignment horizontal="center" vertical="center"/>
    </xf>
    <xf numFmtId="4" fontId="28" fillId="0" borderId="10" xfId="0" applyNumberFormat="1" applyFont="1" applyBorder="1" applyAlignment="1">
      <alignment vertical="center"/>
    </xf>
    <xf numFmtId="4" fontId="28" fillId="0" borderId="11" xfId="0" applyNumberFormat="1" applyFont="1" applyBorder="1" applyAlignment="1">
      <alignment vertical="center"/>
    </xf>
    <xf numFmtId="4" fontId="28" fillId="0" borderId="3" xfId="0" applyNumberFormat="1" applyFont="1" applyBorder="1" applyAlignment="1">
      <alignment vertical="center"/>
    </xf>
    <xf numFmtId="10" fontId="28" fillId="0" borderId="7" xfId="0" applyNumberFormat="1" applyFont="1" applyBorder="1" applyAlignment="1">
      <alignment vertical="center"/>
    </xf>
    <xf numFmtId="4" fontId="46" fillId="15" borderId="10" xfId="0" applyNumberFormat="1" applyFont="1" applyFill="1" applyBorder="1" applyAlignment="1">
      <alignment vertical="center" wrapText="1"/>
    </xf>
    <xf numFmtId="4" fontId="46" fillId="15" borderId="11" xfId="0" applyNumberFormat="1" applyFont="1" applyFill="1" applyBorder="1" applyAlignment="1">
      <alignment vertical="center" wrapText="1"/>
    </xf>
    <xf numFmtId="4" fontId="46" fillId="15" borderId="3" xfId="0" applyNumberFormat="1" applyFont="1" applyFill="1" applyBorder="1" applyAlignment="1">
      <alignment vertical="center" wrapText="1"/>
    </xf>
    <xf numFmtId="4" fontId="11" fillId="15" borderId="10" xfId="0" applyNumberFormat="1" applyFont="1" applyFill="1" applyBorder="1" applyAlignment="1">
      <alignment vertical="center" wrapText="1"/>
    </xf>
    <xf numFmtId="4" fontId="11" fillId="15" borderId="11" xfId="0" applyNumberFormat="1" applyFont="1" applyFill="1" applyBorder="1" applyAlignment="1">
      <alignment vertical="center" wrapText="1"/>
    </xf>
    <xf numFmtId="4" fontId="11" fillId="15" borderId="3" xfId="0" applyNumberFormat="1" applyFont="1" applyFill="1" applyBorder="1" applyAlignment="1">
      <alignment vertical="center" wrapText="1"/>
    </xf>
    <xf numFmtId="4" fontId="46" fillId="8" borderId="10" xfId="0" applyNumberFormat="1" applyFont="1" applyFill="1" applyBorder="1" applyAlignment="1">
      <alignment vertical="center" wrapText="1"/>
    </xf>
    <xf numFmtId="4" fontId="46" fillId="8" borderId="11" xfId="0" applyNumberFormat="1" applyFont="1" applyFill="1" applyBorder="1" applyAlignment="1">
      <alignment vertical="center" wrapText="1"/>
    </xf>
    <xf numFmtId="4" fontId="46" fillId="8" borderId="3" xfId="0" applyNumberFormat="1" applyFont="1" applyFill="1" applyBorder="1" applyAlignment="1">
      <alignment vertical="center" wrapText="1"/>
    </xf>
    <xf numFmtId="4" fontId="3" fillId="10" borderId="10" xfId="0" applyNumberFormat="1" applyFont="1" applyFill="1" applyBorder="1" applyAlignment="1">
      <alignment wrapText="1"/>
    </xf>
    <xf numFmtId="4" fontId="3" fillId="10" borderId="11" xfId="0" applyNumberFormat="1" applyFont="1" applyFill="1" applyBorder="1" applyAlignment="1">
      <alignment wrapText="1"/>
    </xf>
    <xf numFmtId="4" fontId="3" fillId="10" borderId="3" xfId="0" applyNumberFormat="1" applyFont="1" applyFill="1" applyBorder="1" applyAlignment="1">
      <alignment wrapText="1"/>
    </xf>
    <xf numFmtId="4" fontId="2" fillId="0" borderId="10" xfId="0" applyNumberFormat="1" applyFont="1" applyBorder="1" applyAlignment="1">
      <alignment wrapText="1"/>
    </xf>
    <xf numFmtId="4" fontId="2" fillId="0" borderId="11" xfId="0" applyNumberFormat="1" applyFont="1" applyBorder="1" applyAlignment="1">
      <alignment wrapText="1"/>
    </xf>
    <xf numFmtId="4" fontId="2" fillId="0" borderId="3" xfId="0" applyNumberFormat="1" applyFont="1" applyBorder="1" applyAlignment="1">
      <alignment wrapText="1"/>
    </xf>
    <xf numFmtId="4" fontId="3" fillId="10" borderId="10" xfId="0" applyNumberFormat="1" applyFont="1" applyFill="1" applyBorder="1" applyAlignment="1">
      <alignment vertical="center" wrapText="1"/>
    </xf>
    <xf numFmtId="4" fontId="3" fillId="10" borderId="11" xfId="0" applyNumberFormat="1" applyFont="1" applyFill="1" applyBorder="1" applyAlignment="1">
      <alignment vertical="center" wrapText="1"/>
    </xf>
    <xf numFmtId="4" fontId="3" fillId="10" borderId="3" xfId="0" applyNumberFormat="1" applyFont="1" applyFill="1" applyBorder="1" applyAlignment="1">
      <alignment vertical="center" wrapText="1"/>
    </xf>
    <xf numFmtId="0" fontId="23" fillId="0" borderId="10" xfId="0" applyFont="1" applyBorder="1" applyAlignment="1">
      <alignment horizontal="center" vertical="center" wrapText="1"/>
    </xf>
    <xf numFmtId="0" fontId="23" fillId="0" borderId="11" xfId="0" applyFont="1" applyBorder="1" applyAlignment="1">
      <alignment horizontal="center" vertical="center" wrapText="1"/>
    </xf>
    <xf numFmtId="0" fontId="23" fillId="0" borderId="3" xfId="0" applyFont="1" applyBorder="1" applyAlignment="1">
      <alignment horizontal="center" vertical="center" wrapText="1"/>
    </xf>
    <xf numFmtId="0" fontId="22" fillId="6" borderId="10" xfId="0" applyFont="1" applyFill="1" applyBorder="1" applyAlignment="1">
      <alignment vertical="center" wrapText="1"/>
    </xf>
    <xf numFmtId="0" fontId="22" fillId="6" borderId="11" xfId="0" applyFont="1" applyFill="1" applyBorder="1" applyAlignment="1">
      <alignment vertical="center" wrapText="1"/>
    </xf>
    <xf numFmtId="0" fontId="22" fillId="6" borderId="3" xfId="0" applyFont="1" applyFill="1" applyBorder="1" applyAlignment="1">
      <alignment vertical="center" wrapText="1"/>
    </xf>
    <xf numFmtId="4" fontId="3" fillId="6" borderId="10" xfId="0" applyNumberFormat="1" applyFont="1" applyFill="1" applyBorder="1" applyAlignment="1">
      <alignment wrapText="1"/>
    </xf>
    <xf numFmtId="4" fontId="3" fillId="6" borderId="11" xfId="0" applyNumberFormat="1" applyFont="1" applyFill="1" applyBorder="1" applyAlignment="1">
      <alignment wrapText="1"/>
    </xf>
    <xf numFmtId="4" fontId="3" fillId="6" borderId="3" xfId="0" applyNumberFormat="1" applyFont="1" applyFill="1" applyBorder="1" applyAlignment="1">
      <alignment wrapText="1"/>
    </xf>
    <xf numFmtId="4" fontId="48" fillId="0" borderId="10" xfId="0" applyNumberFormat="1" applyFont="1" applyBorder="1" applyAlignment="1">
      <alignment vertical="center"/>
    </xf>
    <xf numFmtId="4" fontId="48" fillId="0" borderId="11" xfId="0" applyNumberFormat="1" applyFont="1" applyBorder="1" applyAlignment="1">
      <alignment vertical="center"/>
    </xf>
    <xf numFmtId="4" fontId="48" fillId="0" borderId="3" xfId="0" applyNumberFormat="1" applyFont="1" applyBorder="1" applyAlignment="1">
      <alignment vertical="center"/>
    </xf>
    <xf numFmtId="0" fontId="23" fillId="0" borderId="10" xfId="0" applyFont="1" applyBorder="1" applyAlignment="1">
      <alignment horizontal="center" vertical="center"/>
    </xf>
    <xf numFmtId="0" fontId="23" fillId="0" borderId="11" xfId="0" applyFont="1" applyBorder="1" applyAlignment="1">
      <alignment horizontal="center" vertical="center"/>
    </xf>
    <xf numFmtId="0" fontId="23" fillId="0" borderId="3" xfId="0" applyFont="1" applyBorder="1" applyAlignment="1">
      <alignment horizontal="center" vertical="center"/>
    </xf>
    <xf numFmtId="10" fontId="8" fillId="6" borderId="10" xfId="0" applyNumberFormat="1" applyFont="1" applyFill="1" applyBorder="1" applyAlignment="1">
      <alignment vertical="center"/>
    </xf>
    <xf numFmtId="10" fontId="8" fillId="6" borderId="11" xfId="0" applyNumberFormat="1" applyFont="1" applyFill="1" applyBorder="1" applyAlignment="1">
      <alignment vertical="center"/>
    </xf>
    <xf numFmtId="10" fontId="8" fillId="6" borderId="3" xfId="0" applyNumberFormat="1" applyFont="1" applyFill="1" applyBorder="1" applyAlignment="1">
      <alignment vertical="center"/>
    </xf>
    <xf numFmtId="0" fontId="2" fillId="0" borderId="2" xfId="0" applyFont="1" applyBorder="1" applyAlignment="1">
      <alignment horizontal="center"/>
    </xf>
    <xf numFmtId="4" fontId="11" fillId="8" borderId="10" xfId="0" applyNumberFormat="1" applyFont="1" applyFill="1" applyBorder="1" applyAlignment="1">
      <alignment vertical="center" wrapText="1"/>
    </xf>
    <xf numFmtId="4" fontId="11" fillId="8" borderId="11" xfId="0" applyNumberFormat="1" applyFont="1" applyFill="1" applyBorder="1" applyAlignment="1">
      <alignment vertical="center" wrapText="1"/>
    </xf>
    <xf numFmtId="4" fontId="11" fillId="8" borderId="3" xfId="0" applyNumberFormat="1" applyFont="1" applyFill="1" applyBorder="1" applyAlignment="1">
      <alignment vertical="center" wrapText="1"/>
    </xf>
    <xf numFmtId="0" fontId="22" fillId="6" borderId="2" xfId="0" applyFont="1" applyFill="1" applyBorder="1" applyAlignment="1">
      <alignment vertical="center"/>
    </xf>
    <xf numFmtId="4" fontId="9" fillId="0" borderId="10" xfId="0" applyNumberFormat="1" applyFont="1" applyBorder="1" applyAlignment="1">
      <alignment wrapText="1"/>
    </xf>
    <xf numFmtId="4" fontId="9" fillId="0" borderId="11" xfId="0" applyNumberFormat="1" applyFont="1" applyBorder="1" applyAlignment="1">
      <alignment wrapText="1"/>
    </xf>
    <xf numFmtId="4" fontId="9" fillId="0" borderId="3" xfId="0" applyNumberFormat="1" applyFont="1" applyBorder="1" applyAlignment="1">
      <alignment wrapText="1"/>
    </xf>
    <xf numFmtId="4" fontId="7" fillId="0" borderId="10" xfId="0" applyNumberFormat="1" applyFont="1" applyBorder="1" applyAlignment="1">
      <alignment wrapText="1"/>
    </xf>
    <xf numFmtId="4" fontId="7" fillId="0" borderId="11" xfId="0" applyNumberFormat="1" applyFont="1" applyBorder="1" applyAlignment="1">
      <alignment wrapText="1"/>
    </xf>
    <xf numFmtId="4" fontId="7" fillId="0" borderId="3" xfId="0" applyNumberFormat="1" applyFont="1" applyBorder="1" applyAlignment="1">
      <alignment wrapText="1"/>
    </xf>
    <xf numFmtId="0" fontId="27" fillId="0" borderId="7" xfId="0" applyFont="1" applyBorder="1" applyAlignment="1">
      <alignment horizontal="center" vertical="center"/>
    </xf>
    <xf numFmtId="0" fontId="27" fillId="0" borderId="6" xfId="0" applyFont="1" applyBorder="1" applyAlignment="1">
      <alignment horizontal="center" vertical="center"/>
    </xf>
    <xf numFmtId="49" fontId="37" fillId="0" borderId="7" xfId="0" applyNumberFormat="1" applyFont="1" applyBorder="1" applyAlignment="1">
      <alignment horizontal="left" vertical="center"/>
    </xf>
    <xf numFmtId="49" fontId="37" fillId="0" borderId="6" xfId="0" applyNumberFormat="1" applyFont="1" applyBorder="1" applyAlignment="1">
      <alignment horizontal="left" vertical="center"/>
    </xf>
    <xf numFmtId="3" fontId="16" fillId="0" borderId="2" xfId="0" applyNumberFormat="1" applyFont="1" applyBorder="1" applyAlignment="1">
      <alignment wrapText="1"/>
    </xf>
    <xf numFmtId="3" fontId="16" fillId="0" borderId="2" xfId="0" applyNumberFormat="1" applyFont="1" applyBorder="1"/>
    <xf numFmtId="3" fontId="40" fillId="0" borderId="2" xfId="0" applyNumberFormat="1" applyFont="1" applyBorder="1"/>
    <xf numFmtId="3" fontId="40" fillId="0" borderId="2" xfId="2" applyNumberFormat="1" applyFont="1" applyBorder="1" applyAlignment="1">
      <alignment wrapText="1"/>
    </xf>
    <xf numFmtId="4" fontId="27" fillId="0" borderId="15" xfId="0" applyNumberFormat="1" applyFont="1" applyBorder="1" applyAlignment="1">
      <alignment vertical="center"/>
    </xf>
    <xf numFmtId="4" fontId="27" fillId="0" borderId="1" xfId="0" applyNumberFormat="1" applyFont="1" applyBorder="1" applyAlignment="1">
      <alignment vertical="center"/>
    </xf>
    <xf numFmtId="4" fontId="27" fillId="0" borderId="9" xfId="0" applyNumberFormat="1" applyFont="1" applyBorder="1" applyAlignment="1">
      <alignment vertical="center"/>
    </xf>
    <xf numFmtId="0" fontId="16" fillId="0" borderId="2" xfId="2" applyFont="1" applyBorder="1" applyAlignment="1">
      <alignment vertical="center" wrapText="1"/>
    </xf>
    <xf numFmtId="49" fontId="28" fillId="0" borderId="8" xfId="0" applyNumberFormat="1" applyFont="1" applyBorder="1" applyAlignment="1">
      <alignment horizontal="left" vertical="center"/>
    </xf>
    <xf numFmtId="0" fontId="28" fillId="0" borderId="8" xfId="0" applyFont="1" applyBorder="1" applyAlignment="1">
      <alignment horizontal="center" vertical="center"/>
    </xf>
    <xf numFmtId="3" fontId="36" fillId="0" borderId="2" xfId="0" applyNumberFormat="1" applyFont="1" applyBorder="1"/>
    <xf numFmtId="3" fontId="36" fillId="0" borderId="2" xfId="2" applyNumberFormat="1" applyFont="1" applyBorder="1" applyAlignment="1">
      <alignment wrapText="1"/>
    </xf>
    <xf numFmtId="49" fontId="36" fillId="0" borderId="2" xfId="0" applyNumberFormat="1" applyFont="1" applyBorder="1" applyAlignment="1">
      <alignment horizontal="right"/>
    </xf>
    <xf numFmtId="4" fontId="27" fillId="0" borderId="15" xfId="0" applyNumberFormat="1" applyFont="1" applyBorder="1" applyAlignment="1">
      <alignment vertical="center" wrapText="1"/>
    </xf>
    <xf numFmtId="4" fontId="27" fillId="0" borderId="1" xfId="0" applyNumberFormat="1" applyFont="1" applyBorder="1" applyAlignment="1">
      <alignment vertical="center" wrapText="1"/>
    </xf>
    <xf numFmtId="4" fontId="27" fillId="0" borderId="9" xfId="0" applyNumberFormat="1" applyFont="1" applyBorder="1" applyAlignment="1">
      <alignment vertical="center" wrapText="1"/>
    </xf>
    <xf numFmtId="10" fontId="27" fillId="0" borderId="7" xfId="0" applyNumberFormat="1" applyFont="1" applyBorder="1" applyAlignment="1">
      <alignment vertical="center"/>
    </xf>
    <xf numFmtId="0" fontId="16" fillId="0" borderId="2" xfId="0" applyFont="1" applyBorder="1" applyAlignment="1">
      <alignment horizontal="left" vertical="center" wrapText="1"/>
    </xf>
    <xf numFmtId="49" fontId="16" fillId="0" borderId="2" xfId="2" applyNumberFormat="1" applyFont="1" applyBorder="1" applyAlignment="1">
      <alignment horizontal="right" wrapText="1"/>
    </xf>
    <xf numFmtId="49" fontId="16" fillId="0" borderId="2" xfId="0" applyNumberFormat="1" applyFont="1" applyBorder="1" applyAlignment="1">
      <alignment horizontal="right" wrapText="1"/>
    </xf>
    <xf numFmtId="49" fontId="16" fillId="0" borderId="2" xfId="0" applyNumberFormat="1" applyFont="1" applyBorder="1" applyAlignment="1">
      <alignment horizontal="right"/>
    </xf>
    <xf numFmtId="0" fontId="36" fillId="0" borderId="2" xfId="2" applyFont="1" applyBorder="1" applyAlignment="1">
      <alignment vertical="center" wrapText="1"/>
    </xf>
    <xf numFmtId="49" fontId="36" fillId="0" borderId="2" xfId="0" applyNumberFormat="1" applyFont="1" applyBorder="1" applyAlignment="1">
      <alignment horizontal="center" vertical="center"/>
    </xf>
    <xf numFmtId="0" fontId="36" fillId="0" borderId="2" xfId="0" applyFont="1" applyBorder="1" applyAlignment="1">
      <alignment horizontal="left" vertical="center" wrapText="1"/>
    </xf>
    <xf numFmtId="49" fontId="36" fillId="0" borderId="2" xfId="2" applyNumberFormat="1" applyFont="1" applyBorder="1" applyAlignment="1">
      <alignment horizontal="right" wrapText="1"/>
    </xf>
    <xf numFmtId="49" fontId="36" fillId="0" borderId="2" xfId="0" applyNumberFormat="1" applyFont="1" applyBorder="1" applyAlignment="1">
      <alignment horizontal="right" wrapText="1"/>
    </xf>
    <xf numFmtId="49" fontId="16" fillId="0" borderId="2" xfId="0" applyNumberFormat="1" applyFont="1" applyBorder="1" applyAlignment="1">
      <alignment horizontal="center" vertical="center"/>
    </xf>
    <xf numFmtId="4" fontId="47" fillId="5" borderId="5" xfId="0" applyNumberFormat="1" applyFont="1" applyFill="1" applyBorder="1" applyAlignment="1">
      <alignment vertical="center" wrapText="1"/>
    </xf>
    <xf numFmtId="49" fontId="27" fillId="5" borderId="4" xfId="0" applyNumberFormat="1" applyFont="1" applyFill="1" applyBorder="1" applyAlignment="1">
      <alignment horizontal="left" vertical="center"/>
    </xf>
    <xf numFmtId="4" fontId="29" fillId="0" borderId="7" xfId="0" applyNumberFormat="1" applyFont="1" applyBorder="1" applyAlignment="1">
      <alignment vertical="center" wrapText="1"/>
    </xf>
    <xf numFmtId="4" fontId="29" fillId="0" borderId="0" xfId="0" applyNumberFormat="1" applyFont="1" applyAlignment="1">
      <alignment vertical="center" wrapText="1"/>
    </xf>
    <xf numFmtId="4" fontId="29" fillId="0" borderId="6" xfId="0" applyNumberFormat="1" applyFont="1" applyBorder="1" applyAlignment="1">
      <alignment vertical="center" wrapText="1"/>
    </xf>
    <xf numFmtId="0" fontId="38" fillId="5" borderId="4" xfId="0" applyFont="1" applyFill="1" applyBorder="1" applyAlignment="1">
      <alignment horizontal="center" vertical="center"/>
    </xf>
    <xf numFmtId="0" fontId="55" fillId="0" borderId="4" xfId="0" applyFont="1" applyBorder="1" applyAlignment="1">
      <alignment horizontal="center" vertical="center"/>
    </xf>
    <xf numFmtId="49" fontId="27" fillId="6" borderId="7" xfId="0" applyNumberFormat="1" applyFont="1" applyFill="1" applyBorder="1" applyAlignment="1">
      <alignment horizontal="left" vertical="center"/>
    </xf>
    <xf numFmtId="49" fontId="27" fillId="6" borderId="6" xfId="0" applyNumberFormat="1" applyFont="1" applyFill="1" applyBorder="1" applyAlignment="1">
      <alignment horizontal="left" vertical="center"/>
    </xf>
    <xf numFmtId="49" fontId="27" fillId="11" borderId="4" xfId="0" applyNumberFormat="1" applyFont="1" applyFill="1" applyBorder="1" applyAlignment="1">
      <alignment horizontal="left" vertical="center"/>
    </xf>
    <xf numFmtId="0" fontId="27" fillId="11" borderId="4" xfId="0" applyFont="1" applyFill="1" applyBorder="1" applyAlignment="1">
      <alignment horizontal="center" vertical="center"/>
    </xf>
    <xf numFmtId="4" fontId="27" fillId="11" borderId="7" xfId="0" applyNumberFormat="1" applyFont="1" applyFill="1" applyBorder="1" applyAlignment="1">
      <alignment vertical="center"/>
    </xf>
    <xf numFmtId="4" fontId="27" fillId="11" borderId="0" xfId="0" applyNumberFormat="1" applyFont="1" applyFill="1" applyAlignment="1">
      <alignment vertical="center"/>
    </xf>
    <xf numFmtId="4" fontId="27" fillId="11" borderId="6" xfId="0" applyNumberFormat="1" applyFont="1" applyFill="1" applyBorder="1" applyAlignment="1">
      <alignment vertical="center"/>
    </xf>
    <xf numFmtId="4" fontId="27" fillId="6" borderId="7" xfId="0" applyNumberFormat="1" applyFont="1" applyFill="1" applyBorder="1" applyAlignment="1">
      <alignment vertical="center"/>
    </xf>
    <xf numFmtId="4" fontId="27" fillId="6" borderId="0" xfId="0" applyNumberFormat="1" applyFont="1" applyFill="1" applyAlignment="1">
      <alignment vertical="center"/>
    </xf>
    <xf numFmtId="4" fontId="27" fillId="6" borderId="6" xfId="0" applyNumberFormat="1" applyFont="1" applyFill="1" applyBorder="1" applyAlignment="1">
      <alignment vertical="center"/>
    </xf>
    <xf numFmtId="4" fontId="27" fillId="11" borderId="7" xfId="0" applyNumberFormat="1" applyFont="1" applyFill="1" applyBorder="1" applyAlignment="1">
      <alignment vertical="center" wrapText="1"/>
    </xf>
    <xf numFmtId="4" fontId="27" fillId="11" borderId="0" xfId="0" applyNumberFormat="1" applyFont="1" applyFill="1" applyAlignment="1">
      <alignment vertical="center" wrapText="1"/>
    </xf>
    <xf numFmtId="4" fontId="27" fillId="11" borderId="6" xfId="0" applyNumberFormat="1" applyFont="1" applyFill="1" applyBorder="1" applyAlignment="1">
      <alignment vertical="center" wrapText="1"/>
    </xf>
    <xf numFmtId="49" fontId="27" fillId="11" borderId="5" xfId="0" applyNumberFormat="1" applyFont="1" applyFill="1" applyBorder="1" applyAlignment="1">
      <alignment horizontal="center" vertical="center"/>
    </xf>
    <xf numFmtId="4" fontId="28" fillId="11" borderId="7" xfId="0" applyNumberFormat="1" applyFont="1" applyFill="1" applyBorder="1" applyAlignment="1">
      <alignment vertical="center"/>
    </xf>
    <xf numFmtId="4" fontId="28" fillId="11" borderId="0" xfId="0" applyNumberFormat="1" applyFont="1" applyFill="1" applyAlignment="1">
      <alignment vertical="center"/>
    </xf>
    <xf numFmtId="4" fontId="28" fillId="11" borderId="6" xfId="0" applyNumberFormat="1" applyFont="1" applyFill="1" applyBorder="1" applyAlignment="1">
      <alignment vertical="center"/>
    </xf>
    <xf numFmtId="0" fontId="24" fillId="0" borderId="10" xfId="0" applyFont="1" applyBorder="1" applyAlignment="1">
      <alignment vertical="center"/>
    </xf>
    <xf numFmtId="0" fontId="24" fillId="0" borderId="11" xfId="0" applyFont="1" applyBorder="1" applyAlignment="1">
      <alignment vertical="center"/>
    </xf>
    <xf numFmtId="0" fontId="22" fillId="10" borderId="10" xfId="0" applyFont="1" applyFill="1" applyBorder="1" applyAlignment="1">
      <alignment vertical="center" wrapText="1"/>
    </xf>
    <xf numFmtId="0" fontId="22" fillId="10" borderId="11" xfId="0" applyFont="1" applyFill="1" applyBorder="1" applyAlignment="1">
      <alignment vertical="center" wrapText="1"/>
    </xf>
    <xf numFmtId="0" fontId="22" fillId="10" borderId="3" xfId="0" applyFont="1" applyFill="1" applyBorder="1" applyAlignment="1">
      <alignment vertical="center" wrapText="1"/>
    </xf>
    <xf numFmtId="0" fontId="28" fillId="9" borderId="10" xfId="0" applyFont="1" applyFill="1" applyBorder="1" applyAlignment="1">
      <alignment horizontal="center" vertical="center" wrapText="1"/>
    </xf>
    <xf numFmtId="0" fontId="28" fillId="9" borderId="11" xfId="0" applyFont="1" applyFill="1" applyBorder="1" applyAlignment="1">
      <alignment horizontal="center" vertical="center" wrapText="1"/>
    </xf>
    <xf numFmtId="0" fontId="28" fillId="9" borderId="3" xfId="0" applyFont="1" applyFill="1" applyBorder="1" applyAlignment="1">
      <alignment horizontal="center" vertical="center" wrapText="1"/>
    </xf>
    <xf numFmtId="1" fontId="50" fillId="0" borderId="10" xfId="0" applyNumberFormat="1" applyFont="1" applyBorder="1" applyAlignment="1">
      <alignment horizontal="center" vertical="center"/>
    </xf>
    <xf numFmtId="1" fontId="50" fillId="0" borderId="11" xfId="0" applyNumberFormat="1" applyFont="1" applyBorder="1" applyAlignment="1">
      <alignment horizontal="center" vertical="center"/>
    </xf>
    <xf numFmtId="1" fontId="50" fillId="0" borderId="3" xfId="0" applyNumberFormat="1" applyFont="1" applyBorder="1" applyAlignment="1">
      <alignment horizontal="center" vertical="center"/>
    </xf>
    <xf numFmtId="3" fontId="28" fillId="11" borderId="12" xfId="0" applyNumberFormat="1" applyFont="1" applyFill="1" applyBorder="1" applyAlignment="1">
      <alignment vertical="center"/>
    </xf>
    <xf numFmtId="3" fontId="28" fillId="11" borderId="13" xfId="0" applyNumberFormat="1" applyFont="1" applyFill="1" applyBorder="1" applyAlignment="1">
      <alignment vertical="center"/>
    </xf>
    <xf numFmtId="3" fontId="28" fillId="11" borderId="14" xfId="0" applyNumberFormat="1" applyFont="1" applyFill="1" applyBorder="1" applyAlignment="1">
      <alignment vertical="center"/>
    </xf>
    <xf numFmtId="0" fontId="9" fillId="10" borderId="2" xfId="0" applyFont="1" applyFill="1" applyBorder="1" applyAlignment="1">
      <alignment vertical="center" wrapText="1"/>
    </xf>
    <xf numFmtId="0" fontId="28" fillId="0" borderId="0" xfId="0" applyFont="1" applyAlignment="1">
      <alignment horizontal="center"/>
    </xf>
    <xf numFmtId="0" fontId="28" fillId="0" borderId="0" xfId="0" applyFont="1" applyAlignment="1">
      <alignment horizontal="justify" vertical="center" wrapText="1"/>
    </xf>
    <xf numFmtId="0" fontId="28" fillId="9" borderId="2" xfId="0" applyFont="1" applyFill="1" applyBorder="1" applyAlignment="1">
      <alignment horizontal="center" textRotation="90" wrapText="1"/>
    </xf>
    <xf numFmtId="0" fontId="28" fillId="0" borderId="0" xfId="0" applyFont="1" applyAlignment="1">
      <alignment horizontal="justify"/>
    </xf>
    <xf numFmtId="4" fontId="28" fillId="9" borderId="10" xfId="0" applyNumberFormat="1" applyFont="1" applyFill="1" applyBorder="1" applyAlignment="1">
      <alignment horizontal="center" vertical="center" wrapText="1"/>
    </xf>
    <xf numFmtId="4" fontId="28" fillId="9" borderId="11" xfId="0" applyNumberFormat="1" applyFont="1" applyFill="1" applyBorder="1" applyAlignment="1">
      <alignment horizontal="center" vertical="center" wrapText="1"/>
    </xf>
    <xf numFmtId="4" fontId="28" fillId="9" borderId="3" xfId="0" applyNumberFormat="1" applyFont="1" applyFill="1" applyBorder="1" applyAlignment="1">
      <alignment horizontal="center" vertical="center" wrapText="1"/>
    </xf>
    <xf numFmtId="4" fontId="27" fillId="10" borderId="10" xfId="0" applyNumberFormat="1" applyFont="1" applyFill="1" applyBorder="1" applyAlignment="1">
      <alignment vertical="center" wrapText="1"/>
    </xf>
    <xf numFmtId="4" fontId="27" fillId="10" borderId="11" xfId="0" applyNumberFormat="1" applyFont="1" applyFill="1" applyBorder="1" applyAlignment="1">
      <alignment vertical="center" wrapText="1"/>
    </xf>
    <xf numFmtId="4" fontId="27" fillId="10" borderId="3" xfId="0" applyNumberFormat="1" applyFont="1" applyFill="1" applyBorder="1" applyAlignment="1">
      <alignment vertical="center" wrapText="1"/>
    </xf>
    <xf numFmtId="10" fontId="27" fillId="12" borderId="10" xfId="0" applyNumberFormat="1" applyFont="1" applyFill="1" applyBorder="1" applyAlignment="1">
      <alignment vertical="center"/>
    </xf>
    <xf numFmtId="10" fontId="27" fillId="12" borderId="11" xfId="0" applyNumberFormat="1" applyFont="1" applyFill="1" applyBorder="1" applyAlignment="1">
      <alignment vertical="center"/>
    </xf>
    <xf numFmtId="10" fontId="27" fillId="12" borderId="3" xfId="0" applyNumberFormat="1" applyFont="1" applyFill="1" applyBorder="1" applyAlignment="1">
      <alignment vertical="center"/>
    </xf>
    <xf numFmtId="0" fontId="83" fillId="0" borderId="10" xfId="0" applyFont="1" applyBorder="1" applyAlignment="1">
      <alignment horizontal="center" vertical="center" wrapText="1"/>
    </xf>
    <xf numFmtId="0" fontId="83" fillId="0" borderId="11" xfId="0" applyFont="1" applyBorder="1" applyAlignment="1">
      <alignment horizontal="center" vertical="center" wrapText="1"/>
    </xf>
    <xf numFmtId="0" fontId="83" fillId="0" borderId="3" xfId="0" applyFont="1" applyBorder="1" applyAlignment="1">
      <alignment horizontal="center" vertical="center" wrapText="1"/>
    </xf>
    <xf numFmtId="4" fontId="38" fillId="0" borderId="10" xfId="0" applyNumberFormat="1" applyFont="1" applyBorder="1" applyAlignment="1">
      <alignment wrapText="1"/>
    </xf>
    <xf numFmtId="4" fontId="38" fillId="0" borderId="11" xfId="0" applyNumberFormat="1" applyFont="1" applyBorder="1" applyAlignment="1">
      <alignment wrapText="1"/>
    </xf>
    <xf numFmtId="4" fontId="38" fillId="0" borderId="3" xfId="0" applyNumberFormat="1" applyFont="1" applyBorder="1" applyAlignment="1">
      <alignment wrapText="1"/>
    </xf>
    <xf numFmtId="0" fontId="12" fillId="6" borderId="2" xfId="0" applyFont="1" applyFill="1" applyBorder="1" applyAlignment="1">
      <alignment horizontal="center"/>
    </xf>
    <xf numFmtId="10" fontId="28" fillId="0" borderId="10" xfId="0" applyNumberFormat="1" applyFont="1" applyBorder="1" applyAlignment="1">
      <alignment vertical="center"/>
    </xf>
    <xf numFmtId="10" fontId="28" fillId="0" borderId="3" xfId="0" applyNumberFormat="1" applyFont="1" applyBorder="1" applyAlignment="1">
      <alignment vertical="center"/>
    </xf>
    <xf numFmtId="0" fontId="51" fillId="9" borderId="12" xfId="0" applyFont="1" applyFill="1" applyBorder="1" applyAlignment="1">
      <alignment horizontal="center" vertical="center" wrapText="1"/>
    </xf>
    <xf numFmtId="0" fontId="51" fillId="9" borderId="13" xfId="0" applyFont="1" applyFill="1" applyBorder="1" applyAlignment="1">
      <alignment horizontal="center" vertical="center" wrapText="1"/>
    </xf>
    <xf numFmtId="0" fontId="51" fillId="9" borderId="14" xfId="0" applyFont="1" applyFill="1" applyBorder="1" applyAlignment="1">
      <alignment horizontal="center" vertical="center" wrapText="1"/>
    </xf>
    <xf numFmtId="0" fontId="51" fillId="9" borderId="15" xfId="0" applyFont="1" applyFill="1" applyBorder="1" applyAlignment="1">
      <alignment horizontal="center" vertical="center" wrapText="1"/>
    </xf>
    <xf numFmtId="0" fontId="51" fillId="9" borderId="1" xfId="0" applyFont="1" applyFill="1" applyBorder="1" applyAlignment="1">
      <alignment horizontal="center" vertical="center" wrapText="1"/>
    </xf>
    <xf numFmtId="0" fontId="51" fillId="9" borderId="9" xfId="0" applyFont="1" applyFill="1" applyBorder="1" applyAlignment="1">
      <alignment horizontal="center" vertical="center" wrapText="1"/>
    </xf>
    <xf numFmtId="10" fontId="3" fillId="6" borderId="10" xfId="0" applyNumberFormat="1" applyFont="1" applyFill="1" applyBorder="1" applyAlignment="1">
      <alignment vertical="center"/>
    </xf>
    <xf numFmtId="10" fontId="3" fillId="6" borderId="3" xfId="0" applyNumberFormat="1" applyFont="1" applyFill="1" applyBorder="1" applyAlignment="1">
      <alignment vertical="center"/>
    </xf>
    <xf numFmtId="4" fontId="15" fillId="0" borderId="10" xfId="0" applyNumberFormat="1" applyFont="1" applyBorder="1" applyAlignment="1">
      <alignment wrapText="1"/>
    </xf>
    <xf numFmtId="4" fontId="15" fillId="0" borderId="11" xfId="0" applyNumberFormat="1" applyFont="1" applyBorder="1" applyAlignment="1">
      <alignment wrapText="1"/>
    </xf>
    <xf numFmtId="4" fontId="15" fillId="0" borderId="3" xfId="0" applyNumberFormat="1" applyFont="1" applyBorder="1" applyAlignment="1">
      <alignment wrapText="1"/>
    </xf>
    <xf numFmtId="49" fontId="12" fillId="6" borderId="2" xfId="0" applyNumberFormat="1" applyFont="1" applyFill="1" applyBorder="1" applyAlignment="1">
      <alignment horizontal="center"/>
    </xf>
    <xf numFmtId="49" fontId="19" fillId="0" borderId="2" xfId="0" applyNumberFormat="1" applyFont="1" applyBorder="1" applyAlignment="1">
      <alignment horizontal="center"/>
    </xf>
    <xf numFmtId="0" fontId="12" fillId="6" borderId="10" xfId="0" applyFont="1" applyFill="1" applyBorder="1"/>
    <xf numFmtId="0" fontId="12" fillId="6" borderId="11" xfId="0" applyFont="1" applyFill="1" applyBorder="1"/>
    <xf numFmtId="0" fontId="12" fillId="6" borderId="3" xfId="0" applyFont="1" applyFill="1" applyBorder="1"/>
    <xf numFmtId="0" fontId="20" fillId="0" borderId="10" xfId="0" applyFont="1" applyBorder="1"/>
    <xf numFmtId="0" fontId="20" fillId="0" borderId="11" xfId="0" applyFont="1" applyBorder="1"/>
    <xf numFmtId="0" fontId="20" fillId="0" borderId="3" xfId="0" applyFont="1" applyBorder="1"/>
    <xf numFmtId="0" fontId="13" fillId="0" borderId="10" xfId="0" applyFont="1" applyBorder="1"/>
    <xf numFmtId="0" fontId="13" fillId="0" borderId="11" xfId="0" applyFont="1" applyBorder="1"/>
    <xf numFmtId="0" fontId="13" fillId="0" borderId="3" xfId="0" applyFont="1" applyBorder="1"/>
    <xf numFmtId="4" fontId="27" fillId="6" borderId="10" xfId="0" applyNumberFormat="1" applyFont="1" applyFill="1" applyBorder="1" applyAlignment="1">
      <alignment wrapText="1"/>
    </xf>
    <xf numFmtId="4" fontId="27" fillId="6" borderId="11" xfId="0" applyNumberFormat="1" applyFont="1" applyFill="1" applyBorder="1" applyAlignment="1">
      <alignment wrapText="1"/>
    </xf>
    <xf numFmtId="4" fontId="27" fillId="6" borderId="3" xfId="0" applyNumberFormat="1" applyFont="1" applyFill="1" applyBorder="1" applyAlignment="1">
      <alignment wrapText="1"/>
    </xf>
    <xf numFmtId="0" fontId="3" fillId="10" borderId="2" xfId="0" applyFont="1" applyFill="1" applyBorder="1" applyAlignment="1">
      <alignment horizontal="center"/>
    </xf>
    <xf numFmtId="0" fontId="3" fillId="6" borderId="2" xfId="0" applyFont="1" applyFill="1" applyBorder="1" applyAlignment="1">
      <alignment horizontal="center"/>
    </xf>
    <xf numFmtId="0" fontId="2" fillId="10" borderId="2" xfId="0" applyFont="1" applyFill="1" applyBorder="1" applyAlignment="1">
      <alignment horizontal="center" vertical="center"/>
    </xf>
    <xf numFmtId="0" fontId="2" fillId="0" borderId="0" xfId="0" applyFont="1" applyAlignment="1">
      <alignment horizontal="center"/>
    </xf>
    <xf numFmtId="0" fontId="2" fillId="0" borderId="0" xfId="0" applyFont="1" applyAlignment="1">
      <alignment horizontal="left"/>
    </xf>
    <xf numFmtId="0" fontId="16" fillId="9" borderId="2" xfId="0" applyFont="1" applyFill="1" applyBorder="1" applyAlignment="1">
      <alignment horizontal="center" vertical="center" wrapText="1"/>
    </xf>
    <xf numFmtId="164" fontId="13" fillId="0" borderId="2" xfId="0" applyNumberFormat="1" applyFont="1" applyBorder="1" applyAlignment="1">
      <alignment horizontal="center" wrapText="1"/>
    </xf>
    <xf numFmtId="4" fontId="11" fillId="10" borderId="10" xfId="0" applyNumberFormat="1" applyFont="1" applyFill="1" applyBorder="1" applyAlignment="1">
      <alignment vertical="center" wrapText="1"/>
    </xf>
    <xf numFmtId="4" fontId="11" fillId="10" borderId="11" xfId="0" applyNumberFormat="1" applyFont="1" applyFill="1" applyBorder="1" applyAlignment="1">
      <alignment vertical="center" wrapText="1"/>
    </xf>
    <xf numFmtId="4" fontId="11" fillId="10" borderId="3" xfId="0" applyNumberFormat="1" applyFont="1" applyFill="1" applyBorder="1" applyAlignment="1">
      <alignment vertical="center" wrapText="1"/>
    </xf>
    <xf numFmtId="0" fontId="2" fillId="9" borderId="10" xfId="0" applyFont="1" applyFill="1" applyBorder="1" applyAlignment="1">
      <alignment horizontal="center" vertical="center" wrapText="1"/>
    </xf>
    <xf numFmtId="0" fontId="2" fillId="9" borderId="11" xfId="0" applyFont="1" applyFill="1" applyBorder="1" applyAlignment="1">
      <alignment horizontal="center" vertical="center" wrapText="1"/>
    </xf>
    <xf numFmtId="0" fontId="2" fillId="9" borderId="3" xfId="0" applyFont="1" applyFill="1" applyBorder="1" applyAlignment="1">
      <alignment horizontal="center" vertical="center" wrapText="1"/>
    </xf>
    <xf numFmtId="164" fontId="7" fillId="0" borderId="10" xfId="0" applyNumberFormat="1" applyFont="1" applyBorder="1" applyAlignment="1">
      <alignment horizontal="center" wrapText="1"/>
    </xf>
    <xf numFmtId="164" fontId="7" fillId="0" borderId="11" xfId="0" applyNumberFormat="1" applyFont="1" applyBorder="1" applyAlignment="1">
      <alignment horizontal="center" wrapText="1"/>
    </xf>
    <xf numFmtId="164" fontId="7" fillId="0" borderId="3" xfId="0" applyNumberFormat="1" applyFont="1" applyBorder="1" applyAlignment="1">
      <alignment horizontal="center" wrapText="1"/>
    </xf>
    <xf numFmtId="4" fontId="16" fillId="9" borderId="10" xfId="0" applyNumberFormat="1" applyFont="1" applyFill="1" applyBorder="1" applyAlignment="1">
      <alignment horizontal="center" vertical="center" wrapText="1"/>
    </xf>
    <xf numFmtId="4" fontId="16" fillId="9" borderId="11" xfId="0" applyNumberFormat="1" applyFont="1" applyFill="1" applyBorder="1" applyAlignment="1">
      <alignment horizontal="center" vertical="center" wrapText="1"/>
    </xf>
    <xf numFmtId="4" fontId="16" fillId="9" borderId="3" xfId="0" applyNumberFormat="1" applyFont="1" applyFill="1" applyBorder="1" applyAlignment="1">
      <alignment horizontal="center" vertical="center" wrapText="1"/>
    </xf>
    <xf numFmtId="4" fontId="2" fillId="9" borderId="10" xfId="0" applyNumberFormat="1" applyFont="1" applyFill="1" applyBorder="1" applyAlignment="1">
      <alignment horizontal="center" vertical="center" wrapText="1"/>
    </xf>
    <xf numFmtId="4" fontId="2" fillId="9" borderId="11" xfId="0" applyNumberFormat="1" applyFont="1" applyFill="1" applyBorder="1" applyAlignment="1">
      <alignment horizontal="center" vertical="center" wrapText="1"/>
    </xf>
    <xf numFmtId="4" fontId="2" fillId="9" borderId="3" xfId="0" applyNumberFormat="1" applyFont="1" applyFill="1" applyBorder="1" applyAlignment="1">
      <alignment horizontal="center" vertical="center" wrapText="1"/>
    </xf>
    <xf numFmtId="0" fontId="3" fillId="10" borderId="10" xfId="0" applyFont="1" applyFill="1" applyBorder="1"/>
    <xf numFmtId="0" fontId="3" fillId="10" borderId="11" xfId="0" applyFont="1" applyFill="1" applyBorder="1"/>
    <xf numFmtId="0" fontId="3" fillId="10" borderId="3" xfId="0" applyFont="1" applyFill="1" applyBorder="1"/>
    <xf numFmtId="0" fontId="3" fillId="6" borderId="10" xfId="0" applyFont="1" applyFill="1" applyBorder="1"/>
    <xf numFmtId="0" fontId="3" fillId="6" borderId="11" xfId="0" applyFont="1" applyFill="1" applyBorder="1"/>
    <xf numFmtId="0" fontId="3" fillId="6" borderId="3" xfId="0" applyFont="1" applyFill="1" applyBorder="1"/>
    <xf numFmtId="0" fontId="2" fillId="0" borderId="10" xfId="0" applyFont="1" applyBorder="1"/>
    <xf numFmtId="0" fontId="2" fillId="0" borderId="11" xfId="0" applyFont="1" applyBorder="1"/>
    <xf numFmtId="0" fontId="2" fillId="0" borderId="3" xfId="0" applyFont="1" applyBorder="1"/>
    <xf numFmtId="0" fontId="6" fillId="9" borderId="10" xfId="0" applyFont="1" applyFill="1" applyBorder="1" applyAlignment="1">
      <alignment horizontal="center" vertical="center"/>
    </xf>
    <xf numFmtId="0" fontId="6" fillId="9" borderId="11" xfId="0" applyFont="1" applyFill="1" applyBorder="1" applyAlignment="1">
      <alignment horizontal="center" vertical="center"/>
    </xf>
    <xf numFmtId="0" fontId="6" fillId="9" borderId="3" xfId="0" applyFont="1" applyFill="1" applyBorder="1" applyAlignment="1">
      <alignment horizontal="center" vertical="center"/>
    </xf>
    <xf numFmtId="164" fontId="13" fillId="0" borderId="10" xfId="0" applyNumberFormat="1" applyFont="1" applyBorder="1" applyAlignment="1">
      <alignment horizontal="center" vertical="center"/>
    </xf>
    <xf numFmtId="164" fontId="13" fillId="0" borderId="11" xfId="0" applyNumberFormat="1" applyFont="1" applyBorder="1" applyAlignment="1">
      <alignment horizontal="center" vertical="center"/>
    </xf>
    <xf numFmtId="164" fontId="13" fillId="0" borderId="3" xfId="0" applyNumberFormat="1" applyFont="1" applyBorder="1" applyAlignment="1">
      <alignment horizontal="center" vertical="center"/>
    </xf>
    <xf numFmtId="10" fontId="2" fillId="0" borderId="10" xfId="0" applyNumberFormat="1" applyFont="1" applyBorder="1" applyAlignment="1">
      <alignment wrapText="1"/>
    </xf>
    <xf numFmtId="10" fontId="2" fillId="0" borderId="3" xfId="0" applyNumberFormat="1" applyFont="1" applyBorder="1" applyAlignment="1">
      <alignment wrapText="1"/>
    </xf>
    <xf numFmtId="10" fontId="12" fillId="10" borderId="10" xfId="0" applyNumberFormat="1" applyFont="1" applyFill="1" applyBorder="1" applyAlignment="1">
      <alignment vertical="center" wrapText="1"/>
    </xf>
    <xf numFmtId="10" fontId="12" fillId="10" borderId="3" xfId="0" applyNumberFormat="1" applyFont="1" applyFill="1" applyBorder="1" applyAlignment="1">
      <alignment vertical="center" wrapText="1"/>
    </xf>
    <xf numFmtId="4" fontId="27" fillId="4" borderId="10" xfId="0" applyNumberFormat="1" applyFont="1" applyFill="1" applyBorder="1" applyAlignment="1">
      <alignment vertical="center" wrapText="1"/>
    </xf>
    <xf numFmtId="4" fontId="27" fillId="4" borderId="11" xfId="0" applyNumberFormat="1" applyFont="1" applyFill="1" applyBorder="1" applyAlignment="1">
      <alignment vertical="center" wrapText="1"/>
    </xf>
    <xf numFmtId="0" fontId="3" fillId="4" borderId="10" xfId="0" applyFont="1" applyFill="1" applyBorder="1" applyAlignment="1">
      <alignment vertical="center" wrapText="1"/>
    </xf>
    <xf numFmtId="0" fontId="3" fillId="4" borderId="11" xfId="0" applyFont="1" applyFill="1" applyBorder="1" applyAlignment="1">
      <alignment vertical="center" wrapText="1"/>
    </xf>
    <xf numFmtId="0" fontId="3" fillId="4" borderId="3" xfId="0" applyFont="1" applyFill="1" applyBorder="1" applyAlignment="1">
      <alignment vertical="center" wrapText="1"/>
    </xf>
    <xf numFmtId="0" fontId="3" fillId="8" borderId="10" xfId="0" applyFont="1" applyFill="1" applyBorder="1" applyAlignment="1">
      <alignment vertical="center" wrapText="1"/>
    </xf>
    <xf numFmtId="0" fontId="3" fillId="8" borderId="11" xfId="0" applyFont="1" applyFill="1" applyBorder="1" applyAlignment="1">
      <alignment vertical="center" wrapText="1"/>
    </xf>
    <xf numFmtId="0" fontId="3" fillId="8" borderId="3" xfId="0" applyFont="1" applyFill="1" applyBorder="1" applyAlignment="1">
      <alignment vertical="center" wrapText="1"/>
    </xf>
    <xf numFmtId="0" fontId="3" fillId="0" borderId="10" xfId="0" applyFont="1" applyBorder="1" applyAlignment="1">
      <alignment horizontal="right" vertical="center"/>
    </xf>
    <xf numFmtId="0" fontId="3" fillId="0" borderId="11" xfId="0" applyFont="1" applyBorder="1" applyAlignment="1">
      <alignment horizontal="right" vertical="center"/>
    </xf>
    <xf numFmtId="0" fontId="3" fillId="0" borderId="3" xfId="0" applyFont="1" applyBorder="1" applyAlignment="1">
      <alignment horizontal="right" vertical="center"/>
    </xf>
    <xf numFmtId="0" fontId="3" fillId="8" borderId="2" xfId="0" applyFont="1" applyFill="1" applyBorder="1" applyAlignment="1">
      <alignment horizontal="center" vertical="center"/>
    </xf>
    <xf numFmtId="0" fontId="3" fillId="15" borderId="2" xfId="0" applyFont="1" applyFill="1" applyBorder="1" applyAlignment="1">
      <alignment horizontal="center" vertical="center"/>
    </xf>
    <xf numFmtId="0" fontId="15" fillId="0" borderId="2" xfId="0" applyFont="1" applyBorder="1" applyAlignment="1">
      <alignment horizontal="center" wrapText="1"/>
    </xf>
    <xf numFmtId="0" fontId="3" fillId="5" borderId="2" xfId="0" applyFont="1" applyFill="1" applyBorder="1" applyAlignment="1">
      <alignment horizontal="center" vertical="center"/>
    </xf>
    <xf numFmtId="0" fontId="3" fillId="4" borderId="2" xfId="0" applyFont="1" applyFill="1" applyBorder="1" applyAlignment="1">
      <alignment horizontal="left" vertical="center"/>
    </xf>
    <xf numFmtId="0" fontId="2" fillId="9" borderId="2" xfId="0" applyFont="1" applyFill="1" applyBorder="1" applyAlignment="1">
      <alignment horizontal="center" vertical="center" wrapText="1"/>
    </xf>
    <xf numFmtId="0" fontId="3" fillId="15" borderId="10" xfId="0" applyFont="1" applyFill="1" applyBorder="1" applyAlignment="1">
      <alignment vertical="center" wrapText="1"/>
    </xf>
    <xf numFmtId="0" fontId="3" fillId="15" borderId="11" xfId="0" applyFont="1" applyFill="1" applyBorder="1" applyAlignment="1">
      <alignment vertical="center" wrapText="1"/>
    </xf>
    <xf numFmtId="0" fontId="3" fillId="15" borderId="3" xfId="0" applyFont="1" applyFill="1" applyBorder="1" applyAlignment="1">
      <alignment vertical="center" wrapText="1"/>
    </xf>
    <xf numFmtId="0" fontId="15" fillId="0" borderId="10" xfId="0" applyFont="1" applyBorder="1" applyAlignment="1">
      <alignment horizontal="center" vertical="center"/>
    </xf>
    <xf numFmtId="0" fontId="15" fillId="0" borderId="11" xfId="0" applyFont="1" applyBorder="1" applyAlignment="1">
      <alignment horizontal="center" vertical="center"/>
    </xf>
    <xf numFmtId="0" fontId="15" fillId="0" borderId="3" xfId="0" applyFont="1" applyBorder="1" applyAlignment="1">
      <alignment horizontal="center" vertical="center"/>
    </xf>
    <xf numFmtId="10" fontId="3" fillId="6" borderId="10" xfId="0" applyNumberFormat="1" applyFont="1" applyFill="1" applyBorder="1" applyAlignment="1">
      <alignment wrapText="1"/>
    </xf>
    <xf numFmtId="10" fontId="3" fillId="6" borderId="3" xfId="0" applyNumberFormat="1" applyFont="1" applyFill="1" applyBorder="1" applyAlignment="1">
      <alignment wrapText="1"/>
    </xf>
    <xf numFmtId="10" fontId="12" fillId="10" borderId="10" xfId="0" applyNumberFormat="1" applyFont="1" applyFill="1" applyBorder="1" applyAlignment="1">
      <alignment wrapText="1"/>
    </xf>
    <xf numFmtId="10" fontId="12" fillId="10" borderId="3" xfId="0" applyNumberFormat="1" applyFont="1" applyFill="1" applyBorder="1" applyAlignment="1">
      <alignment wrapText="1"/>
    </xf>
    <xf numFmtId="10" fontId="12" fillId="6" borderId="10" xfId="0" applyNumberFormat="1" applyFont="1" applyFill="1" applyBorder="1" applyAlignment="1">
      <alignment wrapText="1"/>
    </xf>
    <xf numFmtId="10" fontId="12" fillId="6" borderId="3" xfId="0" applyNumberFormat="1" applyFont="1" applyFill="1" applyBorder="1" applyAlignment="1">
      <alignment wrapText="1"/>
    </xf>
    <xf numFmtId="0" fontId="3" fillId="0" borderId="2" xfId="0" applyFont="1" applyBorder="1" applyAlignment="1">
      <alignment horizontal="right" vertical="center"/>
    </xf>
    <xf numFmtId="0" fontId="3" fillId="0" borderId="2" xfId="0" applyFont="1" applyBorder="1" applyAlignment="1">
      <alignment horizontal="center" vertical="center"/>
    </xf>
    <xf numFmtId="0" fontId="3" fillId="12" borderId="10" xfId="0" applyFont="1" applyFill="1" applyBorder="1" applyAlignment="1">
      <alignment horizontal="right" vertical="center"/>
    </xf>
    <xf numFmtId="0" fontId="3" fillId="12" borderId="11" xfId="0" applyFont="1" applyFill="1" applyBorder="1" applyAlignment="1">
      <alignment horizontal="right" vertical="center"/>
    </xf>
    <xf numFmtId="0" fontId="3" fillId="12" borderId="3" xfId="0" applyFont="1" applyFill="1" applyBorder="1" applyAlignment="1">
      <alignment horizontal="right" vertical="center"/>
    </xf>
    <xf numFmtId="0" fontId="3" fillId="6" borderId="2" xfId="0" applyFont="1" applyFill="1" applyBorder="1" applyAlignment="1">
      <alignment horizontal="right" vertical="center"/>
    </xf>
    <xf numFmtId="0" fontId="3" fillId="6" borderId="2" xfId="0" applyFont="1" applyFill="1" applyBorder="1" applyAlignment="1">
      <alignment horizontal="center" vertical="center"/>
    </xf>
    <xf numFmtId="0" fontId="2" fillId="0" borderId="2" xfId="0" applyFont="1" applyBorder="1" applyAlignment="1">
      <alignment horizontal="left" vertical="center"/>
    </xf>
    <xf numFmtId="0" fontId="2" fillId="0" borderId="2" xfId="0" applyFont="1" applyBorder="1" applyAlignment="1">
      <alignment horizontal="center" vertical="center"/>
    </xf>
    <xf numFmtId="3" fontId="15" fillId="0" borderId="10" xfId="0" applyNumberFormat="1" applyFont="1" applyBorder="1" applyAlignment="1">
      <alignment horizontal="center" wrapText="1"/>
    </xf>
    <xf numFmtId="3" fontId="15" fillId="0" borderId="11" xfId="0" applyNumberFormat="1" applyFont="1" applyBorder="1" applyAlignment="1">
      <alignment horizontal="center" wrapText="1"/>
    </xf>
    <xf numFmtId="3" fontId="15" fillId="0" borderId="3" xfId="0" applyNumberFormat="1" applyFont="1" applyBorder="1" applyAlignment="1">
      <alignment horizontal="center" wrapText="1"/>
    </xf>
    <xf numFmtId="4" fontId="27" fillId="4" borderId="3" xfId="0" applyNumberFormat="1" applyFont="1" applyFill="1" applyBorder="1" applyAlignment="1">
      <alignment vertical="center" wrapText="1"/>
    </xf>
    <xf numFmtId="10" fontId="29" fillId="4" borderId="10" xfId="0" applyNumberFormat="1" applyFont="1" applyFill="1" applyBorder="1" applyAlignment="1">
      <alignment vertical="center" wrapText="1"/>
    </xf>
    <xf numFmtId="10" fontId="29" fillId="4" borderId="3" xfId="0" applyNumberFormat="1" applyFont="1" applyFill="1" applyBorder="1" applyAlignment="1">
      <alignment vertical="center" wrapText="1"/>
    </xf>
    <xf numFmtId="0" fontId="3" fillId="4" borderId="2" xfId="0" applyFont="1" applyFill="1" applyBorder="1" applyAlignment="1">
      <alignment horizontal="center" vertical="center"/>
    </xf>
    <xf numFmtId="0" fontId="3" fillId="12" borderId="10" xfId="0" applyFont="1" applyFill="1" applyBorder="1" applyAlignment="1">
      <alignment horizontal="center" vertical="center"/>
    </xf>
    <xf numFmtId="0" fontId="3" fillId="12" borderId="3" xfId="0" applyFont="1" applyFill="1" applyBorder="1" applyAlignment="1">
      <alignment horizontal="center" vertical="center"/>
    </xf>
    <xf numFmtId="0" fontId="3" fillId="12" borderId="10" xfId="0" applyFont="1" applyFill="1" applyBorder="1" applyAlignment="1">
      <alignment vertical="center" wrapText="1"/>
    </xf>
    <xf numFmtId="0" fontId="3" fillId="12" borderId="11" xfId="0" applyFont="1" applyFill="1" applyBorder="1" applyAlignment="1">
      <alignment vertical="center" wrapText="1"/>
    </xf>
    <xf numFmtId="0" fontId="3" fillId="12" borderId="3" xfId="0" applyFont="1" applyFill="1" applyBorder="1" applyAlignment="1">
      <alignment vertical="center" wrapText="1"/>
    </xf>
    <xf numFmtId="4" fontId="46" fillId="16" borderId="10" xfId="0" applyNumberFormat="1" applyFont="1" applyFill="1" applyBorder="1" applyAlignment="1">
      <alignment vertical="center" wrapText="1"/>
    </xf>
    <xf numFmtId="4" fontId="46" fillId="16" borderId="11" xfId="0" applyNumberFormat="1" applyFont="1" applyFill="1" applyBorder="1" applyAlignment="1">
      <alignment vertical="center" wrapText="1"/>
    </xf>
    <xf numFmtId="4" fontId="46" fillId="16" borderId="3" xfId="0" applyNumberFormat="1" applyFont="1" applyFill="1" applyBorder="1" applyAlignment="1">
      <alignment vertical="center" wrapText="1"/>
    </xf>
    <xf numFmtId="0" fontId="2" fillId="0" borderId="0" xfId="0" applyFont="1" applyAlignment="1">
      <alignment horizontal="justify"/>
    </xf>
    <xf numFmtId="0" fontId="15" fillId="0" borderId="10" xfId="0" applyFont="1" applyBorder="1" applyAlignment="1">
      <alignment horizontal="center" wrapText="1"/>
    </xf>
    <xf numFmtId="0" fontId="15" fillId="0" borderId="11" xfId="0" applyFont="1" applyBorder="1" applyAlignment="1">
      <alignment horizontal="center" wrapText="1"/>
    </xf>
    <xf numFmtId="0" fontId="15" fillId="0" borderId="3" xfId="0" applyFont="1" applyBorder="1" applyAlignment="1">
      <alignment horizontal="center" wrapText="1"/>
    </xf>
    <xf numFmtId="10" fontId="3" fillId="10" borderId="10" xfId="0" applyNumberFormat="1" applyFont="1" applyFill="1" applyBorder="1" applyAlignment="1">
      <alignment vertical="center"/>
    </xf>
    <xf numFmtId="10" fontId="3" fillId="10" borderId="3" xfId="0" applyNumberFormat="1" applyFont="1" applyFill="1" applyBorder="1" applyAlignment="1">
      <alignment vertical="center"/>
    </xf>
    <xf numFmtId="4" fontId="28" fillId="0" borderId="10" xfId="0" applyNumberFormat="1" applyFont="1" applyBorder="1" applyAlignment="1">
      <alignment wrapText="1"/>
    </xf>
    <xf numFmtId="4" fontId="28" fillId="0" borderId="11" xfId="0" applyNumberFormat="1" applyFont="1" applyBorder="1" applyAlignment="1">
      <alignment wrapText="1"/>
    </xf>
    <xf numFmtId="4" fontId="28" fillId="0" borderId="3" xfId="0" applyNumberFormat="1" applyFont="1" applyBorder="1" applyAlignment="1">
      <alignment wrapText="1"/>
    </xf>
    <xf numFmtId="0" fontId="3" fillId="10" borderId="2" xfId="0" applyFont="1" applyFill="1" applyBorder="1" applyAlignment="1">
      <alignment horizontal="center" wrapText="1"/>
    </xf>
    <xf numFmtId="0" fontId="3" fillId="10" borderId="10" xfId="0" applyFont="1" applyFill="1" applyBorder="1" applyAlignment="1">
      <alignment vertical="center"/>
    </xf>
    <xf numFmtId="0" fontId="3" fillId="10" borderId="11" xfId="0" applyFont="1" applyFill="1" applyBorder="1" applyAlignment="1">
      <alignment vertical="center"/>
    </xf>
    <xf numFmtId="0" fontId="3" fillId="10" borderId="3" xfId="0" applyFont="1" applyFill="1" applyBorder="1" applyAlignment="1">
      <alignment vertical="center"/>
    </xf>
    <xf numFmtId="0" fontId="12" fillId="6" borderId="10" xfId="0" applyFont="1" applyFill="1" applyBorder="1" applyAlignment="1">
      <alignment wrapText="1"/>
    </xf>
    <xf numFmtId="0" fontId="12" fillId="6" borderId="11" xfId="0" applyFont="1" applyFill="1" applyBorder="1" applyAlignment="1">
      <alignment wrapText="1"/>
    </xf>
    <xf numFmtId="0" fontId="12" fillId="6" borderId="3" xfId="0" applyFont="1" applyFill="1" applyBorder="1" applyAlignment="1">
      <alignment wrapText="1"/>
    </xf>
    <xf numFmtId="0" fontId="19" fillId="0" borderId="2" xfId="0" applyFont="1" applyBorder="1" applyAlignment="1">
      <alignment horizontal="center"/>
    </xf>
    <xf numFmtId="0" fontId="29" fillId="6" borderId="10" xfId="0" applyFont="1" applyFill="1" applyBorder="1"/>
    <xf numFmtId="0" fontId="29" fillId="6" borderId="11" xfId="0" applyFont="1" applyFill="1" applyBorder="1"/>
    <xf numFmtId="0" fontId="29" fillId="6" borderId="3" xfId="0" applyFont="1" applyFill="1" applyBorder="1"/>
    <xf numFmtId="0" fontId="18" fillId="0" borderId="10" xfId="0" applyFont="1" applyBorder="1"/>
    <xf numFmtId="0" fontId="18" fillId="0" borderId="11" xfId="0" applyFont="1" applyBorder="1"/>
    <xf numFmtId="0" fontId="18" fillId="0" borderId="3" xfId="0" applyFont="1" applyBorder="1"/>
    <xf numFmtId="49" fontId="40" fillId="6" borderId="4" xfId="0" applyNumberFormat="1" applyFont="1" applyFill="1" applyBorder="1" applyAlignment="1">
      <alignment horizontal="left" vertical="center"/>
    </xf>
    <xf numFmtId="10" fontId="3" fillId="10" borderId="10" xfId="0" applyNumberFormat="1" applyFont="1" applyFill="1" applyBorder="1" applyAlignment="1">
      <alignment wrapText="1"/>
    </xf>
    <xf numFmtId="10" fontId="3" fillId="10" borderId="3" xfId="0" applyNumberFormat="1" applyFont="1" applyFill="1" applyBorder="1" applyAlignment="1">
      <alignment wrapText="1"/>
    </xf>
    <xf numFmtId="4" fontId="27" fillId="0" borderId="7" xfId="0" applyNumberFormat="1" applyFont="1" applyBorder="1" applyAlignment="1">
      <alignment vertical="center" wrapText="1" shrinkToFit="1"/>
    </xf>
    <xf numFmtId="4" fontId="27" fillId="0" borderId="0" xfId="0" applyNumberFormat="1" applyFont="1" applyAlignment="1">
      <alignment vertical="center" wrapText="1" shrinkToFit="1"/>
    </xf>
    <xf numFmtId="4" fontId="27" fillId="0" borderId="6" xfId="0" applyNumberFormat="1" applyFont="1" applyBorder="1" applyAlignment="1">
      <alignment vertical="center" wrapText="1" shrinkToFit="1"/>
    </xf>
    <xf numFmtId="0" fontId="6" fillId="10" borderId="2" xfId="0" applyFont="1" applyFill="1" applyBorder="1" applyAlignment="1">
      <alignment horizontal="center" vertical="center"/>
    </xf>
    <xf numFmtId="0" fontId="2" fillId="0" borderId="1" xfId="0" applyFont="1" applyBorder="1" applyAlignment="1">
      <alignment horizontal="left"/>
    </xf>
    <xf numFmtId="0" fontId="22" fillId="9" borderId="2" xfId="0" applyFont="1" applyFill="1" applyBorder="1" applyAlignment="1">
      <alignment horizontal="center" vertical="center" wrapText="1"/>
    </xf>
    <xf numFmtId="0" fontId="23" fillId="0" borderId="2" xfId="0" applyFont="1" applyBorder="1" applyAlignment="1">
      <alignment horizontal="center" vertical="center" wrapText="1"/>
    </xf>
    <xf numFmtId="49" fontId="37" fillId="0" borderId="7" xfId="0" applyNumberFormat="1" applyFont="1" applyBorder="1" applyAlignment="1">
      <alignment horizontal="center" vertical="center"/>
    </xf>
    <xf numFmtId="49" fontId="37" fillId="0" borderId="6" xfId="0" applyNumberFormat="1" applyFont="1" applyBorder="1" applyAlignment="1">
      <alignment horizontal="center" vertical="center"/>
    </xf>
    <xf numFmtId="0" fontId="8" fillId="6" borderId="2" xfId="1" applyFont="1" applyFill="1" applyBorder="1" applyAlignment="1">
      <alignment horizontal="center" vertical="center"/>
    </xf>
    <xf numFmtId="0" fontId="12" fillId="10" borderId="10" xfId="0" applyFont="1" applyFill="1" applyBorder="1" applyAlignment="1">
      <alignment vertical="center"/>
    </xf>
    <xf numFmtId="0" fontId="12" fillId="10" borderId="11" xfId="0" applyFont="1" applyFill="1" applyBorder="1" applyAlignment="1">
      <alignment vertical="center"/>
    </xf>
    <xf numFmtId="0" fontId="12" fillId="10" borderId="3" xfId="0" applyFont="1" applyFill="1" applyBorder="1" applyAlignment="1">
      <alignment vertical="center"/>
    </xf>
    <xf numFmtId="49" fontId="27" fillId="0" borderId="4" xfId="0" applyNumberFormat="1" applyFont="1" applyBorder="1" applyAlignment="1">
      <alignment horizontal="center" vertical="center"/>
    </xf>
    <xf numFmtId="0" fontId="2" fillId="9" borderId="10" xfId="0" applyFont="1" applyFill="1" applyBorder="1" applyAlignment="1">
      <alignment horizontal="center" vertical="center"/>
    </xf>
    <xf numFmtId="0" fontId="2" fillId="9" borderId="11" xfId="0" applyFont="1" applyFill="1" applyBorder="1" applyAlignment="1">
      <alignment horizontal="center" vertical="center"/>
    </xf>
    <xf numFmtId="0" fontId="2" fillId="9" borderId="3" xfId="0" applyFont="1" applyFill="1" applyBorder="1" applyAlignment="1">
      <alignment horizontal="center" vertical="center"/>
    </xf>
    <xf numFmtId="0" fontId="13" fillId="0" borderId="10" xfId="0" applyFont="1" applyBorder="1" applyAlignment="1">
      <alignment wrapText="1"/>
    </xf>
    <xf numFmtId="0" fontId="13" fillId="0" borderId="11" xfId="0" applyFont="1" applyBorder="1" applyAlignment="1">
      <alignment wrapText="1"/>
    </xf>
    <xf numFmtId="0" fontId="13" fillId="0" borderId="3" xfId="0" applyFont="1" applyBorder="1" applyAlignment="1">
      <alignment wrapText="1"/>
    </xf>
    <xf numFmtId="49" fontId="40" fillId="0" borderId="7" xfId="0" applyNumberFormat="1" applyFont="1" applyBorder="1" applyAlignment="1">
      <alignment horizontal="center" vertical="center"/>
    </xf>
    <xf numFmtId="49" fontId="40" fillId="0" borderId="6" xfId="0" applyNumberFormat="1" applyFont="1" applyBorder="1" applyAlignment="1">
      <alignment horizontal="center" vertical="center"/>
    </xf>
    <xf numFmtId="0" fontId="28" fillId="6" borderId="7" xfId="0" applyFont="1" applyFill="1" applyBorder="1" applyAlignment="1">
      <alignment horizontal="center" vertical="center"/>
    </xf>
    <xf numFmtId="0" fontId="28" fillId="6" borderId="6" xfId="0" applyFont="1" applyFill="1" applyBorder="1" applyAlignment="1">
      <alignment horizontal="center" vertical="center"/>
    </xf>
    <xf numFmtId="0" fontId="27" fillId="6" borderId="7" xfId="0" applyFont="1" applyFill="1" applyBorder="1" applyAlignment="1">
      <alignment horizontal="center" vertical="center"/>
    </xf>
    <xf numFmtId="0" fontId="27" fillId="6" borderId="6" xfId="0" applyFont="1" applyFill="1" applyBorder="1" applyAlignment="1">
      <alignment horizontal="center" vertical="center"/>
    </xf>
    <xf numFmtId="4" fontId="27" fillId="5" borderId="4" xfId="0" applyNumberFormat="1" applyFont="1" applyFill="1" applyBorder="1" applyAlignment="1">
      <alignment vertical="center"/>
    </xf>
    <xf numFmtId="0" fontId="82" fillId="0" borderId="2" xfId="2" applyFont="1" applyBorder="1" applyAlignment="1">
      <alignment vertical="center" wrapText="1"/>
    </xf>
    <xf numFmtId="3" fontId="16" fillId="0" borderId="2" xfId="2" applyNumberFormat="1" applyFont="1" applyBorder="1" applyAlignment="1">
      <alignment wrapText="1"/>
    </xf>
    <xf numFmtId="4" fontId="28" fillId="0" borderId="4" xfId="0" applyNumberFormat="1" applyFont="1" applyBorder="1" applyAlignment="1">
      <alignment vertical="center" wrapText="1"/>
    </xf>
    <xf numFmtId="0" fontId="65" fillId="0" borderId="0" xfId="0" applyFont="1" applyAlignment="1">
      <alignment vertical="center" wrapText="1"/>
    </xf>
    <xf numFmtId="10" fontId="27" fillId="0" borderId="4" xfId="0" applyNumberFormat="1" applyFont="1" applyBorder="1" applyAlignment="1">
      <alignment vertical="center"/>
    </xf>
    <xf numFmtId="4" fontId="37" fillId="0" borderId="4" xfId="0" applyNumberFormat="1" applyFont="1" applyBorder="1" applyAlignment="1">
      <alignment vertical="center" wrapText="1"/>
    </xf>
    <xf numFmtId="49" fontId="31" fillId="0" borderId="17" xfId="0" applyNumberFormat="1" applyFont="1" applyBorder="1" applyAlignment="1">
      <alignment horizontal="center" vertical="center" wrapText="1"/>
    </xf>
    <xf numFmtId="49" fontId="31" fillId="0" borderId="17" xfId="0" applyNumberFormat="1" applyFont="1" applyBorder="1" applyAlignment="1">
      <alignment horizontal="center" vertical="center"/>
    </xf>
    <xf numFmtId="49" fontId="28" fillId="5" borderId="7" xfId="0" applyNumberFormat="1" applyFont="1" applyFill="1" applyBorder="1" applyAlignment="1">
      <alignment horizontal="left" vertical="center"/>
    </xf>
    <xf numFmtId="49" fontId="28" fillId="5" borderId="6" xfId="0" applyNumberFormat="1" applyFont="1" applyFill="1" applyBorder="1" applyAlignment="1">
      <alignment horizontal="left" vertical="center"/>
    </xf>
    <xf numFmtId="0" fontId="27" fillId="5" borderId="7" xfId="0" applyFont="1" applyFill="1" applyBorder="1" applyAlignment="1">
      <alignment horizontal="center" vertical="center"/>
    </xf>
    <xf numFmtId="0" fontId="27" fillId="5" borderId="6" xfId="0" applyFont="1" applyFill="1" applyBorder="1" applyAlignment="1">
      <alignment horizontal="center" vertical="center"/>
    </xf>
    <xf numFmtId="49" fontId="42" fillId="0" borderId="10" xfId="0" applyNumberFormat="1" applyFont="1" applyBorder="1" applyAlignment="1">
      <alignment vertical="center" wrapText="1"/>
    </xf>
    <xf numFmtId="49" fontId="42" fillId="0" borderId="11" xfId="0" applyNumberFormat="1" applyFont="1" applyBorder="1" applyAlignment="1">
      <alignment vertical="center" wrapText="1"/>
    </xf>
    <xf numFmtId="49" fontId="42" fillId="0" borderId="3" xfId="0" applyNumberFormat="1" applyFont="1" applyBorder="1" applyAlignment="1">
      <alignment vertical="center" wrapText="1"/>
    </xf>
    <xf numFmtId="49" fontId="42" fillId="0" borderId="87" xfId="0" applyNumberFormat="1" applyFont="1" applyBorder="1" applyAlignment="1">
      <alignment horizontal="center" vertical="center" wrapText="1"/>
    </xf>
    <xf numFmtId="49" fontId="42" fillId="0" borderId="70" xfId="0" applyNumberFormat="1" applyFont="1" applyBorder="1" applyAlignment="1">
      <alignment horizontal="center" vertical="center" wrapText="1"/>
    </xf>
    <xf numFmtId="49" fontId="42" fillId="0" borderId="93" xfId="0" applyNumberFormat="1" applyFont="1" applyBorder="1" applyAlignment="1">
      <alignment horizontal="center" vertical="center" wrapText="1"/>
    </xf>
    <xf numFmtId="0" fontId="16" fillId="0" borderId="2" xfId="2" applyFont="1" applyBorder="1" applyAlignment="1">
      <alignment horizontal="justify" vertical="center" wrapText="1"/>
    </xf>
    <xf numFmtId="0" fontId="16" fillId="0" borderId="2" xfId="0" applyFont="1" applyBorder="1" applyAlignment="1">
      <alignment horizontal="center" vertical="center" wrapText="1"/>
    </xf>
    <xf numFmtId="0" fontId="78" fillId="0" borderId="10" xfId="0" applyFont="1" applyBorder="1" applyAlignment="1">
      <alignment vertical="center" wrapText="1"/>
    </xf>
    <xf numFmtId="0" fontId="78" fillId="0" borderId="11" xfId="0" applyFont="1" applyBorder="1" applyAlignment="1">
      <alignment vertical="center" wrapText="1"/>
    </xf>
    <xf numFmtId="0" fontId="78" fillId="0" borderId="3" xfId="0" applyFont="1" applyBorder="1" applyAlignment="1">
      <alignment vertical="center" wrapText="1"/>
    </xf>
    <xf numFmtId="0" fontId="78" fillId="0" borderId="16" xfId="0" applyFont="1" applyBorder="1" applyAlignment="1">
      <alignment horizontal="left"/>
    </xf>
    <xf numFmtId="0" fontId="31" fillId="0" borderId="18" xfId="0" applyFont="1" applyBorder="1" applyAlignment="1">
      <alignment horizontal="center" vertical="center" wrapText="1"/>
    </xf>
    <xf numFmtId="0" fontId="31" fillId="0" borderId="19" xfId="0" applyFont="1" applyBorder="1" applyAlignment="1">
      <alignment horizontal="center" vertical="center" wrapText="1"/>
    </xf>
    <xf numFmtId="0" fontId="31" fillId="0" borderId="20" xfId="0" applyFont="1" applyBorder="1" applyAlignment="1">
      <alignment horizontal="center" vertical="center" wrapText="1"/>
    </xf>
    <xf numFmtId="2" fontId="16" fillId="0" borderId="2" xfId="0" applyNumberFormat="1" applyFont="1" applyBorder="1" applyAlignment="1">
      <alignment horizontal="left" vertical="center" wrapText="1"/>
    </xf>
    <xf numFmtId="3" fontId="28" fillId="6" borderId="7" xfId="0" applyNumberFormat="1" applyFont="1" applyFill="1" applyBorder="1" applyAlignment="1">
      <alignment vertical="center"/>
    </xf>
    <xf numFmtId="3" fontId="28" fillId="6" borderId="0" xfId="0" applyNumberFormat="1" applyFont="1" applyFill="1" applyAlignment="1">
      <alignment vertical="center"/>
    </xf>
    <xf numFmtId="3" fontId="28" fillId="6" borderId="6" xfId="0" applyNumberFormat="1" applyFont="1" applyFill="1" applyBorder="1" applyAlignment="1">
      <alignment vertical="center"/>
    </xf>
    <xf numFmtId="1" fontId="50" fillId="0" borderId="2" xfId="0" applyNumberFormat="1" applyFont="1" applyBorder="1" applyAlignment="1">
      <alignment horizontal="center" vertical="center"/>
    </xf>
    <xf numFmtId="1" fontId="50" fillId="0" borderId="2" xfId="0" applyNumberFormat="1" applyFont="1" applyBorder="1" applyAlignment="1">
      <alignment horizontal="center" vertical="center" wrapText="1"/>
    </xf>
    <xf numFmtId="1" fontId="50" fillId="0" borderId="10" xfId="0" applyNumberFormat="1" applyFont="1" applyBorder="1" applyAlignment="1">
      <alignment horizontal="center" vertical="center" wrapText="1"/>
    </xf>
    <xf numFmtId="1" fontId="50" fillId="0" borderId="11" xfId="0" applyNumberFormat="1" applyFont="1" applyBorder="1" applyAlignment="1">
      <alignment horizontal="center" vertical="center" wrapText="1"/>
    </xf>
    <xf numFmtId="1" fontId="50" fillId="0" borderId="3" xfId="0" applyNumberFormat="1" applyFont="1" applyBorder="1" applyAlignment="1">
      <alignment horizontal="center" vertical="center" wrapText="1"/>
    </xf>
    <xf numFmtId="4" fontId="27" fillId="11" borderId="12" xfId="0" applyNumberFormat="1" applyFont="1" applyFill="1" applyBorder="1" applyAlignment="1">
      <alignment vertical="center" wrapText="1"/>
    </xf>
    <xf numFmtId="4" fontId="27" fillId="11" borderId="13" xfId="0" applyNumberFormat="1" applyFont="1" applyFill="1" applyBorder="1" applyAlignment="1">
      <alignment vertical="center" wrapText="1"/>
    </xf>
    <xf numFmtId="4" fontId="27" fillId="11" borderId="14" xfId="0" applyNumberFormat="1" applyFont="1" applyFill="1" applyBorder="1" applyAlignment="1">
      <alignment vertical="center" wrapText="1"/>
    </xf>
    <xf numFmtId="3" fontId="28" fillId="0" borderId="7" xfId="0" applyNumberFormat="1" applyFont="1" applyBorder="1" applyAlignment="1">
      <alignment vertical="center"/>
    </xf>
    <xf numFmtId="3" fontId="28" fillId="0" borderId="0" xfId="0" applyNumberFormat="1" applyFont="1" applyAlignment="1">
      <alignment vertical="center"/>
    </xf>
    <xf numFmtId="0" fontId="22" fillId="10" borderId="2" xfId="0" applyFont="1" applyFill="1" applyBorder="1" applyAlignment="1">
      <alignment horizontal="center" vertical="center" wrapText="1"/>
    </xf>
    <xf numFmtId="0" fontId="96" fillId="0" borderId="0" xfId="0" applyFont="1" applyAlignment="1">
      <alignment horizontal="center"/>
    </xf>
    <xf numFmtId="3" fontId="28" fillId="0" borderId="6" xfId="0" applyNumberFormat="1" applyFont="1" applyBorder="1" applyAlignment="1">
      <alignment vertical="center"/>
    </xf>
    <xf numFmtId="4" fontId="28" fillId="11" borderId="12" xfId="0" applyNumberFormat="1" applyFont="1" applyFill="1" applyBorder="1" applyAlignment="1">
      <alignment vertical="center"/>
    </xf>
    <xf numFmtId="4" fontId="28" fillId="11" borderId="13" xfId="0" applyNumberFormat="1" applyFont="1" applyFill="1" applyBorder="1" applyAlignment="1">
      <alignment vertical="center"/>
    </xf>
    <xf numFmtId="4" fontId="28" fillId="11" borderId="14" xfId="0" applyNumberFormat="1" applyFont="1" applyFill="1" applyBorder="1" applyAlignment="1">
      <alignment vertical="center"/>
    </xf>
    <xf numFmtId="4" fontId="27" fillId="12" borderId="10" xfId="0" applyNumberFormat="1" applyFont="1" applyFill="1" applyBorder="1" applyAlignment="1">
      <alignment vertical="center"/>
    </xf>
    <xf numFmtId="4" fontId="27" fillId="12" borderId="11" xfId="0" applyNumberFormat="1" applyFont="1" applyFill="1" applyBorder="1" applyAlignment="1">
      <alignment vertical="center"/>
    </xf>
    <xf numFmtId="4" fontId="27" fillId="12" borderId="3" xfId="0" applyNumberFormat="1" applyFont="1" applyFill="1" applyBorder="1" applyAlignment="1">
      <alignment vertical="center"/>
    </xf>
    <xf numFmtId="0" fontId="22" fillId="9" borderId="12" xfId="0" applyFont="1" applyFill="1" applyBorder="1" applyAlignment="1">
      <alignment horizontal="center" vertical="center" wrapText="1"/>
    </xf>
    <xf numFmtId="0" fontId="22" fillId="9" borderId="13" xfId="0" applyFont="1" applyFill="1" applyBorder="1" applyAlignment="1">
      <alignment horizontal="center" vertical="center" wrapText="1"/>
    </xf>
    <xf numFmtId="0" fontId="22" fillId="9" borderId="14" xfId="0" applyFont="1" applyFill="1" applyBorder="1" applyAlignment="1">
      <alignment horizontal="center" vertical="center" wrapText="1"/>
    </xf>
    <xf numFmtId="0" fontId="22" fillId="9" borderId="15" xfId="0" applyFont="1" applyFill="1" applyBorder="1" applyAlignment="1">
      <alignment horizontal="center" vertical="center" wrapText="1"/>
    </xf>
    <xf numFmtId="0" fontId="22" fillId="9" borderId="1" xfId="0" applyFont="1" applyFill="1" applyBorder="1" applyAlignment="1">
      <alignment horizontal="center" vertical="center" wrapText="1"/>
    </xf>
    <xf numFmtId="0" fontId="22" fillId="9" borderId="9" xfId="0" applyFont="1" applyFill="1" applyBorder="1" applyAlignment="1">
      <alignment horizontal="center" vertical="center" wrapText="1"/>
    </xf>
    <xf numFmtId="4" fontId="27" fillId="6" borderId="4" xfId="0" applyNumberFormat="1" applyFont="1" applyFill="1" applyBorder="1" applyAlignment="1">
      <alignment vertical="center"/>
    </xf>
    <xf numFmtId="4" fontId="59" fillId="0" borderId="7" xfId="0" applyNumberFormat="1" applyFont="1" applyBorder="1" applyAlignment="1">
      <alignment vertical="center" wrapText="1"/>
    </xf>
    <xf numFmtId="4" fontId="59" fillId="0" borderId="0" xfId="0" applyNumberFormat="1" applyFont="1" applyAlignment="1">
      <alignment vertical="center" wrapText="1"/>
    </xf>
    <xf numFmtId="4" fontId="50" fillId="0" borderId="4" xfId="0" applyNumberFormat="1" applyFont="1" applyBorder="1" applyAlignment="1">
      <alignment vertical="center"/>
    </xf>
    <xf numFmtId="4" fontId="47" fillId="5" borderId="5" xfId="0" applyNumberFormat="1" applyFont="1" applyFill="1" applyBorder="1" applyAlignment="1">
      <alignment vertical="center"/>
    </xf>
    <xf numFmtId="4" fontId="28" fillId="5" borderId="7" xfId="0" applyNumberFormat="1" applyFont="1" applyFill="1" applyBorder="1" applyAlignment="1">
      <alignment vertical="center"/>
    </xf>
    <xf numFmtId="4" fontId="28" fillId="5" borderId="6" xfId="0" applyNumberFormat="1" applyFont="1" applyFill="1" applyBorder="1" applyAlignment="1">
      <alignment vertical="center"/>
    </xf>
    <xf numFmtId="4" fontId="27" fillId="5" borderId="7" xfId="0" applyNumberFormat="1" applyFont="1" applyFill="1" applyBorder="1" applyAlignment="1">
      <alignment vertical="center"/>
    </xf>
    <xf numFmtId="4" fontId="27" fillId="5" borderId="0" xfId="0" applyNumberFormat="1" applyFont="1" applyFill="1" applyAlignment="1">
      <alignment vertical="center"/>
    </xf>
    <xf numFmtId="4" fontId="27" fillId="5" borderId="6" xfId="0" applyNumberFormat="1" applyFont="1" applyFill="1" applyBorder="1" applyAlignment="1">
      <alignment vertical="center"/>
    </xf>
    <xf numFmtId="9" fontId="28" fillId="0" borderId="0" xfId="4" applyFont="1" applyAlignment="1">
      <alignment vertical="center"/>
    </xf>
    <xf numFmtId="10" fontId="29" fillId="8" borderId="10" xfId="0" applyNumberFormat="1" applyFont="1" applyFill="1" applyBorder="1" applyAlignment="1">
      <alignment vertical="center" wrapText="1"/>
    </xf>
    <xf numFmtId="10" fontId="29" fillId="8" borderId="3" xfId="0" applyNumberFormat="1" applyFont="1" applyFill="1" applyBorder="1" applyAlignment="1">
      <alignment vertical="center" wrapText="1"/>
    </xf>
    <xf numFmtId="10" fontId="29" fillId="15" borderId="10" xfId="0" applyNumberFormat="1" applyFont="1" applyFill="1" applyBorder="1" applyAlignment="1">
      <alignment vertical="center" wrapText="1"/>
    </xf>
    <xf numFmtId="10" fontId="29" fillId="15" borderId="3" xfId="0" applyNumberFormat="1" applyFont="1" applyFill="1" applyBorder="1" applyAlignment="1">
      <alignment vertical="center" wrapText="1"/>
    </xf>
    <xf numFmtId="43" fontId="31" fillId="0" borderId="18" xfId="5" applyFont="1" applyFill="1" applyBorder="1" applyAlignment="1" applyProtection="1">
      <alignment horizontal="center" vertical="center" wrapText="1"/>
    </xf>
    <xf numFmtId="43" fontId="31" fillId="0" borderId="19" xfId="5" applyFont="1" applyFill="1" applyBorder="1" applyAlignment="1" applyProtection="1">
      <alignment horizontal="center" vertical="center" wrapText="1"/>
    </xf>
    <xf numFmtId="43" fontId="31" fillId="0" borderId="20" xfId="5" applyFont="1" applyFill="1" applyBorder="1" applyAlignment="1" applyProtection="1">
      <alignment horizontal="center" vertical="center" wrapText="1"/>
    </xf>
    <xf numFmtId="4" fontId="45" fillId="0" borderId="7" xfId="0" applyNumberFormat="1" applyFont="1" applyBorder="1" applyAlignment="1">
      <alignment vertical="center"/>
    </xf>
    <xf numFmtId="4" fontId="45" fillId="0" borderId="0" xfId="0" applyNumberFormat="1" applyFont="1" applyAlignment="1">
      <alignment vertical="center"/>
    </xf>
    <xf numFmtId="4" fontId="45" fillId="0" borderId="6" xfId="0" applyNumberFormat="1" applyFont="1" applyBorder="1" applyAlignment="1">
      <alignment vertical="center"/>
    </xf>
    <xf numFmtId="10" fontId="27" fillId="0" borderId="15" xfId="0" applyNumberFormat="1" applyFont="1" applyBorder="1" applyAlignment="1">
      <alignment vertical="center"/>
    </xf>
    <xf numFmtId="10" fontId="27" fillId="0" borderId="1" xfId="0" applyNumberFormat="1" applyFont="1" applyBorder="1" applyAlignment="1">
      <alignment vertical="center"/>
    </xf>
    <xf numFmtId="4" fontId="42" fillId="0" borderId="2" xfId="0" applyNumberFormat="1" applyFont="1" applyBorder="1" applyAlignment="1">
      <alignment horizontal="right" vertical="center" wrapText="1"/>
    </xf>
    <xf numFmtId="0" fontId="40" fillId="0" borderId="2" xfId="2" applyFont="1" applyBorder="1" applyAlignment="1">
      <alignment horizontal="left" vertical="top" wrapText="1"/>
    </xf>
    <xf numFmtId="0" fontId="16" fillId="0" borderId="2" xfId="2" applyFont="1" applyBorder="1" applyAlignment="1">
      <alignment horizontal="left" vertical="top" wrapText="1"/>
    </xf>
    <xf numFmtId="49" fontId="4" fillId="0" borderId="0" xfId="0" applyNumberFormat="1" applyFont="1" applyAlignment="1">
      <alignment horizontal="right"/>
    </xf>
    <xf numFmtId="4" fontId="38" fillId="0" borderId="7" xfId="0" applyNumberFormat="1" applyFont="1" applyBorder="1" applyAlignment="1">
      <alignment horizontal="right" vertical="center"/>
    </xf>
    <xf numFmtId="4" fontId="38" fillId="0" borderId="0" xfId="0" applyNumberFormat="1" applyFont="1" applyAlignment="1">
      <alignment horizontal="right" vertical="center"/>
    </xf>
    <xf numFmtId="4" fontId="38" fillId="0" borderId="6" xfId="0" applyNumberFormat="1" applyFont="1" applyBorder="1" applyAlignment="1">
      <alignment horizontal="right" vertical="center"/>
    </xf>
    <xf numFmtId="0" fontId="5" fillId="0" borderId="0" xfId="0" applyFont="1" applyAlignment="1">
      <alignment horizontal="justify" vertical="top" wrapText="1" readingOrder="1"/>
    </xf>
    <xf numFmtId="0" fontId="95" fillId="0" borderId="0" xfId="0" applyFont="1" applyAlignment="1">
      <alignment horizontal="center" vertical="center" wrapText="1"/>
    </xf>
    <xf numFmtId="0" fontId="96" fillId="0" borderId="0" xfId="0" applyFont="1" applyAlignment="1">
      <alignment horizontal="center" vertical="center" wrapText="1"/>
    </xf>
    <xf numFmtId="4" fontId="28" fillId="5" borderId="10" xfId="0" applyNumberFormat="1" applyFont="1" applyFill="1" applyBorder="1" applyAlignment="1">
      <alignment vertical="center" wrapText="1"/>
    </xf>
    <xf numFmtId="4" fontId="28" fillId="5" borderId="11" xfId="0" applyNumberFormat="1" applyFont="1" applyFill="1" applyBorder="1" applyAlignment="1">
      <alignment vertical="center" wrapText="1"/>
    </xf>
    <xf numFmtId="4" fontId="28" fillId="5" borderId="3" xfId="0" applyNumberFormat="1" applyFont="1" applyFill="1" applyBorder="1" applyAlignment="1">
      <alignment vertical="center" wrapText="1"/>
    </xf>
    <xf numFmtId="4" fontId="21" fillId="6" borderId="10" xfId="0" applyNumberFormat="1" applyFont="1" applyFill="1" applyBorder="1" applyAlignment="1">
      <alignment wrapText="1"/>
    </xf>
    <xf numFmtId="4" fontId="21" fillId="6" borderId="11" xfId="0" applyNumberFormat="1" applyFont="1" applyFill="1" applyBorder="1" applyAlignment="1">
      <alignment wrapText="1"/>
    </xf>
    <xf numFmtId="4" fontId="21" fillId="6" borderId="3" xfId="0" applyNumberFormat="1" applyFont="1" applyFill="1" applyBorder="1" applyAlignment="1">
      <alignment wrapText="1"/>
    </xf>
    <xf numFmtId="10" fontId="8" fillId="10" borderId="10" xfId="0" applyNumberFormat="1" applyFont="1" applyFill="1" applyBorder="1" applyAlignment="1">
      <alignment vertical="center"/>
    </xf>
    <xf numFmtId="10" fontId="8" fillId="10" borderId="11" xfId="0" applyNumberFormat="1" applyFont="1" applyFill="1" applyBorder="1" applyAlignment="1">
      <alignment vertical="center"/>
    </xf>
    <xf numFmtId="10" fontId="8" fillId="10" borderId="3" xfId="0" applyNumberFormat="1" applyFont="1" applyFill="1" applyBorder="1" applyAlignment="1">
      <alignment vertical="center"/>
    </xf>
    <xf numFmtId="4" fontId="50" fillId="0" borderId="7" xfId="0" applyNumberFormat="1" applyFont="1" applyBorder="1" applyAlignment="1">
      <alignment vertical="center"/>
    </xf>
    <xf numFmtId="4" fontId="50" fillId="0" borderId="0" xfId="0" applyNumberFormat="1" applyFont="1" applyAlignment="1">
      <alignment vertical="center"/>
    </xf>
    <xf numFmtId="4" fontId="50" fillId="0" borderId="6" xfId="0" applyNumberFormat="1" applyFont="1" applyBorder="1" applyAlignment="1">
      <alignment vertical="center"/>
    </xf>
    <xf numFmtId="43" fontId="28" fillId="0" borderId="7" xfId="5" applyFont="1" applyBorder="1" applyAlignment="1">
      <alignment vertical="center"/>
    </xf>
    <xf numFmtId="43" fontId="28" fillId="0" borderId="0" xfId="5" applyFont="1" applyAlignment="1">
      <alignment vertical="center"/>
    </xf>
    <xf numFmtId="43" fontId="28" fillId="0" borderId="6" xfId="5" applyFont="1" applyBorder="1" applyAlignment="1">
      <alignment vertical="center"/>
    </xf>
    <xf numFmtId="10" fontId="38" fillId="0" borderId="0" xfId="0" applyNumberFormat="1" applyFont="1" applyAlignment="1">
      <alignment horizontal="right" vertical="center"/>
    </xf>
    <xf numFmtId="10" fontId="38" fillId="0" borderId="6" xfId="0" applyNumberFormat="1" applyFont="1" applyBorder="1" applyAlignment="1">
      <alignment horizontal="right" vertical="center"/>
    </xf>
    <xf numFmtId="0" fontId="82" fillId="0" borderId="2" xfId="2" applyFont="1" applyBorder="1" applyAlignment="1">
      <alignment horizontal="center" vertical="center" wrapText="1"/>
    </xf>
    <xf numFmtId="0" fontId="16" fillId="0" borderId="12" xfId="0" applyFont="1" applyBorder="1" applyAlignment="1">
      <alignment horizontal="center" vertical="center" wrapText="1"/>
    </xf>
    <xf numFmtId="0" fontId="16" fillId="0" borderId="13" xfId="0" applyFont="1" applyBorder="1" applyAlignment="1">
      <alignment horizontal="center" vertical="center" wrapText="1"/>
    </xf>
    <xf numFmtId="0" fontId="16" fillId="0" borderId="14" xfId="0" applyFont="1" applyBorder="1" applyAlignment="1">
      <alignment horizontal="center" vertical="center" wrapText="1"/>
    </xf>
    <xf numFmtId="0" fontId="16" fillId="0" borderId="15" xfId="0" applyFont="1" applyBorder="1" applyAlignment="1">
      <alignment horizontal="center" vertical="center" wrapText="1"/>
    </xf>
    <xf numFmtId="0" fontId="16" fillId="0" borderId="1" xfId="0" applyFont="1" applyBorder="1" applyAlignment="1">
      <alignment horizontal="center" vertical="center" wrapText="1"/>
    </xf>
    <xf numFmtId="0" fontId="16" fillId="0" borderId="9" xfId="0" applyFont="1" applyBorder="1" applyAlignment="1">
      <alignment horizontal="center" vertical="center" wrapText="1"/>
    </xf>
    <xf numFmtId="3" fontId="40" fillId="0" borderId="2" xfId="0" applyNumberFormat="1" applyFont="1" applyBorder="1" applyAlignment="1">
      <alignment horizontal="right"/>
    </xf>
    <xf numFmtId="3" fontId="40" fillId="0" borderId="2" xfId="2" applyNumberFormat="1" applyFont="1" applyBorder="1" applyAlignment="1">
      <alignment horizontal="right" wrapText="1"/>
    </xf>
    <xf numFmtId="3" fontId="16" fillId="0" borderId="2" xfId="2" applyNumberFormat="1" applyFont="1" applyBorder="1" applyAlignment="1">
      <alignment horizontal="right" wrapText="1"/>
    </xf>
    <xf numFmtId="3" fontId="16" fillId="0" borderId="2" xfId="0" applyNumberFormat="1" applyFont="1" applyBorder="1" applyAlignment="1">
      <alignment horizontal="right" wrapText="1"/>
    </xf>
    <xf numFmtId="3" fontId="16" fillId="0" borderId="2" xfId="0" applyNumberFormat="1" applyFont="1" applyBorder="1" applyAlignment="1">
      <alignment horizontal="right"/>
    </xf>
    <xf numFmtId="0" fontId="16" fillId="0" borderId="2" xfId="2" applyFont="1" applyBorder="1" applyAlignment="1">
      <alignment horizontal="center" vertical="center" wrapText="1"/>
    </xf>
    <xf numFmtId="10" fontId="16" fillId="0" borderId="2" xfId="2" applyNumberFormat="1" applyFont="1" applyBorder="1" applyAlignment="1">
      <alignment wrapText="1"/>
    </xf>
    <xf numFmtId="10" fontId="16" fillId="0" borderId="2" xfId="0" applyNumberFormat="1" applyFont="1" applyBorder="1" applyAlignment="1">
      <alignment wrapText="1"/>
    </xf>
    <xf numFmtId="10" fontId="16" fillId="0" borderId="2" xfId="0" applyNumberFormat="1" applyFont="1" applyBorder="1"/>
    <xf numFmtId="3" fontId="36" fillId="0" borderId="2" xfId="0" applyNumberFormat="1" applyFont="1" applyBorder="1" applyAlignment="1">
      <alignment horizontal="right"/>
    </xf>
    <xf numFmtId="10" fontId="16" fillId="0" borderId="2" xfId="0" applyNumberFormat="1" applyFont="1" applyBorder="1" applyAlignment="1">
      <alignment horizontal="center"/>
    </xf>
    <xf numFmtId="0" fontId="29" fillId="0" borderId="2" xfId="2" applyFont="1" applyBorder="1" applyAlignment="1">
      <alignment horizontal="left" vertical="top" wrapText="1"/>
    </xf>
    <xf numFmtId="0" fontId="37" fillId="0" borderId="2" xfId="2" applyFont="1" applyBorder="1" applyAlignment="1">
      <alignment horizontal="left" vertical="top" wrapText="1"/>
    </xf>
    <xf numFmtId="3" fontId="36" fillId="0" borderId="2" xfId="0" applyNumberFormat="1" applyFont="1" applyBorder="1" applyAlignment="1">
      <alignment wrapText="1"/>
    </xf>
    <xf numFmtId="3" fontId="36" fillId="0" borderId="2" xfId="2" applyNumberFormat="1" applyFont="1" applyBorder="1" applyAlignment="1">
      <alignment horizontal="right" wrapText="1"/>
    </xf>
    <xf numFmtId="0" fontId="63" fillId="0" borderId="10" xfId="0" applyFont="1" applyBorder="1" applyAlignment="1">
      <alignment horizontal="center" vertical="center"/>
    </xf>
    <xf numFmtId="0" fontId="63" fillId="0" borderId="11" xfId="0" applyFont="1" applyBorder="1" applyAlignment="1">
      <alignment horizontal="center" vertical="center"/>
    </xf>
    <xf numFmtId="0" fontId="63" fillId="0" borderId="3" xfId="0" applyFont="1" applyBorder="1" applyAlignment="1">
      <alignment horizontal="center" vertical="center"/>
    </xf>
    <xf numFmtId="0" fontId="78" fillId="0" borderId="10" xfId="0" applyFont="1" applyBorder="1" applyAlignment="1">
      <alignment horizontal="left" wrapText="1"/>
    </xf>
    <xf numFmtId="0" fontId="78" fillId="0" borderId="11" xfId="0" applyFont="1" applyBorder="1" applyAlignment="1">
      <alignment horizontal="left" wrapText="1"/>
    </xf>
    <xf numFmtId="0" fontId="78" fillId="0" borderId="3" xfId="0" applyFont="1" applyBorder="1" applyAlignment="1">
      <alignment horizontal="left" wrapText="1"/>
    </xf>
    <xf numFmtId="10" fontId="30" fillId="0" borderId="18" xfId="0" applyNumberFormat="1" applyFont="1" applyBorder="1" applyAlignment="1">
      <alignment horizontal="center" vertical="center"/>
    </xf>
    <xf numFmtId="10" fontId="30" fillId="0" borderId="19" xfId="0" applyNumberFormat="1" applyFont="1" applyBorder="1" applyAlignment="1">
      <alignment horizontal="center" vertical="center"/>
    </xf>
    <xf numFmtId="10" fontId="30" fillId="0" borderId="20" xfId="0" applyNumberFormat="1" applyFont="1" applyBorder="1" applyAlignment="1">
      <alignment horizontal="center" vertical="center"/>
    </xf>
    <xf numFmtId="43" fontId="78" fillId="0" borderId="10" xfId="5" applyFont="1" applyFill="1" applyBorder="1" applyAlignment="1">
      <alignment horizontal="left" vertical="center" wrapText="1"/>
    </xf>
    <xf numFmtId="43" fontId="78" fillId="0" borderId="11" xfId="5" applyFont="1" applyFill="1" applyBorder="1" applyAlignment="1">
      <alignment horizontal="left" vertical="center" wrapText="1"/>
    </xf>
    <xf numFmtId="43" fontId="78" fillId="0" borderId="3" xfId="5" applyFont="1" applyFill="1" applyBorder="1" applyAlignment="1">
      <alignment horizontal="left" vertical="center" wrapText="1"/>
    </xf>
    <xf numFmtId="43" fontId="63" fillId="0" borderId="10" xfId="5" applyFont="1" applyFill="1" applyBorder="1" applyAlignment="1">
      <alignment horizontal="center" vertical="center" wrapText="1"/>
    </xf>
    <xf numFmtId="43" fontId="63" fillId="0" borderId="11" xfId="5" applyFont="1" applyFill="1" applyBorder="1" applyAlignment="1">
      <alignment horizontal="center" vertical="center" wrapText="1"/>
    </xf>
    <xf numFmtId="43" fontId="63" fillId="0" borderId="3" xfId="5" applyFont="1" applyFill="1" applyBorder="1" applyAlignment="1">
      <alignment horizontal="center" vertical="center" wrapText="1"/>
    </xf>
    <xf numFmtId="43" fontId="63" fillId="0" borderId="10" xfId="5" applyFont="1" applyBorder="1" applyAlignment="1">
      <alignment horizontal="center" vertical="center" wrapText="1"/>
    </xf>
    <xf numFmtId="43" fontId="63" fillId="0" borderId="11" xfId="5" applyFont="1" applyBorder="1" applyAlignment="1">
      <alignment horizontal="center" vertical="center" wrapText="1"/>
    </xf>
    <xf numFmtId="43" fontId="63" fillId="0" borderId="3" xfId="5" applyFont="1" applyBorder="1" applyAlignment="1">
      <alignment horizontal="center" vertical="center" wrapText="1"/>
    </xf>
    <xf numFmtId="167" fontId="63" fillId="0" borderId="10" xfId="0" applyNumberFormat="1" applyFont="1" applyBorder="1" applyAlignment="1">
      <alignment horizontal="center" vertical="center" wrapText="1"/>
    </xf>
    <xf numFmtId="49" fontId="63" fillId="0" borderId="10" xfId="0" applyNumberFormat="1" applyFont="1" applyBorder="1" applyAlignment="1">
      <alignment vertical="center" wrapText="1"/>
    </xf>
    <xf numFmtId="49" fontId="63" fillId="0" borderId="11" xfId="0" applyNumberFormat="1" applyFont="1" applyBorder="1" applyAlignment="1">
      <alignment vertical="center" wrapText="1"/>
    </xf>
    <xf numFmtId="49" fontId="63" fillId="0" borderId="3" xfId="0" applyNumberFormat="1" applyFont="1" applyBorder="1" applyAlignment="1">
      <alignment vertical="center" wrapText="1"/>
    </xf>
    <xf numFmtId="166" fontId="63" fillId="0" borderId="10" xfId="0" applyNumberFormat="1" applyFont="1" applyBorder="1" applyAlignment="1">
      <alignment horizontal="center" vertical="center"/>
    </xf>
    <xf numFmtId="166" fontId="63" fillId="0" borderId="11" xfId="0" applyNumberFormat="1" applyFont="1" applyBorder="1" applyAlignment="1">
      <alignment horizontal="center" vertical="center"/>
    </xf>
    <xf numFmtId="166" fontId="63" fillId="0" borderId="3" xfId="0" applyNumberFormat="1" applyFont="1" applyBorder="1" applyAlignment="1">
      <alignment horizontal="center" vertical="center"/>
    </xf>
    <xf numFmtId="49" fontId="63" fillId="0" borderId="87" xfId="0" applyNumberFormat="1" applyFont="1" applyBorder="1" applyAlignment="1">
      <alignment horizontal="center" vertical="center" wrapText="1"/>
    </xf>
    <xf numFmtId="49" fontId="63" fillId="0" borderId="70" xfId="0" applyNumberFormat="1" applyFont="1" applyBorder="1" applyAlignment="1">
      <alignment horizontal="center" vertical="center" wrapText="1"/>
    </xf>
    <xf numFmtId="49" fontId="63" fillId="0" borderId="93" xfId="0" applyNumberFormat="1" applyFont="1" applyBorder="1" applyAlignment="1">
      <alignment horizontal="center" vertical="center" wrapText="1"/>
    </xf>
    <xf numFmtId="0" fontId="78" fillId="0" borderId="10" xfId="0" applyFont="1" applyBorder="1" applyAlignment="1">
      <alignment horizontal="center" vertical="center" wrapText="1"/>
    </xf>
    <xf numFmtId="0" fontId="78" fillId="0" borderId="11" xfId="0" applyFont="1" applyBorder="1" applyAlignment="1">
      <alignment horizontal="center" vertical="center" wrapText="1"/>
    </xf>
    <xf numFmtId="0" fontId="78" fillId="0" borderId="3" xfId="0" applyFont="1" applyBorder="1" applyAlignment="1">
      <alignment horizontal="center" vertical="center" wrapText="1"/>
    </xf>
    <xf numFmtId="14" fontId="78" fillId="0" borderId="10" xfId="0" applyNumberFormat="1" applyFont="1" applyBorder="1" applyAlignment="1">
      <alignment horizontal="center" vertical="center"/>
    </xf>
    <xf numFmtId="14" fontId="78" fillId="0" borderId="11" xfId="0" applyNumberFormat="1" applyFont="1" applyBorder="1" applyAlignment="1">
      <alignment horizontal="center" vertical="center"/>
    </xf>
    <xf numFmtId="14" fontId="78" fillId="0" borderId="3" xfId="0" applyNumberFormat="1" applyFont="1" applyBorder="1" applyAlignment="1">
      <alignment horizontal="center" vertical="center"/>
    </xf>
    <xf numFmtId="0" fontId="41" fillId="0" borderId="10" xfId="0" applyFont="1" applyBorder="1" applyAlignment="1">
      <alignment horizontal="left" wrapText="1"/>
    </xf>
    <xf numFmtId="0" fontId="41" fillId="0" borderId="11" xfId="0" applyFont="1" applyBorder="1" applyAlignment="1">
      <alignment horizontal="left" wrapText="1"/>
    </xf>
    <xf numFmtId="0" fontId="41" fillId="0" borderId="3" xfId="0" applyFont="1" applyBorder="1" applyAlignment="1">
      <alignment horizontal="left" wrapText="1"/>
    </xf>
    <xf numFmtId="0" fontId="42" fillId="0" borderId="10" xfId="0" applyFont="1" applyBorder="1" applyAlignment="1">
      <alignment horizontal="center" vertical="center"/>
    </xf>
    <xf numFmtId="0" fontId="42" fillId="0" borderId="11" xfId="0" applyFont="1" applyBorder="1" applyAlignment="1">
      <alignment horizontal="center" vertical="center"/>
    </xf>
    <xf numFmtId="0" fontId="42" fillId="0" borderId="3" xfId="0" applyFont="1" applyBorder="1" applyAlignment="1">
      <alignment horizontal="center" vertical="center"/>
    </xf>
    <xf numFmtId="43" fontId="42" fillId="0" borderId="10" xfId="5" applyFont="1" applyFill="1" applyBorder="1" applyAlignment="1">
      <alignment horizontal="center" vertical="center" wrapText="1"/>
    </xf>
    <xf numFmtId="43" fontId="42" fillId="0" borderId="11" xfId="5" applyFont="1" applyFill="1" applyBorder="1" applyAlignment="1">
      <alignment horizontal="center" vertical="center" wrapText="1"/>
    </xf>
    <xf numFmtId="43" fontId="42" fillId="0" borderId="3" xfId="5" applyFont="1" applyFill="1" applyBorder="1" applyAlignment="1">
      <alignment horizontal="center" vertical="center" wrapText="1"/>
    </xf>
    <xf numFmtId="166" fontId="42" fillId="0" borderId="10" xfId="0" applyNumberFormat="1" applyFont="1" applyBorder="1" applyAlignment="1">
      <alignment horizontal="center" vertical="center"/>
    </xf>
    <xf numFmtId="166" fontId="42" fillId="0" borderId="11" xfId="0" applyNumberFormat="1" applyFont="1" applyBorder="1" applyAlignment="1">
      <alignment horizontal="center" vertical="center"/>
    </xf>
    <xf numFmtId="166" fontId="42" fillId="0" borderId="3" xfId="0" applyNumberFormat="1" applyFont="1" applyBorder="1" applyAlignment="1">
      <alignment horizontal="center" vertical="center"/>
    </xf>
    <xf numFmtId="0" fontId="41" fillId="0" borderId="10" xfId="0" applyFont="1" applyBorder="1" applyAlignment="1">
      <alignment vertical="center" wrapText="1"/>
    </xf>
    <xf numFmtId="0" fontId="41" fillId="0" borderId="11" xfId="0" applyFont="1" applyBorder="1" applyAlignment="1">
      <alignment vertical="center" wrapText="1"/>
    </xf>
    <xf numFmtId="0" fontId="41" fillId="0" borderId="3" xfId="0" applyFont="1" applyBorder="1" applyAlignment="1">
      <alignment vertical="center" wrapText="1"/>
    </xf>
    <xf numFmtId="0" fontId="18" fillId="9" borderId="2" xfId="2" applyFont="1" applyFill="1" applyBorder="1" applyAlignment="1">
      <alignment horizontal="center" vertical="center" wrapText="1"/>
    </xf>
    <xf numFmtId="0" fontId="26" fillId="0" borderId="2" xfId="2" applyFont="1" applyBorder="1" applyAlignment="1">
      <alignment horizontal="center" vertical="center" wrapText="1"/>
    </xf>
    <xf numFmtId="0" fontId="82" fillId="0" borderId="2" xfId="2" applyFont="1" applyBorder="1" applyAlignment="1">
      <alignment horizontal="left" vertical="center" wrapText="1"/>
    </xf>
    <xf numFmtId="49" fontId="16" fillId="0" borderId="2" xfId="2" applyNumberFormat="1" applyFont="1" applyBorder="1" applyAlignment="1">
      <alignment horizontal="center" vertical="center" wrapText="1"/>
    </xf>
    <xf numFmtId="0" fontId="16" fillId="0" borderId="2" xfId="2" applyFont="1" applyBorder="1" applyAlignment="1">
      <alignment horizontal="left" vertical="center" wrapText="1"/>
    </xf>
    <xf numFmtId="10" fontId="16" fillId="0" borderId="2" xfId="2" applyNumberFormat="1" applyFont="1" applyBorder="1" applyAlignment="1">
      <alignment horizontal="center" wrapText="1"/>
    </xf>
    <xf numFmtId="10" fontId="16" fillId="0" borderId="2" xfId="0" applyNumberFormat="1" applyFont="1" applyBorder="1" applyAlignment="1">
      <alignment horizontal="center" wrapText="1"/>
    </xf>
    <xf numFmtId="1" fontId="16" fillId="0" borderId="2" xfId="2" applyNumberFormat="1" applyFont="1" applyBorder="1" applyAlignment="1">
      <alignment wrapText="1"/>
    </xf>
    <xf numFmtId="1" fontId="16" fillId="0" borderId="2" xfId="0" applyNumberFormat="1" applyFont="1" applyBorder="1" applyAlignment="1">
      <alignment wrapText="1"/>
    </xf>
    <xf numFmtId="1" fontId="16" fillId="0" borderId="2" xfId="0" applyNumberFormat="1" applyFont="1" applyBorder="1"/>
    <xf numFmtId="9" fontId="16" fillId="0" borderId="2" xfId="2" applyNumberFormat="1" applyFont="1" applyBorder="1" applyAlignment="1">
      <alignment wrapText="1"/>
    </xf>
    <xf numFmtId="9" fontId="16" fillId="0" borderId="2" xfId="0" applyNumberFormat="1" applyFont="1" applyBorder="1" applyAlignment="1">
      <alignment wrapText="1"/>
    </xf>
    <xf numFmtId="9" fontId="16" fillId="0" borderId="2" xfId="0" applyNumberFormat="1" applyFont="1" applyBorder="1"/>
    <xf numFmtId="0" fontId="36" fillId="0" borderId="2" xfId="2" applyFont="1" applyBorder="1" applyAlignment="1">
      <alignment horizontal="justify" vertical="center" wrapText="1"/>
    </xf>
    <xf numFmtId="3" fontId="40" fillId="0" borderId="2" xfId="0" applyNumberFormat="1" applyFont="1" applyBorder="1" applyAlignment="1">
      <alignment horizontal="center"/>
    </xf>
    <xf numFmtId="3" fontId="40" fillId="0" borderId="2" xfId="2" applyNumberFormat="1" applyFont="1" applyBorder="1" applyAlignment="1">
      <alignment horizontal="center" wrapText="1"/>
    </xf>
    <xf numFmtId="49" fontId="16" fillId="0" borderId="2" xfId="2" applyNumberFormat="1" applyFont="1" applyBorder="1" applyAlignment="1">
      <alignment horizontal="center" wrapText="1"/>
    </xf>
    <xf numFmtId="49" fontId="16" fillId="0" borderId="2" xfId="0" applyNumberFormat="1" applyFont="1" applyBorder="1" applyAlignment="1">
      <alignment horizontal="center" wrapText="1"/>
    </xf>
    <xf numFmtId="49" fontId="16" fillId="0" borderId="2" xfId="0" applyNumberFormat="1" applyFont="1" applyBorder="1" applyAlignment="1">
      <alignment horizontal="center"/>
    </xf>
    <xf numFmtId="3" fontId="36" fillId="0" borderId="2" xfId="0" applyNumberFormat="1" applyFont="1" applyBorder="1" applyAlignment="1">
      <alignment horizontal="center" vertical="center"/>
    </xf>
    <xf numFmtId="3" fontId="36" fillId="0" borderId="2" xfId="2" applyNumberFormat="1" applyFont="1" applyBorder="1" applyAlignment="1">
      <alignment horizontal="center" vertical="center" wrapText="1"/>
    </xf>
    <xf numFmtId="9" fontId="16" fillId="0" borderId="2" xfId="2" applyNumberFormat="1" applyFont="1" applyBorder="1" applyAlignment="1">
      <alignment horizontal="center" wrapText="1"/>
    </xf>
    <xf numFmtId="9" fontId="16" fillId="0" borderId="2" xfId="0" applyNumberFormat="1" applyFont="1" applyBorder="1" applyAlignment="1">
      <alignment horizontal="center" wrapText="1"/>
    </xf>
    <xf numFmtId="9" fontId="16" fillId="0" borderId="2" xfId="0" applyNumberFormat="1" applyFont="1" applyBorder="1" applyAlignment="1">
      <alignment horizontal="center"/>
    </xf>
    <xf numFmtId="49" fontId="16" fillId="0" borderId="2" xfId="2" applyNumberFormat="1" applyFont="1" applyBorder="1" applyAlignment="1">
      <alignment wrapText="1"/>
    </xf>
    <xf numFmtId="49" fontId="16" fillId="0" borderId="2" xfId="0" applyNumberFormat="1" applyFont="1" applyBorder="1" applyAlignment="1">
      <alignment wrapText="1"/>
    </xf>
    <xf numFmtId="49" fontId="16" fillId="0" borderId="2" xfId="0" applyNumberFormat="1" applyFont="1" applyBorder="1"/>
    <xf numFmtId="3" fontId="36" fillId="0" borderId="2" xfId="0" applyNumberFormat="1" applyFont="1" applyBorder="1" applyAlignment="1">
      <alignment horizontal="right" vertical="center"/>
    </xf>
    <xf numFmtId="3" fontId="36" fillId="0" borderId="2" xfId="2" applyNumberFormat="1" applyFont="1" applyBorder="1" applyAlignment="1">
      <alignment horizontal="right" vertical="center" wrapText="1"/>
    </xf>
    <xf numFmtId="3" fontId="16" fillId="0" borderId="2" xfId="2" applyNumberFormat="1" applyFont="1" applyBorder="1" applyAlignment="1">
      <alignment horizontal="center" wrapText="1"/>
    </xf>
    <xf numFmtId="3" fontId="16" fillId="0" borderId="2" xfId="0" applyNumberFormat="1" applyFont="1" applyBorder="1" applyAlignment="1">
      <alignment horizontal="center" wrapText="1"/>
    </xf>
    <xf numFmtId="3" fontId="16" fillId="0" borderId="2" xfId="0" applyNumberFormat="1" applyFont="1" applyBorder="1" applyAlignment="1">
      <alignment horizontal="center"/>
    </xf>
    <xf numFmtId="0" fontId="36" fillId="0" borderId="2" xfId="0" applyFont="1" applyBorder="1" applyAlignment="1">
      <alignment horizontal="center" vertical="center" wrapText="1"/>
    </xf>
    <xf numFmtId="49" fontId="16" fillId="0" borderId="2" xfId="0" applyNumberFormat="1" applyFont="1" applyBorder="1" applyAlignment="1">
      <alignment horizontal="center" vertical="center" wrapText="1"/>
    </xf>
    <xf numFmtId="0" fontId="16" fillId="0" borderId="2" xfId="2" applyFont="1" applyBorder="1" applyAlignment="1">
      <alignment wrapText="1"/>
    </xf>
    <xf numFmtId="0" fontId="16" fillId="0" borderId="2" xfId="0" applyFont="1" applyBorder="1" applyAlignment="1">
      <alignment wrapText="1"/>
    </xf>
    <xf numFmtId="0" fontId="16" fillId="0" borderId="2" xfId="0" applyFont="1" applyBorder="1"/>
    <xf numFmtId="168" fontId="16" fillId="0" borderId="2" xfId="0" applyNumberFormat="1" applyFont="1" applyBorder="1"/>
    <xf numFmtId="0" fontId="16" fillId="0" borderId="2" xfId="0" applyFont="1" applyBorder="1" applyAlignment="1">
      <alignment horizontal="left" wrapText="1"/>
    </xf>
    <xf numFmtId="0" fontId="36" fillId="0" borderId="2" xfId="0" applyFont="1" applyBorder="1" applyAlignment="1">
      <alignment horizontal="right" wrapText="1"/>
    </xf>
    <xf numFmtId="49" fontId="36" fillId="0" borderId="2" xfId="0" applyNumberFormat="1" applyFont="1" applyBorder="1" applyAlignment="1">
      <alignment horizontal="center" vertical="center" wrapText="1"/>
    </xf>
    <xf numFmtId="9" fontId="36" fillId="0" borderId="2" xfId="2" applyNumberFormat="1" applyFont="1" applyBorder="1" applyAlignment="1">
      <alignment wrapText="1"/>
    </xf>
    <xf numFmtId="0" fontId="37" fillId="0" borderId="10" xfId="2" applyFont="1" applyBorder="1" applyAlignment="1">
      <alignment horizontal="left" vertical="top" wrapText="1"/>
    </xf>
    <xf numFmtId="0" fontId="37" fillId="0" borderId="11" xfId="2" applyFont="1" applyBorder="1" applyAlignment="1">
      <alignment horizontal="left" vertical="top" wrapText="1"/>
    </xf>
    <xf numFmtId="0" fontId="37" fillId="0" borderId="3" xfId="2" applyFont="1" applyBorder="1" applyAlignment="1">
      <alignment horizontal="left" vertical="top" wrapText="1"/>
    </xf>
    <xf numFmtId="3" fontId="40" fillId="0" borderId="2" xfId="0" applyNumberFormat="1" applyFont="1" applyBorder="1" applyAlignment="1">
      <alignment horizontal="right" vertical="center"/>
    </xf>
    <xf numFmtId="3" fontId="40" fillId="0" borderId="2" xfId="2" applyNumberFormat="1" applyFont="1" applyBorder="1" applyAlignment="1">
      <alignment horizontal="right" vertical="center" wrapText="1"/>
    </xf>
    <xf numFmtId="9" fontId="16" fillId="0" borderId="2" xfId="2" applyNumberFormat="1" applyFont="1" applyBorder="1" applyAlignment="1">
      <alignment horizontal="right" wrapText="1"/>
    </xf>
    <xf numFmtId="9" fontId="16" fillId="0" borderId="2" xfId="0" applyNumberFormat="1" applyFont="1" applyBorder="1" applyAlignment="1">
      <alignment horizontal="right" wrapText="1"/>
    </xf>
    <xf numFmtId="9" fontId="16" fillId="0" borderId="2" xfId="0" applyNumberFormat="1" applyFont="1" applyBorder="1" applyAlignment="1">
      <alignment horizontal="right"/>
    </xf>
    <xf numFmtId="0" fontId="40" fillId="0" borderId="2" xfId="2" applyFont="1" applyBorder="1" applyAlignment="1">
      <alignment vertical="center" wrapText="1"/>
    </xf>
    <xf numFmtId="0" fontId="12" fillId="5" borderId="2" xfId="2" applyFont="1" applyFill="1" applyBorder="1" applyAlignment="1">
      <alignment horizontal="right" vertical="center" wrapText="1"/>
    </xf>
    <xf numFmtId="49" fontId="3" fillId="5" borderId="2" xfId="0" applyNumberFormat="1" applyFont="1" applyFill="1" applyBorder="1" applyAlignment="1">
      <alignment horizontal="center"/>
    </xf>
    <xf numFmtId="0" fontId="3" fillId="5" borderId="2" xfId="0" applyFont="1" applyFill="1" applyBorder="1" applyAlignment="1">
      <alignment horizontal="left"/>
    </xf>
    <xf numFmtId="0" fontId="3" fillId="5" borderId="2" xfId="0" applyFont="1" applyFill="1" applyBorder="1" applyAlignment="1">
      <alignment horizontal="left" wrapText="1"/>
    </xf>
    <xf numFmtId="3" fontId="12" fillId="5" borderId="2" xfId="2" applyNumberFormat="1" applyFont="1" applyFill="1" applyBorder="1" applyAlignment="1">
      <alignment wrapText="1"/>
    </xf>
    <xf numFmtId="3" fontId="3" fillId="5" borderId="2" xfId="0" applyNumberFormat="1" applyFont="1" applyFill="1" applyBorder="1" applyAlignment="1">
      <alignment wrapText="1"/>
    </xf>
    <xf numFmtId="3" fontId="3" fillId="5" borderId="2" xfId="0" applyNumberFormat="1" applyFont="1" applyFill="1" applyBorder="1"/>
    <xf numFmtId="3" fontId="12" fillId="5" borderId="2" xfId="0" applyNumberFormat="1" applyFont="1" applyFill="1" applyBorder="1"/>
    <xf numFmtId="0" fontId="16" fillId="0" borderId="2" xfId="2" applyFont="1" applyBorder="1" applyAlignment="1">
      <alignment horizontal="center" wrapText="1"/>
    </xf>
    <xf numFmtId="0" fontId="16" fillId="0" borderId="2" xfId="0" applyFont="1" applyBorder="1" applyAlignment="1">
      <alignment horizontal="center" wrapText="1"/>
    </xf>
    <xf numFmtId="0" fontId="16" fillId="0" borderId="2" xfId="0" applyFont="1" applyBorder="1" applyAlignment="1">
      <alignment horizontal="center"/>
    </xf>
    <xf numFmtId="49" fontId="43" fillId="0" borderId="80" xfId="8" applyNumberFormat="1" applyFont="1" applyBorder="1" applyAlignment="1">
      <alignment horizontal="left" vertical="center" wrapText="1" indent="1"/>
    </xf>
    <xf numFmtId="49" fontId="43" fillId="0" borderId="107" xfId="8" applyNumberFormat="1" applyFont="1" applyBorder="1" applyAlignment="1">
      <alignment horizontal="left" vertical="center" wrapText="1" indent="1"/>
    </xf>
    <xf numFmtId="49" fontId="43" fillId="0" borderId="96" xfId="8" applyNumberFormat="1" applyFont="1" applyBorder="1" applyAlignment="1">
      <alignment horizontal="left" vertical="center" wrapText="1" indent="1"/>
    </xf>
    <xf numFmtId="49" fontId="89" fillId="0" borderId="96" xfId="8" applyNumberFormat="1" applyFont="1" applyBorder="1" applyAlignment="1">
      <alignment horizontal="center" vertical="center" wrapText="1"/>
    </xf>
    <xf numFmtId="49" fontId="43" fillId="0" borderId="97" xfId="8" applyNumberFormat="1" applyFont="1" applyBorder="1" applyAlignment="1">
      <alignment horizontal="left" vertical="center" wrapText="1" indent="1"/>
    </xf>
    <xf numFmtId="49" fontId="43" fillId="0" borderId="98" xfId="8" applyNumberFormat="1" applyFont="1" applyBorder="1" applyAlignment="1">
      <alignment horizontal="left" vertical="center" wrapText="1" indent="1"/>
    </xf>
    <xf numFmtId="0" fontId="89" fillId="0" borderId="31" xfId="0" applyFont="1" applyBorder="1" applyAlignment="1">
      <alignment horizontal="center" vertical="center"/>
    </xf>
    <xf numFmtId="0" fontId="89" fillId="0" borderId="32" xfId="0" applyFont="1" applyBorder="1" applyAlignment="1">
      <alignment horizontal="center" vertical="center"/>
    </xf>
    <xf numFmtId="0" fontId="89" fillId="0" borderId="33" xfId="0" applyFont="1" applyBorder="1" applyAlignment="1">
      <alignment horizontal="center" vertical="center"/>
    </xf>
    <xf numFmtId="0" fontId="43" fillId="0" borderId="31" xfId="0" applyFont="1" applyBorder="1" applyAlignment="1">
      <alignment horizontal="center" vertical="center" wrapText="1"/>
    </xf>
    <xf numFmtId="0" fontId="43" fillId="0" borderId="32" xfId="0" applyFont="1" applyBorder="1" applyAlignment="1">
      <alignment horizontal="center" vertical="center" wrapText="1"/>
    </xf>
    <xf numFmtId="0" fontId="43" fillId="0" borderId="33" xfId="0" applyFont="1" applyBorder="1" applyAlignment="1">
      <alignment horizontal="center" vertical="center" wrapText="1"/>
    </xf>
    <xf numFmtId="49" fontId="43" fillId="0" borderId="99" xfId="8" applyNumberFormat="1" applyFont="1" applyBorder="1" applyAlignment="1">
      <alignment horizontal="left" vertical="center" wrapText="1" indent="1"/>
    </xf>
    <xf numFmtId="49" fontId="89" fillId="0" borderId="99" xfId="8" applyNumberFormat="1" applyFont="1" applyBorder="1" applyAlignment="1">
      <alignment horizontal="center" vertical="center" wrapText="1"/>
    </xf>
    <xf numFmtId="49" fontId="43" fillId="0" borderId="100" xfId="8" applyNumberFormat="1" applyFont="1" applyBorder="1" applyAlignment="1">
      <alignment horizontal="left" vertical="center" wrapText="1" indent="1"/>
    </xf>
    <xf numFmtId="49" fontId="43" fillId="0" borderId="101" xfId="8" applyNumberFormat="1" applyFont="1" applyBorder="1" applyAlignment="1">
      <alignment horizontal="left" vertical="center" wrapText="1" indent="1"/>
    </xf>
    <xf numFmtId="49" fontId="43" fillId="0" borderId="102" xfId="0" applyNumberFormat="1" applyFont="1" applyBorder="1" applyAlignment="1">
      <alignment horizontal="left" vertical="top" wrapText="1"/>
    </xf>
    <xf numFmtId="49" fontId="43" fillId="0" borderId="103" xfId="0" applyNumberFormat="1" applyFont="1" applyBorder="1" applyAlignment="1">
      <alignment horizontal="left" vertical="top" wrapText="1"/>
    </xf>
    <xf numFmtId="49" fontId="43" fillId="0" borderId="104" xfId="0" applyNumberFormat="1" applyFont="1" applyBorder="1" applyAlignment="1">
      <alignment horizontal="left" vertical="top" wrapText="1"/>
    </xf>
    <xf numFmtId="49" fontId="43" fillId="0" borderId="105" xfId="0" applyNumberFormat="1" applyFont="1" applyBorder="1" applyAlignment="1">
      <alignment horizontal="left" vertical="top" wrapText="1"/>
    </xf>
    <xf numFmtId="49" fontId="43" fillId="0" borderId="69" xfId="8" applyNumberFormat="1" applyFont="1" applyBorder="1" applyAlignment="1">
      <alignment horizontal="left" vertical="center" wrapText="1" indent="1"/>
    </xf>
    <xf numFmtId="49" fontId="89" fillId="0" borderId="69" xfId="8" applyNumberFormat="1" applyFont="1" applyBorder="1" applyAlignment="1">
      <alignment horizontal="center" vertical="center" wrapText="1"/>
    </xf>
    <xf numFmtId="49" fontId="43" fillId="0" borderId="71" xfId="8" applyNumberFormat="1" applyFont="1" applyBorder="1" applyAlignment="1">
      <alignment horizontal="left" vertical="center" wrapText="1" indent="1"/>
    </xf>
    <xf numFmtId="49" fontId="89" fillId="0" borderId="70" xfId="0" applyNumberFormat="1" applyFont="1" applyBorder="1" applyAlignment="1">
      <alignment horizontal="left" vertical="center" wrapText="1" indent="1"/>
    </xf>
    <xf numFmtId="49" fontId="43" fillId="0" borderId="89" xfId="0" applyNumberFormat="1" applyFont="1" applyBorder="1" applyAlignment="1">
      <alignment horizontal="justify" vertical="center" wrapText="1"/>
    </xf>
    <xf numFmtId="49" fontId="43" fillId="0" borderId="109" xfId="0" applyNumberFormat="1" applyFont="1" applyBorder="1" applyAlignment="1">
      <alignment horizontal="left" vertical="top" wrapText="1"/>
    </xf>
    <xf numFmtId="0" fontId="87" fillId="0" borderId="34" xfId="0" applyFont="1" applyBorder="1" applyAlignment="1">
      <alignment horizontal="left" vertical="center"/>
    </xf>
    <xf numFmtId="49" fontId="88" fillId="0" borderId="31" xfId="0" applyNumberFormat="1" applyFont="1" applyBorder="1" applyAlignment="1">
      <alignment horizontal="center" vertical="center" wrapText="1"/>
    </xf>
    <xf numFmtId="49" fontId="88" fillId="0" borderId="32" xfId="0" applyNumberFormat="1" applyFont="1" applyBorder="1" applyAlignment="1">
      <alignment horizontal="center" vertical="center" wrapText="1"/>
    </xf>
    <xf numFmtId="49" fontId="88" fillId="0" borderId="33" xfId="0" applyNumberFormat="1" applyFont="1" applyBorder="1" applyAlignment="1">
      <alignment horizontal="center" vertical="center" wrapText="1"/>
    </xf>
    <xf numFmtId="49" fontId="87" fillId="0" borderId="31" xfId="0" applyNumberFormat="1" applyFont="1" applyBorder="1" applyAlignment="1">
      <alignment horizontal="left" vertical="center" indent="1"/>
    </xf>
    <xf numFmtId="49" fontId="87" fillId="0" borderId="32" xfId="0" applyNumberFormat="1" applyFont="1" applyBorder="1" applyAlignment="1">
      <alignment horizontal="left" vertical="center" indent="1"/>
    </xf>
    <xf numFmtId="49" fontId="87" fillId="0" borderId="33" xfId="0" applyNumberFormat="1" applyFont="1" applyBorder="1" applyAlignment="1">
      <alignment horizontal="left" vertical="center" indent="1"/>
    </xf>
    <xf numFmtId="49" fontId="87" fillId="0" borderId="31" xfId="0" applyNumberFormat="1" applyFont="1" applyBorder="1" applyAlignment="1">
      <alignment horizontal="center" vertical="center"/>
    </xf>
    <xf numFmtId="49" fontId="87" fillId="0" borderId="32" xfId="0" applyNumberFormat="1" applyFont="1" applyBorder="1" applyAlignment="1">
      <alignment horizontal="center" vertical="center"/>
    </xf>
    <xf numFmtId="49" fontId="87" fillId="0" borderId="33" xfId="0" applyNumberFormat="1" applyFont="1" applyBorder="1" applyAlignment="1">
      <alignment horizontal="center" vertical="center"/>
    </xf>
    <xf numFmtId="0" fontId="43" fillId="0" borderId="56" xfId="0" applyFont="1" applyBorder="1"/>
    <xf numFmtId="0" fontId="43" fillId="0" borderId="58" xfId="0" applyFont="1" applyBorder="1"/>
    <xf numFmtId="0" fontId="43" fillId="0" borderId="54" xfId="0" applyFont="1" applyBorder="1"/>
    <xf numFmtId="0" fontId="43" fillId="0" borderId="0" xfId="0" applyFont="1"/>
    <xf numFmtId="0" fontId="43" fillId="0" borderId="53" xfId="0" applyFont="1" applyBorder="1"/>
    <xf numFmtId="0" fontId="43" fillId="0" borderId="59" xfId="0" applyFont="1" applyBorder="1"/>
    <xf numFmtId="0" fontId="43" fillId="0" borderId="60" xfId="0" applyFont="1" applyBorder="1"/>
    <xf numFmtId="0" fontId="43" fillId="0" borderId="61" xfId="0" applyFont="1" applyBorder="1"/>
    <xf numFmtId="49" fontId="43" fillId="0" borderId="106" xfId="8" applyNumberFormat="1" applyFont="1" applyBorder="1" applyAlignment="1">
      <alignment horizontal="left" vertical="center" wrapText="1" indent="1"/>
    </xf>
    <xf numFmtId="49" fontId="89" fillId="0" borderId="106" xfId="8" applyNumberFormat="1" applyFont="1" applyBorder="1" applyAlignment="1">
      <alignment horizontal="center" vertical="center" wrapText="1"/>
    </xf>
    <xf numFmtId="49" fontId="43" fillId="0" borderId="108" xfId="8" applyNumberFormat="1" applyFont="1" applyBorder="1" applyAlignment="1">
      <alignment horizontal="left" vertical="center" wrapText="1" indent="1"/>
    </xf>
    <xf numFmtId="0" fontId="89" fillId="25" borderId="34" xfId="0" applyFont="1" applyFill="1" applyBorder="1" applyAlignment="1">
      <alignment horizontal="center" vertical="center"/>
    </xf>
    <xf numFmtId="0" fontId="89" fillId="25" borderId="31" xfId="0" applyFont="1" applyFill="1" applyBorder="1" applyAlignment="1">
      <alignment horizontal="center" vertical="center"/>
    </xf>
    <xf numFmtId="0" fontId="89" fillId="25" borderId="32" xfId="0" applyFont="1" applyFill="1" applyBorder="1" applyAlignment="1">
      <alignment horizontal="center" vertical="center"/>
    </xf>
    <xf numFmtId="0" fontId="89" fillId="25" borderId="33" xfId="0" applyFont="1" applyFill="1" applyBorder="1" applyAlignment="1">
      <alignment horizontal="center" vertical="center"/>
    </xf>
    <xf numFmtId="0" fontId="43" fillId="25" borderId="31" xfId="0" applyFont="1" applyFill="1" applyBorder="1" applyAlignment="1">
      <alignment horizontal="center" vertical="center" wrapText="1"/>
    </xf>
    <xf numFmtId="0" fontId="43" fillId="25" borderId="32" xfId="0" applyFont="1" applyFill="1" applyBorder="1" applyAlignment="1">
      <alignment horizontal="center" vertical="center" wrapText="1"/>
    </xf>
    <xf numFmtId="0" fontId="43" fillId="25" borderId="33" xfId="0" applyFont="1" applyFill="1" applyBorder="1" applyAlignment="1">
      <alignment horizontal="center" vertical="center" wrapText="1"/>
    </xf>
  </cellXfs>
  <cellStyles count="9">
    <cellStyle name="Excel Built-in Normal" xfId="8" xr:uid="{9EBBA290-716A-4BB9-B1E3-058FB30EA220}"/>
    <cellStyle name="Ezres" xfId="5" builtinId="3"/>
    <cellStyle name="Hivatkozás" xfId="1" builtinId="8"/>
    <cellStyle name="Magyarázó szöveg" xfId="2" builtinId="53" customBuiltin="1"/>
    <cellStyle name="Normál" xfId="0" builtinId="0"/>
    <cellStyle name="Normal 2" xfId="3" xr:uid="{00000000-0005-0000-0000-000003000000}"/>
    <cellStyle name="Normál 2" xfId="6" xr:uid="{DF140F76-F28F-494C-B4E5-423757D1872D}"/>
    <cellStyle name="Normál 3" xfId="7" xr:uid="{9C2C1615-BC32-490F-8863-442C21459694}"/>
    <cellStyle name="Százalék" xfId="4" builtinId="5"/>
  </cellStyles>
  <dxfs count="0"/>
  <tableStyles count="0" defaultTableStyle="TableStyleMedium2" defaultPivotStyle="PivotStyleLight16"/>
  <colors>
    <indexedColors>
      <rgbColor rgb="FF000000"/>
      <rgbColor rgb="FFF2F2F2"/>
      <rgbColor rgb="FFFF0000"/>
      <rgbColor rgb="FF00FF00"/>
      <rgbColor rgb="FF0000FF"/>
      <rgbColor rgb="FFFFFF00"/>
      <rgbColor rgb="FFFF00FF"/>
      <rgbColor rgb="FF00FFFF"/>
      <rgbColor rgb="FF800000"/>
      <rgbColor rgb="FF008000"/>
      <rgbColor rgb="FF000080"/>
      <rgbColor rgb="FF808000"/>
      <rgbColor rgb="FF800080"/>
      <rgbColor rgb="FF009353"/>
      <rgbColor rgb="FFBFBFBF"/>
      <rgbColor rgb="FF808080"/>
      <rgbColor rgb="FF8EB4E3"/>
      <rgbColor rgb="FF993366"/>
      <rgbColor rgb="FFFFFFCC"/>
      <rgbColor rgb="FFCCECFF"/>
      <rgbColor rgb="FF660066"/>
      <rgbColor rgb="FFFF8080"/>
      <rgbColor rgb="FF0066CC"/>
      <rgbColor rgb="FFC6D9F1"/>
      <rgbColor rgb="FF000080"/>
      <rgbColor rgb="FFFF00FF"/>
      <rgbColor rgb="FFFFD85B"/>
      <rgbColor rgb="FF00FFFF"/>
      <rgbColor rgb="FF800080"/>
      <rgbColor rgb="FF800000"/>
      <rgbColor rgb="FF008080"/>
      <rgbColor rgb="FF0000FF"/>
      <rgbColor rgb="FF00B0F0"/>
      <rgbColor rgb="FFCCFFFF"/>
      <rgbColor rgb="FFD9D9D9"/>
      <rgbColor rgb="FFFFFF66"/>
      <rgbColor rgb="FFB9CDE5"/>
      <rgbColor rgb="FFFF9999"/>
      <rgbColor rgb="FFE6B9B8"/>
      <rgbColor rgb="FFFAC090"/>
      <rgbColor rgb="FF3366FF"/>
      <rgbColor rgb="FF33CCCC"/>
      <rgbColor rgb="FF92D050"/>
      <rgbColor rgb="FFFFC000"/>
      <rgbColor rgb="FFF58220"/>
      <rgbColor rgb="FFFF6600"/>
      <rgbColor rgb="FF558ED5"/>
      <rgbColor rgb="FF95B3D7"/>
      <rgbColor rgb="FF003366"/>
      <rgbColor rgb="FF00B050"/>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mruColors>
      <color rgb="FF99CCFF"/>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33</xdr:col>
      <xdr:colOff>0</xdr:colOff>
      <xdr:row>479</xdr:row>
      <xdr:rowOff>0</xdr:rowOff>
    </xdr:to>
    <xdr:sp macro="" textlink="">
      <xdr:nvSpPr>
        <xdr:cNvPr id="1140" name="shapetype_202" hidden="1">
          <a:extLst>
            <a:ext uri="{FF2B5EF4-FFF2-40B4-BE49-F238E27FC236}">
              <a16:creationId xmlns:a16="http://schemas.microsoft.com/office/drawing/2014/main" id="{00000000-0008-0000-0000-000074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138" name="shapetype_202" hidden="1">
          <a:extLst>
            <a:ext uri="{FF2B5EF4-FFF2-40B4-BE49-F238E27FC236}">
              <a16:creationId xmlns:a16="http://schemas.microsoft.com/office/drawing/2014/main" id="{00000000-0008-0000-0000-000072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136" name="shapetype_202" hidden="1">
          <a:extLst>
            <a:ext uri="{FF2B5EF4-FFF2-40B4-BE49-F238E27FC236}">
              <a16:creationId xmlns:a16="http://schemas.microsoft.com/office/drawing/2014/main" id="{00000000-0008-0000-0000-000070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134" name="shapetype_202" hidden="1">
          <a:extLst>
            <a:ext uri="{FF2B5EF4-FFF2-40B4-BE49-F238E27FC236}">
              <a16:creationId xmlns:a16="http://schemas.microsoft.com/office/drawing/2014/main" id="{00000000-0008-0000-0000-00006E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132" name="shapetype_202" hidden="1">
          <a:extLst>
            <a:ext uri="{FF2B5EF4-FFF2-40B4-BE49-F238E27FC236}">
              <a16:creationId xmlns:a16="http://schemas.microsoft.com/office/drawing/2014/main" id="{00000000-0008-0000-0000-00006C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130" name="shapetype_202" hidden="1">
          <a:extLst>
            <a:ext uri="{FF2B5EF4-FFF2-40B4-BE49-F238E27FC236}">
              <a16:creationId xmlns:a16="http://schemas.microsoft.com/office/drawing/2014/main" id="{00000000-0008-0000-0000-00006A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128" name="shapetype_202" hidden="1">
          <a:extLst>
            <a:ext uri="{FF2B5EF4-FFF2-40B4-BE49-F238E27FC236}">
              <a16:creationId xmlns:a16="http://schemas.microsoft.com/office/drawing/2014/main" id="{00000000-0008-0000-0000-000068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126" name="shapetype_202" hidden="1">
          <a:extLst>
            <a:ext uri="{FF2B5EF4-FFF2-40B4-BE49-F238E27FC236}">
              <a16:creationId xmlns:a16="http://schemas.microsoft.com/office/drawing/2014/main" id="{00000000-0008-0000-0000-000066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124" name="shapetype_202" hidden="1">
          <a:extLst>
            <a:ext uri="{FF2B5EF4-FFF2-40B4-BE49-F238E27FC236}">
              <a16:creationId xmlns:a16="http://schemas.microsoft.com/office/drawing/2014/main" id="{00000000-0008-0000-0000-000064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122" name="shapetype_202" hidden="1">
          <a:extLst>
            <a:ext uri="{FF2B5EF4-FFF2-40B4-BE49-F238E27FC236}">
              <a16:creationId xmlns:a16="http://schemas.microsoft.com/office/drawing/2014/main" id="{00000000-0008-0000-0000-000062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120" name="shapetype_202" hidden="1">
          <a:extLst>
            <a:ext uri="{FF2B5EF4-FFF2-40B4-BE49-F238E27FC236}">
              <a16:creationId xmlns:a16="http://schemas.microsoft.com/office/drawing/2014/main" id="{00000000-0008-0000-0000-000060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118" name="shapetype_202" hidden="1">
          <a:extLst>
            <a:ext uri="{FF2B5EF4-FFF2-40B4-BE49-F238E27FC236}">
              <a16:creationId xmlns:a16="http://schemas.microsoft.com/office/drawing/2014/main" id="{00000000-0008-0000-0000-00005E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116" name="shapetype_202" hidden="1">
          <a:extLst>
            <a:ext uri="{FF2B5EF4-FFF2-40B4-BE49-F238E27FC236}">
              <a16:creationId xmlns:a16="http://schemas.microsoft.com/office/drawing/2014/main" id="{00000000-0008-0000-0000-00005C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114" name="shapetype_202" hidden="1">
          <a:extLst>
            <a:ext uri="{FF2B5EF4-FFF2-40B4-BE49-F238E27FC236}">
              <a16:creationId xmlns:a16="http://schemas.microsoft.com/office/drawing/2014/main" id="{00000000-0008-0000-0000-00005A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112" name="shapetype_202" hidden="1">
          <a:extLst>
            <a:ext uri="{FF2B5EF4-FFF2-40B4-BE49-F238E27FC236}">
              <a16:creationId xmlns:a16="http://schemas.microsoft.com/office/drawing/2014/main" id="{00000000-0008-0000-0000-000058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110" name="shapetype_202" hidden="1">
          <a:extLst>
            <a:ext uri="{FF2B5EF4-FFF2-40B4-BE49-F238E27FC236}">
              <a16:creationId xmlns:a16="http://schemas.microsoft.com/office/drawing/2014/main" id="{00000000-0008-0000-0000-000056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108" name="shapetype_202" hidden="1">
          <a:extLst>
            <a:ext uri="{FF2B5EF4-FFF2-40B4-BE49-F238E27FC236}">
              <a16:creationId xmlns:a16="http://schemas.microsoft.com/office/drawing/2014/main" id="{00000000-0008-0000-0000-000054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106" name="shapetype_202" hidden="1">
          <a:extLst>
            <a:ext uri="{FF2B5EF4-FFF2-40B4-BE49-F238E27FC236}">
              <a16:creationId xmlns:a16="http://schemas.microsoft.com/office/drawing/2014/main" id="{00000000-0008-0000-0000-000052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104" name="shapetype_202" hidden="1">
          <a:extLst>
            <a:ext uri="{FF2B5EF4-FFF2-40B4-BE49-F238E27FC236}">
              <a16:creationId xmlns:a16="http://schemas.microsoft.com/office/drawing/2014/main" id="{00000000-0008-0000-0000-000050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102" name="shapetype_202" hidden="1">
          <a:extLst>
            <a:ext uri="{FF2B5EF4-FFF2-40B4-BE49-F238E27FC236}">
              <a16:creationId xmlns:a16="http://schemas.microsoft.com/office/drawing/2014/main" id="{00000000-0008-0000-0000-00004E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100" name="shapetype_202" hidden="1">
          <a:extLst>
            <a:ext uri="{FF2B5EF4-FFF2-40B4-BE49-F238E27FC236}">
              <a16:creationId xmlns:a16="http://schemas.microsoft.com/office/drawing/2014/main" id="{00000000-0008-0000-0000-00004C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98" name="shapetype_202" hidden="1">
          <a:extLst>
            <a:ext uri="{FF2B5EF4-FFF2-40B4-BE49-F238E27FC236}">
              <a16:creationId xmlns:a16="http://schemas.microsoft.com/office/drawing/2014/main" id="{00000000-0008-0000-0000-00004A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96" name="shapetype_202" hidden="1">
          <a:extLst>
            <a:ext uri="{FF2B5EF4-FFF2-40B4-BE49-F238E27FC236}">
              <a16:creationId xmlns:a16="http://schemas.microsoft.com/office/drawing/2014/main" id="{00000000-0008-0000-0000-000048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94" name="shapetype_202" hidden="1">
          <a:extLst>
            <a:ext uri="{FF2B5EF4-FFF2-40B4-BE49-F238E27FC236}">
              <a16:creationId xmlns:a16="http://schemas.microsoft.com/office/drawing/2014/main" id="{00000000-0008-0000-0000-000046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92" name="shapetype_202" hidden="1">
          <a:extLst>
            <a:ext uri="{FF2B5EF4-FFF2-40B4-BE49-F238E27FC236}">
              <a16:creationId xmlns:a16="http://schemas.microsoft.com/office/drawing/2014/main" id="{00000000-0008-0000-0000-000044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90" name="shapetype_202" hidden="1">
          <a:extLst>
            <a:ext uri="{FF2B5EF4-FFF2-40B4-BE49-F238E27FC236}">
              <a16:creationId xmlns:a16="http://schemas.microsoft.com/office/drawing/2014/main" id="{00000000-0008-0000-0000-000042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88" name="shapetype_202" hidden="1">
          <a:extLst>
            <a:ext uri="{FF2B5EF4-FFF2-40B4-BE49-F238E27FC236}">
              <a16:creationId xmlns:a16="http://schemas.microsoft.com/office/drawing/2014/main" id="{00000000-0008-0000-0000-000040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86" name="shapetype_202" hidden="1">
          <a:extLst>
            <a:ext uri="{FF2B5EF4-FFF2-40B4-BE49-F238E27FC236}">
              <a16:creationId xmlns:a16="http://schemas.microsoft.com/office/drawing/2014/main" id="{00000000-0008-0000-0000-00003E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84" name="shapetype_202" hidden="1">
          <a:extLst>
            <a:ext uri="{FF2B5EF4-FFF2-40B4-BE49-F238E27FC236}">
              <a16:creationId xmlns:a16="http://schemas.microsoft.com/office/drawing/2014/main" id="{00000000-0008-0000-0000-00003C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82" name="shapetype_202" hidden="1">
          <a:extLst>
            <a:ext uri="{FF2B5EF4-FFF2-40B4-BE49-F238E27FC236}">
              <a16:creationId xmlns:a16="http://schemas.microsoft.com/office/drawing/2014/main" id="{00000000-0008-0000-0000-00003A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80" name="shapetype_202" hidden="1">
          <a:extLst>
            <a:ext uri="{FF2B5EF4-FFF2-40B4-BE49-F238E27FC236}">
              <a16:creationId xmlns:a16="http://schemas.microsoft.com/office/drawing/2014/main" id="{00000000-0008-0000-0000-000038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78" name="shapetype_202" hidden="1">
          <a:extLst>
            <a:ext uri="{FF2B5EF4-FFF2-40B4-BE49-F238E27FC236}">
              <a16:creationId xmlns:a16="http://schemas.microsoft.com/office/drawing/2014/main" id="{00000000-0008-0000-0000-000036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76" name="shapetype_202" hidden="1">
          <a:extLst>
            <a:ext uri="{FF2B5EF4-FFF2-40B4-BE49-F238E27FC236}">
              <a16:creationId xmlns:a16="http://schemas.microsoft.com/office/drawing/2014/main" id="{00000000-0008-0000-0000-000034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74" name="shapetype_202" hidden="1">
          <a:extLst>
            <a:ext uri="{FF2B5EF4-FFF2-40B4-BE49-F238E27FC236}">
              <a16:creationId xmlns:a16="http://schemas.microsoft.com/office/drawing/2014/main" id="{00000000-0008-0000-0000-000032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72" name="shapetype_202" hidden="1">
          <a:extLst>
            <a:ext uri="{FF2B5EF4-FFF2-40B4-BE49-F238E27FC236}">
              <a16:creationId xmlns:a16="http://schemas.microsoft.com/office/drawing/2014/main" id="{00000000-0008-0000-0000-000030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70" name="shapetype_202" hidden="1">
          <a:extLst>
            <a:ext uri="{FF2B5EF4-FFF2-40B4-BE49-F238E27FC236}">
              <a16:creationId xmlns:a16="http://schemas.microsoft.com/office/drawing/2014/main" id="{00000000-0008-0000-0000-00002E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68" name="shapetype_202" hidden="1">
          <a:extLst>
            <a:ext uri="{FF2B5EF4-FFF2-40B4-BE49-F238E27FC236}">
              <a16:creationId xmlns:a16="http://schemas.microsoft.com/office/drawing/2014/main" id="{00000000-0008-0000-0000-00002C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66" name="shapetype_202" hidden="1">
          <a:extLst>
            <a:ext uri="{FF2B5EF4-FFF2-40B4-BE49-F238E27FC236}">
              <a16:creationId xmlns:a16="http://schemas.microsoft.com/office/drawing/2014/main" id="{00000000-0008-0000-0000-00002A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64" name="shapetype_202" hidden="1">
          <a:extLst>
            <a:ext uri="{FF2B5EF4-FFF2-40B4-BE49-F238E27FC236}">
              <a16:creationId xmlns:a16="http://schemas.microsoft.com/office/drawing/2014/main" id="{00000000-0008-0000-0000-000028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62" name="shapetype_202" hidden="1">
          <a:extLst>
            <a:ext uri="{FF2B5EF4-FFF2-40B4-BE49-F238E27FC236}">
              <a16:creationId xmlns:a16="http://schemas.microsoft.com/office/drawing/2014/main" id="{00000000-0008-0000-0000-000026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60" name="shapetype_202" hidden="1">
          <a:extLst>
            <a:ext uri="{FF2B5EF4-FFF2-40B4-BE49-F238E27FC236}">
              <a16:creationId xmlns:a16="http://schemas.microsoft.com/office/drawing/2014/main" id="{00000000-0008-0000-0000-000024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58" name="shapetype_202" hidden="1">
          <a:extLst>
            <a:ext uri="{FF2B5EF4-FFF2-40B4-BE49-F238E27FC236}">
              <a16:creationId xmlns:a16="http://schemas.microsoft.com/office/drawing/2014/main" id="{00000000-0008-0000-0000-000022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56" name="shapetype_202" hidden="1">
          <a:extLst>
            <a:ext uri="{FF2B5EF4-FFF2-40B4-BE49-F238E27FC236}">
              <a16:creationId xmlns:a16="http://schemas.microsoft.com/office/drawing/2014/main" id="{00000000-0008-0000-0000-000020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54" name="shapetype_202" hidden="1">
          <a:extLst>
            <a:ext uri="{FF2B5EF4-FFF2-40B4-BE49-F238E27FC236}">
              <a16:creationId xmlns:a16="http://schemas.microsoft.com/office/drawing/2014/main" id="{00000000-0008-0000-0000-00001E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52" name="shapetype_202" hidden="1">
          <a:extLst>
            <a:ext uri="{FF2B5EF4-FFF2-40B4-BE49-F238E27FC236}">
              <a16:creationId xmlns:a16="http://schemas.microsoft.com/office/drawing/2014/main" id="{00000000-0008-0000-0000-00001C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50" name="shapetype_202" hidden="1">
          <a:extLst>
            <a:ext uri="{FF2B5EF4-FFF2-40B4-BE49-F238E27FC236}">
              <a16:creationId xmlns:a16="http://schemas.microsoft.com/office/drawing/2014/main" id="{00000000-0008-0000-0000-00001A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48" name="shapetype_202" hidden="1">
          <a:extLst>
            <a:ext uri="{FF2B5EF4-FFF2-40B4-BE49-F238E27FC236}">
              <a16:creationId xmlns:a16="http://schemas.microsoft.com/office/drawing/2014/main" id="{00000000-0008-0000-0000-000018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46" name="shapetype_202" hidden="1">
          <a:extLst>
            <a:ext uri="{FF2B5EF4-FFF2-40B4-BE49-F238E27FC236}">
              <a16:creationId xmlns:a16="http://schemas.microsoft.com/office/drawing/2014/main" id="{00000000-0008-0000-0000-000016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44" name="shapetype_202" hidden="1">
          <a:extLst>
            <a:ext uri="{FF2B5EF4-FFF2-40B4-BE49-F238E27FC236}">
              <a16:creationId xmlns:a16="http://schemas.microsoft.com/office/drawing/2014/main" id="{00000000-0008-0000-0000-000014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42" name="shapetype_202" hidden="1">
          <a:extLst>
            <a:ext uri="{FF2B5EF4-FFF2-40B4-BE49-F238E27FC236}">
              <a16:creationId xmlns:a16="http://schemas.microsoft.com/office/drawing/2014/main" id="{00000000-0008-0000-0000-000012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40" name="shapetype_202" hidden="1">
          <a:extLst>
            <a:ext uri="{FF2B5EF4-FFF2-40B4-BE49-F238E27FC236}">
              <a16:creationId xmlns:a16="http://schemas.microsoft.com/office/drawing/2014/main" id="{00000000-0008-0000-0000-000010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38" name="shapetype_202" hidden="1">
          <a:extLst>
            <a:ext uri="{FF2B5EF4-FFF2-40B4-BE49-F238E27FC236}">
              <a16:creationId xmlns:a16="http://schemas.microsoft.com/office/drawing/2014/main" id="{00000000-0008-0000-0000-00000E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36" name="shapetype_202" hidden="1">
          <a:extLst>
            <a:ext uri="{FF2B5EF4-FFF2-40B4-BE49-F238E27FC236}">
              <a16:creationId xmlns:a16="http://schemas.microsoft.com/office/drawing/2014/main" id="{00000000-0008-0000-0000-00000C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34" name="shapetype_202" hidden="1">
          <a:extLst>
            <a:ext uri="{FF2B5EF4-FFF2-40B4-BE49-F238E27FC236}">
              <a16:creationId xmlns:a16="http://schemas.microsoft.com/office/drawing/2014/main" id="{00000000-0008-0000-0000-00000A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32" name="shapetype_202" hidden="1">
          <a:extLst>
            <a:ext uri="{FF2B5EF4-FFF2-40B4-BE49-F238E27FC236}">
              <a16:creationId xmlns:a16="http://schemas.microsoft.com/office/drawing/2014/main" id="{00000000-0008-0000-0000-000008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30" name="shapetype_202" hidden="1">
          <a:extLst>
            <a:ext uri="{FF2B5EF4-FFF2-40B4-BE49-F238E27FC236}">
              <a16:creationId xmlns:a16="http://schemas.microsoft.com/office/drawing/2014/main" id="{00000000-0008-0000-0000-000006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28" name="shapetype_202" hidden="1">
          <a:extLst>
            <a:ext uri="{FF2B5EF4-FFF2-40B4-BE49-F238E27FC236}">
              <a16:creationId xmlns:a16="http://schemas.microsoft.com/office/drawing/2014/main" id="{00000000-0008-0000-0000-000004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26" name="shapetype_202" hidden="1">
          <a:extLst>
            <a:ext uri="{FF2B5EF4-FFF2-40B4-BE49-F238E27FC236}">
              <a16:creationId xmlns:a16="http://schemas.microsoft.com/office/drawing/2014/main" id="{00000000-0008-0000-0000-000002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wsDr>
</file>

<file path=xl/persons/person.xml><?xml version="1.0" encoding="utf-8"?>
<personList xmlns="http://schemas.microsoft.com/office/spreadsheetml/2018/threadedcomments" xmlns:x="http://schemas.openxmlformats.org/spreadsheetml/2006/main">
  <person displayName="Erdélyi Csilla" id="{98D959C5-9ADC-47CC-9896-0B6C766DCC24}" userId="Erdélyi Csilla" providerId="None"/>
  <person displayName="Kőműves Erdélyi Csilla" id="{E512B0E4-0622-42E2-89C5-F5ED67E924ED}" userId="S::csillae@kanjiza.rs::5105953d-7275-4aa1-afae-679f20d9ef0b" providerId="AD"/>
</personList>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U604" dT="2026-02-10T12:28:45.18" personId="{E512B0E4-0622-42E2-89C5-F5ED67E924ED}" id="{D16374CB-6B3D-4869-994F-D45520FFBBD9}">
    <text>24000</text>
  </threadedComment>
  <threadedComment ref="U618" dT="2026-02-10T12:30:57.24" personId="{E512B0E4-0622-42E2-89C5-F5ED67E924ED}" id="{908CA1B2-EB96-4E93-AFDC-5B58E116C7A9}">
    <text xml:space="preserve">146208
</text>
  </threadedComment>
  <threadedComment ref="U621" dT="2026-02-10T12:31:33.44" personId="{E512B0E4-0622-42E2-89C5-F5ED67E924ED}" id="{624FB998-8339-495E-8CB4-004094FD184B}">
    <text>5000</text>
  </threadedComment>
  <threadedComment ref="G2441" dT="2023-09-28T11:17:28.84" personId="{98D959C5-9ADC-47CC-9896-0B6C766DCC24}" id="{B194AEF5-BD40-4FE6-9AF5-A58A25A52363}">
    <text>nincs beillesztve az összesítésbe</text>
  </threadedComment>
  <threadedComment ref="G2486" dT="2023-09-28T11:39:28.82" personId="{98D959C5-9ADC-47CC-9896-0B6C766DCC24}" id="{78C57DC2-6FBE-4B5E-A537-4A98212B1C93}">
    <text>nincs beillesztve az összesítésbe</text>
  </threadedComment>
  <threadedComment ref="G2505" dT="2023-09-28T11:00:44.88" personId="{98D959C5-9ADC-47CC-9896-0B6C766DCC24}" id="{0D946D5F-A363-4471-9073-DE01AB4F7EF4}">
    <text>nincs beillesztve az összesítekhez</text>
  </threadedComment>
  <threadedComment ref="R2625" dT="2025-07-22T09:55:35.98" personId="{E512B0E4-0622-42E2-89C5-F5ED67E924ED}" id="{A923F5F0-232A-4416-A8C4-505055995C89}">
    <text>Школа у Мартоношу +1.500.000,00 динара</text>
  </threadedComment>
  <threadedComment ref="U2625" dT="2025-07-22T09:55:35.98" personId="{E512B0E4-0622-42E2-89C5-F5ED67E924ED}" id="{A7B8EAA1-5FDC-4B48-BDBC-9AE60481937A}">
    <text>Школа у Мартоношу +1.500.000,00 динара</text>
  </threadedComment>
  <threadedComment ref="R3191" dT="2023-09-28T10:41:37.09" personId="{98D959C5-9ADC-47CC-9896-0B6C766DCC24}" id="{1629F1BF-3973-4C22-855B-7AEBFE39E448}">
    <text>+ kto 511 = 300.000,00 (930000+300000)</text>
  </threadedComment>
  <threadedComment ref="U3191" dT="2023-09-28T10:41:37.09" personId="{98D959C5-9ADC-47CC-9896-0B6C766DCC24}" id="{07EA402B-CDCB-40CC-964A-2B4B15F28D1C}">
    <text>+ kto 511 = 300.000,00 (930000+300000)</text>
  </threadedComment>
  <threadedComment ref="G3380" dT="2023-09-28T11:17:28.84" personId="{98D959C5-9ADC-47CC-9896-0B6C766DCC24}" id="{73B9BD9F-074D-4933-B6D8-60412689C602}">
    <text>nincs beillesztve az összesítésbe</text>
  </threadedComment>
  <threadedComment ref="G3425" dT="2023-09-28T11:39:28.82" personId="{98D959C5-9ADC-47CC-9896-0B6C766DCC24}" id="{8A588853-AEC9-4CB6-971B-96DE5BFA1873}">
    <text>nincs beillesztve az összesítésbe</text>
  </threadedComment>
  <threadedComment ref="G3444" dT="2023-09-28T11:00:44.88" personId="{98D959C5-9ADC-47CC-9896-0B6C766DCC24}" id="{14608872-7E4D-4115-BA49-F641D82184F0}">
    <text>nincs beillesztve az összesítekhez</text>
  </threadedComment>
  <threadedComment ref="R3562" dT="2025-07-22T09:55:35.98" personId="{E512B0E4-0622-42E2-89C5-F5ED67E924ED}" id="{6B77469D-A2F7-4523-A794-D17D715BBD50}">
    <text>Школа у Мартоношу +1.500.000,00 динара</text>
  </threadedComment>
  <threadedComment ref="U3562" dT="2025-07-22T09:55:35.98" personId="{E512B0E4-0622-42E2-89C5-F5ED67E924ED}" id="{ECD9AA72-A8F6-4414-9DAB-C7BB63C72AAF}">
    <text>Школа у Мартоношу +1.500.000,00 динара</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Munka1">
    <tabColor rgb="FF92D050"/>
  </sheetPr>
  <dimension ref="A1:ALQ5579"/>
  <sheetViews>
    <sheetView tabSelected="1" zoomScaleNormal="100" workbookViewId="0">
      <selection activeCell="AI17" sqref="AI17"/>
    </sheetView>
  </sheetViews>
  <sheetFormatPr defaultColWidth="9.140625" defaultRowHeight="12.75" x14ac:dyDescent="0.2"/>
  <cols>
    <col min="1" max="1" width="3.7109375" style="59" customWidth="1"/>
    <col min="2" max="2" width="3.85546875" style="59" customWidth="1"/>
    <col min="3" max="4" width="4.42578125" style="59" customWidth="1"/>
    <col min="5" max="5" width="4.28515625" style="59" customWidth="1"/>
    <col min="6" max="6" width="7.28515625" style="59" customWidth="1"/>
    <col min="7" max="7" width="4.7109375" style="59" customWidth="1"/>
    <col min="8" max="8" width="5.140625" style="38" customWidth="1"/>
    <col min="9" max="9" width="4" style="38" customWidth="1"/>
    <col min="10" max="10" width="4.140625" style="39" customWidth="1"/>
    <col min="11" max="11" width="5.28515625" style="39" customWidth="1"/>
    <col min="12" max="12" width="4.140625" style="39" customWidth="1"/>
    <col min="13" max="13" width="5.28515625" style="39" customWidth="1"/>
    <col min="14" max="15" width="4.140625" style="39" customWidth="1"/>
    <col min="16" max="16" width="8.28515625" style="39" customWidth="1"/>
    <col min="17" max="17" width="1.5703125" style="39" customWidth="1"/>
    <col min="18" max="18" width="4.5703125" style="41" customWidth="1"/>
    <col min="19" max="19" width="6.140625" style="41" customWidth="1"/>
    <col min="20" max="20" width="4.7109375" style="41" customWidth="1"/>
    <col min="21" max="21" width="2.42578125" style="41" customWidth="1"/>
    <col min="22" max="22" width="7.140625" style="41" customWidth="1"/>
    <col min="23" max="23" width="6.28515625" style="41" customWidth="1"/>
    <col min="24" max="24" width="4.5703125" style="41" customWidth="1"/>
    <col min="25" max="25" width="3.28515625" style="40" customWidth="1"/>
    <col min="26" max="26" width="5" style="40" customWidth="1"/>
    <col min="27" max="27" width="6.5703125" style="40" customWidth="1"/>
    <col min="28" max="28" width="5.28515625" style="40" hidden="1" customWidth="1"/>
    <col min="29" max="29" width="7.42578125" style="40" customWidth="1"/>
    <col min="30" max="30" width="6.140625" style="40" customWidth="1"/>
    <col min="31" max="31" width="3.42578125" style="40" customWidth="1"/>
    <col min="32" max="32" width="2.42578125" style="40" customWidth="1"/>
    <col min="33" max="33" width="8.7109375" style="41" customWidth="1"/>
    <col min="34" max="999" width="9.140625" style="41" customWidth="1"/>
    <col min="1000" max="16384" width="9.140625" style="36"/>
  </cols>
  <sheetData>
    <row r="1" spans="1:33" ht="15.75" x14ac:dyDescent="0.25">
      <c r="A1" s="1"/>
      <c r="B1" s="1"/>
      <c r="C1" s="1"/>
      <c r="D1" s="1"/>
      <c r="E1" s="1"/>
      <c r="F1" s="1"/>
      <c r="G1" s="1"/>
      <c r="H1" s="2"/>
      <c r="I1" s="2"/>
      <c r="J1" s="2"/>
      <c r="K1" s="2"/>
      <c r="L1" s="2"/>
      <c r="M1" s="2"/>
      <c r="N1" s="2"/>
      <c r="O1" s="2"/>
      <c r="P1" s="2"/>
      <c r="Q1" s="2"/>
      <c r="R1" s="1"/>
      <c r="S1" s="1"/>
      <c r="T1" s="1"/>
      <c r="U1" s="1"/>
      <c r="V1" s="1"/>
      <c r="W1" s="1"/>
      <c r="X1" s="1"/>
      <c r="Y1" s="3"/>
      <c r="Z1" s="3"/>
      <c r="AA1" s="3"/>
      <c r="AB1" s="3"/>
      <c r="AC1" s="3"/>
      <c r="AD1" s="3"/>
      <c r="AE1" s="2137"/>
      <c r="AF1" s="2137"/>
      <c r="AG1" s="2137"/>
    </row>
    <row r="2" spans="1:33" ht="63.75" customHeight="1" x14ac:dyDescent="0.2">
      <c r="A2" s="2141" t="s">
        <v>3705</v>
      </c>
      <c r="B2" s="2141"/>
      <c r="C2" s="2141"/>
      <c r="D2" s="2141"/>
      <c r="E2" s="2141"/>
      <c r="F2" s="2141"/>
      <c r="G2" s="2141"/>
      <c r="H2" s="2141"/>
      <c r="I2" s="2141"/>
      <c r="J2" s="2141"/>
      <c r="K2" s="2141"/>
      <c r="L2" s="2141"/>
      <c r="M2" s="2141"/>
      <c r="N2" s="2141"/>
      <c r="O2" s="2141"/>
      <c r="P2" s="2141"/>
      <c r="Q2" s="2141"/>
      <c r="R2" s="2141"/>
      <c r="S2" s="2141"/>
      <c r="T2" s="2141"/>
      <c r="U2" s="2141"/>
      <c r="V2" s="2141"/>
      <c r="W2" s="2141"/>
      <c r="X2" s="2141"/>
      <c r="Y2" s="2141"/>
      <c r="Z2" s="2141"/>
      <c r="AA2" s="2141"/>
      <c r="AB2" s="2141"/>
      <c r="AC2" s="2141"/>
      <c r="AD2" s="2141"/>
      <c r="AE2" s="2141"/>
      <c r="AF2" s="2141"/>
      <c r="AG2" s="2141"/>
    </row>
    <row r="3" spans="1:33" ht="12.75" customHeight="1" x14ac:dyDescent="0.2">
      <c r="A3" s="4"/>
      <c r="B3" s="4"/>
      <c r="C3" s="4"/>
      <c r="D3" s="4"/>
      <c r="E3" s="4"/>
      <c r="F3" s="4"/>
      <c r="G3" s="4"/>
      <c r="H3" s="4"/>
      <c r="I3" s="4"/>
      <c r="J3" s="4"/>
      <c r="K3" s="4"/>
      <c r="L3" s="4"/>
      <c r="M3" s="4"/>
      <c r="N3" s="5"/>
    </row>
    <row r="4" spans="1:33" x14ac:dyDescent="0.2">
      <c r="A4" s="6"/>
      <c r="B4" s="6"/>
      <c r="C4" s="6"/>
      <c r="D4" s="6"/>
      <c r="E4" s="6"/>
      <c r="F4" s="6"/>
      <c r="G4" s="6"/>
      <c r="H4" s="6"/>
      <c r="I4" s="6"/>
      <c r="J4" s="6"/>
      <c r="K4" s="6"/>
      <c r="L4" s="6"/>
      <c r="M4" s="6"/>
      <c r="N4" s="6"/>
    </row>
    <row r="5" spans="1:33" ht="20.25" customHeight="1" x14ac:dyDescent="0.2">
      <c r="A5" s="2142" t="s">
        <v>1411</v>
      </c>
      <c r="B5" s="2142"/>
      <c r="C5" s="2142"/>
      <c r="D5" s="2142"/>
      <c r="E5" s="2142"/>
      <c r="F5" s="2142"/>
      <c r="G5" s="2142"/>
      <c r="H5" s="2142"/>
      <c r="I5" s="2142"/>
      <c r="J5" s="2142"/>
      <c r="K5" s="2142"/>
      <c r="L5" s="2142"/>
      <c r="M5" s="2142"/>
      <c r="N5" s="2142"/>
      <c r="O5" s="2142"/>
      <c r="P5" s="2142"/>
      <c r="Q5" s="2142"/>
      <c r="R5" s="2142"/>
      <c r="S5" s="2142"/>
      <c r="T5" s="2142"/>
      <c r="U5" s="2142"/>
      <c r="V5" s="2142"/>
      <c r="W5" s="2142"/>
      <c r="X5" s="2142"/>
      <c r="Y5" s="2142"/>
      <c r="Z5" s="2142"/>
      <c r="AA5" s="2142"/>
      <c r="AB5" s="2142"/>
      <c r="AC5" s="2142"/>
      <c r="AD5" s="2142"/>
      <c r="AE5" s="2142"/>
      <c r="AF5" s="2142"/>
      <c r="AG5" s="2142"/>
    </row>
    <row r="6" spans="1:33" ht="15.75" customHeight="1" x14ac:dyDescent="0.2">
      <c r="A6" s="2143" t="s">
        <v>1412</v>
      </c>
      <c r="B6" s="2143"/>
      <c r="C6" s="2143"/>
      <c r="D6" s="2143"/>
      <c r="E6" s="2143"/>
      <c r="F6" s="2143"/>
      <c r="G6" s="2143"/>
      <c r="H6" s="2143"/>
      <c r="I6" s="2143"/>
      <c r="J6" s="2143"/>
      <c r="K6" s="2143"/>
      <c r="L6" s="2143"/>
      <c r="M6" s="2143"/>
      <c r="N6" s="2143"/>
      <c r="O6" s="2143"/>
      <c r="P6" s="2143"/>
      <c r="Q6" s="2143"/>
      <c r="R6" s="2143"/>
      <c r="S6" s="2143"/>
      <c r="T6" s="2143"/>
      <c r="U6" s="2143"/>
      <c r="V6" s="2143"/>
      <c r="W6" s="2143"/>
      <c r="X6" s="2143"/>
      <c r="Y6" s="2143"/>
      <c r="Z6" s="2143"/>
      <c r="AA6" s="2143"/>
      <c r="AB6" s="2143"/>
      <c r="AC6" s="2143"/>
      <c r="AD6" s="2143"/>
      <c r="AE6" s="2143"/>
      <c r="AF6" s="2143"/>
      <c r="AG6" s="2143"/>
    </row>
    <row r="7" spans="1:33" ht="14.25" customHeight="1" x14ac:dyDescent="0.2">
      <c r="A7" s="2143" t="s">
        <v>1368</v>
      </c>
      <c r="B7" s="2143"/>
      <c r="C7" s="2143"/>
      <c r="D7" s="2143"/>
      <c r="E7" s="2143"/>
      <c r="F7" s="2143"/>
      <c r="G7" s="2143"/>
      <c r="H7" s="2143"/>
      <c r="I7" s="2143"/>
      <c r="J7" s="2143"/>
      <c r="K7" s="2143"/>
      <c r="L7" s="2143"/>
      <c r="M7" s="2143"/>
      <c r="N7" s="2143"/>
      <c r="O7" s="2143"/>
      <c r="P7" s="2143"/>
      <c r="Q7" s="2143"/>
      <c r="R7" s="2143"/>
      <c r="S7" s="2143"/>
      <c r="T7" s="2143"/>
      <c r="U7" s="2143"/>
      <c r="V7" s="2143"/>
      <c r="W7" s="2143"/>
      <c r="X7" s="2143"/>
      <c r="Y7" s="2143"/>
      <c r="Z7" s="2143"/>
      <c r="AA7" s="2143"/>
      <c r="AB7" s="2143"/>
      <c r="AC7" s="2143"/>
      <c r="AD7" s="2143"/>
      <c r="AE7" s="2143"/>
      <c r="AF7" s="2143"/>
      <c r="AG7" s="2143"/>
    </row>
    <row r="8" spans="1:33" ht="14.25" customHeight="1" x14ac:dyDescent="0.2">
      <c r="A8" s="261"/>
      <c r="B8" s="261"/>
      <c r="C8" s="261"/>
      <c r="D8" s="261"/>
      <c r="E8" s="261"/>
      <c r="F8" s="261"/>
      <c r="G8" s="261"/>
      <c r="H8" s="261"/>
      <c r="I8" s="261"/>
      <c r="J8" s="261"/>
      <c r="K8" s="261"/>
      <c r="L8" s="261"/>
      <c r="M8" s="261"/>
      <c r="N8" s="261"/>
      <c r="O8" s="261"/>
      <c r="P8" s="261"/>
      <c r="Q8" s="261"/>
      <c r="R8" s="261"/>
      <c r="S8" s="261"/>
      <c r="T8" s="261"/>
      <c r="U8" s="261"/>
      <c r="V8" s="261"/>
      <c r="W8" s="261"/>
      <c r="X8" s="261"/>
      <c r="Y8" s="261"/>
      <c r="Z8" s="261"/>
      <c r="AA8" s="261"/>
      <c r="AB8" s="261"/>
      <c r="AC8" s="261"/>
      <c r="AD8" s="261"/>
      <c r="AE8" s="261"/>
      <c r="AF8" s="261"/>
      <c r="AG8" s="261"/>
    </row>
    <row r="9" spans="1:33" ht="14.25" customHeight="1" x14ac:dyDescent="0.2">
      <c r="A9" s="261"/>
      <c r="B9" s="261"/>
      <c r="C9" s="261"/>
      <c r="D9" s="261"/>
      <c r="E9" s="261"/>
      <c r="F9" s="261"/>
      <c r="G9" s="261"/>
      <c r="H9" s="261"/>
      <c r="I9" s="261"/>
      <c r="J9" s="261"/>
      <c r="K9" s="261"/>
      <c r="L9" s="261"/>
      <c r="M9" s="261"/>
      <c r="N9" s="261"/>
      <c r="O9" s="261"/>
      <c r="P9" s="261"/>
      <c r="Q9" s="261"/>
      <c r="R9" s="261"/>
      <c r="S9" s="261"/>
      <c r="T9" s="261"/>
      <c r="U9" s="261"/>
      <c r="V9" s="261"/>
      <c r="W9" s="261"/>
      <c r="X9" s="261"/>
      <c r="Y9" s="261"/>
      <c r="Z9" s="261"/>
      <c r="AA9" s="261"/>
      <c r="AB9" s="261"/>
      <c r="AC9" s="261"/>
      <c r="AD9" s="261"/>
      <c r="AE9" s="261"/>
      <c r="AF9" s="261"/>
      <c r="AG9" s="261"/>
    </row>
    <row r="10" spans="1:33" ht="15.75" x14ac:dyDescent="0.2">
      <c r="A10" s="1335" t="s">
        <v>0</v>
      </c>
      <c r="B10" s="1335"/>
      <c r="C10" s="1335"/>
      <c r="D10" s="1335"/>
      <c r="E10" s="1335"/>
      <c r="F10" s="1335"/>
      <c r="G10" s="1335"/>
      <c r="H10" s="1335"/>
      <c r="I10" s="1335"/>
      <c r="J10" s="1335"/>
      <c r="K10" s="1335"/>
      <c r="L10" s="1335"/>
      <c r="M10" s="1335"/>
      <c r="N10" s="1335"/>
      <c r="O10" s="1335"/>
      <c r="P10" s="1335"/>
      <c r="Q10" s="1335"/>
      <c r="R10" s="1335"/>
      <c r="S10" s="1335"/>
      <c r="T10" s="1335"/>
      <c r="U10" s="1335"/>
      <c r="V10" s="1335"/>
      <c r="W10" s="1335"/>
      <c r="X10" s="1335"/>
      <c r="Y10" s="1335"/>
      <c r="Z10" s="1335"/>
      <c r="AA10" s="1335"/>
      <c r="AB10" s="1335"/>
      <c r="AC10" s="1335"/>
      <c r="AD10" s="1335"/>
      <c r="AE10" s="1335"/>
      <c r="AF10" s="1335"/>
      <c r="AG10" s="1335"/>
    </row>
    <row r="11" spans="1:33" ht="15.75" x14ac:dyDescent="0.2">
      <c r="A11" s="1335"/>
      <c r="B11" s="1335"/>
      <c r="C11" s="1335"/>
      <c r="D11" s="1335"/>
      <c r="E11" s="1335"/>
      <c r="F11" s="1335"/>
      <c r="G11" s="1335"/>
      <c r="H11" s="1335"/>
      <c r="I11" s="1335"/>
      <c r="J11" s="1335"/>
      <c r="K11" s="1335"/>
      <c r="L11" s="1335"/>
      <c r="M11" s="1335"/>
      <c r="N11" s="1335"/>
      <c r="O11" s="1335"/>
      <c r="P11" s="1335"/>
      <c r="Q11" s="1335"/>
      <c r="R11" s="1335"/>
      <c r="S11" s="1335"/>
      <c r="T11" s="1335"/>
      <c r="U11" s="1335"/>
      <c r="V11" s="1335"/>
      <c r="W11" s="1335"/>
      <c r="X11" s="1335"/>
      <c r="Y11" s="1335"/>
      <c r="Z11" s="1335"/>
      <c r="AA11" s="1335"/>
      <c r="AB11" s="1335"/>
      <c r="AC11" s="1335"/>
      <c r="AD11" s="1335"/>
      <c r="AE11" s="1335"/>
      <c r="AF11" s="1335"/>
      <c r="AG11" s="1335"/>
    </row>
    <row r="12" spans="1:33" ht="15" x14ac:dyDescent="0.25">
      <c r="A12" s="1336" t="s">
        <v>1370</v>
      </c>
      <c r="B12" s="1336"/>
      <c r="C12" s="1336"/>
      <c r="D12" s="1336"/>
      <c r="E12" s="1336"/>
      <c r="F12" s="1336"/>
      <c r="G12" s="1336"/>
      <c r="H12" s="1336"/>
      <c r="I12" s="1336"/>
      <c r="J12" s="1336"/>
      <c r="K12" s="1336"/>
      <c r="L12" s="1336"/>
      <c r="M12" s="1336"/>
      <c r="N12" s="1336"/>
      <c r="O12" s="1336"/>
      <c r="P12" s="1336"/>
      <c r="Q12" s="1336"/>
      <c r="R12" s="1336"/>
      <c r="S12" s="1336"/>
      <c r="T12" s="1336"/>
      <c r="U12" s="1336"/>
      <c r="V12" s="1336"/>
      <c r="W12" s="1336"/>
      <c r="X12" s="1336"/>
      <c r="Y12" s="1336"/>
      <c r="Z12" s="1336"/>
      <c r="AA12" s="1336"/>
      <c r="AB12" s="1336"/>
      <c r="AC12" s="1336"/>
      <c r="AD12" s="1336"/>
      <c r="AE12" s="1336"/>
      <c r="AF12" s="1336"/>
      <c r="AG12" s="1336"/>
    </row>
    <row r="13" spans="1:33" ht="15" x14ac:dyDescent="0.25">
      <c r="A13" s="1338" t="s">
        <v>1960</v>
      </c>
      <c r="B13" s="1338"/>
      <c r="C13" s="1338"/>
      <c r="D13" s="1338"/>
      <c r="E13" s="1338"/>
      <c r="F13" s="1338"/>
      <c r="G13" s="1338"/>
      <c r="H13" s="1338"/>
      <c r="I13" s="1338"/>
      <c r="J13" s="1338"/>
      <c r="K13" s="1338"/>
      <c r="L13" s="1338"/>
      <c r="M13" s="1338"/>
      <c r="N13" s="1338"/>
      <c r="O13" s="1338"/>
      <c r="P13" s="1338"/>
      <c r="Q13" s="1338"/>
      <c r="R13" s="1338"/>
      <c r="S13" s="1338"/>
      <c r="T13" s="1338"/>
      <c r="U13" s="1338"/>
      <c r="V13" s="1338"/>
      <c r="W13" s="1338"/>
      <c r="X13" s="1338"/>
      <c r="Y13" s="1338"/>
      <c r="Z13" s="1338"/>
      <c r="AA13" s="1338"/>
      <c r="AB13" s="1338"/>
      <c r="AC13" s="1338"/>
      <c r="AD13" s="1338"/>
      <c r="AE13" s="1338"/>
      <c r="AF13" s="1338"/>
      <c r="AG13" s="1338"/>
    </row>
    <row r="14" spans="1:33" ht="15" x14ac:dyDescent="0.25">
      <c r="A14" s="33"/>
      <c r="B14" s="33"/>
      <c r="C14" s="33"/>
      <c r="D14" s="33"/>
      <c r="E14" s="33"/>
      <c r="F14" s="33"/>
      <c r="G14" s="33"/>
      <c r="H14" s="33"/>
      <c r="I14" s="33"/>
      <c r="J14" s="33"/>
      <c r="K14" s="33"/>
      <c r="L14" s="33"/>
      <c r="M14" s="33"/>
      <c r="N14" s="33"/>
      <c r="O14" s="33"/>
      <c r="P14" s="33"/>
      <c r="Q14" s="33"/>
      <c r="R14" s="33"/>
      <c r="S14" s="33"/>
      <c r="T14" s="33"/>
      <c r="U14" s="33"/>
      <c r="V14" s="33"/>
      <c r="W14" s="33"/>
      <c r="X14" s="33"/>
      <c r="Y14" s="33"/>
      <c r="Z14" s="33"/>
      <c r="AA14" s="33"/>
      <c r="AB14" s="33"/>
      <c r="AC14" s="33"/>
      <c r="AD14" s="33"/>
      <c r="AE14" s="33"/>
      <c r="AF14" s="33"/>
      <c r="AG14" s="33"/>
    </row>
    <row r="15" spans="1:33" ht="15" x14ac:dyDescent="0.25">
      <c r="A15" s="33"/>
      <c r="B15" s="33"/>
      <c r="C15" s="33"/>
      <c r="D15" s="33"/>
      <c r="E15" s="33"/>
      <c r="F15" s="33"/>
      <c r="G15" s="33"/>
      <c r="H15" s="33"/>
      <c r="I15" s="260" t="s">
        <v>5</v>
      </c>
      <c r="J15" s="1344" t="s">
        <v>1413</v>
      </c>
      <c r="K15" s="1344"/>
      <c r="L15" s="1344"/>
      <c r="M15" s="1344"/>
      <c r="N15" s="1344"/>
      <c r="O15" s="1344"/>
      <c r="P15" s="1344"/>
      <c r="Q15" s="1344"/>
      <c r="R15" s="1344"/>
      <c r="S15" s="1344"/>
      <c r="T15" s="1344"/>
      <c r="U15" s="1337">
        <v>1449910</v>
      </c>
      <c r="V15" s="1337"/>
      <c r="W15" s="1337"/>
      <c r="X15" s="256"/>
      <c r="Y15" s="256"/>
      <c r="Z15" s="256"/>
      <c r="AA15" s="33"/>
      <c r="AB15" s="33"/>
      <c r="AC15" s="33"/>
      <c r="AD15" s="33"/>
      <c r="AE15" s="33"/>
      <c r="AF15" s="33"/>
      <c r="AG15" s="33"/>
    </row>
    <row r="16" spans="1:33" ht="15" x14ac:dyDescent="0.25">
      <c r="A16" s="33"/>
      <c r="B16" s="33"/>
      <c r="C16" s="33"/>
      <c r="D16" s="33"/>
      <c r="E16" s="33"/>
      <c r="F16" s="33"/>
      <c r="G16" s="33"/>
      <c r="H16" s="33"/>
      <c r="I16" s="260" t="s">
        <v>9</v>
      </c>
      <c r="J16" s="1344" t="s">
        <v>1414</v>
      </c>
      <c r="K16" s="1344"/>
      <c r="L16" s="1344"/>
      <c r="M16" s="1344"/>
      <c r="N16" s="1344"/>
      <c r="O16" s="1344"/>
      <c r="P16" s="1344"/>
      <c r="Q16" s="1344"/>
      <c r="R16" s="1344"/>
      <c r="S16" s="1344"/>
      <c r="T16" s="1344"/>
      <c r="U16" s="1337">
        <v>1433247</v>
      </c>
      <c r="V16" s="1337"/>
      <c r="W16" s="1337"/>
      <c r="X16" s="256"/>
      <c r="Y16" s="256"/>
      <c r="Z16" s="256"/>
      <c r="AA16" s="33"/>
      <c r="AB16" s="33"/>
      <c r="AC16" s="33"/>
      <c r="AD16" s="33"/>
      <c r="AE16" s="33"/>
      <c r="AF16" s="33"/>
      <c r="AG16" s="33"/>
    </row>
    <row r="17" spans="1:33" ht="15" x14ac:dyDescent="0.25">
      <c r="A17" s="33"/>
      <c r="B17" s="33"/>
      <c r="C17" s="33"/>
      <c r="D17" s="33"/>
      <c r="E17" s="33"/>
      <c r="F17" s="33"/>
      <c r="G17" s="33"/>
      <c r="H17" s="33"/>
      <c r="I17" s="260" t="s">
        <v>14</v>
      </c>
      <c r="J17" s="1344" t="s">
        <v>3672</v>
      </c>
      <c r="K17" s="1344"/>
      <c r="L17" s="1344"/>
      <c r="M17" s="1344"/>
      <c r="N17" s="1344"/>
      <c r="O17" s="1344"/>
      <c r="P17" s="1344"/>
      <c r="Q17" s="1344"/>
      <c r="R17" s="1344"/>
      <c r="S17" s="1344"/>
      <c r="T17" s="1344"/>
      <c r="U17" s="1337">
        <f>U15-U16</f>
        <v>16663</v>
      </c>
      <c r="V17" s="1337"/>
      <c r="W17" s="1337"/>
      <c r="X17" s="256"/>
      <c r="Y17" s="256"/>
      <c r="Z17" s="256"/>
      <c r="AA17" s="33"/>
      <c r="AB17" s="33"/>
      <c r="AC17" s="33"/>
      <c r="AD17" s="33"/>
      <c r="AE17" s="33"/>
      <c r="AF17" s="33"/>
      <c r="AG17" s="33"/>
    </row>
    <row r="18" spans="1:33" ht="15" x14ac:dyDescent="0.25">
      <c r="A18" s="33"/>
      <c r="B18" s="33"/>
      <c r="C18" s="33"/>
      <c r="D18" s="33"/>
      <c r="E18" s="33"/>
      <c r="F18" s="33"/>
      <c r="G18" s="33"/>
      <c r="H18" s="33"/>
      <c r="I18" s="33"/>
      <c r="J18" s="33"/>
      <c r="K18" s="33"/>
      <c r="L18" s="33"/>
      <c r="M18" s="33"/>
      <c r="N18" s="33"/>
      <c r="O18" s="33"/>
      <c r="P18" s="33"/>
      <c r="Q18" s="33"/>
      <c r="R18" s="33"/>
      <c r="S18" s="33"/>
      <c r="T18" s="33"/>
      <c r="U18" s="33"/>
      <c r="V18" s="33"/>
      <c r="W18" s="33"/>
      <c r="X18" s="33"/>
      <c r="Y18" s="33"/>
      <c r="Z18" s="33"/>
      <c r="AA18" s="33"/>
      <c r="AB18" s="33"/>
      <c r="AC18" s="33"/>
      <c r="AD18" s="33"/>
      <c r="AE18" s="33"/>
      <c r="AF18" s="33"/>
      <c r="AG18" s="33"/>
    </row>
    <row r="19" spans="1:33" ht="15" x14ac:dyDescent="0.25">
      <c r="A19" s="1082" t="s">
        <v>1371</v>
      </c>
      <c r="B19" s="1082"/>
      <c r="C19" s="1082"/>
      <c r="D19" s="1082"/>
      <c r="E19" s="1082"/>
      <c r="F19" s="1082"/>
      <c r="G19" s="1082"/>
      <c r="H19" s="1082"/>
      <c r="I19" s="1082"/>
      <c r="J19" s="1082"/>
      <c r="K19" s="1082"/>
      <c r="L19" s="1082"/>
      <c r="M19" s="1082"/>
      <c r="N19" s="1082"/>
      <c r="O19" s="1082"/>
      <c r="P19" s="1082"/>
      <c r="Q19" s="1082"/>
      <c r="R19" s="1082"/>
      <c r="S19" s="1082"/>
      <c r="T19" s="1082"/>
      <c r="U19" s="1082"/>
      <c r="V19" s="1082"/>
      <c r="W19" s="1082"/>
      <c r="X19" s="1082"/>
      <c r="Y19" s="1082"/>
      <c r="Z19" s="1082"/>
      <c r="AA19" s="1082"/>
      <c r="AB19" s="1082"/>
      <c r="AC19" s="1082"/>
      <c r="AD19" s="1082"/>
      <c r="AE19" s="1082"/>
      <c r="AF19" s="1082"/>
      <c r="AG19" s="1082"/>
    </row>
    <row r="20" spans="1:33" ht="15" x14ac:dyDescent="0.25">
      <c r="A20" s="1230" t="s">
        <v>3671</v>
      </c>
      <c r="B20" s="1230"/>
      <c r="C20" s="1230"/>
      <c r="D20" s="1230"/>
      <c r="E20" s="1230"/>
      <c r="F20" s="1230"/>
      <c r="G20" s="1230"/>
      <c r="H20" s="1230"/>
      <c r="I20" s="1230"/>
      <c r="J20" s="1230"/>
      <c r="K20" s="1230"/>
      <c r="L20" s="1230"/>
      <c r="M20" s="1230"/>
      <c r="N20" s="1230"/>
      <c r="O20" s="1230"/>
      <c r="P20" s="1230"/>
      <c r="Q20" s="1230"/>
      <c r="R20" s="1230"/>
      <c r="S20" s="1230"/>
      <c r="T20" s="1230"/>
      <c r="U20" s="1230"/>
      <c r="V20" s="1230"/>
      <c r="W20" s="1230"/>
      <c r="X20" s="1230"/>
      <c r="Y20" s="1230"/>
      <c r="Z20" s="1230"/>
      <c r="AA20" s="1230"/>
      <c r="AB20" s="1230"/>
      <c r="AC20" s="1230"/>
      <c r="AD20" s="1230"/>
      <c r="AE20" s="1230"/>
      <c r="AF20" s="1230"/>
      <c r="AG20" s="1230"/>
    </row>
    <row r="21" spans="1:33" ht="15" x14ac:dyDescent="0.25">
      <c r="A21" s="33"/>
      <c r="B21" s="33"/>
      <c r="C21" s="33"/>
      <c r="D21" s="33"/>
      <c r="E21" s="33"/>
      <c r="F21" s="33"/>
      <c r="G21" s="33"/>
      <c r="H21" s="33"/>
      <c r="I21" s="33"/>
      <c r="J21" s="33"/>
      <c r="K21" s="33"/>
      <c r="L21" s="33"/>
      <c r="M21" s="33"/>
      <c r="N21" s="33"/>
      <c r="O21" s="33"/>
      <c r="P21" s="33"/>
      <c r="Q21" s="33"/>
      <c r="R21" s="33"/>
      <c r="S21" s="33"/>
      <c r="T21" s="33"/>
      <c r="U21" s="33"/>
      <c r="V21" s="33"/>
      <c r="W21" s="33"/>
      <c r="X21" s="33"/>
      <c r="Y21" s="33"/>
      <c r="Z21" s="33"/>
      <c r="AA21" s="33"/>
      <c r="AB21" s="33"/>
      <c r="AC21" s="33"/>
      <c r="AD21" s="33"/>
      <c r="AE21" s="33"/>
      <c r="AF21" s="33"/>
      <c r="AG21" s="33"/>
    </row>
    <row r="22" spans="1:33" ht="15" x14ac:dyDescent="0.25">
      <c r="A22" s="1298" t="s">
        <v>1415</v>
      </c>
      <c r="B22" s="1298"/>
      <c r="C22" s="1298"/>
      <c r="D22" s="1298"/>
      <c r="E22" s="1298"/>
      <c r="F22" s="1298"/>
      <c r="G22" s="1298"/>
      <c r="H22" s="1298"/>
      <c r="I22" s="1298"/>
      <c r="J22" s="1298"/>
      <c r="K22" s="1298"/>
      <c r="L22" s="1298"/>
      <c r="M22" s="1298"/>
      <c r="N22" s="1298"/>
      <c r="O22" s="1298"/>
      <c r="P22" s="1298"/>
      <c r="Q22" s="1298"/>
      <c r="R22" s="1298"/>
      <c r="S22" s="1298"/>
      <c r="T22" s="1298"/>
      <c r="U22" s="1298"/>
      <c r="V22" s="1298"/>
      <c r="W22" s="1298"/>
      <c r="X22" s="1298"/>
      <c r="Y22" s="1298"/>
      <c r="Z22" s="1298"/>
      <c r="AA22" s="1298"/>
      <c r="AB22" s="1298"/>
      <c r="AC22" s="1298"/>
      <c r="AD22" s="1298"/>
      <c r="AE22" s="1298"/>
      <c r="AF22" s="153"/>
      <c r="AG22" s="153"/>
    </row>
    <row r="23" spans="1:33" ht="51.75" customHeight="1" x14ac:dyDescent="0.2">
      <c r="A23" s="1105" t="s">
        <v>1416</v>
      </c>
      <c r="B23" s="1105"/>
      <c r="C23" s="1105" t="s">
        <v>1417</v>
      </c>
      <c r="D23" s="1105"/>
      <c r="E23" s="1105"/>
      <c r="F23" s="1104" t="s">
        <v>1364</v>
      </c>
      <c r="G23" s="1104"/>
      <c r="H23" s="1104"/>
      <c r="I23" s="1104"/>
      <c r="J23" s="1104"/>
      <c r="K23" s="1104"/>
      <c r="L23" s="1104"/>
      <c r="M23" s="1104"/>
      <c r="N23" s="1104"/>
      <c r="O23" s="1104"/>
      <c r="P23" s="1104"/>
      <c r="Q23" s="1104"/>
      <c r="R23" s="1104"/>
      <c r="S23" s="1104"/>
      <c r="T23" s="1104"/>
      <c r="U23" s="1104"/>
      <c r="V23" s="1301" t="s">
        <v>3703</v>
      </c>
      <c r="W23" s="1302"/>
      <c r="X23" s="1302"/>
      <c r="Y23" s="1302"/>
      <c r="Z23" s="1303"/>
      <c r="AA23" s="1105" t="s">
        <v>1418</v>
      </c>
      <c r="AB23" s="1105"/>
      <c r="AC23" s="1105"/>
      <c r="AD23" s="1105"/>
      <c r="AE23" s="1105"/>
      <c r="AF23" s="1238" t="s">
        <v>3673</v>
      </c>
      <c r="AG23" s="1238"/>
    </row>
    <row r="24" spans="1:33" ht="15" x14ac:dyDescent="0.25">
      <c r="A24" s="1304"/>
      <c r="B24" s="1304"/>
      <c r="C24" s="1305" t="s">
        <v>152</v>
      </c>
      <c r="D24" s="1305"/>
      <c r="E24" s="1305"/>
      <c r="F24" s="1306" t="s">
        <v>1419</v>
      </c>
      <c r="G24" s="1306"/>
      <c r="H24" s="1306"/>
      <c r="I24" s="1306"/>
      <c r="J24" s="1306"/>
      <c r="K24" s="1306"/>
      <c r="L24" s="1306"/>
      <c r="M24" s="1306"/>
      <c r="N24" s="1306"/>
      <c r="O24" s="1306"/>
      <c r="P24" s="1306"/>
      <c r="Q24" s="1306"/>
      <c r="R24" s="1306"/>
      <c r="S24" s="1306"/>
      <c r="T24" s="1306"/>
      <c r="U24" s="1306"/>
      <c r="V24" s="1339">
        <f>V25+V29+V31+V34+V36</f>
        <v>3272379</v>
      </c>
      <c r="W24" s="1339"/>
      <c r="X24" s="1339"/>
      <c r="Y24" s="1339"/>
      <c r="Z24" s="1339"/>
      <c r="AA24" s="1339">
        <f>AA25+AA29+AA31+AA34+AA36</f>
        <v>3386259</v>
      </c>
      <c r="AB24" s="1339"/>
      <c r="AC24" s="1339"/>
      <c r="AD24" s="1339"/>
      <c r="AE24" s="1339"/>
      <c r="AF24" s="1331">
        <f t="shared" ref="AF24:AF33" si="0">(AA24/V24)-1</f>
        <v>3.4800370006041526E-2</v>
      </c>
      <c r="AG24" s="1331"/>
    </row>
    <row r="25" spans="1:33" ht="15" x14ac:dyDescent="0.25">
      <c r="A25" s="1340"/>
      <c r="B25" s="1341"/>
      <c r="C25" s="1342" t="s">
        <v>1420</v>
      </c>
      <c r="D25" s="1343"/>
      <c r="E25" s="1343"/>
      <c r="F25" s="1312" t="s">
        <v>1421</v>
      </c>
      <c r="G25" s="1313"/>
      <c r="H25" s="1313"/>
      <c r="I25" s="1313"/>
      <c r="J25" s="1313"/>
      <c r="K25" s="1313"/>
      <c r="L25" s="1313"/>
      <c r="M25" s="1313"/>
      <c r="N25" s="1313"/>
      <c r="O25" s="1313"/>
      <c r="P25" s="1313"/>
      <c r="Q25" s="1313"/>
      <c r="R25" s="1313"/>
      <c r="S25" s="1313"/>
      <c r="T25" s="1313"/>
      <c r="U25" s="1314"/>
      <c r="V25" s="1315">
        <f>V26+V27+V28</f>
        <v>2685781</v>
      </c>
      <c r="W25" s="1316"/>
      <c r="X25" s="1316"/>
      <c r="Y25" s="1316"/>
      <c r="Z25" s="1317"/>
      <c r="AA25" s="1315">
        <f>AA26+AA27+AA28</f>
        <v>2933433</v>
      </c>
      <c r="AB25" s="1316"/>
      <c r="AC25" s="1316"/>
      <c r="AD25" s="1316"/>
      <c r="AE25" s="1317"/>
      <c r="AF25" s="1318">
        <f t="shared" si="0"/>
        <v>9.2208560563947772E-2</v>
      </c>
      <c r="AG25" s="1318"/>
    </row>
    <row r="26" spans="1:33" ht="15" x14ac:dyDescent="0.25">
      <c r="A26" s="1296">
        <v>1</v>
      </c>
      <c r="B26" s="1297"/>
      <c r="C26" s="1319" t="s">
        <v>1422</v>
      </c>
      <c r="D26" s="1320"/>
      <c r="E26" s="1320"/>
      <c r="F26" s="1321" t="s">
        <v>138</v>
      </c>
      <c r="G26" s="1322"/>
      <c r="H26" s="1322"/>
      <c r="I26" s="1322"/>
      <c r="J26" s="1322"/>
      <c r="K26" s="1322"/>
      <c r="L26" s="1322"/>
      <c r="M26" s="1322"/>
      <c r="N26" s="1322"/>
      <c r="O26" s="1322"/>
      <c r="P26" s="1322"/>
      <c r="Q26" s="1322"/>
      <c r="R26" s="1322"/>
      <c r="S26" s="1322"/>
      <c r="T26" s="1322"/>
      <c r="U26" s="1323"/>
      <c r="V26" s="1324">
        <v>2523761</v>
      </c>
      <c r="W26" s="1325"/>
      <c r="X26" s="1325"/>
      <c r="Y26" s="1325"/>
      <c r="Z26" s="1326"/>
      <c r="AA26" s="1324">
        <v>2764632</v>
      </c>
      <c r="AB26" s="1325"/>
      <c r="AC26" s="1325"/>
      <c r="AD26" s="1325"/>
      <c r="AE26" s="1326"/>
      <c r="AF26" s="1327">
        <f t="shared" si="0"/>
        <v>9.5441287824005627E-2</v>
      </c>
      <c r="AG26" s="1327"/>
    </row>
    <row r="27" spans="1:33" ht="15" x14ac:dyDescent="0.25">
      <c r="A27" s="1296">
        <v>2</v>
      </c>
      <c r="B27" s="1297"/>
      <c r="C27" s="1319" t="s">
        <v>1423</v>
      </c>
      <c r="D27" s="1320"/>
      <c r="E27" s="1320"/>
      <c r="F27" s="1321" t="s">
        <v>1424</v>
      </c>
      <c r="G27" s="1322"/>
      <c r="H27" s="1322"/>
      <c r="I27" s="1322"/>
      <c r="J27" s="1322"/>
      <c r="K27" s="1322"/>
      <c r="L27" s="1322"/>
      <c r="M27" s="1322"/>
      <c r="N27" s="1322"/>
      <c r="O27" s="1322"/>
      <c r="P27" s="1322"/>
      <c r="Q27" s="1322"/>
      <c r="R27" s="1322"/>
      <c r="S27" s="1322"/>
      <c r="T27" s="1322"/>
      <c r="U27" s="1323"/>
      <c r="V27" s="1324">
        <v>159616</v>
      </c>
      <c r="W27" s="1325"/>
      <c r="X27" s="1325"/>
      <c r="Y27" s="1325"/>
      <c r="Z27" s="1326"/>
      <c r="AA27" s="1324">
        <v>166835</v>
      </c>
      <c r="AB27" s="1325"/>
      <c r="AC27" s="1325"/>
      <c r="AD27" s="1325"/>
      <c r="AE27" s="1326"/>
      <c r="AF27" s="1327">
        <f t="shared" si="0"/>
        <v>4.522729550922211E-2</v>
      </c>
      <c r="AG27" s="1327"/>
    </row>
    <row r="28" spans="1:33" ht="15" x14ac:dyDescent="0.25">
      <c r="A28" s="1296">
        <v>3</v>
      </c>
      <c r="B28" s="1297"/>
      <c r="C28" s="1319" t="s">
        <v>1425</v>
      </c>
      <c r="D28" s="1320"/>
      <c r="E28" s="1356"/>
      <c r="F28" s="1321" t="s">
        <v>1426</v>
      </c>
      <c r="G28" s="1322"/>
      <c r="H28" s="1322"/>
      <c r="I28" s="1322"/>
      <c r="J28" s="1322"/>
      <c r="K28" s="1322"/>
      <c r="L28" s="1322"/>
      <c r="M28" s="1322"/>
      <c r="N28" s="1322"/>
      <c r="O28" s="1322"/>
      <c r="P28" s="1322"/>
      <c r="Q28" s="1322"/>
      <c r="R28" s="1322"/>
      <c r="S28" s="1322"/>
      <c r="T28" s="1322"/>
      <c r="U28" s="1323"/>
      <c r="V28" s="1324">
        <v>2404</v>
      </c>
      <c r="W28" s="1325"/>
      <c r="X28" s="1325"/>
      <c r="Y28" s="1325"/>
      <c r="Z28" s="1326"/>
      <c r="AA28" s="1324">
        <v>1966</v>
      </c>
      <c r="AB28" s="1325"/>
      <c r="AC28" s="1325"/>
      <c r="AD28" s="1325"/>
      <c r="AE28" s="1326"/>
      <c r="AF28" s="1333">
        <v>0</v>
      </c>
      <c r="AG28" s="1334"/>
    </row>
    <row r="29" spans="1:33" ht="15" x14ac:dyDescent="0.25">
      <c r="A29" s="1296"/>
      <c r="B29" s="1297"/>
      <c r="C29" s="1310" t="s">
        <v>1427</v>
      </c>
      <c r="D29" s="1311"/>
      <c r="E29" s="1311"/>
      <c r="F29" s="1312" t="s">
        <v>141</v>
      </c>
      <c r="G29" s="1313"/>
      <c r="H29" s="1313"/>
      <c r="I29" s="1313"/>
      <c r="J29" s="1313"/>
      <c r="K29" s="1313"/>
      <c r="L29" s="1313"/>
      <c r="M29" s="1313"/>
      <c r="N29" s="1313"/>
      <c r="O29" s="1313"/>
      <c r="P29" s="1313"/>
      <c r="Q29" s="1313"/>
      <c r="R29" s="1313"/>
      <c r="S29" s="1313"/>
      <c r="T29" s="1313"/>
      <c r="U29" s="1314"/>
      <c r="V29" s="1315">
        <f>V30</f>
        <v>248900</v>
      </c>
      <c r="W29" s="1316"/>
      <c r="X29" s="1316"/>
      <c r="Y29" s="1316"/>
      <c r="Z29" s="1317"/>
      <c r="AA29" s="1315">
        <f>AA30</f>
        <v>248986</v>
      </c>
      <c r="AB29" s="1316"/>
      <c r="AC29" s="1316"/>
      <c r="AD29" s="1316"/>
      <c r="AE29" s="1317"/>
      <c r="AF29" s="1318">
        <f t="shared" si="0"/>
        <v>3.4552028927281597E-4</v>
      </c>
      <c r="AG29" s="1318"/>
    </row>
    <row r="30" spans="1:33" ht="15" x14ac:dyDescent="0.25">
      <c r="A30" s="1296">
        <v>4</v>
      </c>
      <c r="B30" s="1297"/>
      <c r="C30" s="1319" t="s">
        <v>1428</v>
      </c>
      <c r="D30" s="1320"/>
      <c r="E30" s="1320"/>
      <c r="F30" s="1321" t="s">
        <v>142</v>
      </c>
      <c r="G30" s="1322"/>
      <c r="H30" s="1322"/>
      <c r="I30" s="1322"/>
      <c r="J30" s="1322"/>
      <c r="K30" s="1322"/>
      <c r="L30" s="1322"/>
      <c r="M30" s="1322"/>
      <c r="N30" s="1322"/>
      <c r="O30" s="1322"/>
      <c r="P30" s="1322"/>
      <c r="Q30" s="1322"/>
      <c r="R30" s="1322"/>
      <c r="S30" s="1322"/>
      <c r="T30" s="1322"/>
      <c r="U30" s="1323"/>
      <c r="V30" s="1324">
        <v>248900</v>
      </c>
      <c r="W30" s="1325"/>
      <c r="X30" s="1325"/>
      <c r="Y30" s="1325"/>
      <c r="Z30" s="1326"/>
      <c r="AA30" s="1324">
        <v>248986</v>
      </c>
      <c r="AB30" s="1325"/>
      <c r="AC30" s="1325"/>
      <c r="AD30" s="1325"/>
      <c r="AE30" s="1326"/>
      <c r="AF30" s="1327">
        <f t="shared" si="0"/>
        <v>3.4552028927281597E-4</v>
      </c>
      <c r="AG30" s="1327"/>
    </row>
    <row r="31" spans="1:33" ht="15" x14ac:dyDescent="0.25">
      <c r="A31" s="1296"/>
      <c r="B31" s="1297"/>
      <c r="C31" s="1310" t="s">
        <v>1429</v>
      </c>
      <c r="D31" s="1311"/>
      <c r="E31" s="1311"/>
      <c r="F31" s="1312" t="s">
        <v>1430</v>
      </c>
      <c r="G31" s="1313"/>
      <c r="H31" s="1313"/>
      <c r="I31" s="1313"/>
      <c r="J31" s="1313"/>
      <c r="K31" s="1313"/>
      <c r="L31" s="1313"/>
      <c r="M31" s="1313"/>
      <c r="N31" s="1313"/>
      <c r="O31" s="1313"/>
      <c r="P31" s="1313"/>
      <c r="Q31" s="1313"/>
      <c r="R31" s="1313"/>
      <c r="S31" s="1313"/>
      <c r="T31" s="1313"/>
      <c r="U31" s="1314"/>
      <c r="V31" s="1315">
        <f>V32+V33</f>
        <v>311609</v>
      </c>
      <c r="W31" s="1316"/>
      <c r="X31" s="1316"/>
      <c r="Y31" s="1316"/>
      <c r="Z31" s="1317"/>
      <c r="AA31" s="1315">
        <f>AA32+AA33</f>
        <v>153811</v>
      </c>
      <c r="AB31" s="1316"/>
      <c r="AC31" s="1316"/>
      <c r="AD31" s="1316"/>
      <c r="AE31" s="1317"/>
      <c r="AF31" s="1318">
        <f t="shared" si="0"/>
        <v>-0.50639744038201728</v>
      </c>
      <c r="AG31" s="1318"/>
    </row>
    <row r="32" spans="1:33" ht="15" x14ac:dyDescent="0.25">
      <c r="A32" s="1296">
        <v>5</v>
      </c>
      <c r="B32" s="1297"/>
      <c r="C32" s="1319" t="s">
        <v>1431</v>
      </c>
      <c r="D32" s="1320"/>
      <c r="E32" s="1320"/>
      <c r="F32" s="1321" t="s">
        <v>1432</v>
      </c>
      <c r="G32" s="1322"/>
      <c r="H32" s="1322"/>
      <c r="I32" s="1322"/>
      <c r="J32" s="1322"/>
      <c r="K32" s="1322"/>
      <c r="L32" s="1322"/>
      <c r="M32" s="1322"/>
      <c r="N32" s="1322"/>
      <c r="O32" s="1322"/>
      <c r="P32" s="1322"/>
      <c r="Q32" s="1322"/>
      <c r="R32" s="1322"/>
      <c r="S32" s="1322"/>
      <c r="T32" s="1322"/>
      <c r="U32" s="1323"/>
      <c r="V32" s="1324">
        <v>285494</v>
      </c>
      <c r="W32" s="1325"/>
      <c r="X32" s="1325"/>
      <c r="Y32" s="1325"/>
      <c r="Z32" s="1326"/>
      <c r="AA32" s="1324">
        <v>153434</v>
      </c>
      <c r="AB32" s="1325"/>
      <c r="AC32" s="1325"/>
      <c r="AD32" s="1325"/>
      <c r="AE32" s="1326"/>
      <c r="AF32" s="1327">
        <f t="shared" si="0"/>
        <v>-0.46256663887857541</v>
      </c>
      <c r="AG32" s="1327"/>
    </row>
    <row r="33" spans="1:33" ht="15" x14ac:dyDescent="0.25">
      <c r="A33" s="1296">
        <v>6</v>
      </c>
      <c r="B33" s="1297"/>
      <c r="C33" s="1319" t="s">
        <v>1433</v>
      </c>
      <c r="D33" s="1320"/>
      <c r="E33" s="1320"/>
      <c r="F33" s="1321" t="s">
        <v>1434</v>
      </c>
      <c r="G33" s="1322"/>
      <c r="H33" s="1322"/>
      <c r="I33" s="1322"/>
      <c r="J33" s="1322"/>
      <c r="K33" s="1322"/>
      <c r="L33" s="1322"/>
      <c r="M33" s="1322"/>
      <c r="N33" s="1322"/>
      <c r="O33" s="1322"/>
      <c r="P33" s="1322"/>
      <c r="Q33" s="1322"/>
      <c r="R33" s="1322"/>
      <c r="S33" s="1322"/>
      <c r="T33" s="1322"/>
      <c r="U33" s="1323"/>
      <c r="V33" s="1324">
        <v>26115</v>
      </c>
      <c r="W33" s="1325"/>
      <c r="X33" s="1325"/>
      <c r="Y33" s="1325"/>
      <c r="Z33" s="1326"/>
      <c r="AA33" s="1324">
        <v>377</v>
      </c>
      <c r="AB33" s="1325"/>
      <c r="AC33" s="1325"/>
      <c r="AD33" s="1325"/>
      <c r="AE33" s="1326"/>
      <c r="AF33" s="1327">
        <f t="shared" si="0"/>
        <v>-0.98556385219222664</v>
      </c>
      <c r="AG33" s="1327"/>
    </row>
    <row r="34" spans="1:33" ht="15" x14ac:dyDescent="0.25">
      <c r="A34" s="1296"/>
      <c r="B34" s="1297"/>
      <c r="C34" s="1310" t="s">
        <v>1435</v>
      </c>
      <c r="D34" s="1311"/>
      <c r="E34" s="1311"/>
      <c r="F34" s="1312" t="s">
        <v>140</v>
      </c>
      <c r="G34" s="1313"/>
      <c r="H34" s="1313"/>
      <c r="I34" s="1313"/>
      <c r="J34" s="1313"/>
      <c r="K34" s="1313"/>
      <c r="L34" s="1313"/>
      <c r="M34" s="1313"/>
      <c r="N34" s="1313"/>
      <c r="O34" s="1313"/>
      <c r="P34" s="1313"/>
      <c r="Q34" s="1313"/>
      <c r="R34" s="1313"/>
      <c r="S34" s="1313"/>
      <c r="T34" s="1313"/>
      <c r="U34" s="1314"/>
      <c r="V34" s="1315">
        <f>V35</f>
        <v>25167</v>
      </c>
      <c r="W34" s="1316"/>
      <c r="X34" s="1316"/>
      <c r="Y34" s="1316"/>
      <c r="Z34" s="1317"/>
      <c r="AA34" s="1315">
        <f>AA35</f>
        <v>49107</v>
      </c>
      <c r="AB34" s="1316"/>
      <c r="AC34" s="1316"/>
      <c r="AD34" s="1316"/>
      <c r="AE34" s="1317"/>
      <c r="AF34" s="1318">
        <f>(AA34/V34)-1</f>
        <v>0.95124567886518063</v>
      </c>
      <c r="AG34" s="1318"/>
    </row>
    <row r="35" spans="1:33" ht="15" x14ac:dyDescent="0.25">
      <c r="A35" s="1296">
        <v>7</v>
      </c>
      <c r="B35" s="1297"/>
      <c r="C35" s="1319" t="s">
        <v>1436</v>
      </c>
      <c r="D35" s="1320"/>
      <c r="E35" s="1320"/>
      <c r="F35" s="1321" t="s">
        <v>140</v>
      </c>
      <c r="G35" s="1322"/>
      <c r="H35" s="1322"/>
      <c r="I35" s="1322"/>
      <c r="J35" s="1322"/>
      <c r="K35" s="1322"/>
      <c r="L35" s="1322"/>
      <c r="M35" s="1322"/>
      <c r="N35" s="1322"/>
      <c r="O35" s="1322"/>
      <c r="P35" s="1322"/>
      <c r="Q35" s="1322"/>
      <c r="R35" s="1322"/>
      <c r="S35" s="1322"/>
      <c r="T35" s="1322"/>
      <c r="U35" s="1323"/>
      <c r="V35" s="1324">
        <v>25167</v>
      </c>
      <c r="W35" s="1325"/>
      <c r="X35" s="1325"/>
      <c r="Y35" s="1325"/>
      <c r="Z35" s="1326"/>
      <c r="AA35" s="1324">
        <v>49107</v>
      </c>
      <c r="AB35" s="1325"/>
      <c r="AC35" s="1325"/>
      <c r="AD35" s="1325"/>
      <c r="AE35" s="1326"/>
      <c r="AF35" s="1327">
        <f>(AA35/V35)-1</f>
        <v>0.95124567886518063</v>
      </c>
      <c r="AG35" s="1327"/>
    </row>
    <row r="36" spans="1:33" ht="15" x14ac:dyDescent="0.25">
      <c r="A36" s="1296"/>
      <c r="B36" s="1297"/>
      <c r="C36" s="1310" t="s">
        <v>1437</v>
      </c>
      <c r="D36" s="1311"/>
      <c r="E36" s="1311"/>
      <c r="F36" s="1312" t="s">
        <v>1438</v>
      </c>
      <c r="G36" s="1313"/>
      <c r="H36" s="1313"/>
      <c r="I36" s="1313"/>
      <c r="J36" s="1313"/>
      <c r="K36" s="1313"/>
      <c r="L36" s="1313"/>
      <c r="M36" s="1313"/>
      <c r="N36" s="1313"/>
      <c r="O36" s="1313"/>
      <c r="P36" s="1313"/>
      <c r="Q36" s="1313"/>
      <c r="R36" s="1313"/>
      <c r="S36" s="1313"/>
      <c r="T36" s="1313"/>
      <c r="U36" s="1314"/>
      <c r="V36" s="1315">
        <f>+V37</f>
        <v>922</v>
      </c>
      <c r="W36" s="1316"/>
      <c r="X36" s="1316"/>
      <c r="Y36" s="1316"/>
      <c r="Z36" s="1317"/>
      <c r="AA36" s="1315">
        <f>+AA37</f>
        <v>922</v>
      </c>
      <c r="AB36" s="1316"/>
      <c r="AC36" s="1316"/>
      <c r="AD36" s="1316"/>
      <c r="AE36" s="1317"/>
      <c r="AF36" s="1318">
        <f>(AA36/V36)-1</f>
        <v>0</v>
      </c>
      <c r="AG36" s="1318"/>
    </row>
    <row r="37" spans="1:33" ht="15" x14ac:dyDescent="0.25">
      <c r="A37" s="1296">
        <v>8</v>
      </c>
      <c r="B37" s="1297"/>
      <c r="C37" s="1319" t="s">
        <v>1439</v>
      </c>
      <c r="D37" s="1320"/>
      <c r="E37" s="1320"/>
      <c r="F37" s="1321" t="s">
        <v>1440</v>
      </c>
      <c r="G37" s="1322"/>
      <c r="H37" s="1322"/>
      <c r="I37" s="1322"/>
      <c r="J37" s="1322"/>
      <c r="K37" s="1322"/>
      <c r="L37" s="1322"/>
      <c r="M37" s="1322"/>
      <c r="N37" s="1322"/>
      <c r="O37" s="1322"/>
      <c r="P37" s="1322"/>
      <c r="Q37" s="1322"/>
      <c r="R37" s="1322"/>
      <c r="S37" s="1322"/>
      <c r="T37" s="1322"/>
      <c r="U37" s="1323"/>
      <c r="V37" s="1324">
        <v>922</v>
      </c>
      <c r="W37" s="1325"/>
      <c r="X37" s="1325"/>
      <c r="Y37" s="1325"/>
      <c r="Z37" s="1326"/>
      <c r="AA37" s="1324">
        <v>922</v>
      </c>
      <c r="AB37" s="1325"/>
      <c r="AC37" s="1325"/>
      <c r="AD37" s="1325"/>
      <c r="AE37" s="1326"/>
      <c r="AF37" s="1327">
        <f t="shared" ref="AF37:AF59" si="1">(AA37/V37)-1</f>
        <v>0</v>
      </c>
      <c r="AG37" s="1327"/>
    </row>
    <row r="38" spans="1:33" ht="15" x14ac:dyDescent="0.25">
      <c r="A38" s="1328"/>
      <c r="B38" s="1328"/>
      <c r="C38" s="1355" t="s">
        <v>1441</v>
      </c>
      <c r="D38" s="1355"/>
      <c r="E38" s="1355"/>
      <c r="F38" s="1306" t="s">
        <v>1442</v>
      </c>
      <c r="G38" s="1306"/>
      <c r="H38" s="1306"/>
      <c r="I38" s="1306"/>
      <c r="J38" s="1306"/>
      <c r="K38" s="1306"/>
      <c r="L38" s="1306"/>
      <c r="M38" s="1306"/>
      <c r="N38" s="1306"/>
      <c r="O38" s="1306"/>
      <c r="P38" s="1306"/>
      <c r="Q38" s="1306"/>
      <c r="R38" s="1306"/>
      <c r="S38" s="1306"/>
      <c r="T38" s="1306"/>
      <c r="U38" s="1306"/>
      <c r="V38" s="1339">
        <f>V39+V43+V49+V51+V54</f>
        <v>471407</v>
      </c>
      <c r="W38" s="1339"/>
      <c r="X38" s="1339"/>
      <c r="Y38" s="1339"/>
      <c r="Z38" s="1339"/>
      <c r="AA38" s="1339">
        <f>AA39+AA43+AA49+AA51+AA54</f>
        <v>513062</v>
      </c>
      <c r="AB38" s="1339"/>
      <c r="AC38" s="1339"/>
      <c r="AD38" s="1339"/>
      <c r="AE38" s="1339"/>
      <c r="AF38" s="1331">
        <f t="shared" si="1"/>
        <v>8.8363134191897785E-2</v>
      </c>
      <c r="AG38" s="1331"/>
    </row>
    <row r="39" spans="1:33" ht="15" x14ac:dyDescent="0.25">
      <c r="A39" s="1296"/>
      <c r="B39" s="1297"/>
      <c r="C39" s="1310" t="s">
        <v>1443</v>
      </c>
      <c r="D39" s="1311"/>
      <c r="E39" s="1311"/>
      <c r="F39" s="1312" t="s">
        <v>1444</v>
      </c>
      <c r="G39" s="1313"/>
      <c r="H39" s="1313"/>
      <c r="I39" s="1313"/>
      <c r="J39" s="1313"/>
      <c r="K39" s="1313"/>
      <c r="L39" s="1313"/>
      <c r="M39" s="1313"/>
      <c r="N39" s="1313"/>
      <c r="O39" s="1313"/>
      <c r="P39" s="1313"/>
      <c r="Q39" s="1313"/>
      <c r="R39" s="1313"/>
      <c r="S39" s="1313"/>
      <c r="T39" s="1313"/>
      <c r="U39" s="1314"/>
      <c r="V39" s="1315">
        <f>V40+V41+V42</f>
        <v>22955</v>
      </c>
      <c r="W39" s="1316"/>
      <c r="X39" s="1316"/>
      <c r="Y39" s="1316"/>
      <c r="Z39" s="1317"/>
      <c r="AA39" s="1315">
        <f>AA40+AA41+AA42</f>
        <v>22955</v>
      </c>
      <c r="AB39" s="1316"/>
      <c r="AC39" s="1316"/>
      <c r="AD39" s="1316"/>
      <c r="AE39" s="1317"/>
      <c r="AF39" s="1318">
        <f t="shared" si="1"/>
        <v>0</v>
      </c>
      <c r="AG39" s="1318"/>
    </row>
    <row r="40" spans="1:33" ht="15" x14ac:dyDescent="0.25">
      <c r="A40" s="1296">
        <v>9</v>
      </c>
      <c r="B40" s="1297"/>
      <c r="C40" s="1319" t="s">
        <v>1445</v>
      </c>
      <c r="D40" s="1320"/>
      <c r="E40" s="1320"/>
      <c r="F40" s="1321" t="s">
        <v>1446</v>
      </c>
      <c r="G40" s="1322"/>
      <c r="H40" s="1322"/>
      <c r="I40" s="1322"/>
      <c r="J40" s="1322"/>
      <c r="K40" s="1322"/>
      <c r="L40" s="1322"/>
      <c r="M40" s="1322"/>
      <c r="N40" s="1322"/>
      <c r="O40" s="1322"/>
      <c r="P40" s="1322"/>
      <c r="Q40" s="1322"/>
      <c r="R40" s="1322"/>
      <c r="S40" s="1322"/>
      <c r="T40" s="1322"/>
      <c r="U40" s="1323"/>
      <c r="V40" s="1324">
        <v>25</v>
      </c>
      <c r="W40" s="1325"/>
      <c r="X40" s="1325"/>
      <c r="Y40" s="1325"/>
      <c r="Z40" s="1326"/>
      <c r="AA40" s="1324">
        <v>25</v>
      </c>
      <c r="AB40" s="1325"/>
      <c r="AC40" s="1325"/>
      <c r="AD40" s="1325"/>
      <c r="AE40" s="1326"/>
      <c r="AF40" s="1327">
        <f t="shared" si="1"/>
        <v>0</v>
      </c>
      <c r="AG40" s="1327"/>
    </row>
    <row r="41" spans="1:33" ht="15" x14ac:dyDescent="0.25">
      <c r="A41" s="1296">
        <v>10</v>
      </c>
      <c r="B41" s="1297"/>
      <c r="C41" s="1319" t="s">
        <v>1447</v>
      </c>
      <c r="D41" s="1320"/>
      <c r="E41" s="1356"/>
      <c r="F41" s="1321" t="s">
        <v>1448</v>
      </c>
      <c r="G41" s="1322"/>
      <c r="H41" s="1322"/>
      <c r="I41" s="1322"/>
      <c r="J41" s="1322"/>
      <c r="K41" s="1322"/>
      <c r="L41" s="1322"/>
      <c r="M41" s="1322"/>
      <c r="N41" s="1322"/>
      <c r="O41" s="1322"/>
      <c r="P41" s="1322"/>
      <c r="Q41" s="1322"/>
      <c r="R41" s="1322"/>
      <c r="S41" s="1322"/>
      <c r="T41" s="1322"/>
      <c r="U41" s="1323"/>
      <c r="V41" s="1324">
        <v>0</v>
      </c>
      <c r="W41" s="1325"/>
      <c r="X41" s="1325"/>
      <c r="Y41" s="1325"/>
      <c r="Z41" s="1326"/>
      <c r="AA41" s="1324">
        <v>0</v>
      </c>
      <c r="AB41" s="1325"/>
      <c r="AC41" s="1325"/>
      <c r="AD41" s="1325"/>
      <c r="AE41" s="1326"/>
      <c r="AF41" s="1333">
        <v>0</v>
      </c>
      <c r="AG41" s="1334"/>
    </row>
    <row r="42" spans="1:33" ht="15" x14ac:dyDescent="0.25">
      <c r="A42" s="1296">
        <v>11</v>
      </c>
      <c r="B42" s="1297"/>
      <c r="C42" s="1319" t="s">
        <v>1449</v>
      </c>
      <c r="D42" s="1320"/>
      <c r="E42" s="1320"/>
      <c r="F42" s="1321" t="s">
        <v>1450</v>
      </c>
      <c r="G42" s="1322"/>
      <c r="H42" s="1322"/>
      <c r="I42" s="1322"/>
      <c r="J42" s="1322"/>
      <c r="K42" s="1322"/>
      <c r="L42" s="1322"/>
      <c r="M42" s="1322"/>
      <c r="N42" s="1322"/>
      <c r="O42" s="1322"/>
      <c r="P42" s="1322"/>
      <c r="Q42" s="1322"/>
      <c r="R42" s="1322"/>
      <c r="S42" s="1322"/>
      <c r="T42" s="1322"/>
      <c r="U42" s="1323"/>
      <c r="V42" s="1324">
        <v>22930</v>
      </c>
      <c r="W42" s="1325"/>
      <c r="X42" s="1325"/>
      <c r="Y42" s="1325"/>
      <c r="Z42" s="1326"/>
      <c r="AA42" s="1324">
        <v>22930</v>
      </c>
      <c r="AB42" s="1325"/>
      <c r="AC42" s="1325"/>
      <c r="AD42" s="1325"/>
      <c r="AE42" s="1326"/>
      <c r="AF42" s="1327">
        <f t="shared" si="1"/>
        <v>0</v>
      </c>
      <c r="AG42" s="1327"/>
    </row>
    <row r="43" spans="1:33" ht="15" x14ac:dyDescent="0.25">
      <c r="A43" s="1296"/>
      <c r="B43" s="1297"/>
      <c r="C43" s="1310" t="s">
        <v>1451</v>
      </c>
      <c r="D43" s="1311"/>
      <c r="E43" s="1311"/>
      <c r="F43" s="1312" t="s">
        <v>1452</v>
      </c>
      <c r="G43" s="1313"/>
      <c r="H43" s="1313"/>
      <c r="I43" s="1313"/>
      <c r="J43" s="1313"/>
      <c r="K43" s="1313"/>
      <c r="L43" s="1313"/>
      <c r="M43" s="1313"/>
      <c r="N43" s="1313"/>
      <c r="O43" s="1313"/>
      <c r="P43" s="1313"/>
      <c r="Q43" s="1313"/>
      <c r="R43" s="1313"/>
      <c r="S43" s="1313"/>
      <c r="T43" s="1313"/>
      <c r="U43" s="1314"/>
      <c r="V43" s="1315">
        <f>V44+V45+V46+V47+V48</f>
        <v>114363</v>
      </c>
      <c r="W43" s="1316"/>
      <c r="X43" s="1316"/>
      <c r="Y43" s="1316"/>
      <c r="Z43" s="1317"/>
      <c r="AA43" s="1315">
        <f>AA44+AA45+AA46+AA47+AA48</f>
        <v>155369</v>
      </c>
      <c r="AB43" s="1316"/>
      <c r="AC43" s="1316"/>
      <c r="AD43" s="1316"/>
      <c r="AE43" s="1317"/>
      <c r="AF43" s="1318">
        <f t="shared" si="1"/>
        <v>0.35856002378391616</v>
      </c>
      <c r="AG43" s="1318"/>
    </row>
    <row r="44" spans="1:33" ht="15" x14ac:dyDescent="0.25">
      <c r="A44" s="1296">
        <v>12</v>
      </c>
      <c r="B44" s="1297"/>
      <c r="C44" s="1319" t="s">
        <v>1453</v>
      </c>
      <c r="D44" s="1320"/>
      <c r="E44" s="1320"/>
      <c r="F44" s="1321" t="s">
        <v>1454</v>
      </c>
      <c r="G44" s="1322"/>
      <c r="H44" s="1322"/>
      <c r="I44" s="1322"/>
      <c r="J44" s="1322"/>
      <c r="K44" s="1322"/>
      <c r="L44" s="1322"/>
      <c r="M44" s="1322"/>
      <c r="N44" s="1322"/>
      <c r="O44" s="1322"/>
      <c r="P44" s="1322"/>
      <c r="Q44" s="1322"/>
      <c r="R44" s="1322"/>
      <c r="S44" s="1322"/>
      <c r="T44" s="1322"/>
      <c r="U44" s="1323"/>
      <c r="V44" s="1324">
        <v>103174</v>
      </c>
      <c r="W44" s="1325"/>
      <c r="X44" s="1325"/>
      <c r="Y44" s="1325"/>
      <c r="Z44" s="1326"/>
      <c r="AA44" s="1324">
        <v>109893</v>
      </c>
      <c r="AB44" s="1325"/>
      <c r="AC44" s="1325"/>
      <c r="AD44" s="1325"/>
      <c r="AE44" s="1326"/>
      <c r="AF44" s="1327">
        <f t="shared" si="1"/>
        <v>6.512299610366945E-2</v>
      </c>
      <c r="AG44" s="1327"/>
    </row>
    <row r="45" spans="1:33" ht="15" x14ac:dyDescent="0.25">
      <c r="A45" s="1296">
        <v>13</v>
      </c>
      <c r="B45" s="1297"/>
      <c r="C45" s="1319" t="s">
        <v>1455</v>
      </c>
      <c r="D45" s="1320"/>
      <c r="E45" s="1320"/>
      <c r="F45" s="1321" t="s">
        <v>1456</v>
      </c>
      <c r="G45" s="1322"/>
      <c r="H45" s="1322"/>
      <c r="I45" s="1322"/>
      <c r="J45" s="1322"/>
      <c r="K45" s="1322"/>
      <c r="L45" s="1322"/>
      <c r="M45" s="1322"/>
      <c r="N45" s="1322"/>
      <c r="O45" s="1322"/>
      <c r="P45" s="1322"/>
      <c r="Q45" s="1322"/>
      <c r="R45" s="1322"/>
      <c r="S45" s="1322"/>
      <c r="T45" s="1322"/>
      <c r="U45" s="1323"/>
      <c r="V45" s="1324">
        <v>58</v>
      </c>
      <c r="W45" s="1325"/>
      <c r="X45" s="1325"/>
      <c r="Y45" s="1325"/>
      <c r="Z45" s="1326"/>
      <c r="AA45" s="1324">
        <v>374</v>
      </c>
      <c r="AB45" s="1325"/>
      <c r="AC45" s="1325"/>
      <c r="AD45" s="1325"/>
      <c r="AE45" s="1326"/>
      <c r="AF45" s="1327">
        <f t="shared" si="1"/>
        <v>5.4482758620689653</v>
      </c>
      <c r="AG45" s="1327"/>
    </row>
    <row r="46" spans="1:33" ht="15" x14ac:dyDescent="0.25">
      <c r="A46" s="1296">
        <v>14</v>
      </c>
      <c r="B46" s="1297"/>
      <c r="C46" s="1319" t="s">
        <v>1457</v>
      </c>
      <c r="D46" s="1320"/>
      <c r="E46" s="1320"/>
      <c r="F46" s="1321" t="s">
        <v>1458</v>
      </c>
      <c r="G46" s="1322"/>
      <c r="H46" s="1322"/>
      <c r="I46" s="1322"/>
      <c r="J46" s="1322"/>
      <c r="K46" s="1322"/>
      <c r="L46" s="1322"/>
      <c r="M46" s="1322"/>
      <c r="N46" s="1322"/>
      <c r="O46" s="1322"/>
      <c r="P46" s="1322"/>
      <c r="Q46" s="1322"/>
      <c r="R46" s="1322"/>
      <c r="S46" s="1322"/>
      <c r="T46" s="1322"/>
      <c r="U46" s="1323"/>
      <c r="V46" s="1324">
        <v>25</v>
      </c>
      <c r="W46" s="1325"/>
      <c r="X46" s="1325"/>
      <c r="Y46" s="1325"/>
      <c r="Z46" s="1326"/>
      <c r="AA46" s="1324">
        <v>4</v>
      </c>
      <c r="AB46" s="1325"/>
      <c r="AC46" s="1325"/>
      <c r="AD46" s="1325"/>
      <c r="AE46" s="1326"/>
      <c r="AF46" s="1327">
        <f t="shared" si="1"/>
        <v>-0.84</v>
      </c>
      <c r="AG46" s="1327"/>
    </row>
    <row r="47" spans="1:33" ht="15" x14ac:dyDescent="0.25">
      <c r="A47" s="1296">
        <v>15</v>
      </c>
      <c r="B47" s="1297"/>
      <c r="C47" s="1319" t="s">
        <v>1459</v>
      </c>
      <c r="D47" s="1320"/>
      <c r="E47" s="1320"/>
      <c r="F47" s="1321" t="s">
        <v>1460</v>
      </c>
      <c r="G47" s="1322"/>
      <c r="H47" s="1322"/>
      <c r="I47" s="1322"/>
      <c r="J47" s="1322"/>
      <c r="K47" s="1322"/>
      <c r="L47" s="1322"/>
      <c r="M47" s="1322"/>
      <c r="N47" s="1322"/>
      <c r="O47" s="1322"/>
      <c r="P47" s="1322"/>
      <c r="Q47" s="1322"/>
      <c r="R47" s="1322"/>
      <c r="S47" s="1322"/>
      <c r="T47" s="1322"/>
      <c r="U47" s="1323"/>
      <c r="V47" s="1324">
        <v>10127</v>
      </c>
      <c r="W47" s="1325"/>
      <c r="X47" s="1325"/>
      <c r="Y47" s="1325"/>
      <c r="Z47" s="1326"/>
      <c r="AA47" s="1324">
        <v>39056</v>
      </c>
      <c r="AB47" s="1325"/>
      <c r="AC47" s="1325"/>
      <c r="AD47" s="1325"/>
      <c r="AE47" s="1326"/>
      <c r="AF47" s="1327">
        <f t="shared" si="1"/>
        <v>2.8566209143872814</v>
      </c>
      <c r="AG47" s="1327"/>
    </row>
    <row r="48" spans="1:33" ht="15" x14ac:dyDescent="0.25">
      <c r="A48" s="1296">
        <v>16</v>
      </c>
      <c r="B48" s="1297"/>
      <c r="C48" s="1319" t="s">
        <v>1461</v>
      </c>
      <c r="D48" s="1320"/>
      <c r="E48" s="1320"/>
      <c r="F48" s="1321" t="s">
        <v>1462</v>
      </c>
      <c r="G48" s="1322"/>
      <c r="H48" s="1322"/>
      <c r="I48" s="1322"/>
      <c r="J48" s="1322"/>
      <c r="K48" s="1322"/>
      <c r="L48" s="1322"/>
      <c r="M48" s="1322"/>
      <c r="N48" s="1322"/>
      <c r="O48" s="1322"/>
      <c r="P48" s="1322"/>
      <c r="Q48" s="1322"/>
      <c r="R48" s="1322"/>
      <c r="S48" s="1322"/>
      <c r="T48" s="1322"/>
      <c r="U48" s="1323"/>
      <c r="V48" s="1324">
        <v>979</v>
      </c>
      <c r="W48" s="1325"/>
      <c r="X48" s="1325"/>
      <c r="Y48" s="1325"/>
      <c r="Z48" s="1326"/>
      <c r="AA48" s="1324">
        <v>6042</v>
      </c>
      <c r="AB48" s="1325"/>
      <c r="AC48" s="1325"/>
      <c r="AD48" s="1325"/>
      <c r="AE48" s="1326"/>
      <c r="AF48" s="1327">
        <f t="shared" si="1"/>
        <v>5.1716036772216549</v>
      </c>
      <c r="AG48" s="1327"/>
    </row>
    <row r="49" spans="1:33" ht="15" x14ac:dyDescent="0.25">
      <c r="A49" s="1296"/>
      <c r="B49" s="1297"/>
      <c r="C49" s="1310" t="s">
        <v>1463</v>
      </c>
      <c r="D49" s="1311"/>
      <c r="E49" s="1311"/>
      <c r="F49" s="1312" t="s">
        <v>1464</v>
      </c>
      <c r="G49" s="1313"/>
      <c r="H49" s="1313"/>
      <c r="I49" s="1313"/>
      <c r="J49" s="1313"/>
      <c r="K49" s="1313"/>
      <c r="L49" s="1313"/>
      <c r="M49" s="1313"/>
      <c r="N49" s="1313"/>
      <c r="O49" s="1313"/>
      <c r="P49" s="1313"/>
      <c r="Q49" s="1313"/>
      <c r="R49" s="1313"/>
      <c r="S49" s="1313"/>
      <c r="T49" s="1313"/>
      <c r="U49" s="1314"/>
      <c r="V49" s="1315">
        <f>V50</f>
        <v>245609</v>
      </c>
      <c r="W49" s="1316"/>
      <c r="X49" s="1316"/>
      <c r="Y49" s="1316"/>
      <c r="Z49" s="1317"/>
      <c r="AA49" s="1315">
        <f>AA50</f>
        <v>230600</v>
      </c>
      <c r="AB49" s="1316"/>
      <c r="AC49" s="1316"/>
      <c r="AD49" s="1316"/>
      <c r="AE49" s="1317"/>
      <c r="AF49" s="1318">
        <f t="shared" si="1"/>
        <v>-6.1109324169716928E-2</v>
      </c>
      <c r="AG49" s="1318"/>
    </row>
    <row r="50" spans="1:33" ht="15" x14ac:dyDescent="0.25">
      <c r="A50" s="1296">
        <v>17</v>
      </c>
      <c r="B50" s="1297"/>
      <c r="C50" s="1319" t="s">
        <v>1465</v>
      </c>
      <c r="D50" s="1320"/>
      <c r="E50" s="1320"/>
      <c r="F50" s="1321" t="s">
        <v>1466</v>
      </c>
      <c r="G50" s="1322"/>
      <c r="H50" s="1322"/>
      <c r="I50" s="1322"/>
      <c r="J50" s="1322"/>
      <c r="K50" s="1322"/>
      <c r="L50" s="1322"/>
      <c r="M50" s="1322"/>
      <c r="N50" s="1322"/>
      <c r="O50" s="1322"/>
      <c r="P50" s="1322"/>
      <c r="Q50" s="1322"/>
      <c r="R50" s="1322"/>
      <c r="S50" s="1322"/>
      <c r="T50" s="1322"/>
      <c r="U50" s="1323"/>
      <c r="V50" s="1324">
        <v>245609</v>
      </c>
      <c r="W50" s="1325"/>
      <c r="X50" s="1325"/>
      <c r="Y50" s="1325"/>
      <c r="Z50" s="1326"/>
      <c r="AA50" s="1324">
        <v>230600</v>
      </c>
      <c r="AB50" s="1325"/>
      <c r="AC50" s="1325"/>
      <c r="AD50" s="1325"/>
      <c r="AE50" s="1326"/>
      <c r="AF50" s="1327">
        <f t="shared" si="1"/>
        <v>-6.1109324169716928E-2</v>
      </c>
      <c r="AG50" s="1327"/>
    </row>
    <row r="51" spans="1:33" ht="15" x14ac:dyDescent="0.25">
      <c r="A51" s="1296"/>
      <c r="B51" s="1297"/>
      <c r="C51" s="1310" t="s">
        <v>1467</v>
      </c>
      <c r="D51" s="1311"/>
      <c r="E51" s="1311"/>
      <c r="F51" s="1312" t="s">
        <v>1468</v>
      </c>
      <c r="G51" s="1313"/>
      <c r="H51" s="1313"/>
      <c r="I51" s="1313"/>
      <c r="J51" s="1313"/>
      <c r="K51" s="1313"/>
      <c r="L51" s="1313"/>
      <c r="M51" s="1313"/>
      <c r="N51" s="1313"/>
      <c r="O51" s="1313"/>
      <c r="P51" s="1313"/>
      <c r="Q51" s="1313"/>
      <c r="R51" s="1313"/>
      <c r="S51" s="1313"/>
      <c r="T51" s="1313"/>
      <c r="U51" s="1314"/>
      <c r="V51" s="1315">
        <f>V52+V53</f>
        <v>944</v>
      </c>
      <c r="W51" s="1316"/>
      <c r="X51" s="1316"/>
      <c r="Y51" s="1316"/>
      <c r="Z51" s="1317"/>
      <c r="AA51" s="1315">
        <f>AA52+AA53</f>
        <v>544</v>
      </c>
      <c r="AB51" s="1316"/>
      <c r="AC51" s="1316"/>
      <c r="AD51" s="1316"/>
      <c r="AE51" s="1317"/>
      <c r="AF51" s="1318">
        <f t="shared" si="1"/>
        <v>-0.42372881355932202</v>
      </c>
      <c r="AG51" s="1318"/>
    </row>
    <row r="52" spans="1:33" ht="15" x14ac:dyDescent="0.25">
      <c r="A52" s="1296">
        <v>18</v>
      </c>
      <c r="B52" s="1297"/>
      <c r="C52" s="1319" t="s">
        <v>1469</v>
      </c>
      <c r="D52" s="1320"/>
      <c r="E52" s="1320"/>
      <c r="F52" s="1321" t="s">
        <v>1470</v>
      </c>
      <c r="G52" s="1322"/>
      <c r="H52" s="1322"/>
      <c r="I52" s="1322"/>
      <c r="J52" s="1322"/>
      <c r="K52" s="1322"/>
      <c r="L52" s="1322"/>
      <c r="M52" s="1322"/>
      <c r="N52" s="1322"/>
      <c r="O52" s="1322"/>
      <c r="P52" s="1322"/>
      <c r="Q52" s="1322"/>
      <c r="R52" s="1322"/>
      <c r="S52" s="1322"/>
      <c r="T52" s="1322"/>
      <c r="U52" s="1323"/>
      <c r="V52" s="1324">
        <v>944</v>
      </c>
      <c r="W52" s="1325"/>
      <c r="X52" s="1325"/>
      <c r="Y52" s="1325"/>
      <c r="Z52" s="1326"/>
      <c r="AA52" s="1324">
        <v>515</v>
      </c>
      <c r="AB52" s="1325"/>
      <c r="AC52" s="1325"/>
      <c r="AD52" s="1325"/>
      <c r="AE52" s="1326"/>
      <c r="AF52" s="1327">
        <f t="shared" si="1"/>
        <v>-0.45444915254237284</v>
      </c>
      <c r="AG52" s="1327"/>
    </row>
    <row r="53" spans="1:33" ht="15" x14ac:dyDescent="0.25">
      <c r="A53" s="1296">
        <v>19</v>
      </c>
      <c r="B53" s="1297"/>
      <c r="C53" s="1319" t="s">
        <v>1471</v>
      </c>
      <c r="D53" s="1320"/>
      <c r="E53" s="1320"/>
      <c r="F53" s="1321" t="s">
        <v>1472</v>
      </c>
      <c r="G53" s="1322"/>
      <c r="H53" s="1322"/>
      <c r="I53" s="1322"/>
      <c r="J53" s="1322"/>
      <c r="K53" s="1322"/>
      <c r="L53" s="1322"/>
      <c r="M53" s="1322"/>
      <c r="N53" s="1322"/>
      <c r="O53" s="1322"/>
      <c r="P53" s="1322"/>
      <c r="Q53" s="1322"/>
      <c r="R53" s="1322"/>
      <c r="S53" s="1322"/>
      <c r="T53" s="1322"/>
      <c r="U53" s="1323"/>
      <c r="V53" s="1324">
        <v>0</v>
      </c>
      <c r="W53" s="1325"/>
      <c r="X53" s="1325"/>
      <c r="Y53" s="1325"/>
      <c r="Z53" s="1326"/>
      <c r="AA53" s="1324">
        <v>29</v>
      </c>
      <c r="AB53" s="1325"/>
      <c r="AC53" s="1325"/>
      <c r="AD53" s="1325"/>
      <c r="AE53" s="1326"/>
      <c r="AF53" s="1327">
        <v>0</v>
      </c>
      <c r="AG53" s="1327"/>
    </row>
    <row r="54" spans="1:33" ht="15" x14ac:dyDescent="0.25">
      <c r="A54" s="1296"/>
      <c r="B54" s="1297"/>
      <c r="C54" s="1310" t="s">
        <v>1473</v>
      </c>
      <c r="D54" s="1311"/>
      <c r="E54" s="1311"/>
      <c r="F54" s="1312" t="s">
        <v>1474</v>
      </c>
      <c r="G54" s="1313"/>
      <c r="H54" s="1313"/>
      <c r="I54" s="1313"/>
      <c r="J54" s="1313"/>
      <c r="K54" s="1313"/>
      <c r="L54" s="1313"/>
      <c r="M54" s="1313"/>
      <c r="N54" s="1313"/>
      <c r="O54" s="1313"/>
      <c r="P54" s="1313"/>
      <c r="Q54" s="1313"/>
      <c r="R54" s="1313"/>
      <c r="S54" s="1313"/>
      <c r="T54" s="1313"/>
      <c r="U54" s="1314"/>
      <c r="V54" s="1315">
        <f>V55+V56+V57</f>
        <v>87536</v>
      </c>
      <c r="W54" s="1316"/>
      <c r="X54" s="1316"/>
      <c r="Y54" s="1316"/>
      <c r="Z54" s="1317"/>
      <c r="AA54" s="1315">
        <f>AA55+AA56+AA57</f>
        <v>103594</v>
      </c>
      <c r="AB54" s="1316"/>
      <c r="AC54" s="1316"/>
      <c r="AD54" s="1316"/>
      <c r="AE54" s="1317"/>
      <c r="AF54" s="1318">
        <f t="shared" si="1"/>
        <v>0.18344452568086278</v>
      </c>
      <c r="AG54" s="1318"/>
    </row>
    <row r="55" spans="1:33" ht="15" x14ac:dyDescent="0.25">
      <c r="A55" s="1296">
        <v>20</v>
      </c>
      <c r="B55" s="1297"/>
      <c r="C55" s="1319" t="s">
        <v>1475</v>
      </c>
      <c r="D55" s="1320"/>
      <c r="E55" s="1320"/>
      <c r="F55" s="1321" t="s">
        <v>1476</v>
      </c>
      <c r="G55" s="1322"/>
      <c r="H55" s="1322"/>
      <c r="I55" s="1322"/>
      <c r="J55" s="1322"/>
      <c r="K55" s="1322"/>
      <c r="L55" s="1322"/>
      <c r="M55" s="1322"/>
      <c r="N55" s="1322"/>
      <c r="O55" s="1322"/>
      <c r="P55" s="1322"/>
      <c r="Q55" s="1322"/>
      <c r="R55" s="1322"/>
      <c r="S55" s="1322"/>
      <c r="T55" s="1322"/>
      <c r="U55" s="1323"/>
      <c r="V55" s="1324">
        <v>0</v>
      </c>
      <c r="W55" s="1325"/>
      <c r="X55" s="1325"/>
      <c r="Y55" s="1325"/>
      <c r="Z55" s="1326"/>
      <c r="AA55" s="1324">
        <v>0</v>
      </c>
      <c r="AB55" s="1325"/>
      <c r="AC55" s="1325"/>
      <c r="AD55" s="1325"/>
      <c r="AE55" s="1326"/>
      <c r="AF55" s="1327"/>
      <c r="AG55" s="1327"/>
    </row>
    <row r="56" spans="1:33" ht="15" x14ac:dyDescent="0.25">
      <c r="A56" s="1296">
        <v>21</v>
      </c>
      <c r="B56" s="1297"/>
      <c r="C56" s="1319" t="s">
        <v>1477</v>
      </c>
      <c r="D56" s="1320"/>
      <c r="E56" s="1320"/>
      <c r="F56" s="1321" t="s">
        <v>1478</v>
      </c>
      <c r="G56" s="1322"/>
      <c r="H56" s="1322"/>
      <c r="I56" s="1322"/>
      <c r="J56" s="1322"/>
      <c r="K56" s="1322"/>
      <c r="L56" s="1322"/>
      <c r="M56" s="1322"/>
      <c r="N56" s="1322"/>
      <c r="O56" s="1322"/>
      <c r="P56" s="1322"/>
      <c r="Q56" s="1322"/>
      <c r="R56" s="1322"/>
      <c r="S56" s="1322"/>
      <c r="T56" s="1322"/>
      <c r="U56" s="1323"/>
      <c r="V56" s="1324">
        <v>87504</v>
      </c>
      <c r="W56" s="1325"/>
      <c r="X56" s="1325"/>
      <c r="Y56" s="1325"/>
      <c r="Z56" s="1326"/>
      <c r="AA56" s="1324">
        <v>102911</v>
      </c>
      <c r="AB56" s="1325"/>
      <c r="AC56" s="1325"/>
      <c r="AD56" s="1325"/>
      <c r="AE56" s="1326"/>
      <c r="AF56" s="1327">
        <f t="shared" si="1"/>
        <v>0.17607195099652584</v>
      </c>
      <c r="AG56" s="1327"/>
    </row>
    <row r="57" spans="1:33" ht="15" x14ac:dyDescent="0.25">
      <c r="A57" s="1296">
        <v>22</v>
      </c>
      <c r="B57" s="1297"/>
      <c r="C57" s="1319" t="s">
        <v>1479</v>
      </c>
      <c r="D57" s="1320"/>
      <c r="E57" s="1320"/>
      <c r="F57" s="1321" t="s">
        <v>1480</v>
      </c>
      <c r="G57" s="1322"/>
      <c r="H57" s="1322"/>
      <c r="I57" s="1322"/>
      <c r="J57" s="1322"/>
      <c r="K57" s="1322"/>
      <c r="L57" s="1322"/>
      <c r="M57" s="1322"/>
      <c r="N57" s="1322"/>
      <c r="O57" s="1322"/>
      <c r="P57" s="1322"/>
      <c r="Q57" s="1322"/>
      <c r="R57" s="1322"/>
      <c r="S57" s="1322"/>
      <c r="T57" s="1322"/>
      <c r="U57" s="1323"/>
      <c r="V57" s="1324">
        <v>32</v>
      </c>
      <c r="W57" s="1325"/>
      <c r="X57" s="1325"/>
      <c r="Y57" s="1325"/>
      <c r="Z57" s="1326"/>
      <c r="AA57" s="1324">
        <v>683</v>
      </c>
      <c r="AB57" s="1325"/>
      <c r="AC57" s="1325"/>
      <c r="AD57" s="1325"/>
      <c r="AE57" s="1326"/>
      <c r="AF57" s="1327">
        <f t="shared" si="1"/>
        <v>20.34375</v>
      </c>
      <c r="AG57" s="1327"/>
    </row>
    <row r="58" spans="1:33" ht="15" x14ac:dyDescent="0.25">
      <c r="A58" s="1328"/>
      <c r="B58" s="1328"/>
      <c r="C58" s="1329"/>
      <c r="D58" s="1329"/>
      <c r="E58" s="1329"/>
      <c r="F58" s="1276" t="s">
        <v>1481</v>
      </c>
      <c r="G58" s="1276"/>
      <c r="H58" s="1276"/>
      <c r="I58" s="1276"/>
      <c r="J58" s="1276"/>
      <c r="K58" s="1276"/>
      <c r="L58" s="1276"/>
      <c r="M58" s="1276"/>
      <c r="N58" s="1276"/>
      <c r="O58" s="1276"/>
      <c r="P58" s="1276"/>
      <c r="Q58" s="1276"/>
      <c r="R58" s="1276"/>
      <c r="S58" s="1276"/>
      <c r="T58" s="1276"/>
      <c r="U58" s="1276"/>
      <c r="V58" s="1330">
        <f>V24+V38</f>
        <v>3743786</v>
      </c>
      <c r="W58" s="1330"/>
      <c r="X58" s="1330"/>
      <c r="Y58" s="1330"/>
      <c r="Z58" s="1330"/>
      <c r="AA58" s="1330">
        <f>AA24+AA38</f>
        <v>3899321</v>
      </c>
      <c r="AB58" s="1330"/>
      <c r="AC58" s="1330"/>
      <c r="AD58" s="1330"/>
      <c r="AE58" s="1330"/>
      <c r="AF58" s="1331">
        <f t="shared" si="1"/>
        <v>4.1544842573800977E-2</v>
      </c>
      <c r="AG58" s="1331"/>
    </row>
    <row r="59" spans="1:33" ht="15" x14ac:dyDescent="0.25">
      <c r="A59" s="1280">
        <v>23</v>
      </c>
      <c r="B59" s="1280"/>
      <c r="C59" s="1281" t="s">
        <v>1482</v>
      </c>
      <c r="D59" s="1281"/>
      <c r="E59" s="1281"/>
      <c r="F59" s="1282" t="s">
        <v>1483</v>
      </c>
      <c r="G59" s="1282"/>
      <c r="H59" s="1282"/>
      <c r="I59" s="1282"/>
      <c r="J59" s="1282"/>
      <c r="K59" s="1282"/>
      <c r="L59" s="1282"/>
      <c r="M59" s="1282"/>
      <c r="N59" s="1282"/>
      <c r="O59" s="1282"/>
      <c r="P59" s="1282"/>
      <c r="Q59" s="1282"/>
      <c r="R59" s="1282"/>
      <c r="S59" s="1282"/>
      <c r="T59" s="1282"/>
      <c r="U59" s="1282"/>
      <c r="V59" s="1283">
        <v>99290</v>
      </c>
      <c r="W59" s="1283"/>
      <c r="X59" s="1283"/>
      <c r="Y59" s="1283"/>
      <c r="Z59" s="1283"/>
      <c r="AA59" s="1283">
        <v>41482</v>
      </c>
      <c r="AB59" s="1283"/>
      <c r="AC59" s="1283"/>
      <c r="AD59" s="1283"/>
      <c r="AE59" s="1283"/>
      <c r="AF59" s="1332">
        <f t="shared" si="1"/>
        <v>-0.58221371739349381</v>
      </c>
      <c r="AG59" s="1332"/>
    </row>
    <row r="60" spans="1:33" ht="15" x14ac:dyDescent="0.25">
      <c r="A60" s="153"/>
      <c r="B60" s="153"/>
      <c r="C60" s="153"/>
      <c r="D60" s="153"/>
      <c r="E60" s="153"/>
      <c r="F60" s="153"/>
      <c r="G60" s="153"/>
      <c r="H60" s="153"/>
      <c r="I60" s="153"/>
      <c r="J60" s="153"/>
      <c r="K60" s="153"/>
      <c r="L60" s="153"/>
      <c r="M60" s="153"/>
      <c r="N60" s="153"/>
      <c r="O60" s="153"/>
      <c r="P60" s="153"/>
      <c r="Q60" s="153"/>
      <c r="R60" s="153"/>
      <c r="S60" s="153"/>
      <c r="T60" s="153"/>
      <c r="U60" s="153"/>
      <c r="V60" s="153"/>
      <c r="W60" s="153"/>
      <c r="X60" s="153"/>
      <c r="Y60" s="153"/>
      <c r="Z60" s="153"/>
      <c r="AA60" s="153"/>
      <c r="AB60" s="153"/>
      <c r="AC60" s="153"/>
      <c r="AD60" s="153"/>
      <c r="AE60" s="153"/>
      <c r="AF60" s="153"/>
      <c r="AG60" s="154"/>
    </row>
    <row r="61" spans="1:33" ht="15" x14ac:dyDescent="0.25">
      <c r="A61" s="1298" t="s">
        <v>1484</v>
      </c>
      <c r="B61" s="1298"/>
      <c r="C61" s="1298"/>
      <c r="D61" s="1298"/>
      <c r="E61" s="1298"/>
      <c r="F61" s="1298"/>
      <c r="G61" s="1298"/>
      <c r="H61" s="1298"/>
      <c r="I61" s="1298"/>
      <c r="J61" s="1298"/>
      <c r="K61" s="1298"/>
      <c r="L61" s="1298"/>
      <c r="M61" s="1298"/>
      <c r="N61" s="1298"/>
      <c r="O61" s="1298"/>
      <c r="P61" s="1298"/>
      <c r="Q61" s="1298"/>
      <c r="R61" s="1298"/>
      <c r="S61" s="1298"/>
      <c r="T61" s="1298"/>
      <c r="U61" s="1298"/>
      <c r="V61" s="1298"/>
      <c r="W61" s="1298"/>
      <c r="X61" s="1298"/>
      <c r="Y61" s="1298"/>
      <c r="Z61" s="1298"/>
      <c r="AA61" s="1298"/>
      <c r="AB61" s="1298"/>
      <c r="AC61" s="1298"/>
      <c r="AD61" s="1298"/>
      <c r="AE61" s="1298"/>
      <c r="AF61" s="33"/>
      <c r="AG61" s="33"/>
    </row>
    <row r="62" spans="1:33" ht="57.75" customHeight="1" x14ac:dyDescent="0.2">
      <c r="A62" s="1299" t="s">
        <v>1416</v>
      </c>
      <c r="B62" s="1299"/>
      <c r="C62" s="1299" t="s">
        <v>1417</v>
      </c>
      <c r="D62" s="1299"/>
      <c r="E62" s="1299"/>
      <c r="F62" s="1300" t="s">
        <v>1364</v>
      </c>
      <c r="G62" s="1300"/>
      <c r="H62" s="1300"/>
      <c r="I62" s="1300"/>
      <c r="J62" s="1300"/>
      <c r="K62" s="1300"/>
      <c r="L62" s="1300"/>
      <c r="M62" s="1300"/>
      <c r="N62" s="1300"/>
      <c r="O62" s="1300"/>
      <c r="P62" s="1300"/>
      <c r="Q62" s="1300"/>
      <c r="R62" s="1300"/>
      <c r="S62" s="1300"/>
      <c r="T62" s="1300"/>
      <c r="U62" s="1300"/>
      <c r="V62" s="1301" t="s">
        <v>3703</v>
      </c>
      <c r="W62" s="1302"/>
      <c r="X62" s="1302"/>
      <c r="Y62" s="1302"/>
      <c r="Z62" s="1303"/>
      <c r="AA62" s="1299" t="s">
        <v>1418</v>
      </c>
      <c r="AB62" s="1299"/>
      <c r="AC62" s="1299"/>
      <c r="AD62" s="1299"/>
      <c r="AE62" s="1299"/>
      <c r="AF62" s="1238" t="s">
        <v>3673</v>
      </c>
      <c r="AG62" s="1238"/>
    </row>
    <row r="63" spans="1:33" ht="15" x14ac:dyDescent="0.25">
      <c r="A63" s="1304"/>
      <c r="B63" s="1304"/>
      <c r="C63" s="1305" t="s">
        <v>1485</v>
      </c>
      <c r="D63" s="1305"/>
      <c r="E63" s="1305"/>
      <c r="F63" s="1306" t="s">
        <v>1486</v>
      </c>
      <c r="G63" s="1306"/>
      <c r="H63" s="1306"/>
      <c r="I63" s="1306"/>
      <c r="J63" s="1306"/>
      <c r="K63" s="1306"/>
      <c r="L63" s="1306"/>
      <c r="M63" s="1306"/>
      <c r="N63" s="1306"/>
      <c r="O63" s="1306"/>
      <c r="P63" s="1306"/>
      <c r="Q63" s="1306"/>
      <c r="R63" s="1306"/>
      <c r="S63" s="1306"/>
      <c r="T63" s="1306"/>
      <c r="U63" s="1306"/>
      <c r="V63" s="1307">
        <f>V64+V68+V74+V79+V83+V89+V97+V101+V105+V107+V110+V113+V116+V119+V123+V103</f>
        <v>344139</v>
      </c>
      <c r="W63" s="1307"/>
      <c r="X63" s="1307"/>
      <c r="Y63" s="1307"/>
      <c r="Z63" s="1307"/>
      <c r="AA63" s="1307">
        <f>AA64+AA68+AA74+AA79+AA83+AA89+AA97+AA101+AA105+AA107+AA110+AA113+AA116+AA119+AA123+AA103</f>
        <v>427289</v>
      </c>
      <c r="AB63" s="1307"/>
      <c r="AC63" s="1307"/>
      <c r="AD63" s="1307"/>
      <c r="AE63" s="1307"/>
      <c r="AF63" s="1308">
        <f>(AA63/V63)-1</f>
        <v>0.24161748595770893</v>
      </c>
      <c r="AG63" s="1308"/>
    </row>
    <row r="64" spans="1:33" ht="15" x14ac:dyDescent="0.25">
      <c r="A64" s="1115"/>
      <c r="B64" s="1115"/>
      <c r="C64" s="1309" t="s">
        <v>1487</v>
      </c>
      <c r="D64" s="1309"/>
      <c r="E64" s="1309"/>
      <c r="F64" s="1265" t="s">
        <v>1488</v>
      </c>
      <c r="G64" s="1265"/>
      <c r="H64" s="1265"/>
      <c r="I64" s="1265"/>
      <c r="J64" s="1265"/>
      <c r="K64" s="1265"/>
      <c r="L64" s="1265"/>
      <c r="M64" s="1265"/>
      <c r="N64" s="1265"/>
      <c r="O64" s="1265"/>
      <c r="P64" s="1265"/>
      <c r="Q64" s="1265"/>
      <c r="R64" s="1265"/>
      <c r="S64" s="1265"/>
      <c r="T64" s="1265"/>
      <c r="U64" s="1265"/>
      <c r="V64" s="1214">
        <f>V65+V66+V67</f>
        <v>0</v>
      </c>
      <c r="W64" s="1214"/>
      <c r="X64" s="1214"/>
      <c r="Y64" s="1214"/>
      <c r="Z64" s="1214"/>
      <c r="AA64" s="1214">
        <f>AA65+AA66+AA67</f>
        <v>53768</v>
      </c>
      <c r="AB64" s="1214"/>
      <c r="AC64" s="1214"/>
      <c r="AD64" s="1214"/>
      <c r="AE64" s="1214"/>
      <c r="AF64" s="1240">
        <v>0</v>
      </c>
      <c r="AG64" s="1240"/>
    </row>
    <row r="65" spans="1:33" ht="15" x14ac:dyDescent="0.25">
      <c r="A65" s="1159">
        <v>1</v>
      </c>
      <c r="B65" s="1159"/>
      <c r="C65" s="1116" t="s">
        <v>1489</v>
      </c>
      <c r="D65" s="1116"/>
      <c r="E65" s="1116"/>
      <c r="F65" s="1117" t="s">
        <v>1490</v>
      </c>
      <c r="G65" s="1117"/>
      <c r="H65" s="1117"/>
      <c r="I65" s="1117"/>
      <c r="J65" s="1117"/>
      <c r="K65" s="1117"/>
      <c r="L65" s="1117"/>
      <c r="M65" s="1117"/>
      <c r="N65" s="1117"/>
      <c r="O65" s="1117"/>
      <c r="P65" s="1117"/>
      <c r="Q65" s="1117"/>
      <c r="R65" s="1117"/>
      <c r="S65" s="1117"/>
      <c r="T65" s="1117"/>
      <c r="U65" s="1117"/>
      <c r="V65" s="1118">
        <v>0</v>
      </c>
      <c r="W65" s="1118"/>
      <c r="X65" s="1118"/>
      <c r="Y65" s="1118"/>
      <c r="Z65" s="1118"/>
      <c r="AA65" s="1118">
        <v>53768</v>
      </c>
      <c r="AB65" s="1118"/>
      <c r="AC65" s="1118"/>
      <c r="AD65" s="1118"/>
      <c r="AE65" s="1118"/>
      <c r="AF65" s="1240">
        <v>0</v>
      </c>
      <c r="AG65" s="1240"/>
    </row>
    <row r="66" spans="1:33" ht="15" x14ac:dyDescent="0.25">
      <c r="A66" s="1159">
        <v>2</v>
      </c>
      <c r="B66" s="1159"/>
      <c r="C66" s="1116" t="s">
        <v>1491</v>
      </c>
      <c r="D66" s="1116"/>
      <c r="E66" s="1116"/>
      <c r="F66" s="1117" t="s">
        <v>1492</v>
      </c>
      <c r="G66" s="1117"/>
      <c r="H66" s="1117"/>
      <c r="I66" s="1117"/>
      <c r="J66" s="1117"/>
      <c r="K66" s="1117"/>
      <c r="L66" s="1117"/>
      <c r="M66" s="1117"/>
      <c r="N66" s="1117"/>
      <c r="O66" s="1117"/>
      <c r="P66" s="1117"/>
      <c r="Q66" s="1117"/>
      <c r="R66" s="1117"/>
      <c r="S66" s="1117"/>
      <c r="T66" s="1117"/>
      <c r="U66" s="1117"/>
      <c r="V66" s="1118">
        <v>0</v>
      </c>
      <c r="W66" s="1118"/>
      <c r="X66" s="1118"/>
      <c r="Y66" s="1118"/>
      <c r="Z66" s="1118"/>
      <c r="AA66" s="1118">
        <v>0</v>
      </c>
      <c r="AB66" s="1118"/>
      <c r="AC66" s="1118"/>
      <c r="AD66" s="1118"/>
      <c r="AE66" s="1118"/>
      <c r="AF66" s="1240">
        <v>0</v>
      </c>
      <c r="AG66" s="1240"/>
    </row>
    <row r="67" spans="1:33" ht="15" x14ac:dyDescent="0.25">
      <c r="A67" s="1159">
        <v>3</v>
      </c>
      <c r="B67" s="1159"/>
      <c r="C67" s="1116" t="s">
        <v>1493</v>
      </c>
      <c r="D67" s="1116"/>
      <c r="E67" s="1116"/>
      <c r="F67" s="1117" t="s">
        <v>1494</v>
      </c>
      <c r="G67" s="1117"/>
      <c r="H67" s="1117"/>
      <c r="I67" s="1117"/>
      <c r="J67" s="1117"/>
      <c r="K67" s="1117"/>
      <c r="L67" s="1117"/>
      <c r="M67" s="1117"/>
      <c r="N67" s="1117"/>
      <c r="O67" s="1117"/>
      <c r="P67" s="1117"/>
      <c r="Q67" s="1117"/>
      <c r="R67" s="1117"/>
      <c r="S67" s="1117"/>
      <c r="T67" s="1117"/>
      <c r="U67" s="1117"/>
      <c r="V67" s="1118">
        <v>0</v>
      </c>
      <c r="W67" s="1118"/>
      <c r="X67" s="1118"/>
      <c r="Y67" s="1118"/>
      <c r="Z67" s="1118"/>
      <c r="AA67" s="1118">
        <v>0</v>
      </c>
      <c r="AB67" s="1118"/>
      <c r="AC67" s="1118"/>
      <c r="AD67" s="1118"/>
      <c r="AE67" s="1118"/>
      <c r="AF67" s="1240">
        <v>0</v>
      </c>
      <c r="AG67" s="1240"/>
    </row>
    <row r="68" spans="1:33" ht="15" x14ac:dyDescent="0.25">
      <c r="A68" s="1159"/>
      <c r="B68" s="1159"/>
      <c r="C68" s="1264" t="s">
        <v>1495</v>
      </c>
      <c r="D68" s="1264"/>
      <c r="E68" s="1264"/>
      <c r="F68" s="1265" t="s">
        <v>1496</v>
      </c>
      <c r="G68" s="1265"/>
      <c r="H68" s="1265"/>
      <c r="I68" s="1265"/>
      <c r="J68" s="1265"/>
      <c r="K68" s="1265"/>
      <c r="L68" s="1265"/>
      <c r="M68" s="1265"/>
      <c r="N68" s="1265"/>
      <c r="O68" s="1265"/>
      <c r="P68" s="1265"/>
      <c r="Q68" s="1265"/>
      <c r="R68" s="1265"/>
      <c r="S68" s="1265"/>
      <c r="T68" s="1265"/>
      <c r="U68" s="1265"/>
      <c r="V68" s="1214">
        <f>SUM(V69:V73)</f>
        <v>22795</v>
      </c>
      <c r="W68" s="1214"/>
      <c r="X68" s="1214"/>
      <c r="Y68" s="1214"/>
      <c r="Z68" s="1214"/>
      <c r="AA68" s="1214">
        <f>SUM(AA69:AA73)</f>
        <v>27946</v>
      </c>
      <c r="AB68" s="1214"/>
      <c r="AC68" s="1214"/>
      <c r="AD68" s="1214"/>
      <c r="AE68" s="1214"/>
      <c r="AF68" s="1244">
        <f t="shared" ref="AF68:AF133" si="2">(AA68/V68)-1</f>
        <v>0.2259706075893837</v>
      </c>
      <c r="AG68" s="1244"/>
    </row>
    <row r="69" spans="1:33" ht="15" x14ac:dyDescent="0.25">
      <c r="A69" s="1159">
        <v>4</v>
      </c>
      <c r="B69" s="1159"/>
      <c r="C69" s="1116" t="s">
        <v>1497</v>
      </c>
      <c r="D69" s="1116"/>
      <c r="E69" s="1116"/>
      <c r="F69" s="1117" t="s">
        <v>1498</v>
      </c>
      <c r="G69" s="1117"/>
      <c r="H69" s="1117"/>
      <c r="I69" s="1117"/>
      <c r="J69" s="1117"/>
      <c r="K69" s="1117"/>
      <c r="L69" s="1117"/>
      <c r="M69" s="1117"/>
      <c r="N69" s="1117"/>
      <c r="O69" s="1117"/>
      <c r="P69" s="1117"/>
      <c r="Q69" s="1117"/>
      <c r="R69" s="1117"/>
      <c r="S69" s="1117"/>
      <c r="T69" s="1117"/>
      <c r="U69" s="1117"/>
      <c r="V69" s="1118">
        <v>16462</v>
      </c>
      <c r="W69" s="1118"/>
      <c r="X69" s="1118"/>
      <c r="Y69" s="1118"/>
      <c r="Z69" s="1118"/>
      <c r="AA69" s="1118">
        <v>20256</v>
      </c>
      <c r="AB69" s="1118"/>
      <c r="AC69" s="1118"/>
      <c r="AD69" s="1118"/>
      <c r="AE69" s="1118"/>
      <c r="AF69" s="1240">
        <f t="shared" si="2"/>
        <v>0.23047017373344669</v>
      </c>
      <c r="AG69" s="1240"/>
    </row>
    <row r="70" spans="1:33" ht="15" x14ac:dyDescent="0.25">
      <c r="A70" s="1159">
        <v>5</v>
      </c>
      <c r="B70" s="1159"/>
      <c r="C70" s="1116" t="s">
        <v>1499</v>
      </c>
      <c r="D70" s="1116"/>
      <c r="E70" s="1116"/>
      <c r="F70" s="1117" t="s">
        <v>1500</v>
      </c>
      <c r="G70" s="1117"/>
      <c r="H70" s="1117"/>
      <c r="I70" s="1117"/>
      <c r="J70" s="1117"/>
      <c r="K70" s="1117"/>
      <c r="L70" s="1117"/>
      <c r="M70" s="1117"/>
      <c r="N70" s="1117"/>
      <c r="O70" s="1117"/>
      <c r="P70" s="1117"/>
      <c r="Q70" s="1117"/>
      <c r="R70" s="1117"/>
      <c r="S70" s="1117"/>
      <c r="T70" s="1117"/>
      <c r="U70" s="1117"/>
      <c r="V70" s="1118">
        <v>1695</v>
      </c>
      <c r="W70" s="1118"/>
      <c r="X70" s="1118"/>
      <c r="Y70" s="1118"/>
      <c r="Z70" s="1118"/>
      <c r="AA70" s="1118">
        <v>2047</v>
      </c>
      <c r="AB70" s="1118"/>
      <c r="AC70" s="1118"/>
      <c r="AD70" s="1118"/>
      <c r="AE70" s="1118"/>
      <c r="AF70" s="1240">
        <f t="shared" si="2"/>
        <v>0.20766961651917404</v>
      </c>
      <c r="AG70" s="1240"/>
    </row>
    <row r="71" spans="1:33" ht="15" x14ac:dyDescent="0.25">
      <c r="A71" s="1159">
        <v>6</v>
      </c>
      <c r="B71" s="1159"/>
      <c r="C71" s="1116" t="s">
        <v>1501</v>
      </c>
      <c r="D71" s="1116"/>
      <c r="E71" s="1116"/>
      <c r="F71" s="1117" t="s">
        <v>1502</v>
      </c>
      <c r="G71" s="1117"/>
      <c r="H71" s="1117"/>
      <c r="I71" s="1117"/>
      <c r="J71" s="1117"/>
      <c r="K71" s="1117"/>
      <c r="L71" s="1117"/>
      <c r="M71" s="1117"/>
      <c r="N71" s="1117"/>
      <c r="O71" s="1117"/>
      <c r="P71" s="1117"/>
      <c r="Q71" s="1117"/>
      <c r="R71" s="1117"/>
      <c r="S71" s="1117"/>
      <c r="T71" s="1117"/>
      <c r="U71" s="1117"/>
      <c r="V71" s="1118">
        <v>3259</v>
      </c>
      <c r="W71" s="1118"/>
      <c r="X71" s="1118"/>
      <c r="Y71" s="1118"/>
      <c r="Z71" s="1118"/>
      <c r="AA71" s="1118">
        <v>3937</v>
      </c>
      <c r="AB71" s="1118"/>
      <c r="AC71" s="1118"/>
      <c r="AD71" s="1118"/>
      <c r="AE71" s="1118"/>
      <c r="AF71" s="1240">
        <f t="shared" si="2"/>
        <v>0.20803927585148818</v>
      </c>
      <c r="AG71" s="1240"/>
    </row>
    <row r="72" spans="1:33" ht="15" x14ac:dyDescent="0.25">
      <c r="A72" s="1159">
        <v>7</v>
      </c>
      <c r="B72" s="1159"/>
      <c r="C72" s="1116" t="s">
        <v>1503</v>
      </c>
      <c r="D72" s="1116"/>
      <c r="E72" s="1116"/>
      <c r="F72" s="1117" t="s">
        <v>1504</v>
      </c>
      <c r="G72" s="1117"/>
      <c r="H72" s="1117"/>
      <c r="I72" s="1117"/>
      <c r="J72" s="1117"/>
      <c r="K72" s="1117"/>
      <c r="L72" s="1117"/>
      <c r="M72" s="1117"/>
      <c r="N72" s="1117"/>
      <c r="O72" s="1117"/>
      <c r="P72" s="1117"/>
      <c r="Q72" s="1117"/>
      <c r="R72" s="1117"/>
      <c r="S72" s="1117"/>
      <c r="T72" s="1117"/>
      <c r="U72" s="1117"/>
      <c r="V72" s="1118">
        <v>1201</v>
      </c>
      <c r="W72" s="1118"/>
      <c r="X72" s="1118"/>
      <c r="Y72" s="1118"/>
      <c r="Z72" s="1118"/>
      <c r="AA72" s="1118">
        <v>1460</v>
      </c>
      <c r="AB72" s="1118"/>
      <c r="AC72" s="1118"/>
      <c r="AD72" s="1118"/>
      <c r="AE72" s="1118"/>
      <c r="AF72" s="1240">
        <f t="shared" si="2"/>
        <v>0.21565362198168203</v>
      </c>
      <c r="AG72" s="1240"/>
    </row>
    <row r="73" spans="1:33" ht="15" x14ac:dyDescent="0.25">
      <c r="A73" s="1159">
        <v>8</v>
      </c>
      <c r="B73" s="1159"/>
      <c r="C73" s="1116" t="s">
        <v>1505</v>
      </c>
      <c r="D73" s="1116"/>
      <c r="E73" s="1116"/>
      <c r="F73" s="1117" t="s">
        <v>1506</v>
      </c>
      <c r="G73" s="1117"/>
      <c r="H73" s="1117"/>
      <c r="I73" s="1117"/>
      <c r="J73" s="1117"/>
      <c r="K73" s="1117"/>
      <c r="L73" s="1117"/>
      <c r="M73" s="1117"/>
      <c r="N73" s="1117"/>
      <c r="O73" s="1117"/>
      <c r="P73" s="1117"/>
      <c r="Q73" s="1117"/>
      <c r="R73" s="1117"/>
      <c r="S73" s="1117"/>
      <c r="T73" s="1117"/>
      <c r="U73" s="1117"/>
      <c r="V73" s="1118">
        <v>178</v>
      </c>
      <c r="W73" s="1118"/>
      <c r="X73" s="1118"/>
      <c r="Y73" s="1118"/>
      <c r="Z73" s="1118"/>
      <c r="AA73" s="1118">
        <v>246</v>
      </c>
      <c r="AB73" s="1118"/>
      <c r="AC73" s="1118"/>
      <c r="AD73" s="1118"/>
      <c r="AE73" s="1118"/>
      <c r="AF73" s="1240">
        <f t="shared" si="2"/>
        <v>0.3820224719101124</v>
      </c>
      <c r="AG73" s="1240"/>
    </row>
    <row r="74" spans="1:33" ht="15" x14ac:dyDescent="0.25">
      <c r="A74" s="1159"/>
      <c r="B74" s="1159"/>
      <c r="C74" s="1264" t="s">
        <v>1507</v>
      </c>
      <c r="D74" s="1264"/>
      <c r="E74" s="1264"/>
      <c r="F74" s="1265" t="s">
        <v>1508</v>
      </c>
      <c r="G74" s="1265"/>
      <c r="H74" s="1265"/>
      <c r="I74" s="1265"/>
      <c r="J74" s="1265"/>
      <c r="K74" s="1265"/>
      <c r="L74" s="1265"/>
      <c r="M74" s="1265"/>
      <c r="N74" s="1265"/>
      <c r="O74" s="1265"/>
      <c r="P74" s="1265"/>
      <c r="Q74" s="1265"/>
      <c r="R74" s="1265"/>
      <c r="S74" s="1265"/>
      <c r="T74" s="1265"/>
      <c r="U74" s="1265"/>
      <c r="V74" s="1214">
        <f>+V75+V76+V77+V78</f>
        <v>534</v>
      </c>
      <c r="W74" s="1214"/>
      <c r="X74" s="1214"/>
      <c r="Y74" s="1214"/>
      <c r="Z74" s="1214"/>
      <c r="AA74" s="1214">
        <f>+AA75+AA76+AA77+AA78</f>
        <v>861</v>
      </c>
      <c r="AB74" s="1214"/>
      <c r="AC74" s="1214"/>
      <c r="AD74" s="1214"/>
      <c r="AE74" s="1214"/>
      <c r="AF74" s="1244">
        <v>1</v>
      </c>
      <c r="AG74" s="1244"/>
    </row>
    <row r="75" spans="1:33" ht="15" x14ac:dyDescent="0.25">
      <c r="A75" s="1159">
        <v>9</v>
      </c>
      <c r="B75" s="1159"/>
      <c r="C75" s="1116" t="s">
        <v>1509</v>
      </c>
      <c r="D75" s="1116"/>
      <c r="E75" s="1116"/>
      <c r="F75" s="1117" t="s">
        <v>1510</v>
      </c>
      <c r="G75" s="1117"/>
      <c r="H75" s="1117"/>
      <c r="I75" s="1117"/>
      <c r="J75" s="1117"/>
      <c r="K75" s="1117"/>
      <c r="L75" s="1117"/>
      <c r="M75" s="1117"/>
      <c r="N75" s="1117"/>
      <c r="O75" s="1117"/>
      <c r="P75" s="1117"/>
      <c r="Q75" s="1117"/>
      <c r="R75" s="1117"/>
      <c r="S75" s="1117"/>
      <c r="T75" s="1117"/>
      <c r="U75" s="1117"/>
      <c r="V75" s="1118">
        <v>501</v>
      </c>
      <c r="W75" s="1118"/>
      <c r="X75" s="1118"/>
      <c r="Y75" s="1118"/>
      <c r="Z75" s="1118"/>
      <c r="AA75" s="1118">
        <v>817</v>
      </c>
      <c r="AB75" s="1118"/>
      <c r="AC75" s="1118"/>
      <c r="AD75" s="1118"/>
      <c r="AE75" s="1118"/>
      <c r="AF75" s="1240">
        <v>1</v>
      </c>
      <c r="AG75" s="1240"/>
    </row>
    <row r="76" spans="1:33" ht="15" x14ac:dyDescent="0.25">
      <c r="A76" s="1159">
        <v>10</v>
      </c>
      <c r="B76" s="1159"/>
      <c r="C76" s="1116" t="s">
        <v>1511</v>
      </c>
      <c r="D76" s="1116"/>
      <c r="E76" s="1116"/>
      <c r="F76" s="1117" t="s">
        <v>1512</v>
      </c>
      <c r="G76" s="1117"/>
      <c r="H76" s="1117"/>
      <c r="I76" s="1117"/>
      <c r="J76" s="1117"/>
      <c r="K76" s="1117"/>
      <c r="L76" s="1117"/>
      <c r="M76" s="1117"/>
      <c r="N76" s="1117"/>
      <c r="O76" s="1117"/>
      <c r="P76" s="1117"/>
      <c r="Q76" s="1117"/>
      <c r="R76" s="1117"/>
      <c r="S76" s="1117"/>
      <c r="T76" s="1117"/>
      <c r="U76" s="1117"/>
      <c r="V76" s="1118">
        <v>33</v>
      </c>
      <c r="W76" s="1118"/>
      <c r="X76" s="1118"/>
      <c r="Y76" s="1118"/>
      <c r="Z76" s="1118"/>
      <c r="AA76" s="1118">
        <v>44</v>
      </c>
      <c r="AB76" s="1118"/>
      <c r="AC76" s="1118"/>
      <c r="AD76" s="1118"/>
      <c r="AE76" s="1118"/>
      <c r="AF76" s="1240">
        <v>1</v>
      </c>
      <c r="AG76" s="1240"/>
    </row>
    <row r="77" spans="1:33" ht="15" x14ac:dyDescent="0.25">
      <c r="A77" s="1159">
        <v>11</v>
      </c>
      <c r="B77" s="1159"/>
      <c r="C77" s="1116" t="s">
        <v>1513</v>
      </c>
      <c r="D77" s="1116"/>
      <c r="E77" s="1116"/>
      <c r="F77" s="1286" t="s">
        <v>1514</v>
      </c>
      <c r="G77" s="1286"/>
      <c r="H77" s="1286"/>
      <c r="I77" s="1286"/>
      <c r="J77" s="1286"/>
      <c r="K77" s="1286"/>
      <c r="L77" s="1286"/>
      <c r="M77" s="1286"/>
      <c r="N77" s="1286"/>
      <c r="O77" s="1286"/>
      <c r="P77" s="1286"/>
      <c r="Q77" s="1286"/>
      <c r="R77" s="1286"/>
      <c r="S77" s="1286"/>
      <c r="T77" s="1286"/>
      <c r="U77" s="1286"/>
      <c r="V77" s="1118">
        <v>0</v>
      </c>
      <c r="W77" s="1118"/>
      <c r="X77" s="1118"/>
      <c r="Y77" s="1118"/>
      <c r="Z77" s="1118"/>
      <c r="AA77" s="1118">
        <v>0</v>
      </c>
      <c r="AB77" s="1118"/>
      <c r="AC77" s="1118"/>
      <c r="AD77" s="1118"/>
      <c r="AE77" s="1118"/>
      <c r="AF77" s="1240">
        <v>1</v>
      </c>
      <c r="AG77" s="1240"/>
    </row>
    <row r="78" spans="1:33" ht="15" x14ac:dyDescent="0.25">
      <c r="A78" s="1159">
        <v>12</v>
      </c>
      <c r="B78" s="1159"/>
      <c r="C78" s="1116" t="s">
        <v>1515</v>
      </c>
      <c r="D78" s="1116"/>
      <c r="E78" s="1116"/>
      <c r="F78" s="1117" t="s">
        <v>1516</v>
      </c>
      <c r="G78" s="1117"/>
      <c r="H78" s="1117"/>
      <c r="I78" s="1117"/>
      <c r="J78" s="1117"/>
      <c r="K78" s="1117"/>
      <c r="L78" s="1117"/>
      <c r="M78" s="1117"/>
      <c r="N78" s="1117"/>
      <c r="O78" s="1117"/>
      <c r="P78" s="1117"/>
      <c r="Q78" s="1117"/>
      <c r="R78" s="1117"/>
      <c r="S78" s="1117"/>
      <c r="T78" s="1117"/>
      <c r="U78" s="1117"/>
      <c r="V78" s="1118">
        <v>0</v>
      </c>
      <c r="W78" s="1118"/>
      <c r="X78" s="1118"/>
      <c r="Y78" s="1118"/>
      <c r="Z78" s="1118"/>
      <c r="AA78" s="1118">
        <v>0</v>
      </c>
      <c r="AB78" s="1118"/>
      <c r="AC78" s="1118"/>
      <c r="AD78" s="1118"/>
      <c r="AE78" s="1118"/>
      <c r="AF78" s="1240">
        <v>1</v>
      </c>
      <c r="AG78" s="1240"/>
    </row>
    <row r="79" spans="1:33" ht="15" x14ac:dyDescent="0.25">
      <c r="A79" s="1159"/>
      <c r="B79" s="1159"/>
      <c r="C79" s="1264" t="s">
        <v>1517</v>
      </c>
      <c r="D79" s="1264"/>
      <c r="E79" s="1264"/>
      <c r="F79" s="1265" t="s">
        <v>1518</v>
      </c>
      <c r="G79" s="1265"/>
      <c r="H79" s="1265"/>
      <c r="I79" s="1265"/>
      <c r="J79" s="1265"/>
      <c r="K79" s="1265"/>
      <c r="L79" s="1265"/>
      <c r="M79" s="1265"/>
      <c r="N79" s="1265"/>
      <c r="O79" s="1265"/>
      <c r="P79" s="1265"/>
      <c r="Q79" s="1265"/>
      <c r="R79" s="1265"/>
      <c r="S79" s="1265"/>
      <c r="T79" s="1265"/>
      <c r="U79" s="1265"/>
      <c r="V79" s="1214">
        <f>SUM(V80:V82)</f>
        <v>3532</v>
      </c>
      <c r="W79" s="1214"/>
      <c r="X79" s="1214"/>
      <c r="Y79" s="1214"/>
      <c r="Z79" s="1214"/>
      <c r="AA79" s="1214">
        <f>SUM(AA80:AA82)</f>
        <v>4293</v>
      </c>
      <c r="AB79" s="1214"/>
      <c r="AC79" s="1214"/>
      <c r="AD79" s="1214"/>
      <c r="AE79" s="1214"/>
      <c r="AF79" s="1244">
        <f t="shared" si="2"/>
        <v>0.21545866364665911</v>
      </c>
      <c r="AG79" s="1244"/>
    </row>
    <row r="80" spans="1:33" ht="15" x14ac:dyDescent="0.25">
      <c r="A80" s="1159">
        <v>13</v>
      </c>
      <c r="B80" s="1159"/>
      <c r="C80" s="1116" t="s">
        <v>1519</v>
      </c>
      <c r="D80" s="1116"/>
      <c r="E80" s="1116"/>
      <c r="F80" s="1117" t="s">
        <v>1520</v>
      </c>
      <c r="G80" s="1117"/>
      <c r="H80" s="1117"/>
      <c r="I80" s="1117"/>
      <c r="J80" s="1117"/>
      <c r="K80" s="1117"/>
      <c r="L80" s="1117"/>
      <c r="M80" s="1117"/>
      <c r="N80" s="1117"/>
      <c r="O80" s="1117"/>
      <c r="P80" s="1117"/>
      <c r="Q80" s="1117"/>
      <c r="R80" s="1117"/>
      <c r="S80" s="1117"/>
      <c r="T80" s="1117"/>
      <c r="U80" s="1117"/>
      <c r="V80" s="1118">
        <v>2330</v>
      </c>
      <c r="W80" s="1118"/>
      <c r="X80" s="1118"/>
      <c r="Y80" s="1118"/>
      <c r="Z80" s="1118"/>
      <c r="AA80" s="1118">
        <v>2829</v>
      </c>
      <c r="AB80" s="1118"/>
      <c r="AC80" s="1118"/>
      <c r="AD80" s="1118"/>
      <c r="AE80" s="1118"/>
      <c r="AF80" s="1240">
        <f t="shared" si="2"/>
        <v>0.21416309012875545</v>
      </c>
      <c r="AG80" s="1240"/>
    </row>
    <row r="81" spans="1:33" ht="15" x14ac:dyDescent="0.25">
      <c r="A81" s="1159">
        <v>14</v>
      </c>
      <c r="B81" s="1159"/>
      <c r="C81" s="1116" t="s">
        <v>1521</v>
      </c>
      <c r="D81" s="1116"/>
      <c r="E81" s="1116"/>
      <c r="F81" s="1117" t="s">
        <v>1522</v>
      </c>
      <c r="G81" s="1117"/>
      <c r="H81" s="1117"/>
      <c r="I81" s="1117"/>
      <c r="J81" s="1117"/>
      <c r="K81" s="1117"/>
      <c r="L81" s="1117"/>
      <c r="M81" s="1117"/>
      <c r="N81" s="1117"/>
      <c r="O81" s="1117"/>
      <c r="P81" s="1117"/>
      <c r="Q81" s="1117"/>
      <c r="R81" s="1117"/>
      <c r="S81" s="1117"/>
      <c r="T81" s="1117"/>
      <c r="U81" s="1117"/>
      <c r="V81" s="1118">
        <v>1202</v>
      </c>
      <c r="W81" s="1118"/>
      <c r="X81" s="1118"/>
      <c r="Y81" s="1118"/>
      <c r="Z81" s="1118"/>
      <c r="AA81" s="1118">
        <v>1464</v>
      </c>
      <c r="AB81" s="1118"/>
      <c r="AC81" s="1118"/>
      <c r="AD81" s="1118"/>
      <c r="AE81" s="1118"/>
      <c r="AF81" s="1240">
        <f t="shared" si="2"/>
        <v>0.21797004991680535</v>
      </c>
      <c r="AG81" s="1240"/>
    </row>
    <row r="82" spans="1:33" ht="15" x14ac:dyDescent="0.25">
      <c r="A82" s="1159">
        <v>15</v>
      </c>
      <c r="B82" s="1159"/>
      <c r="C82" s="1116" t="s">
        <v>1523</v>
      </c>
      <c r="D82" s="1116"/>
      <c r="E82" s="1116"/>
      <c r="F82" s="1117" t="s">
        <v>1524</v>
      </c>
      <c r="G82" s="1117"/>
      <c r="H82" s="1117"/>
      <c r="I82" s="1117"/>
      <c r="J82" s="1117"/>
      <c r="K82" s="1117"/>
      <c r="L82" s="1117"/>
      <c r="M82" s="1117"/>
      <c r="N82" s="1117"/>
      <c r="O82" s="1117"/>
      <c r="P82" s="1117"/>
      <c r="Q82" s="1117"/>
      <c r="R82" s="1117"/>
      <c r="S82" s="1117"/>
      <c r="T82" s="1117"/>
      <c r="U82" s="1117"/>
      <c r="V82" s="1118">
        <v>0</v>
      </c>
      <c r="W82" s="1118"/>
      <c r="X82" s="1118"/>
      <c r="Y82" s="1118"/>
      <c r="Z82" s="1118"/>
      <c r="AA82" s="1118">
        <v>0</v>
      </c>
      <c r="AB82" s="1118"/>
      <c r="AC82" s="1118"/>
      <c r="AD82" s="1118"/>
      <c r="AE82" s="1118"/>
      <c r="AF82" s="1240">
        <v>0</v>
      </c>
      <c r="AG82" s="1240"/>
    </row>
    <row r="83" spans="1:33" ht="15" x14ac:dyDescent="0.25">
      <c r="A83" s="1159"/>
      <c r="B83" s="1159"/>
      <c r="C83" s="1264" t="s">
        <v>1525</v>
      </c>
      <c r="D83" s="1264"/>
      <c r="E83" s="1264"/>
      <c r="F83" s="1265" t="s">
        <v>1526</v>
      </c>
      <c r="G83" s="1265"/>
      <c r="H83" s="1265"/>
      <c r="I83" s="1265"/>
      <c r="J83" s="1265"/>
      <c r="K83" s="1265"/>
      <c r="L83" s="1265"/>
      <c r="M83" s="1265"/>
      <c r="N83" s="1265"/>
      <c r="O83" s="1265"/>
      <c r="P83" s="1265"/>
      <c r="Q83" s="1265"/>
      <c r="R83" s="1265"/>
      <c r="S83" s="1265"/>
      <c r="T83" s="1265"/>
      <c r="U83" s="1265"/>
      <c r="V83" s="1266">
        <f>SUM(V84:V88)</f>
        <v>0</v>
      </c>
      <c r="W83" s="1266"/>
      <c r="X83" s="1266"/>
      <c r="Y83" s="1266"/>
      <c r="Z83" s="1266"/>
      <c r="AA83" s="1266">
        <f>SUM(AA84:AA88)</f>
        <v>451</v>
      </c>
      <c r="AB83" s="1266"/>
      <c r="AC83" s="1266"/>
      <c r="AD83" s="1266"/>
      <c r="AE83" s="1266"/>
      <c r="AF83" s="1244">
        <v>0</v>
      </c>
      <c r="AG83" s="1244"/>
    </row>
    <row r="84" spans="1:33" ht="15" x14ac:dyDescent="0.25">
      <c r="A84" s="1159">
        <v>16</v>
      </c>
      <c r="B84" s="1159"/>
      <c r="C84" s="1116" t="s">
        <v>1527</v>
      </c>
      <c r="D84" s="1116"/>
      <c r="E84" s="1116"/>
      <c r="F84" s="1117" t="s">
        <v>1528</v>
      </c>
      <c r="G84" s="1117"/>
      <c r="H84" s="1117"/>
      <c r="I84" s="1117"/>
      <c r="J84" s="1117"/>
      <c r="K84" s="1117"/>
      <c r="L84" s="1117"/>
      <c r="M84" s="1117"/>
      <c r="N84" s="1117"/>
      <c r="O84" s="1117"/>
      <c r="P84" s="1117"/>
      <c r="Q84" s="1117"/>
      <c r="R84" s="1117"/>
      <c r="S84" s="1117"/>
      <c r="T84" s="1117"/>
      <c r="U84" s="1117"/>
      <c r="V84" s="1118">
        <v>0</v>
      </c>
      <c r="W84" s="1118"/>
      <c r="X84" s="1118"/>
      <c r="Y84" s="1118"/>
      <c r="Z84" s="1118"/>
      <c r="AA84" s="1118">
        <v>276</v>
      </c>
      <c r="AB84" s="1118"/>
      <c r="AC84" s="1118"/>
      <c r="AD84" s="1118"/>
      <c r="AE84" s="1118"/>
      <c r="AF84" s="1240">
        <v>0</v>
      </c>
      <c r="AG84" s="1240"/>
    </row>
    <row r="85" spans="1:33" ht="15" x14ac:dyDescent="0.25">
      <c r="A85" s="1159">
        <v>17</v>
      </c>
      <c r="B85" s="1159"/>
      <c r="C85" s="1116" t="s">
        <v>1529</v>
      </c>
      <c r="D85" s="1116"/>
      <c r="E85" s="1116"/>
      <c r="F85" s="1117" t="s">
        <v>1530</v>
      </c>
      <c r="G85" s="1117"/>
      <c r="H85" s="1117"/>
      <c r="I85" s="1117"/>
      <c r="J85" s="1117"/>
      <c r="K85" s="1117"/>
      <c r="L85" s="1117"/>
      <c r="M85" s="1117"/>
      <c r="N85" s="1117"/>
      <c r="O85" s="1117"/>
      <c r="P85" s="1117"/>
      <c r="Q85" s="1117"/>
      <c r="R85" s="1117"/>
      <c r="S85" s="1117"/>
      <c r="T85" s="1117"/>
      <c r="U85" s="1117"/>
      <c r="V85" s="1118">
        <v>0</v>
      </c>
      <c r="W85" s="1118"/>
      <c r="X85" s="1118"/>
      <c r="Y85" s="1118"/>
      <c r="Z85" s="1118"/>
      <c r="AA85" s="1118">
        <v>44</v>
      </c>
      <c r="AB85" s="1118"/>
      <c r="AC85" s="1118"/>
      <c r="AD85" s="1118"/>
      <c r="AE85" s="1118"/>
      <c r="AF85" s="1240">
        <v>0</v>
      </c>
      <c r="AG85" s="1240"/>
    </row>
    <row r="86" spans="1:33" ht="15" x14ac:dyDescent="0.25">
      <c r="A86" s="1159">
        <v>18</v>
      </c>
      <c r="B86" s="1159"/>
      <c r="C86" s="1116" t="s">
        <v>1531</v>
      </c>
      <c r="D86" s="1116"/>
      <c r="E86" s="1116"/>
      <c r="F86" s="1286" t="s">
        <v>1532</v>
      </c>
      <c r="G86" s="1286"/>
      <c r="H86" s="1286"/>
      <c r="I86" s="1286"/>
      <c r="J86" s="1286"/>
      <c r="K86" s="1286"/>
      <c r="L86" s="1286"/>
      <c r="M86" s="1286"/>
      <c r="N86" s="1286"/>
      <c r="O86" s="1286"/>
      <c r="P86" s="1286"/>
      <c r="Q86" s="1286"/>
      <c r="R86" s="1286"/>
      <c r="S86" s="1286"/>
      <c r="T86" s="1286"/>
      <c r="U86" s="1286"/>
      <c r="V86" s="1118">
        <v>0</v>
      </c>
      <c r="W86" s="1118"/>
      <c r="X86" s="1118"/>
      <c r="Y86" s="1118"/>
      <c r="Z86" s="1118"/>
      <c r="AA86" s="1118">
        <v>90</v>
      </c>
      <c r="AB86" s="1118"/>
      <c r="AC86" s="1118"/>
      <c r="AD86" s="1118"/>
      <c r="AE86" s="1118"/>
      <c r="AF86" s="1240">
        <v>0</v>
      </c>
      <c r="AG86" s="1240"/>
    </row>
    <row r="87" spans="1:33" ht="15" x14ac:dyDescent="0.25">
      <c r="A87" s="1159">
        <v>19</v>
      </c>
      <c r="B87" s="1159"/>
      <c r="C87" s="1116" t="s">
        <v>1533</v>
      </c>
      <c r="D87" s="1116"/>
      <c r="E87" s="1116"/>
      <c r="F87" s="1286" t="s">
        <v>1534</v>
      </c>
      <c r="G87" s="1286"/>
      <c r="H87" s="1286"/>
      <c r="I87" s="1286"/>
      <c r="J87" s="1286"/>
      <c r="K87" s="1286"/>
      <c r="L87" s="1286"/>
      <c r="M87" s="1286"/>
      <c r="N87" s="1286"/>
      <c r="O87" s="1286"/>
      <c r="P87" s="1286"/>
      <c r="Q87" s="1286"/>
      <c r="R87" s="1286"/>
      <c r="S87" s="1286"/>
      <c r="T87" s="1286"/>
      <c r="U87" s="1286"/>
      <c r="V87" s="1118">
        <v>0</v>
      </c>
      <c r="W87" s="1118"/>
      <c r="X87" s="1118"/>
      <c r="Y87" s="1118"/>
      <c r="Z87" s="1118"/>
      <c r="AA87" s="1118">
        <v>38</v>
      </c>
      <c r="AB87" s="1118"/>
      <c r="AC87" s="1118"/>
      <c r="AD87" s="1118"/>
      <c r="AE87" s="1118"/>
      <c r="AF87" s="1240">
        <v>0</v>
      </c>
      <c r="AG87" s="1240"/>
    </row>
    <row r="88" spans="1:33" ht="15" x14ac:dyDescent="0.25">
      <c r="A88" s="1159">
        <v>20</v>
      </c>
      <c r="B88" s="1159"/>
      <c r="C88" s="1116" t="s">
        <v>1535</v>
      </c>
      <c r="D88" s="1116"/>
      <c r="E88" s="1116"/>
      <c r="F88" s="1286" t="s">
        <v>1536</v>
      </c>
      <c r="G88" s="1286"/>
      <c r="H88" s="1286"/>
      <c r="I88" s="1286"/>
      <c r="J88" s="1286"/>
      <c r="K88" s="1286"/>
      <c r="L88" s="1286"/>
      <c r="M88" s="1286"/>
      <c r="N88" s="1286"/>
      <c r="O88" s="1286"/>
      <c r="P88" s="1286"/>
      <c r="Q88" s="1286"/>
      <c r="R88" s="1286"/>
      <c r="S88" s="1286"/>
      <c r="T88" s="1286"/>
      <c r="U88" s="1286"/>
      <c r="V88" s="1118">
        <v>0</v>
      </c>
      <c r="W88" s="1118"/>
      <c r="X88" s="1118"/>
      <c r="Y88" s="1118"/>
      <c r="Z88" s="1118"/>
      <c r="AA88" s="1118">
        <v>3</v>
      </c>
      <c r="AB88" s="1118"/>
      <c r="AC88" s="1118"/>
      <c r="AD88" s="1118"/>
      <c r="AE88" s="1118"/>
      <c r="AF88" s="1240">
        <v>0</v>
      </c>
      <c r="AG88" s="1240"/>
    </row>
    <row r="89" spans="1:33" ht="15" x14ac:dyDescent="0.25">
      <c r="A89" s="1295"/>
      <c r="B89" s="1295"/>
      <c r="C89" s="1264" t="s">
        <v>1537</v>
      </c>
      <c r="D89" s="1264"/>
      <c r="E89" s="1264"/>
      <c r="F89" s="1265" t="s">
        <v>1538</v>
      </c>
      <c r="G89" s="1265"/>
      <c r="H89" s="1265"/>
      <c r="I89" s="1265"/>
      <c r="J89" s="1265"/>
      <c r="K89" s="1265"/>
      <c r="L89" s="1265"/>
      <c r="M89" s="1265"/>
      <c r="N89" s="1265"/>
      <c r="O89" s="1265"/>
      <c r="P89" s="1265"/>
      <c r="Q89" s="1265"/>
      <c r="R89" s="1265"/>
      <c r="S89" s="1265"/>
      <c r="T89" s="1265"/>
      <c r="U89" s="1265"/>
      <c r="V89" s="1266">
        <f>SUM(V90:V96)</f>
        <v>2558</v>
      </c>
      <c r="W89" s="1266"/>
      <c r="X89" s="1266"/>
      <c r="Y89" s="1266"/>
      <c r="Z89" s="1266"/>
      <c r="AA89" s="1266">
        <f>SUM(AA90:AA96)</f>
        <v>3046</v>
      </c>
      <c r="AB89" s="1266"/>
      <c r="AC89" s="1266"/>
      <c r="AD89" s="1266"/>
      <c r="AE89" s="1266"/>
      <c r="AF89" s="1244">
        <f t="shared" si="2"/>
        <v>0.19077404222048466</v>
      </c>
      <c r="AG89" s="1244"/>
    </row>
    <row r="90" spans="1:33" ht="15" x14ac:dyDescent="0.25">
      <c r="A90" s="1159">
        <v>21</v>
      </c>
      <c r="B90" s="1159"/>
      <c r="C90" s="1116" t="s">
        <v>1539</v>
      </c>
      <c r="D90" s="1116"/>
      <c r="E90" s="1116"/>
      <c r="F90" s="1117" t="s">
        <v>1540</v>
      </c>
      <c r="G90" s="1117"/>
      <c r="H90" s="1117"/>
      <c r="I90" s="1117"/>
      <c r="J90" s="1117"/>
      <c r="K90" s="1117"/>
      <c r="L90" s="1117"/>
      <c r="M90" s="1117"/>
      <c r="N90" s="1117"/>
      <c r="O90" s="1117"/>
      <c r="P90" s="1117"/>
      <c r="Q90" s="1117"/>
      <c r="R90" s="1117"/>
      <c r="S90" s="1117"/>
      <c r="T90" s="1117"/>
      <c r="U90" s="1117"/>
      <c r="V90" s="1118">
        <v>0</v>
      </c>
      <c r="W90" s="1118"/>
      <c r="X90" s="1118"/>
      <c r="Y90" s="1118"/>
      <c r="Z90" s="1118"/>
      <c r="AA90" s="1118">
        <v>0</v>
      </c>
      <c r="AB90" s="1118"/>
      <c r="AC90" s="1118"/>
      <c r="AD90" s="1118"/>
      <c r="AE90" s="1118"/>
      <c r="AF90" s="1240">
        <v>1</v>
      </c>
      <c r="AG90" s="1240"/>
    </row>
    <row r="91" spans="1:33" ht="15" x14ac:dyDescent="0.25">
      <c r="A91" s="1159">
        <v>22</v>
      </c>
      <c r="B91" s="1159"/>
      <c r="C91" s="1116" t="s">
        <v>1541</v>
      </c>
      <c r="D91" s="1116"/>
      <c r="E91" s="1116"/>
      <c r="F91" s="1117" t="s">
        <v>1542</v>
      </c>
      <c r="G91" s="1117"/>
      <c r="H91" s="1117"/>
      <c r="I91" s="1117"/>
      <c r="J91" s="1117"/>
      <c r="K91" s="1117"/>
      <c r="L91" s="1117"/>
      <c r="M91" s="1117"/>
      <c r="N91" s="1117"/>
      <c r="O91" s="1117"/>
      <c r="P91" s="1117"/>
      <c r="Q91" s="1117"/>
      <c r="R91" s="1117"/>
      <c r="S91" s="1117"/>
      <c r="T91" s="1117"/>
      <c r="U91" s="1117"/>
      <c r="V91" s="1118">
        <v>0</v>
      </c>
      <c r="W91" s="1118"/>
      <c r="X91" s="1118"/>
      <c r="Y91" s="1118"/>
      <c r="Z91" s="1118"/>
      <c r="AA91" s="1118">
        <v>0</v>
      </c>
      <c r="AB91" s="1118"/>
      <c r="AC91" s="1118"/>
      <c r="AD91" s="1118"/>
      <c r="AE91" s="1118"/>
      <c r="AF91" s="1240">
        <v>0</v>
      </c>
      <c r="AG91" s="1240"/>
    </row>
    <row r="92" spans="1:33" ht="15" x14ac:dyDescent="0.25">
      <c r="A92" s="1159">
        <v>23</v>
      </c>
      <c r="B92" s="1159"/>
      <c r="C92" s="1116" t="s">
        <v>1543</v>
      </c>
      <c r="D92" s="1116"/>
      <c r="E92" s="1116"/>
      <c r="F92" s="1117" t="s">
        <v>1544</v>
      </c>
      <c r="G92" s="1117"/>
      <c r="H92" s="1117"/>
      <c r="I92" s="1117"/>
      <c r="J92" s="1117"/>
      <c r="K92" s="1117"/>
      <c r="L92" s="1117"/>
      <c r="M92" s="1117"/>
      <c r="N92" s="1117"/>
      <c r="O92" s="1117"/>
      <c r="P92" s="1117"/>
      <c r="Q92" s="1117"/>
      <c r="R92" s="1117"/>
      <c r="S92" s="1117"/>
      <c r="T92" s="1117"/>
      <c r="U92" s="1117"/>
      <c r="V92" s="1118">
        <v>1636</v>
      </c>
      <c r="W92" s="1118"/>
      <c r="X92" s="1118"/>
      <c r="Y92" s="1118"/>
      <c r="Z92" s="1118"/>
      <c r="AA92" s="1118">
        <v>1962</v>
      </c>
      <c r="AB92" s="1118"/>
      <c r="AC92" s="1118"/>
      <c r="AD92" s="1118"/>
      <c r="AE92" s="1118"/>
      <c r="AF92" s="1240">
        <f t="shared" si="2"/>
        <v>0.19926650366748166</v>
      </c>
      <c r="AG92" s="1240"/>
    </row>
    <row r="93" spans="1:33" ht="15" x14ac:dyDescent="0.25">
      <c r="A93" s="1159">
        <v>24</v>
      </c>
      <c r="B93" s="1159"/>
      <c r="C93" s="1116" t="s">
        <v>1545</v>
      </c>
      <c r="D93" s="1116"/>
      <c r="E93" s="1116"/>
      <c r="F93" s="1117" t="s">
        <v>1546</v>
      </c>
      <c r="G93" s="1117"/>
      <c r="H93" s="1117"/>
      <c r="I93" s="1117"/>
      <c r="J93" s="1117"/>
      <c r="K93" s="1117"/>
      <c r="L93" s="1117"/>
      <c r="M93" s="1117"/>
      <c r="N93" s="1117"/>
      <c r="O93" s="1117"/>
      <c r="P93" s="1117"/>
      <c r="Q93" s="1117"/>
      <c r="R93" s="1117"/>
      <c r="S93" s="1117"/>
      <c r="T93" s="1117"/>
      <c r="U93" s="1117"/>
      <c r="V93" s="1118">
        <v>406</v>
      </c>
      <c r="W93" s="1118"/>
      <c r="X93" s="1118"/>
      <c r="Y93" s="1118"/>
      <c r="Z93" s="1118"/>
      <c r="AA93" s="1118">
        <v>472</v>
      </c>
      <c r="AB93" s="1118"/>
      <c r="AC93" s="1118"/>
      <c r="AD93" s="1118"/>
      <c r="AE93" s="1118"/>
      <c r="AF93" s="1240">
        <f t="shared" si="2"/>
        <v>0.16256157635467972</v>
      </c>
      <c r="AG93" s="1240"/>
    </row>
    <row r="94" spans="1:33" ht="15" x14ac:dyDescent="0.25">
      <c r="A94" s="1159">
        <v>25</v>
      </c>
      <c r="B94" s="1159"/>
      <c r="C94" s="1116" t="s">
        <v>1547</v>
      </c>
      <c r="D94" s="1116"/>
      <c r="E94" s="1116"/>
      <c r="F94" s="1286" t="s">
        <v>1548</v>
      </c>
      <c r="G94" s="1286"/>
      <c r="H94" s="1286"/>
      <c r="I94" s="1286"/>
      <c r="J94" s="1286"/>
      <c r="K94" s="1286"/>
      <c r="L94" s="1286"/>
      <c r="M94" s="1286"/>
      <c r="N94" s="1286"/>
      <c r="O94" s="1286"/>
      <c r="P94" s="1286"/>
      <c r="Q94" s="1286"/>
      <c r="R94" s="1286"/>
      <c r="S94" s="1286"/>
      <c r="T94" s="1286"/>
      <c r="U94" s="1286"/>
      <c r="V94" s="1118">
        <v>483</v>
      </c>
      <c r="W94" s="1118"/>
      <c r="X94" s="1118"/>
      <c r="Y94" s="1118"/>
      <c r="Z94" s="1118"/>
      <c r="AA94" s="1118">
        <v>581</v>
      </c>
      <c r="AB94" s="1118"/>
      <c r="AC94" s="1118"/>
      <c r="AD94" s="1118"/>
      <c r="AE94" s="1118"/>
      <c r="AF94" s="1267">
        <f t="shared" si="2"/>
        <v>0.20289855072463769</v>
      </c>
      <c r="AG94" s="1268"/>
    </row>
    <row r="95" spans="1:33" ht="15" x14ac:dyDescent="0.25">
      <c r="A95" s="1159">
        <v>26</v>
      </c>
      <c r="B95" s="1159"/>
      <c r="C95" s="1116" t="s">
        <v>1549</v>
      </c>
      <c r="D95" s="1116"/>
      <c r="E95" s="1116"/>
      <c r="F95" s="1117" t="s">
        <v>1550</v>
      </c>
      <c r="G95" s="1117"/>
      <c r="H95" s="1117"/>
      <c r="I95" s="1117"/>
      <c r="J95" s="1117"/>
      <c r="K95" s="1117"/>
      <c r="L95" s="1117"/>
      <c r="M95" s="1117"/>
      <c r="N95" s="1117"/>
      <c r="O95" s="1117"/>
      <c r="P95" s="1117"/>
      <c r="Q95" s="1117"/>
      <c r="R95" s="1117"/>
      <c r="S95" s="1117"/>
      <c r="T95" s="1117"/>
      <c r="U95" s="1117"/>
      <c r="V95" s="1118">
        <v>33</v>
      </c>
      <c r="W95" s="1118"/>
      <c r="X95" s="1118"/>
      <c r="Y95" s="1118"/>
      <c r="Z95" s="1118"/>
      <c r="AA95" s="1118">
        <v>30</v>
      </c>
      <c r="AB95" s="1118"/>
      <c r="AC95" s="1118"/>
      <c r="AD95" s="1118"/>
      <c r="AE95" s="1118"/>
      <c r="AF95" s="1267">
        <f t="shared" si="2"/>
        <v>-9.0909090909090939E-2</v>
      </c>
      <c r="AG95" s="1268"/>
    </row>
    <row r="96" spans="1:33" ht="15" x14ac:dyDescent="0.25">
      <c r="A96" s="1159">
        <v>27</v>
      </c>
      <c r="B96" s="1159"/>
      <c r="C96" s="1116" t="s">
        <v>1551</v>
      </c>
      <c r="D96" s="1116"/>
      <c r="E96" s="1116"/>
      <c r="F96" s="1117" t="s">
        <v>1552</v>
      </c>
      <c r="G96" s="1117"/>
      <c r="H96" s="1117"/>
      <c r="I96" s="1117"/>
      <c r="J96" s="1117"/>
      <c r="K96" s="1117"/>
      <c r="L96" s="1117"/>
      <c r="M96" s="1117"/>
      <c r="N96" s="1117"/>
      <c r="O96" s="1117"/>
      <c r="P96" s="1117"/>
      <c r="Q96" s="1117"/>
      <c r="R96" s="1117"/>
      <c r="S96" s="1117"/>
      <c r="T96" s="1117"/>
      <c r="U96" s="1117"/>
      <c r="V96" s="1118">
        <v>0</v>
      </c>
      <c r="W96" s="1118"/>
      <c r="X96" s="1118"/>
      <c r="Y96" s="1118"/>
      <c r="Z96" s="1118"/>
      <c r="AA96" s="1118">
        <v>1</v>
      </c>
      <c r="AB96" s="1118"/>
      <c r="AC96" s="1118"/>
      <c r="AD96" s="1118"/>
      <c r="AE96" s="1118"/>
      <c r="AF96" s="1267">
        <v>0</v>
      </c>
      <c r="AG96" s="1268"/>
    </row>
    <row r="97" spans="1:33" ht="15" x14ac:dyDescent="0.25">
      <c r="A97" s="1295"/>
      <c r="B97" s="1295"/>
      <c r="C97" s="1264" t="s">
        <v>1553</v>
      </c>
      <c r="D97" s="1264"/>
      <c r="E97" s="1264"/>
      <c r="F97" s="1265" t="s">
        <v>1554</v>
      </c>
      <c r="G97" s="1265"/>
      <c r="H97" s="1265"/>
      <c r="I97" s="1265"/>
      <c r="J97" s="1265"/>
      <c r="K97" s="1265"/>
      <c r="L97" s="1265"/>
      <c r="M97" s="1265"/>
      <c r="N97" s="1265"/>
      <c r="O97" s="1265"/>
      <c r="P97" s="1265"/>
      <c r="Q97" s="1265"/>
      <c r="R97" s="1265"/>
      <c r="S97" s="1265"/>
      <c r="T97" s="1265"/>
      <c r="U97" s="1265"/>
      <c r="V97" s="1266">
        <f>+V98+V99+V100</f>
        <v>0</v>
      </c>
      <c r="W97" s="1266"/>
      <c r="X97" s="1266"/>
      <c r="Y97" s="1266"/>
      <c r="Z97" s="1266"/>
      <c r="AA97" s="1266">
        <f>+AA98+AA99+AA100</f>
        <v>0</v>
      </c>
      <c r="AB97" s="1266"/>
      <c r="AC97" s="1266"/>
      <c r="AD97" s="1266"/>
      <c r="AE97" s="1266"/>
      <c r="AF97" s="1267">
        <v>0</v>
      </c>
      <c r="AG97" s="1268"/>
    </row>
    <row r="98" spans="1:33" ht="15" x14ac:dyDescent="0.25">
      <c r="A98" s="1159">
        <v>28</v>
      </c>
      <c r="B98" s="1159"/>
      <c r="C98" s="1116" t="s">
        <v>1555</v>
      </c>
      <c r="D98" s="1116"/>
      <c r="E98" s="1116"/>
      <c r="F98" s="1117" t="s">
        <v>1556</v>
      </c>
      <c r="G98" s="1117"/>
      <c r="H98" s="1117"/>
      <c r="I98" s="1117"/>
      <c r="J98" s="1117"/>
      <c r="K98" s="1117"/>
      <c r="L98" s="1117"/>
      <c r="M98" s="1117"/>
      <c r="N98" s="1117"/>
      <c r="O98" s="1117"/>
      <c r="P98" s="1117"/>
      <c r="Q98" s="1117"/>
      <c r="R98" s="1117"/>
      <c r="S98" s="1117"/>
      <c r="T98" s="1117"/>
      <c r="U98" s="1117"/>
      <c r="V98" s="1118">
        <v>0</v>
      </c>
      <c r="W98" s="1118"/>
      <c r="X98" s="1118"/>
      <c r="Y98" s="1118"/>
      <c r="Z98" s="1118"/>
      <c r="AA98" s="1118">
        <v>0</v>
      </c>
      <c r="AB98" s="1118"/>
      <c r="AC98" s="1118"/>
      <c r="AD98" s="1118"/>
      <c r="AE98" s="1118"/>
      <c r="AF98" s="1267">
        <v>0</v>
      </c>
      <c r="AG98" s="1268"/>
    </row>
    <row r="99" spans="1:33" ht="15" x14ac:dyDescent="0.25">
      <c r="A99" s="1159">
        <v>29</v>
      </c>
      <c r="B99" s="1159"/>
      <c r="C99" s="1116" t="s">
        <v>1557</v>
      </c>
      <c r="D99" s="1116"/>
      <c r="E99" s="1116"/>
      <c r="F99" s="1117" t="s">
        <v>1558</v>
      </c>
      <c r="G99" s="1117"/>
      <c r="H99" s="1117"/>
      <c r="I99" s="1117"/>
      <c r="J99" s="1117"/>
      <c r="K99" s="1117"/>
      <c r="L99" s="1117"/>
      <c r="M99" s="1117"/>
      <c r="N99" s="1117"/>
      <c r="O99" s="1117"/>
      <c r="P99" s="1117"/>
      <c r="Q99" s="1117"/>
      <c r="R99" s="1117"/>
      <c r="S99" s="1117"/>
      <c r="T99" s="1117"/>
      <c r="U99" s="1117"/>
      <c r="V99" s="1118">
        <v>0</v>
      </c>
      <c r="W99" s="1118"/>
      <c r="X99" s="1118"/>
      <c r="Y99" s="1118"/>
      <c r="Z99" s="1118"/>
      <c r="AA99" s="1118">
        <v>0</v>
      </c>
      <c r="AB99" s="1118"/>
      <c r="AC99" s="1118"/>
      <c r="AD99" s="1118"/>
      <c r="AE99" s="1118"/>
      <c r="AF99" s="1267">
        <v>0</v>
      </c>
      <c r="AG99" s="1268"/>
    </row>
    <row r="100" spans="1:33" ht="15" x14ac:dyDescent="0.25">
      <c r="A100" s="1159">
        <v>30</v>
      </c>
      <c r="B100" s="1159"/>
      <c r="C100" s="1116" t="s">
        <v>1559</v>
      </c>
      <c r="D100" s="1116"/>
      <c r="E100" s="1116"/>
      <c r="F100" s="1117" t="s">
        <v>1560</v>
      </c>
      <c r="G100" s="1117"/>
      <c r="H100" s="1117"/>
      <c r="I100" s="1117"/>
      <c r="J100" s="1117"/>
      <c r="K100" s="1117"/>
      <c r="L100" s="1117"/>
      <c r="M100" s="1117"/>
      <c r="N100" s="1117"/>
      <c r="O100" s="1117"/>
      <c r="P100" s="1117"/>
      <c r="Q100" s="1117"/>
      <c r="R100" s="1117"/>
      <c r="S100" s="1117"/>
      <c r="T100" s="1117"/>
      <c r="U100" s="1117"/>
      <c r="V100" s="1118">
        <v>0</v>
      </c>
      <c r="W100" s="1118"/>
      <c r="X100" s="1118"/>
      <c r="Y100" s="1118"/>
      <c r="Z100" s="1118"/>
      <c r="AA100" s="1118">
        <v>0</v>
      </c>
      <c r="AB100" s="1118"/>
      <c r="AC100" s="1118"/>
      <c r="AD100" s="1118"/>
      <c r="AE100" s="1118"/>
      <c r="AF100" s="1267">
        <v>0</v>
      </c>
      <c r="AG100" s="1268"/>
    </row>
    <row r="101" spans="1:33" ht="15" x14ac:dyDescent="0.25">
      <c r="A101" s="1295"/>
      <c r="B101" s="1295"/>
      <c r="C101" s="1264" t="s">
        <v>1561</v>
      </c>
      <c r="D101" s="1264"/>
      <c r="E101" s="1264"/>
      <c r="F101" s="1265" t="s">
        <v>1562</v>
      </c>
      <c r="G101" s="1265"/>
      <c r="H101" s="1265"/>
      <c r="I101" s="1265"/>
      <c r="J101" s="1265"/>
      <c r="K101" s="1265"/>
      <c r="L101" s="1265"/>
      <c r="M101" s="1265"/>
      <c r="N101" s="1265"/>
      <c r="O101" s="1265"/>
      <c r="P101" s="1265"/>
      <c r="Q101" s="1265"/>
      <c r="R101" s="1265"/>
      <c r="S101" s="1265"/>
      <c r="T101" s="1265"/>
      <c r="U101" s="1265"/>
      <c r="V101" s="1266">
        <f>+V102</f>
        <v>0</v>
      </c>
      <c r="W101" s="1266"/>
      <c r="X101" s="1266"/>
      <c r="Y101" s="1266"/>
      <c r="Z101" s="1266"/>
      <c r="AA101" s="1266">
        <f>+AA102</f>
        <v>0</v>
      </c>
      <c r="AB101" s="1266"/>
      <c r="AC101" s="1266"/>
      <c r="AD101" s="1266"/>
      <c r="AE101" s="1266"/>
      <c r="AF101" s="1293">
        <v>0</v>
      </c>
      <c r="AG101" s="1294"/>
    </row>
    <row r="102" spans="1:33" ht="15" x14ac:dyDescent="0.25">
      <c r="A102" s="1159">
        <v>31</v>
      </c>
      <c r="B102" s="1159"/>
      <c r="C102" s="1116" t="s">
        <v>1563</v>
      </c>
      <c r="D102" s="1116"/>
      <c r="E102" s="1116"/>
      <c r="F102" s="1117" t="s">
        <v>1564</v>
      </c>
      <c r="G102" s="1117"/>
      <c r="H102" s="1117"/>
      <c r="I102" s="1117"/>
      <c r="J102" s="1117"/>
      <c r="K102" s="1117"/>
      <c r="L102" s="1117"/>
      <c r="M102" s="1117"/>
      <c r="N102" s="1117"/>
      <c r="O102" s="1117"/>
      <c r="P102" s="1117"/>
      <c r="Q102" s="1117"/>
      <c r="R102" s="1117"/>
      <c r="S102" s="1117"/>
      <c r="T102" s="1117"/>
      <c r="U102" s="1117"/>
      <c r="V102" s="1118">
        <v>0</v>
      </c>
      <c r="W102" s="1118"/>
      <c r="X102" s="1118"/>
      <c r="Y102" s="1118"/>
      <c r="Z102" s="1118"/>
      <c r="AA102" s="1118">
        <v>0</v>
      </c>
      <c r="AB102" s="1118"/>
      <c r="AC102" s="1118"/>
      <c r="AD102" s="1118"/>
      <c r="AE102" s="1118"/>
      <c r="AF102" s="1267">
        <v>0</v>
      </c>
      <c r="AG102" s="1268"/>
    </row>
    <row r="103" spans="1:33" ht="15" x14ac:dyDescent="0.25">
      <c r="A103" s="1295"/>
      <c r="B103" s="1295"/>
      <c r="C103" s="1264" t="s">
        <v>1565</v>
      </c>
      <c r="D103" s="1264"/>
      <c r="E103" s="1264"/>
      <c r="F103" s="1265" t="s">
        <v>1566</v>
      </c>
      <c r="G103" s="1265"/>
      <c r="H103" s="1265"/>
      <c r="I103" s="1265"/>
      <c r="J103" s="1265"/>
      <c r="K103" s="1265"/>
      <c r="L103" s="1265"/>
      <c r="M103" s="1265"/>
      <c r="N103" s="1265"/>
      <c r="O103" s="1265"/>
      <c r="P103" s="1265"/>
      <c r="Q103" s="1265"/>
      <c r="R103" s="1265"/>
      <c r="S103" s="1265"/>
      <c r="T103" s="1265"/>
      <c r="U103" s="1265"/>
      <c r="V103" s="1266">
        <f>+V104</f>
        <v>0</v>
      </c>
      <c r="W103" s="1266"/>
      <c r="X103" s="1266"/>
      <c r="Y103" s="1266"/>
      <c r="Z103" s="1266"/>
      <c r="AA103" s="1266">
        <f>+AA104</f>
        <v>0</v>
      </c>
      <c r="AB103" s="1266"/>
      <c r="AC103" s="1266"/>
      <c r="AD103" s="1266"/>
      <c r="AE103" s="1266"/>
      <c r="AF103" s="1293">
        <v>0</v>
      </c>
      <c r="AG103" s="1294"/>
    </row>
    <row r="104" spans="1:33" ht="15" x14ac:dyDescent="0.25">
      <c r="A104" s="1296">
        <v>32</v>
      </c>
      <c r="B104" s="1297"/>
      <c r="C104" s="1116" t="s">
        <v>1567</v>
      </c>
      <c r="D104" s="1116"/>
      <c r="E104" s="1116"/>
      <c r="F104" s="1117" t="s">
        <v>1568</v>
      </c>
      <c r="G104" s="1117"/>
      <c r="H104" s="1117"/>
      <c r="I104" s="1117"/>
      <c r="J104" s="1117"/>
      <c r="K104" s="1117"/>
      <c r="L104" s="1117"/>
      <c r="M104" s="1117"/>
      <c r="N104" s="1117"/>
      <c r="O104" s="1117"/>
      <c r="P104" s="1117"/>
      <c r="Q104" s="1117"/>
      <c r="R104" s="1117"/>
      <c r="S104" s="1117"/>
      <c r="T104" s="1117"/>
      <c r="U104" s="1117"/>
      <c r="V104" s="1118">
        <v>0</v>
      </c>
      <c r="W104" s="1118"/>
      <c r="X104" s="1118"/>
      <c r="Y104" s="1118"/>
      <c r="Z104" s="1118"/>
      <c r="AA104" s="1118">
        <v>0</v>
      </c>
      <c r="AB104" s="1118"/>
      <c r="AC104" s="1118"/>
      <c r="AD104" s="1118"/>
      <c r="AE104" s="1118"/>
      <c r="AF104" s="1267">
        <v>0</v>
      </c>
      <c r="AG104" s="1268"/>
    </row>
    <row r="105" spans="1:33" ht="15" x14ac:dyDescent="0.25">
      <c r="A105" s="1159"/>
      <c r="B105" s="1159"/>
      <c r="C105" s="1264" t="s">
        <v>1569</v>
      </c>
      <c r="D105" s="1264"/>
      <c r="E105" s="1264"/>
      <c r="F105" s="1265" t="s">
        <v>1570</v>
      </c>
      <c r="G105" s="1265"/>
      <c r="H105" s="1265"/>
      <c r="I105" s="1265"/>
      <c r="J105" s="1265"/>
      <c r="K105" s="1265"/>
      <c r="L105" s="1265"/>
      <c r="M105" s="1265"/>
      <c r="N105" s="1265"/>
      <c r="O105" s="1265"/>
      <c r="P105" s="1265"/>
      <c r="Q105" s="1265"/>
      <c r="R105" s="1265"/>
      <c r="S105" s="1265"/>
      <c r="T105" s="1265"/>
      <c r="U105" s="1265"/>
      <c r="V105" s="1214">
        <f>V106</f>
        <v>68</v>
      </c>
      <c r="W105" s="1214"/>
      <c r="X105" s="1214"/>
      <c r="Y105" s="1214"/>
      <c r="Z105" s="1214"/>
      <c r="AA105" s="1214">
        <f>AA106</f>
        <v>0</v>
      </c>
      <c r="AB105" s="1214"/>
      <c r="AC105" s="1214"/>
      <c r="AD105" s="1214"/>
      <c r="AE105" s="1214"/>
      <c r="AF105" s="1293">
        <v>0</v>
      </c>
      <c r="AG105" s="1294"/>
    </row>
    <row r="106" spans="1:33" ht="15" x14ac:dyDescent="0.25">
      <c r="A106" s="1159">
        <v>33</v>
      </c>
      <c r="B106" s="1159"/>
      <c r="C106" s="1116" t="s">
        <v>1571</v>
      </c>
      <c r="D106" s="1116"/>
      <c r="E106" s="1116"/>
      <c r="F106" s="1117" t="s">
        <v>1572</v>
      </c>
      <c r="G106" s="1117"/>
      <c r="H106" s="1117"/>
      <c r="I106" s="1117"/>
      <c r="J106" s="1117"/>
      <c r="K106" s="1117"/>
      <c r="L106" s="1117"/>
      <c r="M106" s="1117"/>
      <c r="N106" s="1117"/>
      <c r="O106" s="1117"/>
      <c r="P106" s="1117"/>
      <c r="Q106" s="1117"/>
      <c r="R106" s="1117"/>
      <c r="S106" s="1117"/>
      <c r="T106" s="1117"/>
      <c r="U106" s="1117"/>
      <c r="V106" s="1118">
        <v>68</v>
      </c>
      <c r="W106" s="1118"/>
      <c r="X106" s="1118"/>
      <c r="Y106" s="1118"/>
      <c r="Z106" s="1118"/>
      <c r="AA106" s="1118">
        <v>0</v>
      </c>
      <c r="AB106" s="1118"/>
      <c r="AC106" s="1118"/>
      <c r="AD106" s="1118"/>
      <c r="AE106" s="1118"/>
      <c r="AF106" s="1267">
        <v>0</v>
      </c>
      <c r="AG106" s="1268"/>
    </row>
    <row r="107" spans="1:33" ht="15" x14ac:dyDescent="0.25">
      <c r="A107" s="1159"/>
      <c r="B107" s="1159"/>
      <c r="C107" s="1264" t="s">
        <v>1573</v>
      </c>
      <c r="D107" s="1264"/>
      <c r="E107" s="1264"/>
      <c r="F107" s="1265" t="s">
        <v>1574</v>
      </c>
      <c r="G107" s="1265"/>
      <c r="H107" s="1265"/>
      <c r="I107" s="1265"/>
      <c r="J107" s="1265"/>
      <c r="K107" s="1265"/>
      <c r="L107" s="1265"/>
      <c r="M107" s="1265"/>
      <c r="N107" s="1265"/>
      <c r="O107" s="1265"/>
      <c r="P107" s="1265"/>
      <c r="Q107" s="1265"/>
      <c r="R107" s="1265"/>
      <c r="S107" s="1265"/>
      <c r="T107" s="1265"/>
      <c r="U107" s="1265"/>
      <c r="V107" s="1214">
        <f>+V109+V108</f>
        <v>110</v>
      </c>
      <c r="W107" s="1214"/>
      <c r="X107" s="1214"/>
      <c r="Y107" s="1214"/>
      <c r="Z107" s="1214"/>
      <c r="AA107" s="1214">
        <f>+AA109+AA108</f>
        <v>403</v>
      </c>
      <c r="AB107" s="1214"/>
      <c r="AC107" s="1214"/>
      <c r="AD107" s="1214"/>
      <c r="AE107" s="1214"/>
      <c r="AF107" s="1293">
        <v>0</v>
      </c>
      <c r="AG107" s="1294"/>
    </row>
    <row r="108" spans="1:33" ht="15" x14ac:dyDescent="0.25">
      <c r="A108" s="1159">
        <v>34</v>
      </c>
      <c r="B108" s="1159"/>
      <c r="C108" s="1116" t="s">
        <v>1575</v>
      </c>
      <c r="D108" s="1116"/>
      <c r="E108" s="1116"/>
      <c r="F108" s="1286" t="s">
        <v>1576</v>
      </c>
      <c r="G108" s="1286"/>
      <c r="H108" s="1286"/>
      <c r="I108" s="1286"/>
      <c r="J108" s="1286"/>
      <c r="K108" s="1286"/>
      <c r="L108" s="1286"/>
      <c r="M108" s="1286"/>
      <c r="N108" s="1286"/>
      <c r="O108" s="1286"/>
      <c r="P108" s="1286"/>
      <c r="Q108" s="1286"/>
      <c r="R108" s="1286"/>
      <c r="S108" s="1286"/>
      <c r="T108" s="1286"/>
      <c r="U108" s="1286"/>
      <c r="V108" s="1118">
        <v>0</v>
      </c>
      <c r="W108" s="1118"/>
      <c r="X108" s="1118"/>
      <c r="Y108" s="1118"/>
      <c r="Z108" s="1118"/>
      <c r="AA108" s="1118">
        <v>0</v>
      </c>
      <c r="AB108" s="1118"/>
      <c r="AC108" s="1118"/>
      <c r="AD108" s="1118"/>
      <c r="AE108" s="1118"/>
      <c r="AF108" s="1267">
        <v>0</v>
      </c>
      <c r="AG108" s="1268"/>
    </row>
    <row r="109" spans="1:33" ht="15" x14ac:dyDescent="0.25">
      <c r="A109" s="1159">
        <v>35</v>
      </c>
      <c r="B109" s="1159"/>
      <c r="C109" s="1116" t="s">
        <v>1577</v>
      </c>
      <c r="D109" s="1116"/>
      <c r="E109" s="1116"/>
      <c r="F109" s="1117" t="s">
        <v>1578</v>
      </c>
      <c r="G109" s="1117"/>
      <c r="H109" s="1117"/>
      <c r="I109" s="1117"/>
      <c r="J109" s="1117"/>
      <c r="K109" s="1117"/>
      <c r="L109" s="1117"/>
      <c r="M109" s="1117"/>
      <c r="N109" s="1117"/>
      <c r="O109" s="1117"/>
      <c r="P109" s="1117"/>
      <c r="Q109" s="1117"/>
      <c r="R109" s="1117"/>
      <c r="S109" s="1117"/>
      <c r="T109" s="1117"/>
      <c r="U109" s="1117"/>
      <c r="V109" s="1118">
        <v>110</v>
      </c>
      <c r="W109" s="1118"/>
      <c r="X109" s="1118"/>
      <c r="Y109" s="1118"/>
      <c r="Z109" s="1118"/>
      <c r="AA109" s="1118">
        <v>403</v>
      </c>
      <c r="AB109" s="1118"/>
      <c r="AC109" s="1118"/>
      <c r="AD109" s="1118"/>
      <c r="AE109" s="1118"/>
      <c r="AF109" s="1267">
        <v>0</v>
      </c>
      <c r="AG109" s="1268"/>
    </row>
    <row r="110" spans="1:33" ht="15" x14ac:dyDescent="0.25">
      <c r="A110" s="1159"/>
      <c r="B110" s="1159"/>
      <c r="C110" s="1264" t="s">
        <v>1579</v>
      </c>
      <c r="D110" s="1264"/>
      <c r="E110" s="1264"/>
      <c r="F110" s="1265" t="s">
        <v>1580</v>
      </c>
      <c r="G110" s="1265"/>
      <c r="H110" s="1265"/>
      <c r="I110" s="1265"/>
      <c r="J110" s="1265"/>
      <c r="K110" s="1265"/>
      <c r="L110" s="1265"/>
      <c r="M110" s="1265"/>
      <c r="N110" s="1265"/>
      <c r="O110" s="1265"/>
      <c r="P110" s="1265"/>
      <c r="Q110" s="1265"/>
      <c r="R110" s="1265"/>
      <c r="S110" s="1265"/>
      <c r="T110" s="1265"/>
      <c r="U110" s="1265"/>
      <c r="V110" s="1214">
        <f>+V112+V111</f>
        <v>0</v>
      </c>
      <c r="W110" s="1214"/>
      <c r="X110" s="1214"/>
      <c r="Y110" s="1214"/>
      <c r="Z110" s="1214"/>
      <c r="AA110" s="1214">
        <f>+AA112+AA111</f>
        <v>56</v>
      </c>
      <c r="AB110" s="1214"/>
      <c r="AC110" s="1214"/>
      <c r="AD110" s="1214"/>
      <c r="AE110" s="1214"/>
      <c r="AF110" s="1293">
        <v>0</v>
      </c>
      <c r="AG110" s="1294"/>
    </row>
    <row r="111" spans="1:33" ht="15" x14ac:dyDescent="0.25">
      <c r="A111" s="1159">
        <v>36</v>
      </c>
      <c r="B111" s="1159"/>
      <c r="C111" s="1116" t="s">
        <v>1581</v>
      </c>
      <c r="D111" s="1116"/>
      <c r="E111" s="1116"/>
      <c r="F111" s="1117" t="s">
        <v>1582</v>
      </c>
      <c r="G111" s="1117"/>
      <c r="H111" s="1117"/>
      <c r="I111" s="1117"/>
      <c r="J111" s="1117"/>
      <c r="K111" s="1117"/>
      <c r="L111" s="1117"/>
      <c r="M111" s="1117"/>
      <c r="N111" s="1117"/>
      <c r="O111" s="1117"/>
      <c r="P111" s="1117"/>
      <c r="Q111" s="1117"/>
      <c r="R111" s="1117"/>
      <c r="S111" s="1117"/>
      <c r="T111" s="1117"/>
      <c r="U111" s="1117"/>
      <c r="V111" s="1205">
        <v>0</v>
      </c>
      <c r="W111" s="1205"/>
      <c r="X111" s="1205"/>
      <c r="Y111" s="1205"/>
      <c r="Z111" s="1205"/>
      <c r="AA111" s="1205">
        <v>0</v>
      </c>
      <c r="AB111" s="1205"/>
      <c r="AC111" s="1205"/>
      <c r="AD111" s="1205"/>
      <c r="AE111" s="1205"/>
      <c r="AF111" s="1267">
        <v>1</v>
      </c>
      <c r="AG111" s="1268"/>
    </row>
    <row r="112" spans="1:33" ht="15" x14ac:dyDescent="0.25">
      <c r="A112" s="1159">
        <v>37</v>
      </c>
      <c r="B112" s="1159"/>
      <c r="C112" s="1116" t="s">
        <v>1583</v>
      </c>
      <c r="D112" s="1116"/>
      <c r="E112" s="1116"/>
      <c r="F112" s="1117" t="s">
        <v>1584</v>
      </c>
      <c r="G112" s="1117"/>
      <c r="H112" s="1117"/>
      <c r="I112" s="1117"/>
      <c r="J112" s="1117"/>
      <c r="K112" s="1117"/>
      <c r="L112" s="1117"/>
      <c r="M112" s="1117"/>
      <c r="N112" s="1117"/>
      <c r="O112" s="1117"/>
      <c r="P112" s="1117"/>
      <c r="Q112" s="1117"/>
      <c r="R112" s="1117"/>
      <c r="S112" s="1117"/>
      <c r="T112" s="1117"/>
      <c r="U112" s="1117"/>
      <c r="V112" s="1118">
        <v>0</v>
      </c>
      <c r="W112" s="1118"/>
      <c r="X112" s="1118"/>
      <c r="Y112" s="1118"/>
      <c r="Z112" s="1118"/>
      <c r="AA112" s="1118">
        <v>56</v>
      </c>
      <c r="AB112" s="1118"/>
      <c r="AC112" s="1118"/>
      <c r="AD112" s="1118"/>
      <c r="AE112" s="1118"/>
      <c r="AF112" s="1267">
        <v>0</v>
      </c>
      <c r="AG112" s="1268"/>
    </row>
    <row r="113" spans="1:33" ht="15" x14ac:dyDescent="0.25">
      <c r="A113" s="1295"/>
      <c r="B113" s="1295"/>
      <c r="C113" s="1264" t="s">
        <v>1585</v>
      </c>
      <c r="D113" s="1264"/>
      <c r="E113" s="1264"/>
      <c r="F113" s="1265" t="s">
        <v>1586</v>
      </c>
      <c r="G113" s="1265"/>
      <c r="H113" s="1265"/>
      <c r="I113" s="1265"/>
      <c r="J113" s="1265"/>
      <c r="K113" s="1265"/>
      <c r="L113" s="1265"/>
      <c r="M113" s="1265"/>
      <c r="N113" s="1265"/>
      <c r="O113" s="1265"/>
      <c r="P113" s="1265"/>
      <c r="Q113" s="1265"/>
      <c r="R113" s="1265"/>
      <c r="S113" s="1265"/>
      <c r="T113" s="1265"/>
      <c r="U113" s="1265"/>
      <c r="V113" s="1266">
        <f>+V114+V115</f>
        <v>229</v>
      </c>
      <c r="W113" s="1266"/>
      <c r="X113" s="1266"/>
      <c r="Y113" s="1266"/>
      <c r="Z113" s="1266"/>
      <c r="AA113" s="1266">
        <f>+AA114+AA115</f>
        <v>666</v>
      </c>
      <c r="AB113" s="1266"/>
      <c r="AC113" s="1266"/>
      <c r="AD113" s="1266"/>
      <c r="AE113" s="1266"/>
      <c r="AF113" s="1293">
        <f t="shared" si="2"/>
        <v>1.9082969432314409</v>
      </c>
      <c r="AG113" s="1294"/>
    </row>
    <row r="114" spans="1:33" ht="15" x14ac:dyDescent="0.25">
      <c r="A114" s="1159">
        <v>38</v>
      </c>
      <c r="B114" s="1159"/>
      <c r="C114" s="1116" t="s">
        <v>1587</v>
      </c>
      <c r="D114" s="1116"/>
      <c r="E114" s="1116"/>
      <c r="F114" s="1117" t="s">
        <v>1588</v>
      </c>
      <c r="G114" s="1117"/>
      <c r="H114" s="1117"/>
      <c r="I114" s="1117"/>
      <c r="J114" s="1117"/>
      <c r="K114" s="1117"/>
      <c r="L114" s="1117"/>
      <c r="M114" s="1117"/>
      <c r="N114" s="1117"/>
      <c r="O114" s="1117"/>
      <c r="P114" s="1117"/>
      <c r="Q114" s="1117"/>
      <c r="R114" s="1117"/>
      <c r="S114" s="1117"/>
      <c r="T114" s="1117"/>
      <c r="U114" s="1117"/>
      <c r="V114" s="1118">
        <v>32</v>
      </c>
      <c r="W114" s="1118"/>
      <c r="X114" s="1118"/>
      <c r="Y114" s="1118"/>
      <c r="Z114" s="1118"/>
      <c r="AA114" s="1118">
        <v>666</v>
      </c>
      <c r="AB114" s="1118"/>
      <c r="AC114" s="1118"/>
      <c r="AD114" s="1118"/>
      <c r="AE114" s="1118"/>
      <c r="AF114" s="1267">
        <f t="shared" si="2"/>
        <v>19.8125</v>
      </c>
      <c r="AG114" s="1268"/>
    </row>
    <row r="115" spans="1:33" ht="15" x14ac:dyDescent="0.25">
      <c r="A115" s="1159">
        <v>39</v>
      </c>
      <c r="B115" s="1159"/>
      <c r="C115" s="1116" t="s">
        <v>1589</v>
      </c>
      <c r="D115" s="1116"/>
      <c r="E115" s="1116"/>
      <c r="F115" s="1117" t="s">
        <v>1590</v>
      </c>
      <c r="G115" s="1117"/>
      <c r="H115" s="1117"/>
      <c r="I115" s="1117"/>
      <c r="J115" s="1117"/>
      <c r="K115" s="1117"/>
      <c r="L115" s="1117"/>
      <c r="M115" s="1117"/>
      <c r="N115" s="1117"/>
      <c r="O115" s="1117"/>
      <c r="P115" s="1117"/>
      <c r="Q115" s="1117"/>
      <c r="R115" s="1117"/>
      <c r="S115" s="1117"/>
      <c r="T115" s="1117"/>
      <c r="U115" s="1117"/>
      <c r="V115" s="1118">
        <v>197</v>
      </c>
      <c r="W115" s="1118"/>
      <c r="X115" s="1118"/>
      <c r="Y115" s="1118"/>
      <c r="Z115" s="1118"/>
      <c r="AA115" s="1118">
        <v>0</v>
      </c>
      <c r="AB115" s="1118"/>
      <c r="AC115" s="1118"/>
      <c r="AD115" s="1118"/>
      <c r="AE115" s="1118"/>
      <c r="AF115" s="1267">
        <v>0</v>
      </c>
      <c r="AG115" s="1268"/>
    </row>
    <row r="116" spans="1:33" ht="15" x14ac:dyDescent="0.25">
      <c r="A116" s="1159"/>
      <c r="B116" s="1159"/>
      <c r="C116" s="1264" t="s">
        <v>1591</v>
      </c>
      <c r="D116" s="1264"/>
      <c r="E116" s="1264"/>
      <c r="F116" s="1265" t="s">
        <v>1592</v>
      </c>
      <c r="G116" s="1265"/>
      <c r="H116" s="1265"/>
      <c r="I116" s="1265"/>
      <c r="J116" s="1265"/>
      <c r="K116" s="1265"/>
      <c r="L116" s="1265"/>
      <c r="M116" s="1265"/>
      <c r="N116" s="1265"/>
      <c r="O116" s="1265"/>
      <c r="P116" s="1265"/>
      <c r="Q116" s="1265"/>
      <c r="R116" s="1265"/>
      <c r="S116" s="1265"/>
      <c r="T116" s="1265"/>
      <c r="U116" s="1265"/>
      <c r="V116" s="1214">
        <f>V117+V118</f>
        <v>57402</v>
      </c>
      <c r="W116" s="1214"/>
      <c r="X116" s="1214"/>
      <c r="Y116" s="1214"/>
      <c r="Z116" s="1214"/>
      <c r="AA116" s="1214">
        <f>AA117+AA118</f>
        <v>65446</v>
      </c>
      <c r="AB116" s="1214"/>
      <c r="AC116" s="1214"/>
      <c r="AD116" s="1214"/>
      <c r="AE116" s="1214"/>
      <c r="AF116" s="1293">
        <f t="shared" si="2"/>
        <v>0.14013449008745349</v>
      </c>
      <c r="AG116" s="1294"/>
    </row>
    <row r="117" spans="1:33" ht="15" x14ac:dyDescent="0.25">
      <c r="A117" s="1159">
        <v>40</v>
      </c>
      <c r="B117" s="1159"/>
      <c r="C117" s="1116" t="s">
        <v>1593</v>
      </c>
      <c r="D117" s="1116"/>
      <c r="E117" s="1116"/>
      <c r="F117" s="1117" t="s">
        <v>1594</v>
      </c>
      <c r="G117" s="1117"/>
      <c r="H117" s="1117"/>
      <c r="I117" s="1117"/>
      <c r="J117" s="1117"/>
      <c r="K117" s="1117"/>
      <c r="L117" s="1117"/>
      <c r="M117" s="1117"/>
      <c r="N117" s="1117"/>
      <c r="O117" s="1117"/>
      <c r="P117" s="1117"/>
      <c r="Q117" s="1117"/>
      <c r="R117" s="1117"/>
      <c r="S117" s="1117"/>
      <c r="T117" s="1117"/>
      <c r="U117" s="1117"/>
      <c r="V117" s="1118">
        <v>56917</v>
      </c>
      <c r="W117" s="1118"/>
      <c r="X117" s="1118"/>
      <c r="Y117" s="1118"/>
      <c r="Z117" s="1118"/>
      <c r="AA117" s="1118">
        <v>65446</v>
      </c>
      <c r="AB117" s="1118"/>
      <c r="AC117" s="1118"/>
      <c r="AD117" s="1118"/>
      <c r="AE117" s="1118"/>
      <c r="AF117" s="1267">
        <f t="shared" si="2"/>
        <v>0.1498497812604318</v>
      </c>
      <c r="AG117" s="1268"/>
    </row>
    <row r="118" spans="1:33" ht="15" x14ac:dyDescent="0.25">
      <c r="A118" s="1159">
        <v>41</v>
      </c>
      <c r="B118" s="1159"/>
      <c r="C118" s="1116" t="s">
        <v>1595</v>
      </c>
      <c r="D118" s="1116"/>
      <c r="E118" s="1116"/>
      <c r="F118" s="1117" t="s">
        <v>1596</v>
      </c>
      <c r="G118" s="1117"/>
      <c r="H118" s="1117"/>
      <c r="I118" s="1117"/>
      <c r="J118" s="1117"/>
      <c r="K118" s="1117"/>
      <c r="L118" s="1117"/>
      <c r="M118" s="1117"/>
      <c r="N118" s="1117"/>
      <c r="O118" s="1117"/>
      <c r="P118" s="1117"/>
      <c r="Q118" s="1117"/>
      <c r="R118" s="1117"/>
      <c r="S118" s="1117"/>
      <c r="T118" s="1117"/>
      <c r="U118" s="1117"/>
      <c r="V118" s="1118">
        <v>485</v>
      </c>
      <c r="W118" s="1118"/>
      <c r="X118" s="1118"/>
      <c r="Y118" s="1118"/>
      <c r="Z118" s="1118"/>
      <c r="AA118" s="1118">
        <v>0</v>
      </c>
      <c r="AB118" s="1118"/>
      <c r="AC118" s="1118"/>
      <c r="AD118" s="1118"/>
      <c r="AE118" s="1118"/>
      <c r="AF118" s="1267">
        <v>0</v>
      </c>
      <c r="AG118" s="1268"/>
    </row>
    <row r="119" spans="1:33" ht="15" x14ac:dyDescent="0.25">
      <c r="A119" s="1159"/>
      <c r="B119" s="1159"/>
      <c r="C119" s="1264" t="s">
        <v>1597</v>
      </c>
      <c r="D119" s="1264"/>
      <c r="E119" s="1264"/>
      <c r="F119" s="1265" t="s">
        <v>1598</v>
      </c>
      <c r="G119" s="1265"/>
      <c r="H119" s="1265"/>
      <c r="I119" s="1265"/>
      <c r="J119" s="1265"/>
      <c r="K119" s="1265"/>
      <c r="L119" s="1265"/>
      <c r="M119" s="1265"/>
      <c r="N119" s="1265"/>
      <c r="O119" s="1265"/>
      <c r="P119" s="1265"/>
      <c r="Q119" s="1265"/>
      <c r="R119" s="1265"/>
      <c r="S119" s="1265"/>
      <c r="T119" s="1265"/>
      <c r="U119" s="1265"/>
      <c r="V119" s="1214">
        <f>SUM(V120:V122)</f>
        <v>504</v>
      </c>
      <c r="W119" s="1214"/>
      <c r="X119" s="1214"/>
      <c r="Y119" s="1214"/>
      <c r="Z119" s="1214"/>
      <c r="AA119" s="1214">
        <f>SUM(AA120:AA122)</f>
        <v>426</v>
      </c>
      <c r="AB119" s="1214"/>
      <c r="AC119" s="1214"/>
      <c r="AD119" s="1214"/>
      <c r="AE119" s="1214"/>
      <c r="AF119" s="1293">
        <f t="shared" si="2"/>
        <v>-0.15476190476190477</v>
      </c>
      <c r="AG119" s="1294"/>
    </row>
    <row r="120" spans="1:33" ht="15" x14ac:dyDescent="0.25">
      <c r="A120" s="1159">
        <v>41</v>
      </c>
      <c r="B120" s="1159"/>
      <c r="C120" s="1116" t="s">
        <v>1599</v>
      </c>
      <c r="D120" s="1116"/>
      <c r="E120" s="1116"/>
      <c r="F120" s="1117" t="s">
        <v>1600</v>
      </c>
      <c r="G120" s="1117"/>
      <c r="H120" s="1117"/>
      <c r="I120" s="1117"/>
      <c r="J120" s="1117"/>
      <c r="K120" s="1117"/>
      <c r="L120" s="1117"/>
      <c r="M120" s="1117"/>
      <c r="N120" s="1117"/>
      <c r="O120" s="1117"/>
      <c r="P120" s="1117"/>
      <c r="Q120" s="1117"/>
      <c r="R120" s="1117"/>
      <c r="S120" s="1117"/>
      <c r="T120" s="1117"/>
      <c r="U120" s="1117"/>
      <c r="V120" s="1118">
        <v>0</v>
      </c>
      <c r="W120" s="1118"/>
      <c r="X120" s="1118"/>
      <c r="Y120" s="1118"/>
      <c r="Z120" s="1118"/>
      <c r="AA120" s="1118">
        <v>0</v>
      </c>
      <c r="AB120" s="1118"/>
      <c r="AC120" s="1118"/>
      <c r="AD120" s="1118"/>
      <c r="AE120" s="1118"/>
      <c r="AF120" s="1267">
        <v>0</v>
      </c>
      <c r="AG120" s="1268"/>
    </row>
    <row r="121" spans="1:33" ht="15" x14ac:dyDescent="0.25">
      <c r="A121" s="1159">
        <v>42</v>
      </c>
      <c r="B121" s="1159"/>
      <c r="C121" s="1116" t="s">
        <v>1601</v>
      </c>
      <c r="D121" s="1116"/>
      <c r="E121" s="1116"/>
      <c r="F121" s="1117" t="s">
        <v>1602</v>
      </c>
      <c r="G121" s="1117"/>
      <c r="H121" s="1117"/>
      <c r="I121" s="1117"/>
      <c r="J121" s="1117"/>
      <c r="K121" s="1117"/>
      <c r="L121" s="1117"/>
      <c r="M121" s="1117"/>
      <c r="N121" s="1117"/>
      <c r="O121" s="1117"/>
      <c r="P121" s="1117"/>
      <c r="Q121" s="1117"/>
      <c r="R121" s="1117"/>
      <c r="S121" s="1117"/>
      <c r="T121" s="1117"/>
      <c r="U121" s="1117"/>
      <c r="V121" s="1118">
        <v>0</v>
      </c>
      <c r="W121" s="1118"/>
      <c r="X121" s="1118"/>
      <c r="Y121" s="1118"/>
      <c r="Z121" s="1118"/>
      <c r="AA121" s="1118">
        <v>0</v>
      </c>
      <c r="AB121" s="1118"/>
      <c r="AC121" s="1118"/>
      <c r="AD121" s="1118"/>
      <c r="AE121" s="1118"/>
      <c r="AF121" s="1267">
        <v>0</v>
      </c>
      <c r="AG121" s="1268"/>
    </row>
    <row r="122" spans="1:33" ht="15" x14ac:dyDescent="0.25">
      <c r="A122" s="1159">
        <v>43</v>
      </c>
      <c r="B122" s="1159"/>
      <c r="C122" s="1116" t="s">
        <v>1603</v>
      </c>
      <c r="D122" s="1116"/>
      <c r="E122" s="1116"/>
      <c r="F122" s="1117" t="s">
        <v>1604</v>
      </c>
      <c r="G122" s="1117"/>
      <c r="H122" s="1117"/>
      <c r="I122" s="1117"/>
      <c r="J122" s="1117"/>
      <c r="K122" s="1117"/>
      <c r="L122" s="1117"/>
      <c r="M122" s="1117"/>
      <c r="N122" s="1117"/>
      <c r="O122" s="1117"/>
      <c r="P122" s="1117"/>
      <c r="Q122" s="1117"/>
      <c r="R122" s="1117"/>
      <c r="S122" s="1117"/>
      <c r="T122" s="1117"/>
      <c r="U122" s="1117"/>
      <c r="V122" s="1118">
        <v>504</v>
      </c>
      <c r="W122" s="1118"/>
      <c r="X122" s="1118"/>
      <c r="Y122" s="1118"/>
      <c r="Z122" s="1118"/>
      <c r="AA122" s="1118">
        <v>426</v>
      </c>
      <c r="AB122" s="1118"/>
      <c r="AC122" s="1118"/>
      <c r="AD122" s="1118"/>
      <c r="AE122" s="1118"/>
      <c r="AF122" s="1267">
        <f t="shared" si="2"/>
        <v>-0.15476190476190477</v>
      </c>
      <c r="AG122" s="1268"/>
    </row>
    <row r="123" spans="1:33" ht="15" x14ac:dyDescent="0.25">
      <c r="A123" s="1159"/>
      <c r="B123" s="1159"/>
      <c r="C123" s="1264" t="s">
        <v>1605</v>
      </c>
      <c r="D123" s="1264"/>
      <c r="E123" s="1264"/>
      <c r="F123" s="1265" t="s">
        <v>1606</v>
      </c>
      <c r="G123" s="1265"/>
      <c r="H123" s="1265"/>
      <c r="I123" s="1265"/>
      <c r="J123" s="1265"/>
      <c r="K123" s="1265"/>
      <c r="L123" s="1265"/>
      <c r="M123" s="1265"/>
      <c r="N123" s="1265"/>
      <c r="O123" s="1265"/>
      <c r="P123" s="1265"/>
      <c r="Q123" s="1265"/>
      <c r="R123" s="1265"/>
      <c r="S123" s="1265"/>
      <c r="T123" s="1265"/>
      <c r="U123" s="1265"/>
      <c r="V123" s="1214">
        <f>SUM(V124:V127)</f>
        <v>256407</v>
      </c>
      <c r="W123" s="1214"/>
      <c r="X123" s="1214"/>
      <c r="Y123" s="1214"/>
      <c r="Z123" s="1214"/>
      <c r="AA123" s="1214">
        <f>SUM(AA124:AA127)</f>
        <v>269927</v>
      </c>
      <c r="AB123" s="1214"/>
      <c r="AC123" s="1214"/>
      <c r="AD123" s="1214"/>
      <c r="AE123" s="1214"/>
      <c r="AF123" s="1293">
        <f t="shared" si="2"/>
        <v>5.2728669654104499E-2</v>
      </c>
      <c r="AG123" s="1294"/>
    </row>
    <row r="124" spans="1:33" ht="15" x14ac:dyDescent="0.25">
      <c r="A124" s="1159">
        <v>44</v>
      </c>
      <c r="B124" s="1159"/>
      <c r="C124" s="1116" t="s">
        <v>1607</v>
      </c>
      <c r="D124" s="1116"/>
      <c r="E124" s="1116"/>
      <c r="F124" s="1117" t="s">
        <v>1608</v>
      </c>
      <c r="G124" s="1117"/>
      <c r="H124" s="1117"/>
      <c r="I124" s="1117"/>
      <c r="J124" s="1117"/>
      <c r="K124" s="1117"/>
      <c r="L124" s="1117"/>
      <c r="M124" s="1117"/>
      <c r="N124" s="1117"/>
      <c r="O124" s="1117"/>
      <c r="P124" s="1117"/>
      <c r="Q124" s="1117"/>
      <c r="R124" s="1117"/>
      <c r="S124" s="1117"/>
      <c r="T124" s="1117"/>
      <c r="U124" s="1117"/>
      <c r="V124" s="1205">
        <v>9854</v>
      </c>
      <c r="W124" s="1205"/>
      <c r="X124" s="1205"/>
      <c r="Y124" s="1205"/>
      <c r="Z124" s="1205"/>
      <c r="AA124" s="1205">
        <v>38783</v>
      </c>
      <c r="AB124" s="1205"/>
      <c r="AC124" s="1205"/>
      <c r="AD124" s="1205"/>
      <c r="AE124" s="1205"/>
      <c r="AF124" s="1267">
        <f t="shared" si="2"/>
        <v>2.9357621270550029</v>
      </c>
      <c r="AG124" s="1268"/>
    </row>
    <row r="125" spans="1:33" ht="15" x14ac:dyDescent="0.25">
      <c r="A125" s="1159">
        <v>45</v>
      </c>
      <c r="B125" s="1159"/>
      <c r="C125" s="1116" t="s">
        <v>1609</v>
      </c>
      <c r="D125" s="1116"/>
      <c r="E125" s="1116"/>
      <c r="F125" s="1117" t="s">
        <v>1610</v>
      </c>
      <c r="G125" s="1117"/>
      <c r="H125" s="1117"/>
      <c r="I125" s="1117"/>
      <c r="J125" s="1117"/>
      <c r="K125" s="1117"/>
      <c r="L125" s="1117"/>
      <c r="M125" s="1117"/>
      <c r="N125" s="1117"/>
      <c r="O125" s="1117"/>
      <c r="P125" s="1117"/>
      <c r="Q125" s="1117"/>
      <c r="R125" s="1117"/>
      <c r="S125" s="1117"/>
      <c r="T125" s="1117"/>
      <c r="U125" s="1117"/>
      <c r="V125" s="1118">
        <v>944</v>
      </c>
      <c r="W125" s="1118"/>
      <c r="X125" s="1118"/>
      <c r="Y125" s="1118"/>
      <c r="Z125" s="1118"/>
      <c r="AA125" s="1118">
        <v>515</v>
      </c>
      <c r="AB125" s="1118"/>
      <c r="AC125" s="1118"/>
      <c r="AD125" s="1118"/>
      <c r="AE125" s="1118"/>
      <c r="AF125" s="1267">
        <f t="shared" si="2"/>
        <v>-0.45444915254237284</v>
      </c>
      <c r="AG125" s="1268"/>
    </row>
    <row r="126" spans="1:33" ht="15" x14ac:dyDescent="0.25">
      <c r="A126" s="1159">
        <v>46</v>
      </c>
      <c r="B126" s="1159"/>
      <c r="C126" s="1116" t="s">
        <v>1611</v>
      </c>
      <c r="D126" s="1116"/>
      <c r="E126" s="1116"/>
      <c r="F126" s="1117" t="s">
        <v>1612</v>
      </c>
      <c r="G126" s="1117"/>
      <c r="H126" s="1117"/>
      <c r="I126" s="1117"/>
      <c r="J126" s="1117"/>
      <c r="K126" s="1117"/>
      <c r="L126" s="1117"/>
      <c r="M126" s="1117"/>
      <c r="N126" s="1117"/>
      <c r="O126" s="1117"/>
      <c r="P126" s="1117"/>
      <c r="Q126" s="1117"/>
      <c r="R126" s="1117"/>
      <c r="S126" s="1117"/>
      <c r="T126" s="1117"/>
      <c r="U126" s="1117"/>
      <c r="V126" s="1118">
        <v>245517</v>
      </c>
      <c r="W126" s="1118"/>
      <c r="X126" s="1118"/>
      <c r="Y126" s="1118"/>
      <c r="Z126" s="1118"/>
      <c r="AA126" s="1118">
        <v>230508</v>
      </c>
      <c r="AB126" s="1118"/>
      <c r="AC126" s="1118"/>
      <c r="AD126" s="1118"/>
      <c r="AE126" s="1118"/>
      <c r="AF126" s="1267">
        <f t="shared" si="2"/>
        <v>-6.1132223023252941E-2</v>
      </c>
      <c r="AG126" s="1268"/>
    </row>
    <row r="127" spans="1:33" ht="15" x14ac:dyDescent="0.25">
      <c r="A127" s="1159">
        <v>47</v>
      </c>
      <c r="B127" s="1159"/>
      <c r="C127" s="1116" t="s">
        <v>1613</v>
      </c>
      <c r="D127" s="1116"/>
      <c r="E127" s="1116"/>
      <c r="F127" s="1117" t="s">
        <v>1614</v>
      </c>
      <c r="G127" s="1117"/>
      <c r="H127" s="1117"/>
      <c r="I127" s="1117"/>
      <c r="J127" s="1117"/>
      <c r="K127" s="1117"/>
      <c r="L127" s="1117"/>
      <c r="M127" s="1117"/>
      <c r="N127" s="1117"/>
      <c r="O127" s="1117"/>
      <c r="P127" s="1117"/>
      <c r="Q127" s="1117"/>
      <c r="R127" s="1117"/>
      <c r="S127" s="1117"/>
      <c r="T127" s="1117"/>
      <c r="U127" s="1117"/>
      <c r="V127" s="1118">
        <v>92</v>
      </c>
      <c r="W127" s="1118"/>
      <c r="X127" s="1118"/>
      <c r="Y127" s="1118"/>
      <c r="Z127" s="1118"/>
      <c r="AA127" s="1118">
        <v>121</v>
      </c>
      <c r="AB127" s="1118"/>
      <c r="AC127" s="1118"/>
      <c r="AD127" s="1118"/>
      <c r="AE127" s="1118"/>
      <c r="AF127" s="1267">
        <f t="shared" si="2"/>
        <v>0.31521739130434789</v>
      </c>
      <c r="AG127" s="1268"/>
    </row>
    <row r="128" spans="1:33" ht="15" x14ac:dyDescent="0.25">
      <c r="A128" s="1287"/>
      <c r="B128" s="1287"/>
      <c r="C128" s="1288" t="s">
        <v>1615</v>
      </c>
      <c r="D128" s="1288"/>
      <c r="E128" s="1288"/>
      <c r="F128" s="1289" t="s">
        <v>1616</v>
      </c>
      <c r="G128" s="1289"/>
      <c r="H128" s="1289"/>
      <c r="I128" s="1289"/>
      <c r="J128" s="1289"/>
      <c r="K128" s="1289"/>
      <c r="L128" s="1289"/>
      <c r="M128" s="1289"/>
      <c r="N128" s="1289"/>
      <c r="O128" s="1289"/>
      <c r="P128" s="1289"/>
      <c r="Q128" s="1289"/>
      <c r="R128" s="1289"/>
      <c r="S128" s="1289"/>
      <c r="T128" s="1289"/>
      <c r="U128" s="1289"/>
      <c r="V128" s="1290">
        <f>V129+V137+V138</f>
        <v>3399647</v>
      </c>
      <c r="W128" s="1290"/>
      <c r="X128" s="1290"/>
      <c r="Y128" s="1290"/>
      <c r="Z128" s="1290"/>
      <c r="AA128" s="1290">
        <f>AA129+AA137+AA138</f>
        <v>3472032</v>
      </c>
      <c r="AB128" s="1290"/>
      <c r="AC128" s="1290"/>
      <c r="AD128" s="1290"/>
      <c r="AE128" s="1290"/>
      <c r="AF128" s="1291">
        <f t="shared" si="2"/>
        <v>2.1291916484270201E-2</v>
      </c>
      <c r="AG128" s="1292"/>
    </row>
    <row r="129" spans="1:33" ht="15" x14ac:dyDescent="0.25">
      <c r="A129" s="1159"/>
      <c r="B129" s="1159"/>
      <c r="C129" s="1264" t="s">
        <v>1617</v>
      </c>
      <c r="D129" s="1264"/>
      <c r="E129" s="1264"/>
      <c r="F129" s="1265" t="s">
        <v>1618</v>
      </c>
      <c r="G129" s="1265"/>
      <c r="H129" s="1265"/>
      <c r="I129" s="1265"/>
      <c r="J129" s="1265"/>
      <c r="K129" s="1265"/>
      <c r="L129" s="1265"/>
      <c r="M129" s="1265"/>
      <c r="N129" s="1265"/>
      <c r="O129" s="1265"/>
      <c r="P129" s="1265"/>
      <c r="Q129" s="1265"/>
      <c r="R129" s="1265"/>
      <c r="S129" s="1265"/>
      <c r="T129" s="1265"/>
      <c r="U129" s="1265"/>
      <c r="V129" s="1214">
        <f>V130+V131-V132+V133+V134+V135</f>
        <v>3296027</v>
      </c>
      <c r="W129" s="1214"/>
      <c r="X129" s="1214"/>
      <c r="Y129" s="1214"/>
      <c r="Z129" s="1214"/>
      <c r="AA129" s="1214">
        <f>AA130+AA131-AA132+AA133+AA134+AA135</f>
        <v>3363675</v>
      </c>
      <c r="AB129" s="1214"/>
      <c r="AC129" s="1214"/>
      <c r="AD129" s="1214"/>
      <c r="AE129" s="1214"/>
      <c r="AF129" s="1293">
        <f t="shared" si="2"/>
        <v>2.0524103716383468E-2</v>
      </c>
      <c r="AG129" s="1294"/>
    </row>
    <row r="130" spans="1:33" ht="15" x14ac:dyDescent="0.25">
      <c r="A130" s="1159">
        <v>48</v>
      </c>
      <c r="B130" s="1159"/>
      <c r="C130" s="1116" t="s">
        <v>1619</v>
      </c>
      <c r="D130" s="1116"/>
      <c r="E130" s="1116"/>
      <c r="F130" s="1117" t="s">
        <v>1620</v>
      </c>
      <c r="G130" s="1117"/>
      <c r="H130" s="1117"/>
      <c r="I130" s="1117"/>
      <c r="J130" s="1117"/>
      <c r="K130" s="1117"/>
      <c r="L130" s="1117"/>
      <c r="M130" s="1117"/>
      <c r="N130" s="1117"/>
      <c r="O130" s="1117"/>
      <c r="P130" s="1117"/>
      <c r="Q130" s="1117"/>
      <c r="R130" s="1117"/>
      <c r="S130" s="1117"/>
      <c r="T130" s="1117"/>
      <c r="U130" s="1117"/>
      <c r="V130" s="1118">
        <v>3271458</v>
      </c>
      <c r="W130" s="1118"/>
      <c r="X130" s="1118"/>
      <c r="Y130" s="1118"/>
      <c r="Z130" s="1118"/>
      <c r="AA130" s="1118">
        <v>3385337</v>
      </c>
      <c r="AB130" s="1118"/>
      <c r="AC130" s="1118"/>
      <c r="AD130" s="1118"/>
      <c r="AE130" s="1118"/>
      <c r="AF130" s="1267">
        <f t="shared" si="2"/>
        <v>3.4809861535743281E-2</v>
      </c>
      <c r="AG130" s="1268"/>
    </row>
    <row r="131" spans="1:33" ht="15" x14ac:dyDescent="0.25">
      <c r="A131" s="1159">
        <v>49</v>
      </c>
      <c r="B131" s="1159"/>
      <c r="C131" s="1116" t="s">
        <v>1621</v>
      </c>
      <c r="D131" s="1116"/>
      <c r="E131" s="1116"/>
      <c r="F131" s="1117" t="s">
        <v>1622</v>
      </c>
      <c r="G131" s="1117"/>
      <c r="H131" s="1117"/>
      <c r="I131" s="1117"/>
      <c r="J131" s="1117"/>
      <c r="K131" s="1117"/>
      <c r="L131" s="1117"/>
      <c r="M131" s="1117"/>
      <c r="N131" s="1117"/>
      <c r="O131" s="1117"/>
      <c r="P131" s="1117"/>
      <c r="Q131" s="1117"/>
      <c r="R131" s="1117"/>
      <c r="S131" s="1117"/>
      <c r="T131" s="1117"/>
      <c r="U131" s="1117"/>
      <c r="V131" s="1118">
        <v>922</v>
      </c>
      <c r="W131" s="1118"/>
      <c r="X131" s="1118"/>
      <c r="Y131" s="1118"/>
      <c r="Z131" s="1118"/>
      <c r="AA131" s="1118">
        <v>922</v>
      </c>
      <c r="AB131" s="1118"/>
      <c r="AC131" s="1118"/>
      <c r="AD131" s="1118"/>
      <c r="AE131" s="1118"/>
      <c r="AF131" s="1267">
        <f t="shared" si="2"/>
        <v>0</v>
      </c>
      <c r="AG131" s="1268"/>
    </row>
    <row r="132" spans="1:33" ht="15" x14ac:dyDescent="0.25">
      <c r="A132" s="1159">
        <v>50</v>
      </c>
      <c r="B132" s="1159"/>
      <c r="C132" s="1116" t="s">
        <v>1623</v>
      </c>
      <c r="D132" s="1116"/>
      <c r="E132" s="1116"/>
      <c r="F132" s="1286" t="s">
        <v>1624</v>
      </c>
      <c r="G132" s="1286"/>
      <c r="H132" s="1286"/>
      <c r="I132" s="1286"/>
      <c r="J132" s="1286"/>
      <c r="K132" s="1286"/>
      <c r="L132" s="1286"/>
      <c r="M132" s="1286"/>
      <c r="N132" s="1286"/>
      <c r="O132" s="1286"/>
      <c r="P132" s="1286"/>
      <c r="Q132" s="1286"/>
      <c r="R132" s="1286"/>
      <c r="S132" s="1286"/>
      <c r="T132" s="1286"/>
      <c r="U132" s="1286"/>
      <c r="V132" s="1118">
        <v>0</v>
      </c>
      <c r="W132" s="1118"/>
      <c r="X132" s="1118"/>
      <c r="Y132" s="1118"/>
      <c r="Z132" s="1118"/>
      <c r="AA132" s="1118">
        <v>53768</v>
      </c>
      <c r="AB132" s="1118"/>
      <c r="AC132" s="1118"/>
      <c r="AD132" s="1118"/>
      <c r="AE132" s="1118"/>
      <c r="AF132" s="1267">
        <v>0</v>
      </c>
      <c r="AG132" s="1268"/>
    </row>
    <row r="133" spans="1:33" ht="15" x14ac:dyDescent="0.25">
      <c r="A133" s="1159">
        <v>51</v>
      </c>
      <c r="B133" s="1159"/>
      <c r="C133" s="1116" t="s">
        <v>1625</v>
      </c>
      <c r="D133" s="1116"/>
      <c r="E133" s="1116"/>
      <c r="F133" s="1117" t="s">
        <v>1626</v>
      </c>
      <c r="G133" s="1117"/>
      <c r="H133" s="1117"/>
      <c r="I133" s="1117"/>
      <c r="J133" s="1117"/>
      <c r="K133" s="1117"/>
      <c r="L133" s="1117"/>
      <c r="M133" s="1117"/>
      <c r="N133" s="1117"/>
      <c r="O133" s="1117"/>
      <c r="P133" s="1117"/>
      <c r="Q133" s="1117"/>
      <c r="R133" s="1117"/>
      <c r="S133" s="1117"/>
      <c r="T133" s="1117"/>
      <c r="U133" s="1117"/>
      <c r="V133" s="1118">
        <v>22955</v>
      </c>
      <c r="W133" s="1118"/>
      <c r="X133" s="1118"/>
      <c r="Y133" s="1118"/>
      <c r="Z133" s="1118"/>
      <c r="AA133" s="1118">
        <v>22955</v>
      </c>
      <c r="AB133" s="1118"/>
      <c r="AC133" s="1118"/>
      <c r="AD133" s="1118"/>
      <c r="AE133" s="1118"/>
      <c r="AF133" s="1267">
        <f t="shared" si="2"/>
        <v>0</v>
      </c>
      <c r="AG133" s="1268"/>
    </row>
    <row r="134" spans="1:33" ht="15" x14ac:dyDescent="0.25">
      <c r="A134" s="1159">
        <v>52</v>
      </c>
      <c r="B134" s="1159"/>
      <c r="C134" s="1116" t="s">
        <v>1627</v>
      </c>
      <c r="D134" s="1116"/>
      <c r="E134" s="1116"/>
      <c r="F134" s="1117" t="s">
        <v>1628</v>
      </c>
      <c r="G134" s="1117"/>
      <c r="H134" s="1117"/>
      <c r="I134" s="1117"/>
      <c r="J134" s="1117"/>
      <c r="K134" s="1117"/>
      <c r="L134" s="1117"/>
      <c r="M134" s="1117"/>
      <c r="N134" s="1117"/>
      <c r="O134" s="1117"/>
      <c r="P134" s="1117"/>
      <c r="Q134" s="1117"/>
      <c r="R134" s="1117"/>
      <c r="S134" s="1117"/>
      <c r="T134" s="1117"/>
      <c r="U134" s="1117"/>
      <c r="V134" s="1118">
        <v>692</v>
      </c>
      <c r="W134" s="1118"/>
      <c r="X134" s="1118"/>
      <c r="Y134" s="1118"/>
      <c r="Z134" s="1118"/>
      <c r="AA134" s="1118">
        <v>8229</v>
      </c>
      <c r="AB134" s="1118"/>
      <c r="AC134" s="1118"/>
      <c r="AD134" s="1118"/>
      <c r="AE134" s="1118"/>
      <c r="AF134" s="1267">
        <f t="shared" ref="AF134:AF140" si="3">(AA134/V134)-1</f>
        <v>10.891618497109826</v>
      </c>
      <c r="AG134" s="1268"/>
    </row>
    <row r="135" spans="1:33" ht="15" x14ac:dyDescent="0.25">
      <c r="A135" s="1159">
        <v>53</v>
      </c>
      <c r="B135" s="1159"/>
      <c r="C135" s="1116" t="s">
        <v>1629</v>
      </c>
      <c r="D135" s="1116"/>
      <c r="E135" s="1116"/>
      <c r="F135" s="1117" t="s">
        <v>1630</v>
      </c>
      <c r="G135" s="1117"/>
      <c r="H135" s="1117"/>
      <c r="I135" s="1117"/>
      <c r="J135" s="1117"/>
      <c r="K135" s="1117"/>
      <c r="L135" s="1117"/>
      <c r="M135" s="1117"/>
      <c r="N135" s="1117"/>
      <c r="O135" s="1117"/>
      <c r="P135" s="1117"/>
      <c r="Q135" s="1117"/>
      <c r="R135" s="1117"/>
      <c r="S135" s="1117"/>
      <c r="T135" s="1117"/>
      <c r="U135" s="1117"/>
      <c r="V135" s="1118">
        <v>0</v>
      </c>
      <c r="W135" s="1118"/>
      <c r="X135" s="1118"/>
      <c r="Y135" s="1118"/>
      <c r="Z135" s="1118"/>
      <c r="AA135" s="1118">
        <v>0</v>
      </c>
      <c r="AB135" s="1118"/>
      <c r="AC135" s="1118"/>
      <c r="AD135" s="1118"/>
      <c r="AE135" s="1118"/>
      <c r="AF135" s="1267">
        <v>0</v>
      </c>
      <c r="AG135" s="1268"/>
    </row>
    <row r="136" spans="1:33" ht="15" x14ac:dyDescent="0.25">
      <c r="A136" s="1159"/>
      <c r="B136" s="1159"/>
      <c r="C136" s="1264" t="s">
        <v>1631</v>
      </c>
      <c r="D136" s="1264"/>
      <c r="E136" s="1264"/>
      <c r="F136" s="1265" t="s">
        <v>1632</v>
      </c>
      <c r="G136" s="1265"/>
      <c r="H136" s="1265"/>
      <c r="I136" s="1265"/>
      <c r="J136" s="1265"/>
      <c r="K136" s="1265"/>
      <c r="L136" s="1265"/>
      <c r="M136" s="1265"/>
      <c r="N136" s="1265"/>
      <c r="O136" s="1265"/>
      <c r="P136" s="1265"/>
      <c r="Q136" s="1265"/>
      <c r="R136" s="1265"/>
      <c r="S136" s="1265"/>
      <c r="T136" s="1265"/>
      <c r="U136" s="1265"/>
      <c r="V136" s="1266">
        <v>0</v>
      </c>
      <c r="W136" s="1266"/>
      <c r="X136" s="1266"/>
      <c r="Y136" s="1266"/>
      <c r="Z136" s="1266"/>
      <c r="AA136" s="1266">
        <v>0</v>
      </c>
      <c r="AB136" s="1266"/>
      <c r="AC136" s="1266"/>
      <c r="AD136" s="1266"/>
      <c r="AE136" s="1266"/>
      <c r="AF136" s="1267">
        <v>0</v>
      </c>
      <c r="AG136" s="1268"/>
    </row>
    <row r="137" spans="1:33" ht="15" x14ac:dyDescent="0.25">
      <c r="A137" s="1159">
        <v>54</v>
      </c>
      <c r="B137" s="1159"/>
      <c r="C137" s="1116" t="s">
        <v>1633</v>
      </c>
      <c r="D137" s="1116"/>
      <c r="E137" s="1116"/>
      <c r="F137" s="1117" t="s">
        <v>1634</v>
      </c>
      <c r="G137" s="1117"/>
      <c r="H137" s="1117"/>
      <c r="I137" s="1117"/>
      <c r="J137" s="1117"/>
      <c r="K137" s="1117"/>
      <c r="L137" s="1117"/>
      <c r="M137" s="1117"/>
      <c r="N137" s="1117"/>
      <c r="O137" s="1117"/>
      <c r="P137" s="1117"/>
      <c r="Q137" s="1117"/>
      <c r="R137" s="1117"/>
      <c r="S137" s="1117"/>
      <c r="T137" s="1117"/>
      <c r="U137" s="1117"/>
      <c r="V137" s="1118">
        <v>65091</v>
      </c>
      <c r="W137" s="1118"/>
      <c r="X137" s="1118"/>
      <c r="Y137" s="1118"/>
      <c r="Z137" s="1118"/>
      <c r="AA137" s="1118">
        <v>51654</v>
      </c>
      <c r="AB137" s="1118"/>
      <c r="AC137" s="1118"/>
      <c r="AD137" s="1118"/>
      <c r="AE137" s="1118"/>
      <c r="AF137" s="1267">
        <f t="shared" si="3"/>
        <v>-0.20643406922616026</v>
      </c>
      <c r="AG137" s="1268"/>
    </row>
    <row r="138" spans="1:33" ht="15" x14ac:dyDescent="0.25">
      <c r="A138" s="1159">
        <v>55</v>
      </c>
      <c r="B138" s="1159"/>
      <c r="C138" s="1116" t="s">
        <v>1635</v>
      </c>
      <c r="D138" s="1116"/>
      <c r="E138" s="1116"/>
      <c r="F138" s="1117" t="s">
        <v>1312</v>
      </c>
      <c r="G138" s="1117"/>
      <c r="H138" s="1117"/>
      <c r="I138" s="1117"/>
      <c r="J138" s="1117"/>
      <c r="K138" s="1117"/>
      <c r="L138" s="1117"/>
      <c r="M138" s="1117"/>
      <c r="N138" s="1117"/>
      <c r="O138" s="1117"/>
      <c r="P138" s="1117"/>
      <c r="Q138" s="1117"/>
      <c r="R138" s="1117"/>
      <c r="S138" s="1117"/>
      <c r="T138" s="1117"/>
      <c r="U138" s="1117"/>
      <c r="V138" s="1118">
        <v>38529</v>
      </c>
      <c r="W138" s="1118"/>
      <c r="X138" s="1118"/>
      <c r="Y138" s="1118"/>
      <c r="Z138" s="1118"/>
      <c r="AA138" s="1118">
        <v>56703</v>
      </c>
      <c r="AB138" s="1118"/>
      <c r="AC138" s="1118"/>
      <c r="AD138" s="1118"/>
      <c r="AE138" s="1118"/>
      <c r="AF138" s="1272">
        <f t="shared" si="3"/>
        <v>0.47169664408627265</v>
      </c>
      <c r="AG138" s="1273"/>
    </row>
    <row r="139" spans="1:33" ht="15" x14ac:dyDescent="0.25">
      <c r="A139" s="1274"/>
      <c r="B139" s="1274"/>
      <c r="C139" s="1275"/>
      <c r="D139" s="1275"/>
      <c r="E139" s="1275"/>
      <c r="F139" s="1276" t="s">
        <v>1636</v>
      </c>
      <c r="G139" s="1276"/>
      <c r="H139" s="1276"/>
      <c r="I139" s="1276"/>
      <c r="J139" s="1276"/>
      <c r="K139" s="1276"/>
      <c r="L139" s="1276"/>
      <c r="M139" s="1276"/>
      <c r="N139" s="1276"/>
      <c r="O139" s="1276"/>
      <c r="P139" s="1276"/>
      <c r="Q139" s="1276"/>
      <c r="R139" s="1276"/>
      <c r="S139" s="1276"/>
      <c r="T139" s="1276"/>
      <c r="U139" s="1276"/>
      <c r="V139" s="1277">
        <f>V63+V128</f>
        <v>3743786</v>
      </c>
      <c r="W139" s="1277"/>
      <c r="X139" s="1277"/>
      <c r="Y139" s="1277"/>
      <c r="Z139" s="1277"/>
      <c r="AA139" s="1277">
        <f>AA63+AA128</f>
        <v>3899321</v>
      </c>
      <c r="AB139" s="1277"/>
      <c r="AC139" s="1277"/>
      <c r="AD139" s="1277"/>
      <c r="AE139" s="1277"/>
      <c r="AF139" s="1278">
        <f t="shared" si="3"/>
        <v>4.1544842573800977E-2</v>
      </c>
      <c r="AG139" s="1279"/>
    </row>
    <row r="140" spans="1:33" ht="15" x14ac:dyDescent="0.25">
      <c r="A140" s="1280">
        <v>56</v>
      </c>
      <c r="B140" s="1280"/>
      <c r="C140" s="1281" t="s">
        <v>1637</v>
      </c>
      <c r="D140" s="1281"/>
      <c r="E140" s="1281"/>
      <c r="F140" s="1282" t="s">
        <v>1638</v>
      </c>
      <c r="G140" s="1282"/>
      <c r="H140" s="1282"/>
      <c r="I140" s="1282"/>
      <c r="J140" s="1282"/>
      <c r="K140" s="1282"/>
      <c r="L140" s="1282"/>
      <c r="M140" s="1282"/>
      <c r="N140" s="1282"/>
      <c r="O140" s="1282"/>
      <c r="P140" s="1282"/>
      <c r="Q140" s="1282"/>
      <c r="R140" s="1282"/>
      <c r="S140" s="1282"/>
      <c r="T140" s="1282"/>
      <c r="U140" s="1282"/>
      <c r="V140" s="1283">
        <v>99290</v>
      </c>
      <c r="W140" s="1283"/>
      <c r="X140" s="1283"/>
      <c r="Y140" s="1283"/>
      <c r="Z140" s="1283"/>
      <c r="AA140" s="1283">
        <v>41482</v>
      </c>
      <c r="AB140" s="1283"/>
      <c r="AC140" s="1283"/>
      <c r="AD140" s="1283"/>
      <c r="AE140" s="1283"/>
      <c r="AF140" s="1284">
        <f t="shared" si="3"/>
        <v>-0.58221371739349381</v>
      </c>
      <c r="AG140" s="1285"/>
    </row>
    <row r="141" spans="1:33" ht="15" x14ac:dyDescent="0.25">
      <c r="A141" s="153"/>
      <c r="B141" s="153"/>
      <c r="C141" s="153"/>
      <c r="D141" s="153"/>
      <c r="E141" s="153"/>
      <c r="F141" s="153"/>
      <c r="G141" s="153"/>
      <c r="H141" s="153"/>
      <c r="I141" s="153"/>
      <c r="J141" s="153"/>
      <c r="K141" s="153"/>
      <c r="L141" s="153"/>
      <c r="M141" s="153"/>
      <c r="N141" s="153"/>
      <c r="O141" s="153"/>
      <c r="P141" s="153"/>
      <c r="Q141" s="153"/>
      <c r="R141" s="153"/>
      <c r="S141" s="153"/>
      <c r="T141" s="153"/>
      <c r="U141" s="153"/>
      <c r="V141" s="153"/>
      <c r="W141" s="153"/>
      <c r="X141" s="153"/>
      <c r="Y141" s="153"/>
      <c r="Z141" s="153"/>
      <c r="AA141" s="153"/>
      <c r="AB141" s="153"/>
      <c r="AC141" s="153"/>
      <c r="AD141" s="153"/>
      <c r="AE141" s="153"/>
      <c r="AF141" s="153"/>
      <c r="AG141" s="154"/>
    </row>
    <row r="142" spans="1:33" ht="15" x14ac:dyDescent="0.25">
      <c r="A142" s="1082" t="s">
        <v>1372</v>
      </c>
      <c r="B142" s="1082"/>
      <c r="C142" s="1082"/>
      <c r="D142" s="1082"/>
      <c r="E142" s="1082"/>
      <c r="F142" s="1082"/>
      <c r="G142" s="1082"/>
      <c r="H142" s="1082"/>
      <c r="I142" s="1082"/>
      <c r="J142" s="1082"/>
      <c r="K142" s="1082"/>
      <c r="L142" s="1082"/>
      <c r="M142" s="1082"/>
      <c r="N142" s="1082"/>
      <c r="O142" s="1082"/>
      <c r="P142" s="1082"/>
      <c r="Q142" s="1082"/>
      <c r="R142" s="1082"/>
      <c r="S142" s="1082"/>
      <c r="T142" s="1082"/>
      <c r="U142" s="1082"/>
      <c r="V142" s="1082"/>
      <c r="W142" s="1082"/>
      <c r="X142" s="1082"/>
      <c r="Y142" s="1082"/>
      <c r="Z142" s="1082"/>
      <c r="AA142" s="1082"/>
      <c r="AB142" s="1082"/>
      <c r="AC142" s="1082"/>
      <c r="AD142" s="1082"/>
      <c r="AE142" s="1082"/>
      <c r="AF142" s="1082"/>
      <c r="AG142" s="1082"/>
    </row>
    <row r="143" spans="1:33" ht="15" x14ac:dyDescent="0.2">
      <c r="A143" s="1269" t="s">
        <v>3657</v>
      </c>
      <c r="B143" s="1269"/>
      <c r="C143" s="1269"/>
      <c r="D143" s="1269"/>
      <c r="E143" s="1269"/>
      <c r="F143" s="1269"/>
      <c r="G143" s="1269"/>
      <c r="H143" s="1269"/>
      <c r="I143" s="1269"/>
      <c r="J143" s="1269"/>
      <c r="K143" s="1269"/>
      <c r="L143" s="1269"/>
      <c r="M143" s="1269"/>
      <c r="N143" s="1269"/>
      <c r="O143" s="1269"/>
      <c r="P143" s="1269"/>
      <c r="Q143" s="1269"/>
      <c r="R143" s="1269"/>
      <c r="S143" s="1269"/>
      <c r="T143" s="1269"/>
      <c r="U143" s="1269"/>
      <c r="V143" s="1269"/>
      <c r="W143" s="1269"/>
      <c r="X143" s="1269"/>
      <c r="Y143" s="1269"/>
      <c r="Z143" s="1269"/>
      <c r="AA143" s="1269"/>
      <c r="AB143" s="1269"/>
      <c r="AC143" s="1269"/>
      <c r="AD143" s="1269"/>
      <c r="AE143" s="1269"/>
      <c r="AF143" s="1269"/>
      <c r="AG143" s="1269"/>
    </row>
    <row r="144" spans="1:33" ht="15" x14ac:dyDescent="0.25">
      <c r="A144" s="33"/>
      <c r="B144" s="33"/>
      <c r="C144" s="33"/>
      <c r="D144" s="33"/>
      <c r="E144" s="33"/>
      <c r="F144" s="33"/>
      <c r="G144" s="33"/>
      <c r="H144" s="33"/>
      <c r="I144" s="33"/>
      <c r="J144" s="33"/>
      <c r="K144" s="33"/>
      <c r="L144" s="33"/>
      <c r="M144" s="33"/>
      <c r="N144" s="33"/>
      <c r="O144" s="33"/>
      <c r="P144" s="33"/>
      <c r="Q144" s="33"/>
      <c r="R144" s="33"/>
      <c r="S144" s="33"/>
      <c r="T144" s="33"/>
      <c r="U144" s="33"/>
      <c r="V144" s="33"/>
      <c r="W144" s="33"/>
      <c r="X144" s="1270" t="s">
        <v>1639</v>
      </c>
      <c r="Y144" s="1270"/>
      <c r="Z144" s="1270"/>
      <c r="AA144" s="1270"/>
      <c r="AB144" s="1270"/>
      <c r="AC144" s="1270"/>
      <c r="AD144" s="1270"/>
      <c r="AE144" s="1270"/>
      <c r="AF144" s="1270"/>
      <c r="AG144" s="1270"/>
    </row>
    <row r="145" spans="1:33" ht="53.25" customHeight="1" x14ac:dyDescent="0.2">
      <c r="A145" s="1105" t="s">
        <v>3</v>
      </c>
      <c r="B145" s="1105"/>
      <c r="C145" s="1105"/>
      <c r="D145" s="1105"/>
      <c r="E145" s="1105"/>
      <c r="F145" s="1105"/>
      <c r="G145" s="1105"/>
      <c r="H145" s="1105"/>
      <c r="I145" s="1105"/>
      <c r="J145" s="1105"/>
      <c r="K145" s="1105"/>
      <c r="L145" s="1105"/>
      <c r="M145" s="1105"/>
      <c r="N145" s="1105"/>
      <c r="O145" s="1105"/>
      <c r="P145" s="1105"/>
      <c r="Q145" s="1105"/>
      <c r="R145" s="1105"/>
      <c r="S145" s="1105"/>
      <c r="T145" s="1105"/>
      <c r="U145" s="1105" t="s">
        <v>1640</v>
      </c>
      <c r="V145" s="1105"/>
      <c r="W145" s="1105"/>
      <c r="X145" s="1105" t="s">
        <v>1641</v>
      </c>
      <c r="Y145" s="1105"/>
      <c r="Z145" s="1105"/>
      <c r="AA145" s="1105"/>
      <c r="AB145" s="948" t="s">
        <v>1642</v>
      </c>
      <c r="AC145" s="948"/>
      <c r="AD145" s="948"/>
      <c r="AE145" s="948"/>
      <c r="AF145" s="1238" t="s">
        <v>3673</v>
      </c>
      <c r="AG145" s="1238"/>
    </row>
    <row r="146" spans="1:33" ht="15" x14ac:dyDescent="0.2">
      <c r="A146" s="1051" t="s">
        <v>1643</v>
      </c>
      <c r="B146" s="1051"/>
      <c r="C146" s="1051"/>
      <c r="D146" s="1051"/>
      <c r="E146" s="1051"/>
      <c r="F146" s="1051"/>
      <c r="G146" s="1051"/>
      <c r="H146" s="1051"/>
      <c r="I146" s="1051"/>
      <c r="J146" s="1051"/>
      <c r="K146" s="1051"/>
      <c r="L146" s="1051"/>
      <c r="M146" s="1051"/>
      <c r="N146" s="1051"/>
      <c r="O146" s="1051"/>
      <c r="P146" s="1051"/>
      <c r="Q146" s="1051"/>
      <c r="R146" s="1051"/>
      <c r="S146" s="1051"/>
      <c r="T146" s="1051"/>
      <c r="U146" s="1070" t="s">
        <v>1644</v>
      </c>
      <c r="V146" s="1070"/>
      <c r="W146" s="1070"/>
      <c r="X146" s="1255">
        <v>1457116</v>
      </c>
      <c r="Y146" s="1255"/>
      <c r="Z146" s="1255"/>
      <c r="AA146" s="1255"/>
      <c r="AB146" s="1255">
        <v>1396150</v>
      </c>
      <c r="AC146" s="1255"/>
      <c r="AD146" s="1255"/>
      <c r="AE146" s="1255"/>
      <c r="AF146" s="1271">
        <f t="shared" ref="AF146:AF158" si="4">(AB146/X146)-1</f>
        <v>-4.1840182936705106E-2</v>
      </c>
      <c r="AG146" s="1271"/>
    </row>
    <row r="147" spans="1:33" ht="15" x14ac:dyDescent="0.2">
      <c r="A147" s="1051" t="s">
        <v>1645</v>
      </c>
      <c r="B147" s="1051"/>
      <c r="C147" s="1051"/>
      <c r="D147" s="1051"/>
      <c r="E147" s="1051"/>
      <c r="F147" s="1051"/>
      <c r="G147" s="1051"/>
      <c r="H147" s="1051"/>
      <c r="I147" s="1051"/>
      <c r="J147" s="1051"/>
      <c r="K147" s="1051"/>
      <c r="L147" s="1051"/>
      <c r="M147" s="1051"/>
      <c r="N147" s="1051"/>
      <c r="O147" s="1051"/>
      <c r="P147" s="1051"/>
      <c r="Q147" s="1051"/>
      <c r="R147" s="1051"/>
      <c r="S147" s="1051"/>
      <c r="T147" s="1051"/>
      <c r="U147" s="1070" t="s">
        <v>1646</v>
      </c>
      <c r="V147" s="1070"/>
      <c r="W147" s="1070"/>
      <c r="X147" s="1255">
        <v>1460733</v>
      </c>
      <c r="Y147" s="1255"/>
      <c r="Z147" s="1255"/>
      <c r="AA147" s="1255"/>
      <c r="AB147" s="1255">
        <v>1433247</v>
      </c>
      <c r="AC147" s="1255"/>
      <c r="AD147" s="1255"/>
      <c r="AE147" s="1255"/>
      <c r="AF147" s="1256">
        <f t="shared" si="4"/>
        <v>-1.881658044283252E-2</v>
      </c>
      <c r="AG147" s="1256"/>
    </row>
    <row r="148" spans="1:33" ht="15" x14ac:dyDescent="0.2">
      <c r="A148" s="1111" t="s">
        <v>3680</v>
      </c>
      <c r="B148" s="1111"/>
      <c r="C148" s="1111"/>
      <c r="D148" s="1111"/>
      <c r="E148" s="1111"/>
      <c r="F148" s="1111"/>
      <c r="G148" s="1111"/>
      <c r="H148" s="1111"/>
      <c r="I148" s="1111"/>
      <c r="J148" s="1111"/>
      <c r="K148" s="1111"/>
      <c r="L148" s="1111"/>
      <c r="M148" s="1111"/>
      <c r="N148" s="1111"/>
      <c r="O148" s="1111"/>
      <c r="P148" s="1111"/>
      <c r="Q148" s="1111"/>
      <c r="R148" s="1111"/>
      <c r="S148" s="1111"/>
      <c r="T148" s="1111"/>
      <c r="U148" s="1096" t="s">
        <v>1647</v>
      </c>
      <c r="V148" s="1096"/>
      <c r="W148" s="1096"/>
      <c r="X148" s="1257">
        <f>X146-X147</f>
        <v>-3617</v>
      </c>
      <c r="Y148" s="1257"/>
      <c r="Z148" s="1257"/>
      <c r="AA148" s="1257"/>
      <c r="AB148" s="1257">
        <f>AB146-AB147</f>
        <v>-37097</v>
      </c>
      <c r="AC148" s="1257"/>
      <c r="AD148" s="1257"/>
      <c r="AE148" s="1257"/>
      <c r="AF148" s="1258">
        <f t="shared" si="4"/>
        <v>9.2562897428808402</v>
      </c>
      <c r="AG148" s="1258"/>
    </row>
    <row r="149" spans="1:33" ht="15.75" customHeight="1" x14ac:dyDescent="0.2">
      <c r="A149" s="1051" t="s">
        <v>1648</v>
      </c>
      <c r="B149" s="1051"/>
      <c r="C149" s="1051"/>
      <c r="D149" s="1051"/>
      <c r="E149" s="1051"/>
      <c r="F149" s="1051"/>
      <c r="G149" s="1051"/>
      <c r="H149" s="1051"/>
      <c r="I149" s="1051"/>
      <c r="J149" s="1051"/>
      <c r="K149" s="1051"/>
      <c r="L149" s="1051"/>
      <c r="M149" s="1051"/>
      <c r="N149" s="1051"/>
      <c r="O149" s="1051"/>
      <c r="P149" s="1051"/>
      <c r="Q149" s="1051"/>
      <c r="R149" s="1051"/>
      <c r="S149" s="1051"/>
      <c r="T149" s="1051"/>
      <c r="U149" s="1096"/>
      <c r="V149" s="1096"/>
      <c r="W149" s="1096"/>
      <c r="X149" s="1255"/>
      <c r="Y149" s="1255"/>
      <c r="Z149" s="1255"/>
      <c r="AA149" s="1255"/>
      <c r="AB149" s="1255"/>
      <c r="AC149" s="1255"/>
      <c r="AD149" s="1255"/>
      <c r="AE149" s="1255"/>
      <c r="AF149" s="1256"/>
      <c r="AG149" s="1256"/>
    </row>
    <row r="150" spans="1:33" ht="15" x14ac:dyDescent="0.2">
      <c r="A150" s="1051" t="s">
        <v>1649</v>
      </c>
      <c r="B150" s="1051"/>
      <c r="C150" s="1051"/>
      <c r="D150" s="1051"/>
      <c r="E150" s="1051"/>
      <c r="F150" s="1051"/>
      <c r="G150" s="1051"/>
      <c r="H150" s="1051"/>
      <c r="I150" s="1051"/>
      <c r="J150" s="1051"/>
      <c r="K150" s="1051"/>
      <c r="L150" s="1051"/>
      <c r="M150" s="1051"/>
      <c r="N150" s="1051"/>
      <c r="O150" s="1051"/>
      <c r="P150" s="1051"/>
      <c r="Q150" s="1051"/>
      <c r="R150" s="1051"/>
      <c r="S150" s="1051"/>
      <c r="T150" s="1051"/>
      <c r="U150" s="1096"/>
      <c r="V150" s="1096"/>
      <c r="W150" s="1096"/>
      <c r="X150" s="1257">
        <f>SUM(X151:X153)</f>
        <v>68708</v>
      </c>
      <c r="Y150" s="1257"/>
      <c r="Z150" s="1257"/>
      <c r="AA150" s="1257"/>
      <c r="AB150" s="1257">
        <f>SUM(AB151:AB153)</f>
        <v>88751</v>
      </c>
      <c r="AC150" s="1257"/>
      <c r="AD150" s="1257"/>
      <c r="AE150" s="1257"/>
      <c r="AF150" s="1258">
        <f t="shared" ref="AF150:AF151" si="5">(AB150/X150)-1</f>
        <v>0.29171275542877106</v>
      </c>
      <c r="AG150" s="1258"/>
    </row>
    <row r="151" spans="1:33" ht="28.5" customHeight="1" x14ac:dyDescent="0.2">
      <c r="A151" s="1259" t="s">
        <v>1650</v>
      </c>
      <c r="B151" s="1259"/>
      <c r="C151" s="1259"/>
      <c r="D151" s="1259"/>
      <c r="E151" s="1259"/>
      <c r="F151" s="1259"/>
      <c r="G151" s="1259"/>
      <c r="H151" s="1259"/>
      <c r="I151" s="1259"/>
      <c r="J151" s="1259"/>
      <c r="K151" s="1259"/>
      <c r="L151" s="1259"/>
      <c r="M151" s="1259"/>
      <c r="N151" s="1259"/>
      <c r="O151" s="1259"/>
      <c r="P151" s="1259"/>
      <c r="Q151" s="1259"/>
      <c r="R151" s="1259"/>
      <c r="S151" s="1259"/>
      <c r="T151" s="1259"/>
      <c r="U151" s="1096"/>
      <c r="V151" s="1096"/>
      <c r="W151" s="1096"/>
      <c r="X151" s="1260">
        <v>163</v>
      </c>
      <c r="Y151" s="1260"/>
      <c r="Z151" s="1260"/>
      <c r="AA151" s="1260"/>
      <c r="AB151" s="1260">
        <v>28147</v>
      </c>
      <c r="AC151" s="1260"/>
      <c r="AD151" s="1260"/>
      <c r="AE151" s="1260"/>
      <c r="AF151" s="1256">
        <f t="shared" si="5"/>
        <v>171.68098159509202</v>
      </c>
      <c r="AG151" s="1256"/>
    </row>
    <row r="152" spans="1:33" ht="27.75" customHeight="1" x14ac:dyDescent="0.2">
      <c r="A152" s="1259" t="s">
        <v>1651</v>
      </c>
      <c r="B152" s="1259"/>
      <c r="C152" s="1259"/>
      <c r="D152" s="1259"/>
      <c r="E152" s="1259"/>
      <c r="F152" s="1259"/>
      <c r="G152" s="1259"/>
      <c r="H152" s="1259"/>
      <c r="I152" s="1259"/>
      <c r="J152" s="1259"/>
      <c r="K152" s="1259"/>
      <c r="L152" s="1259"/>
      <c r="M152" s="1259"/>
      <c r="N152" s="1259"/>
      <c r="O152" s="1259"/>
      <c r="P152" s="1259"/>
      <c r="Q152" s="1259"/>
      <c r="R152" s="1259"/>
      <c r="S152" s="1259"/>
      <c r="T152" s="1259"/>
      <c r="U152" s="1070"/>
      <c r="V152" s="1070"/>
      <c r="W152" s="1070"/>
      <c r="X152" s="1255">
        <v>68545</v>
      </c>
      <c r="Y152" s="1255"/>
      <c r="Z152" s="1255"/>
      <c r="AA152" s="1255"/>
      <c r="AB152" s="1255">
        <v>6844</v>
      </c>
      <c r="AC152" s="1255"/>
      <c r="AD152" s="1255"/>
      <c r="AE152" s="1255"/>
      <c r="AF152" s="1256">
        <f t="shared" si="4"/>
        <v>-0.90015318403968192</v>
      </c>
      <c r="AG152" s="1256"/>
    </row>
    <row r="153" spans="1:33" ht="22.5" customHeight="1" x14ac:dyDescent="0.2">
      <c r="A153" s="1051" t="s">
        <v>1652</v>
      </c>
      <c r="B153" s="1051"/>
      <c r="C153" s="1051"/>
      <c r="D153" s="1051"/>
      <c r="E153" s="1051"/>
      <c r="F153" s="1051"/>
      <c r="G153" s="1051"/>
      <c r="H153" s="1051"/>
      <c r="I153" s="1051"/>
      <c r="J153" s="1051"/>
      <c r="K153" s="1051"/>
      <c r="L153" s="1051"/>
      <c r="M153" s="1051"/>
      <c r="N153" s="1051"/>
      <c r="O153" s="1051"/>
      <c r="P153" s="1051"/>
      <c r="Q153" s="1051"/>
      <c r="R153" s="1051"/>
      <c r="S153" s="1051"/>
      <c r="T153" s="1051"/>
      <c r="U153" s="1070"/>
      <c r="V153" s="1070"/>
      <c r="W153" s="1070"/>
      <c r="X153" s="1255">
        <v>0</v>
      </c>
      <c r="Y153" s="1255"/>
      <c r="Z153" s="1255"/>
      <c r="AA153" s="1255"/>
      <c r="AB153" s="1255">
        <v>53760</v>
      </c>
      <c r="AC153" s="1255"/>
      <c r="AD153" s="1255"/>
      <c r="AE153" s="1255"/>
      <c r="AF153" s="1256">
        <v>0</v>
      </c>
      <c r="AG153" s="1256"/>
    </row>
    <row r="154" spans="1:33" ht="15" x14ac:dyDescent="0.2">
      <c r="A154" s="1051" t="s">
        <v>1653</v>
      </c>
      <c r="B154" s="1051"/>
      <c r="C154" s="1051"/>
      <c r="D154" s="1051"/>
      <c r="E154" s="1051"/>
      <c r="F154" s="1051"/>
      <c r="G154" s="1051"/>
      <c r="H154" s="1051"/>
      <c r="I154" s="1051"/>
      <c r="J154" s="1051"/>
      <c r="K154" s="1051"/>
      <c r="L154" s="1051"/>
      <c r="M154" s="1051"/>
      <c r="N154" s="1051"/>
      <c r="O154" s="1051"/>
      <c r="P154" s="1051"/>
      <c r="Q154" s="1051"/>
      <c r="R154" s="1051"/>
      <c r="S154" s="1051"/>
      <c r="T154" s="1051"/>
      <c r="U154" s="1182"/>
      <c r="V154" s="1182"/>
      <c r="W154" s="1182"/>
      <c r="X154" s="1257">
        <f>SUM(X155:X155)</f>
        <v>0</v>
      </c>
      <c r="Y154" s="1257"/>
      <c r="Z154" s="1257"/>
      <c r="AA154" s="1257"/>
      <c r="AB154" s="1257">
        <f>SUM(AB155:AB155)</f>
        <v>0</v>
      </c>
      <c r="AC154" s="1257"/>
      <c r="AD154" s="1257"/>
      <c r="AE154" s="1257"/>
      <c r="AF154" s="1258">
        <v>0</v>
      </c>
      <c r="AG154" s="1258"/>
    </row>
    <row r="155" spans="1:33" ht="29.25" customHeight="1" x14ac:dyDescent="0.2">
      <c r="A155" s="1261" t="s">
        <v>1654</v>
      </c>
      <c r="B155" s="1261"/>
      <c r="C155" s="1261"/>
      <c r="D155" s="1261"/>
      <c r="E155" s="1261"/>
      <c r="F155" s="1261"/>
      <c r="G155" s="1261"/>
      <c r="H155" s="1261"/>
      <c r="I155" s="1261"/>
      <c r="J155" s="1261"/>
      <c r="K155" s="1261"/>
      <c r="L155" s="1261"/>
      <c r="M155" s="1261"/>
      <c r="N155" s="1261"/>
      <c r="O155" s="1261"/>
      <c r="P155" s="1261"/>
      <c r="Q155" s="1261"/>
      <c r="R155" s="1261"/>
      <c r="S155" s="1261"/>
      <c r="T155" s="1261"/>
      <c r="U155" s="1070"/>
      <c r="V155" s="1070"/>
      <c r="W155" s="1070"/>
      <c r="X155" s="1255">
        <v>0</v>
      </c>
      <c r="Y155" s="1255"/>
      <c r="Z155" s="1255"/>
      <c r="AA155" s="1255"/>
      <c r="AB155" s="1255">
        <v>0</v>
      </c>
      <c r="AC155" s="1255"/>
      <c r="AD155" s="1255"/>
      <c r="AE155" s="1255"/>
      <c r="AF155" s="1256">
        <v>0</v>
      </c>
      <c r="AG155" s="1256"/>
    </row>
    <row r="156" spans="1:33" ht="17.25" customHeight="1" x14ac:dyDescent="0.2">
      <c r="A156" s="1111" t="s">
        <v>1655</v>
      </c>
      <c r="B156" s="1111"/>
      <c r="C156" s="1111"/>
      <c r="D156" s="1111"/>
      <c r="E156" s="1111"/>
      <c r="F156" s="1111"/>
      <c r="G156" s="1111"/>
      <c r="H156" s="1111"/>
      <c r="I156" s="1111"/>
      <c r="J156" s="1111"/>
      <c r="K156" s="1111"/>
      <c r="L156" s="1111"/>
      <c r="M156" s="1111"/>
      <c r="N156" s="1111"/>
      <c r="O156" s="1111"/>
      <c r="P156" s="1111"/>
      <c r="Q156" s="1111"/>
      <c r="R156" s="1111"/>
      <c r="S156" s="1111"/>
      <c r="T156" s="1111"/>
      <c r="U156" s="1182"/>
      <c r="V156" s="1182"/>
      <c r="W156" s="1182"/>
      <c r="X156" s="1257">
        <f>SUM(X157:X158)</f>
        <v>6048</v>
      </c>
      <c r="Y156" s="1257"/>
      <c r="Z156" s="1257"/>
      <c r="AA156" s="1257"/>
      <c r="AB156" s="1257">
        <f>SUM(AB157:AB158)</f>
        <v>51654</v>
      </c>
      <c r="AC156" s="1257"/>
      <c r="AD156" s="1257"/>
      <c r="AE156" s="1257"/>
      <c r="AF156" s="1258">
        <f t="shared" si="4"/>
        <v>7.5406746031746028</v>
      </c>
      <c r="AG156" s="1258"/>
    </row>
    <row r="157" spans="1:33" ht="19.5" customHeight="1" x14ac:dyDescent="0.2">
      <c r="A157" s="1051" t="s">
        <v>1656</v>
      </c>
      <c r="B157" s="1051"/>
      <c r="C157" s="1051"/>
      <c r="D157" s="1051"/>
      <c r="E157" s="1051"/>
      <c r="F157" s="1051"/>
      <c r="G157" s="1051"/>
      <c r="H157" s="1051"/>
      <c r="I157" s="1051"/>
      <c r="J157" s="1051"/>
      <c r="K157" s="1051"/>
      <c r="L157" s="1051"/>
      <c r="M157" s="1051"/>
      <c r="N157" s="1051"/>
      <c r="O157" s="1051"/>
      <c r="P157" s="1051"/>
      <c r="Q157" s="1051"/>
      <c r="R157" s="1051"/>
      <c r="S157" s="1051"/>
      <c r="T157" s="1051"/>
      <c r="U157" s="1070"/>
      <c r="V157" s="1070"/>
      <c r="W157" s="1070"/>
      <c r="X157" s="1255">
        <v>1166</v>
      </c>
      <c r="Y157" s="1255"/>
      <c r="Z157" s="1255"/>
      <c r="AA157" s="1255"/>
      <c r="AB157" s="1255">
        <v>47155</v>
      </c>
      <c r="AC157" s="1255"/>
      <c r="AD157" s="1255"/>
      <c r="AE157" s="1255"/>
      <c r="AF157" s="1256">
        <f t="shared" si="4"/>
        <v>39.441680960548887</v>
      </c>
      <c r="AG157" s="1256"/>
    </row>
    <row r="158" spans="1:33" ht="19.5" customHeight="1" x14ac:dyDescent="0.2">
      <c r="A158" s="1262" t="s">
        <v>1657</v>
      </c>
      <c r="B158" s="1262"/>
      <c r="C158" s="1262"/>
      <c r="D158" s="1262"/>
      <c r="E158" s="1262"/>
      <c r="F158" s="1262"/>
      <c r="G158" s="1262"/>
      <c r="H158" s="1262"/>
      <c r="I158" s="1262"/>
      <c r="J158" s="1262"/>
      <c r="K158" s="1262"/>
      <c r="L158" s="1262"/>
      <c r="M158" s="1262"/>
      <c r="N158" s="1262"/>
      <c r="O158" s="1262"/>
      <c r="P158" s="1262"/>
      <c r="Q158" s="1262"/>
      <c r="R158" s="1262"/>
      <c r="S158" s="1262"/>
      <c r="T158" s="1262"/>
      <c r="U158" s="1263"/>
      <c r="V158" s="1263"/>
      <c r="W158" s="1263"/>
      <c r="X158" s="1249">
        <v>4882</v>
      </c>
      <c r="Y158" s="1249"/>
      <c r="Z158" s="1249"/>
      <c r="AA158" s="1249"/>
      <c r="AB158" s="1249">
        <v>4499</v>
      </c>
      <c r="AC158" s="1249"/>
      <c r="AD158" s="1249"/>
      <c r="AE158" s="1249"/>
      <c r="AF158" s="1250">
        <f t="shared" si="4"/>
        <v>-7.8451454321999181E-2</v>
      </c>
      <c r="AG158" s="1250"/>
    </row>
    <row r="159" spans="1:33" ht="15" x14ac:dyDescent="0.25">
      <c r="A159" s="153"/>
      <c r="B159" s="153"/>
      <c r="C159" s="153"/>
      <c r="D159" s="153"/>
      <c r="E159" s="153"/>
      <c r="F159" s="153"/>
      <c r="G159" s="153"/>
      <c r="H159" s="153"/>
      <c r="I159" s="153"/>
      <c r="J159" s="153"/>
      <c r="K159" s="153"/>
      <c r="L159" s="153"/>
      <c r="M159" s="153"/>
      <c r="N159" s="153"/>
      <c r="O159" s="153"/>
      <c r="P159" s="153"/>
      <c r="Q159" s="153"/>
      <c r="R159" s="153"/>
      <c r="S159" s="153"/>
      <c r="T159" s="153"/>
      <c r="U159" s="153"/>
      <c r="V159" s="153"/>
      <c r="W159" s="153"/>
      <c r="X159" s="153"/>
      <c r="Y159" s="153"/>
      <c r="Z159" s="153"/>
      <c r="AA159" s="153"/>
      <c r="AB159" s="153"/>
      <c r="AC159" s="153"/>
      <c r="AD159" s="153"/>
      <c r="AE159" s="153"/>
      <c r="AF159" s="153"/>
      <c r="AG159" s="154"/>
    </row>
    <row r="160" spans="1:33" ht="15" x14ac:dyDescent="0.25">
      <c r="A160" s="1082" t="s">
        <v>1373</v>
      </c>
      <c r="B160" s="1082"/>
      <c r="C160" s="1082"/>
      <c r="D160" s="1082"/>
      <c r="E160" s="1082"/>
      <c r="F160" s="1082"/>
      <c r="G160" s="1082"/>
      <c r="H160" s="1082"/>
      <c r="I160" s="1082"/>
      <c r="J160" s="1082"/>
      <c r="K160" s="1082"/>
      <c r="L160" s="1082"/>
      <c r="M160" s="1082"/>
      <c r="N160" s="1082"/>
      <c r="O160" s="1082"/>
      <c r="P160" s="1082"/>
      <c r="Q160" s="1082"/>
      <c r="R160" s="1082"/>
      <c r="S160" s="1082"/>
      <c r="T160" s="1082"/>
      <c r="U160" s="1082"/>
      <c r="V160" s="1082"/>
      <c r="W160" s="1082"/>
      <c r="X160" s="1082"/>
      <c r="Y160" s="1082"/>
      <c r="Z160" s="1082"/>
      <c r="AA160" s="1082"/>
      <c r="AB160" s="1082"/>
      <c r="AC160" s="1082"/>
      <c r="AD160" s="1082"/>
      <c r="AE160" s="1082"/>
      <c r="AF160" s="1082"/>
      <c r="AG160" s="1082"/>
    </row>
    <row r="161" spans="1:33" ht="15" x14ac:dyDescent="0.25">
      <c r="A161" s="255"/>
      <c r="B161" s="255"/>
      <c r="C161" s="255"/>
      <c r="D161" s="255"/>
      <c r="E161" s="255"/>
      <c r="F161" s="255"/>
      <c r="G161" s="255"/>
      <c r="H161" s="255"/>
      <c r="I161" s="255"/>
      <c r="J161" s="255"/>
      <c r="K161" s="255"/>
      <c r="L161" s="255"/>
      <c r="M161" s="255"/>
      <c r="N161" s="255"/>
      <c r="O161" s="255"/>
      <c r="P161" s="255"/>
      <c r="Q161" s="255"/>
      <c r="R161" s="255"/>
      <c r="S161" s="255"/>
      <c r="T161" s="255"/>
      <c r="U161" s="255"/>
      <c r="V161" s="255"/>
      <c r="W161" s="255"/>
      <c r="X161" s="255"/>
      <c r="Y161" s="255"/>
      <c r="Z161" s="255"/>
      <c r="AA161" s="255"/>
      <c r="AB161" s="255"/>
      <c r="AC161" s="255"/>
      <c r="AD161" s="255"/>
      <c r="AE161" s="255"/>
      <c r="AF161" s="255"/>
      <c r="AG161" s="255"/>
    </row>
    <row r="162" spans="1:33" ht="39.75" customHeight="1" x14ac:dyDescent="0.2">
      <c r="A162" s="1080" t="s">
        <v>3658</v>
      </c>
      <c r="B162" s="1080"/>
      <c r="C162" s="1080"/>
      <c r="D162" s="1080"/>
      <c r="E162" s="1080"/>
      <c r="F162" s="1080"/>
      <c r="G162" s="1080"/>
      <c r="H162" s="1080"/>
      <c r="I162" s="1080"/>
      <c r="J162" s="1080"/>
      <c r="K162" s="1080"/>
      <c r="L162" s="1080"/>
      <c r="M162" s="1080"/>
      <c r="N162" s="1080"/>
      <c r="O162" s="1080"/>
      <c r="P162" s="1080"/>
      <c r="Q162" s="1080"/>
      <c r="R162" s="1080"/>
      <c r="S162" s="1080"/>
      <c r="T162" s="1080"/>
      <c r="U162" s="1080"/>
      <c r="V162" s="1080"/>
      <c r="W162" s="1080"/>
      <c r="X162" s="1080"/>
      <c r="Y162" s="1080"/>
      <c r="Z162" s="1080"/>
      <c r="AA162" s="1080"/>
      <c r="AB162" s="1080"/>
      <c r="AC162" s="1080"/>
      <c r="AD162" s="1080"/>
      <c r="AE162" s="1080"/>
      <c r="AF162" s="1080"/>
      <c r="AG162" s="1080"/>
    </row>
    <row r="163" spans="1:33" ht="15" x14ac:dyDescent="0.25">
      <c r="A163" s="33"/>
      <c r="B163" s="33"/>
      <c r="C163" s="33"/>
      <c r="D163" s="33"/>
      <c r="E163" s="33"/>
      <c r="F163" s="33"/>
      <c r="G163" s="33"/>
      <c r="H163" s="33"/>
      <c r="I163" s="33"/>
      <c r="J163" s="33"/>
      <c r="K163" s="33"/>
      <c r="L163" s="33"/>
      <c r="M163" s="33"/>
      <c r="N163" s="33"/>
      <c r="O163" s="33"/>
      <c r="P163" s="33"/>
      <c r="Q163" s="33"/>
      <c r="R163" s="33"/>
      <c r="S163" s="33"/>
      <c r="T163" s="33"/>
      <c r="U163" s="33"/>
      <c r="V163" s="33"/>
      <c r="W163" s="33"/>
      <c r="X163" s="33"/>
      <c r="Y163" s="33"/>
      <c r="Z163" s="33"/>
      <c r="AA163" s="33"/>
      <c r="AB163" s="33"/>
      <c r="AC163" s="33"/>
      <c r="AD163" s="33"/>
      <c r="AE163" s="33"/>
      <c r="AF163" s="33"/>
      <c r="AG163" s="155"/>
    </row>
    <row r="164" spans="1:33" ht="15" x14ac:dyDescent="0.25">
      <c r="A164" s="1251" t="s">
        <v>1658</v>
      </c>
      <c r="B164" s="1251"/>
      <c r="C164" s="1251"/>
      <c r="D164" s="1251"/>
      <c r="E164" s="1251"/>
      <c r="F164" s="1251"/>
      <c r="G164" s="1251"/>
      <c r="H164" s="1251"/>
      <c r="I164" s="1251"/>
      <c r="J164" s="1251"/>
      <c r="K164" s="1251"/>
      <c r="L164" s="1251"/>
      <c r="M164" s="1251"/>
      <c r="N164" s="1251"/>
      <c r="O164" s="1251"/>
      <c r="P164" s="1251"/>
      <c r="Q164" s="1251"/>
      <c r="R164" s="1251"/>
      <c r="S164" s="1251"/>
      <c r="T164" s="1251"/>
      <c r="U164" s="1251"/>
      <c r="V164" s="1251"/>
      <c r="W164" s="1251"/>
      <c r="X164" s="1251"/>
      <c r="Y164" s="1251"/>
      <c r="Z164" s="1251"/>
      <c r="AA164" s="1251"/>
      <c r="AB164" s="1251"/>
      <c r="AC164" s="1251"/>
      <c r="AD164" s="1251"/>
      <c r="AE164" s="1251"/>
      <c r="AF164" s="33"/>
      <c r="AG164" s="155"/>
    </row>
    <row r="165" spans="1:33" ht="52.5" customHeight="1" x14ac:dyDescent="0.2">
      <c r="A165" s="1090" t="s">
        <v>1416</v>
      </c>
      <c r="B165" s="1090"/>
      <c r="C165" s="1105" t="s">
        <v>1417</v>
      </c>
      <c r="D165" s="1105"/>
      <c r="E165" s="1105"/>
      <c r="F165" s="1105" t="s">
        <v>1364</v>
      </c>
      <c r="G165" s="1105"/>
      <c r="H165" s="1105"/>
      <c r="I165" s="1105"/>
      <c r="J165" s="1105"/>
      <c r="K165" s="1105"/>
      <c r="L165" s="1105"/>
      <c r="M165" s="1105"/>
      <c r="N165" s="1105"/>
      <c r="O165" s="1105"/>
      <c r="P165" s="1105"/>
      <c r="Q165" s="1105"/>
      <c r="R165" s="1105"/>
      <c r="S165" s="1105"/>
      <c r="T165" s="1105"/>
      <c r="U165" s="1105"/>
      <c r="V165" s="1105"/>
      <c r="W165" s="1105"/>
      <c r="X165" s="1090" t="s">
        <v>1641</v>
      </c>
      <c r="Y165" s="1090"/>
      <c r="Z165" s="1090"/>
      <c r="AA165" s="1090"/>
      <c r="AB165" s="1238" t="s">
        <v>1642</v>
      </c>
      <c r="AC165" s="1238"/>
      <c r="AD165" s="1238"/>
      <c r="AE165" s="1238"/>
      <c r="AF165" s="1238" t="s">
        <v>3673</v>
      </c>
      <c r="AG165" s="1238"/>
    </row>
    <row r="166" spans="1:33" ht="15" x14ac:dyDescent="0.25">
      <c r="A166" s="1159"/>
      <c r="B166" s="1159"/>
      <c r="C166" s="1160"/>
      <c r="D166" s="1160"/>
      <c r="E166" s="1160"/>
      <c r="F166" s="1245" t="s">
        <v>1659</v>
      </c>
      <c r="G166" s="1245"/>
      <c r="H166" s="1245"/>
      <c r="I166" s="1245"/>
      <c r="J166" s="1245"/>
      <c r="K166" s="1245"/>
      <c r="L166" s="1245"/>
      <c r="M166" s="1245"/>
      <c r="N166" s="1245"/>
      <c r="O166" s="1245"/>
      <c r="P166" s="1245"/>
      <c r="Q166" s="1245"/>
      <c r="R166" s="1245"/>
      <c r="S166" s="1245"/>
      <c r="T166" s="1245"/>
      <c r="U166" s="1245"/>
      <c r="V166" s="1245"/>
      <c r="W166" s="1245"/>
      <c r="X166" s="1253">
        <f>SUM(X167:X170)</f>
        <v>2697</v>
      </c>
      <c r="Y166" s="1253"/>
      <c r="Z166" s="1253"/>
      <c r="AA166" s="1253"/>
      <c r="AB166" s="1253">
        <f>SUM(AB167:AB170)</f>
        <v>59237</v>
      </c>
      <c r="AC166" s="1253"/>
      <c r="AD166" s="1253"/>
      <c r="AE166" s="1253"/>
      <c r="AF166" s="1254">
        <f t="shared" ref="AF166:AF167" si="6">(AB166/X166)-1</f>
        <v>20.964034111976272</v>
      </c>
      <c r="AG166" s="1254"/>
    </row>
    <row r="167" spans="1:33" ht="15" x14ac:dyDescent="0.25">
      <c r="A167" s="1241">
        <v>1</v>
      </c>
      <c r="B167" s="1241"/>
      <c r="C167" s="1252" t="s">
        <v>1660</v>
      </c>
      <c r="D167" s="1252"/>
      <c r="E167" s="1252"/>
      <c r="F167" s="1117" t="s">
        <v>1661</v>
      </c>
      <c r="G167" s="1117"/>
      <c r="H167" s="1117"/>
      <c r="I167" s="1117"/>
      <c r="J167" s="1117"/>
      <c r="K167" s="1117"/>
      <c r="L167" s="1117"/>
      <c r="M167" s="1117"/>
      <c r="N167" s="1117"/>
      <c r="O167" s="1117"/>
      <c r="P167" s="1117"/>
      <c r="Q167" s="1117"/>
      <c r="R167" s="1117"/>
      <c r="S167" s="1117"/>
      <c r="T167" s="1117"/>
      <c r="U167" s="1117"/>
      <c r="V167" s="1117"/>
      <c r="W167" s="1117"/>
      <c r="X167" s="1205">
        <v>2697</v>
      </c>
      <c r="Y167" s="1205"/>
      <c r="Z167" s="1205"/>
      <c r="AA167" s="1205"/>
      <c r="AB167" s="1205">
        <v>5477</v>
      </c>
      <c r="AC167" s="1205"/>
      <c r="AD167" s="1205"/>
      <c r="AE167" s="1205"/>
      <c r="AF167" s="1240">
        <f t="shared" si="6"/>
        <v>1.0307749351130888</v>
      </c>
      <c r="AG167" s="1240"/>
    </row>
    <row r="168" spans="1:33" ht="15" x14ac:dyDescent="0.25">
      <c r="A168" s="1241">
        <v>2</v>
      </c>
      <c r="B168" s="1241"/>
      <c r="C168" s="1252" t="s">
        <v>1662</v>
      </c>
      <c r="D168" s="1252"/>
      <c r="E168" s="1252"/>
      <c r="F168" s="1117" t="s">
        <v>1663</v>
      </c>
      <c r="G168" s="1117"/>
      <c r="H168" s="1117"/>
      <c r="I168" s="1117"/>
      <c r="J168" s="1117"/>
      <c r="K168" s="1117"/>
      <c r="L168" s="1117"/>
      <c r="M168" s="1117"/>
      <c r="N168" s="1117"/>
      <c r="O168" s="1117"/>
      <c r="P168" s="1117"/>
      <c r="Q168" s="1117"/>
      <c r="R168" s="1117"/>
      <c r="S168" s="1117"/>
      <c r="T168" s="1117"/>
      <c r="U168" s="1117"/>
      <c r="V168" s="1117"/>
      <c r="W168" s="1117"/>
      <c r="X168" s="1205">
        <v>0</v>
      </c>
      <c r="Y168" s="1205"/>
      <c r="Z168" s="1205"/>
      <c r="AA168" s="1205"/>
      <c r="AB168" s="1205">
        <v>0</v>
      </c>
      <c r="AC168" s="1205"/>
      <c r="AD168" s="1205"/>
      <c r="AE168" s="1205"/>
      <c r="AF168" s="1240">
        <v>1</v>
      </c>
      <c r="AG168" s="1240"/>
    </row>
    <row r="169" spans="1:33" ht="15" x14ac:dyDescent="0.25">
      <c r="A169" s="1241">
        <v>3</v>
      </c>
      <c r="B169" s="1241"/>
      <c r="C169" s="1252" t="s">
        <v>1664</v>
      </c>
      <c r="D169" s="1252"/>
      <c r="E169" s="1252"/>
      <c r="F169" s="1117" t="s">
        <v>1665</v>
      </c>
      <c r="G169" s="1117"/>
      <c r="H169" s="1117"/>
      <c r="I169" s="1117"/>
      <c r="J169" s="1117"/>
      <c r="K169" s="1117"/>
      <c r="L169" s="1117"/>
      <c r="M169" s="1117"/>
      <c r="N169" s="1117"/>
      <c r="O169" s="1117"/>
      <c r="P169" s="1117"/>
      <c r="Q169" s="1117"/>
      <c r="R169" s="1117"/>
      <c r="S169" s="1117"/>
      <c r="T169" s="1117"/>
      <c r="U169" s="1117"/>
      <c r="V169" s="1117"/>
      <c r="W169" s="1117"/>
      <c r="X169" s="1205">
        <v>0</v>
      </c>
      <c r="Y169" s="1205"/>
      <c r="Z169" s="1205"/>
      <c r="AA169" s="1205"/>
      <c r="AB169" s="1205">
        <v>0</v>
      </c>
      <c r="AC169" s="1205"/>
      <c r="AD169" s="1205"/>
      <c r="AE169" s="1205"/>
      <c r="AF169" s="1240">
        <v>2</v>
      </c>
      <c r="AG169" s="1240"/>
    </row>
    <row r="170" spans="1:33" ht="15" x14ac:dyDescent="0.25">
      <c r="A170" s="1239">
        <v>4</v>
      </c>
      <c r="B170" s="1239"/>
      <c r="C170" s="1116" t="s">
        <v>1666</v>
      </c>
      <c r="D170" s="1116"/>
      <c r="E170" s="1116"/>
      <c r="F170" s="1117" t="s">
        <v>94</v>
      </c>
      <c r="G170" s="1117"/>
      <c r="H170" s="1117"/>
      <c r="I170" s="1117"/>
      <c r="J170" s="1117"/>
      <c r="K170" s="1117"/>
      <c r="L170" s="1117"/>
      <c r="M170" s="1117"/>
      <c r="N170" s="1117"/>
      <c r="O170" s="1117"/>
      <c r="P170" s="1117"/>
      <c r="Q170" s="1117"/>
      <c r="R170" s="1117"/>
      <c r="S170" s="1117"/>
      <c r="T170" s="1117"/>
      <c r="U170" s="1117"/>
      <c r="V170" s="1117"/>
      <c r="W170" s="1117"/>
      <c r="X170" s="1205">
        <v>0</v>
      </c>
      <c r="Y170" s="1205"/>
      <c r="Z170" s="1205"/>
      <c r="AA170" s="1205"/>
      <c r="AB170" s="1205">
        <v>53760</v>
      </c>
      <c r="AC170" s="1205"/>
      <c r="AD170" s="1205"/>
      <c r="AE170" s="1205"/>
      <c r="AF170" s="1240">
        <v>3</v>
      </c>
      <c r="AG170" s="1240"/>
    </row>
    <row r="171" spans="1:33" ht="15" x14ac:dyDescent="0.25">
      <c r="A171" s="1241"/>
      <c r="B171" s="1241"/>
      <c r="C171" s="1116"/>
      <c r="D171" s="1116"/>
      <c r="E171" s="1116"/>
      <c r="F171" s="1245" t="s">
        <v>1667</v>
      </c>
      <c r="G171" s="1245"/>
      <c r="H171" s="1245"/>
      <c r="I171" s="1245"/>
      <c r="J171" s="1245"/>
      <c r="K171" s="1245"/>
      <c r="L171" s="1245"/>
      <c r="M171" s="1245"/>
      <c r="N171" s="1245"/>
      <c r="O171" s="1245"/>
      <c r="P171" s="1245"/>
      <c r="Q171" s="1245"/>
      <c r="R171" s="1245"/>
      <c r="S171" s="1245"/>
      <c r="T171" s="1245"/>
      <c r="U171" s="1245"/>
      <c r="V171" s="1245"/>
      <c r="W171" s="1245"/>
      <c r="X171" s="1243">
        <f>X172+X178</f>
        <v>264057</v>
      </c>
      <c r="Y171" s="1243"/>
      <c r="Z171" s="1243"/>
      <c r="AA171" s="1243"/>
      <c r="AB171" s="1243">
        <f>AB172+AB178</f>
        <v>222079</v>
      </c>
      <c r="AC171" s="1243"/>
      <c r="AD171" s="1243"/>
      <c r="AE171" s="1243"/>
      <c r="AF171" s="1244">
        <f t="shared" ref="AF171:AF183" si="7">(AB171/X171)-1</f>
        <v>-0.15897325198726031</v>
      </c>
      <c r="AG171" s="1244"/>
    </row>
    <row r="172" spans="1:33" ht="15" x14ac:dyDescent="0.25">
      <c r="A172" s="1241"/>
      <c r="B172" s="1241"/>
      <c r="C172" s="1116"/>
      <c r="D172" s="1116"/>
      <c r="E172" s="1116"/>
      <c r="F172" s="1248" t="s">
        <v>1668</v>
      </c>
      <c r="G172" s="1248"/>
      <c r="H172" s="1248"/>
      <c r="I172" s="1248"/>
      <c r="J172" s="1248"/>
      <c r="K172" s="1248"/>
      <c r="L172" s="1248"/>
      <c r="M172" s="1248"/>
      <c r="N172" s="1248"/>
      <c r="O172" s="1248"/>
      <c r="P172" s="1248"/>
      <c r="Q172" s="1248"/>
      <c r="R172" s="1248"/>
      <c r="S172" s="1248"/>
      <c r="T172" s="1248"/>
      <c r="U172" s="1248"/>
      <c r="V172" s="1248"/>
      <c r="W172" s="1248"/>
      <c r="X172" s="1243">
        <f>SUM(X173:X177)</f>
        <v>264057</v>
      </c>
      <c r="Y172" s="1243"/>
      <c r="Z172" s="1243"/>
      <c r="AA172" s="1243"/>
      <c r="AB172" s="1243">
        <f>SUM(AB173:AB177)</f>
        <v>222079</v>
      </c>
      <c r="AC172" s="1243"/>
      <c r="AD172" s="1243"/>
      <c r="AE172" s="1243"/>
      <c r="AF172" s="1244">
        <f t="shared" si="7"/>
        <v>-0.15897325198726031</v>
      </c>
      <c r="AG172" s="1244"/>
    </row>
    <row r="173" spans="1:33" ht="15" x14ac:dyDescent="0.25">
      <c r="A173" s="1239">
        <v>5</v>
      </c>
      <c r="B173" s="1239"/>
      <c r="C173" s="1116" t="s">
        <v>646</v>
      </c>
      <c r="D173" s="1116"/>
      <c r="E173" s="1116"/>
      <c r="F173" s="1117" t="s">
        <v>138</v>
      </c>
      <c r="G173" s="1117"/>
      <c r="H173" s="1117"/>
      <c r="I173" s="1117"/>
      <c r="J173" s="1117"/>
      <c r="K173" s="1117"/>
      <c r="L173" s="1117"/>
      <c r="M173" s="1117"/>
      <c r="N173" s="1117"/>
      <c r="O173" s="1117"/>
      <c r="P173" s="1117"/>
      <c r="Q173" s="1117"/>
      <c r="R173" s="1117"/>
      <c r="S173" s="1117"/>
      <c r="T173" s="1117"/>
      <c r="U173" s="1117"/>
      <c r="V173" s="1117"/>
      <c r="W173" s="1117"/>
      <c r="X173" s="1205">
        <v>222852</v>
      </c>
      <c r="Y173" s="1205"/>
      <c r="Z173" s="1205"/>
      <c r="AA173" s="1205"/>
      <c r="AB173" s="1205">
        <v>179106</v>
      </c>
      <c r="AC173" s="1205"/>
      <c r="AD173" s="1205"/>
      <c r="AE173" s="1205"/>
      <c r="AF173" s="1240">
        <f t="shared" si="7"/>
        <v>-0.19630068386193522</v>
      </c>
      <c r="AG173" s="1240"/>
    </row>
    <row r="174" spans="1:33" ht="15" x14ac:dyDescent="0.25">
      <c r="A174" s="1241">
        <v>6</v>
      </c>
      <c r="B174" s="1241"/>
      <c r="C174" s="1116" t="s">
        <v>1220</v>
      </c>
      <c r="D174" s="1116"/>
      <c r="E174" s="1116"/>
      <c r="F174" s="1117" t="s">
        <v>1337</v>
      </c>
      <c r="G174" s="1117"/>
      <c r="H174" s="1117"/>
      <c r="I174" s="1117"/>
      <c r="J174" s="1117"/>
      <c r="K174" s="1117"/>
      <c r="L174" s="1117"/>
      <c r="M174" s="1117"/>
      <c r="N174" s="1117"/>
      <c r="O174" s="1117"/>
      <c r="P174" s="1117"/>
      <c r="Q174" s="1117"/>
      <c r="R174" s="1117"/>
      <c r="S174" s="1117"/>
      <c r="T174" s="1117"/>
      <c r="U174" s="1117"/>
      <c r="V174" s="1117"/>
      <c r="W174" s="1117"/>
      <c r="X174" s="1205">
        <v>36572</v>
      </c>
      <c r="Y174" s="1205"/>
      <c r="Z174" s="1205"/>
      <c r="AA174" s="1205"/>
      <c r="AB174" s="1205">
        <v>39950</v>
      </c>
      <c r="AC174" s="1205"/>
      <c r="AD174" s="1205"/>
      <c r="AE174" s="1205"/>
      <c r="AF174" s="1240">
        <f t="shared" si="7"/>
        <v>9.2365744285245466E-2</v>
      </c>
      <c r="AG174" s="1240"/>
    </row>
    <row r="175" spans="1:33" ht="15" x14ac:dyDescent="0.25">
      <c r="A175" s="1239">
        <v>7</v>
      </c>
      <c r="B175" s="1239"/>
      <c r="C175" s="1116" t="s">
        <v>1669</v>
      </c>
      <c r="D175" s="1116"/>
      <c r="E175" s="1116"/>
      <c r="F175" s="1117" t="s">
        <v>140</v>
      </c>
      <c r="G175" s="1117"/>
      <c r="H175" s="1117"/>
      <c r="I175" s="1117"/>
      <c r="J175" s="1117"/>
      <c r="K175" s="1117"/>
      <c r="L175" s="1117"/>
      <c r="M175" s="1117"/>
      <c r="N175" s="1117"/>
      <c r="O175" s="1117"/>
      <c r="P175" s="1117"/>
      <c r="Q175" s="1117"/>
      <c r="R175" s="1117"/>
      <c r="S175" s="1117"/>
      <c r="T175" s="1117"/>
      <c r="U175" s="1117"/>
      <c r="V175" s="1117"/>
      <c r="W175" s="1117"/>
      <c r="X175" s="1205">
        <v>4633</v>
      </c>
      <c r="Y175" s="1205"/>
      <c r="Z175" s="1205"/>
      <c r="AA175" s="1205"/>
      <c r="AB175" s="1205">
        <v>2937</v>
      </c>
      <c r="AC175" s="1205"/>
      <c r="AD175" s="1205"/>
      <c r="AE175" s="1205"/>
      <c r="AF175" s="1240">
        <f t="shared" si="7"/>
        <v>-0.36606950140297867</v>
      </c>
      <c r="AG175" s="1240"/>
    </row>
    <row r="176" spans="1:33" ht="15" x14ac:dyDescent="0.25">
      <c r="A176" s="1239">
        <v>8</v>
      </c>
      <c r="B176" s="1239"/>
      <c r="C176" s="1116" t="s">
        <v>1670</v>
      </c>
      <c r="D176" s="1116"/>
      <c r="E176" s="1116"/>
      <c r="F176" s="1117" t="s">
        <v>1671</v>
      </c>
      <c r="G176" s="1117"/>
      <c r="H176" s="1117"/>
      <c r="I176" s="1117"/>
      <c r="J176" s="1117"/>
      <c r="K176" s="1117"/>
      <c r="L176" s="1117"/>
      <c r="M176" s="1117"/>
      <c r="N176" s="1117"/>
      <c r="O176" s="1117"/>
      <c r="P176" s="1117"/>
      <c r="Q176" s="1117"/>
      <c r="R176" s="1117"/>
      <c r="S176" s="1117"/>
      <c r="T176" s="1117"/>
      <c r="U176" s="1117"/>
      <c r="V176" s="1117"/>
      <c r="W176" s="1117"/>
      <c r="X176" s="1205">
        <v>0</v>
      </c>
      <c r="Y176" s="1205"/>
      <c r="Z176" s="1205"/>
      <c r="AA176" s="1205"/>
      <c r="AB176" s="1205">
        <v>0</v>
      </c>
      <c r="AC176" s="1205"/>
      <c r="AD176" s="1205"/>
      <c r="AE176" s="1205"/>
      <c r="AF176" s="1240">
        <v>0</v>
      </c>
      <c r="AG176" s="1240"/>
    </row>
    <row r="177" spans="1:33" ht="15" x14ac:dyDescent="0.25">
      <c r="A177" s="1241">
        <v>9</v>
      </c>
      <c r="B177" s="1241"/>
      <c r="C177" s="1116" t="s">
        <v>1672</v>
      </c>
      <c r="D177" s="1116"/>
      <c r="E177" s="1116"/>
      <c r="F177" s="1117" t="s">
        <v>142</v>
      </c>
      <c r="G177" s="1117"/>
      <c r="H177" s="1117"/>
      <c r="I177" s="1117"/>
      <c r="J177" s="1117"/>
      <c r="K177" s="1117"/>
      <c r="L177" s="1117"/>
      <c r="M177" s="1117"/>
      <c r="N177" s="1117"/>
      <c r="O177" s="1117"/>
      <c r="P177" s="1117"/>
      <c r="Q177" s="1117"/>
      <c r="R177" s="1117"/>
      <c r="S177" s="1117"/>
      <c r="T177" s="1117"/>
      <c r="U177" s="1117"/>
      <c r="V177" s="1117"/>
      <c r="W177" s="1117"/>
      <c r="X177" s="1205">
        <v>0</v>
      </c>
      <c r="Y177" s="1205"/>
      <c r="Z177" s="1205"/>
      <c r="AA177" s="1205"/>
      <c r="AB177" s="1205">
        <v>86</v>
      </c>
      <c r="AC177" s="1205"/>
      <c r="AD177" s="1205"/>
      <c r="AE177" s="1205"/>
      <c r="AF177" s="1240">
        <v>0</v>
      </c>
      <c r="AG177" s="1240"/>
    </row>
    <row r="178" spans="1:33" ht="15" x14ac:dyDescent="0.25">
      <c r="A178" s="1241"/>
      <c r="B178" s="1241"/>
      <c r="C178" s="1116"/>
      <c r="D178" s="1116"/>
      <c r="E178" s="1116"/>
      <c r="F178" s="1242" t="s">
        <v>1673</v>
      </c>
      <c r="G178" s="1242"/>
      <c r="H178" s="1242"/>
      <c r="I178" s="1242"/>
      <c r="J178" s="1242"/>
      <c r="K178" s="1242"/>
      <c r="L178" s="1242"/>
      <c r="M178" s="1242"/>
      <c r="N178" s="1242"/>
      <c r="O178" s="1242"/>
      <c r="P178" s="1242"/>
      <c r="Q178" s="1242"/>
      <c r="R178" s="1242"/>
      <c r="S178" s="1242"/>
      <c r="T178" s="1242"/>
      <c r="U178" s="1242"/>
      <c r="V178" s="1242"/>
      <c r="W178" s="1242"/>
      <c r="X178" s="1243">
        <f>SUM(X179:X182)</f>
        <v>0</v>
      </c>
      <c r="Y178" s="1243"/>
      <c r="Z178" s="1243"/>
      <c r="AA178" s="1243"/>
      <c r="AB178" s="1243">
        <f>SUM(AB179:AB182)</f>
        <v>0</v>
      </c>
      <c r="AC178" s="1243"/>
      <c r="AD178" s="1243"/>
      <c r="AE178" s="1243"/>
      <c r="AF178" s="1244">
        <v>0</v>
      </c>
      <c r="AG178" s="1244"/>
    </row>
    <row r="179" spans="1:33" ht="15" x14ac:dyDescent="0.25">
      <c r="A179" s="1239">
        <v>10</v>
      </c>
      <c r="B179" s="1239"/>
      <c r="C179" s="1116" t="s">
        <v>1674</v>
      </c>
      <c r="D179" s="1116"/>
      <c r="E179" s="1116"/>
      <c r="F179" s="1117" t="s">
        <v>144</v>
      </c>
      <c r="G179" s="1117"/>
      <c r="H179" s="1117"/>
      <c r="I179" s="1117"/>
      <c r="J179" s="1117"/>
      <c r="K179" s="1117"/>
      <c r="L179" s="1117"/>
      <c r="M179" s="1117"/>
      <c r="N179" s="1117"/>
      <c r="O179" s="1117"/>
      <c r="P179" s="1117"/>
      <c r="Q179" s="1117"/>
      <c r="R179" s="1117"/>
      <c r="S179" s="1117"/>
      <c r="T179" s="1117"/>
      <c r="U179" s="1117"/>
      <c r="V179" s="1117"/>
      <c r="W179" s="1117"/>
      <c r="X179" s="1205">
        <v>0</v>
      </c>
      <c r="Y179" s="1205"/>
      <c r="Z179" s="1205"/>
      <c r="AA179" s="1205"/>
      <c r="AB179" s="1205">
        <v>0</v>
      </c>
      <c r="AC179" s="1205"/>
      <c r="AD179" s="1205"/>
      <c r="AE179" s="1205"/>
      <c r="AF179" s="1240">
        <v>0</v>
      </c>
      <c r="AG179" s="1240"/>
    </row>
    <row r="180" spans="1:33" ht="15" x14ac:dyDescent="0.25">
      <c r="A180" s="1239">
        <v>11</v>
      </c>
      <c r="B180" s="1239"/>
      <c r="C180" s="1116" t="s">
        <v>1675</v>
      </c>
      <c r="D180" s="1116"/>
      <c r="E180" s="1116"/>
      <c r="F180" s="1117" t="s">
        <v>1676</v>
      </c>
      <c r="G180" s="1117"/>
      <c r="H180" s="1117"/>
      <c r="I180" s="1117"/>
      <c r="J180" s="1117"/>
      <c r="K180" s="1117"/>
      <c r="L180" s="1117"/>
      <c r="M180" s="1117"/>
      <c r="N180" s="1117"/>
      <c r="O180" s="1117"/>
      <c r="P180" s="1117"/>
      <c r="Q180" s="1117"/>
      <c r="R180" s="1117"/>
      <c r="S180" s="1117"/>
      <c r="T180" s="1117"/>
      <c r="U180" s="1117"/>
      <c r="V180" s="1117"/>
      <c r="W180" s="1117"/>
      <c r="X180" s="1205">
        <v>0</v>
      </c>
      <c r="Y180" s="1205"/>
      <c r="Z180" s="1205"/>
      <c r="AA180" s="1205"/>
      <c r="AB180" s="1205">
        <v>0</v>
      </c>
      <c r="AC180" s="1205"/>
      <c r="AD180" s="1205"/>
      <c r="AE180" s="1205"/>
      <c r="AF180" s="1240">
        <v>0</v>
      </c>
      <c r="AG180" s="1240"/>
    </row>
    <row r="181" spans="1:33" ht="15" x14ac:dyDescent="0.25">
      <c r="A181" s="1239">
        <v>12</v>
      </c>
      <c r="B181" s="1239"/>
      <c r="C181" s="1116" t="s">
        <v>1677</v>
      </c>
      <c r="D181" s="1116"/>
      <c r="E181" s="1116"/>
      <c r="F181" s="1117" t="s">
        <v>718</v>
      </c>
      <c r="G181" s="1117"/>
      <c r="H181" s="1117"/>
      <c r="I181" s="1117"/>
      <c r="J181" s="1117"/>
      <c r="K181" s="1117"/>
      <c r="L181" s="1117"/>
      <c r="M181" s="1117"/>
      <c r="N181" s="1117"/>
      <c r="O181" s="1117"/>
      <c r="P181" s="1117"/>
      <c r="Q181" s="1117"/>
      <c r="R181" s="1117"/>
      <c r="S181" s="1117"/>
      <c r="T181" s="1117"/>
      <c r="U181" s="1117"/>
      <c r="V181" s="1117"/>
      <c r="W181" s="1117"/>
      <c r="X181" s="1205">
        <v>0</v>
      </c>
      <c r="Y181" s="1205"/>
      <c r="Z181" s="1205"/>
      <c r="AA181" s="1205"/>
      <c r="AB181" s="1205">
        <v>0</v>
      </c>
      <c r="AC181" s="1205"/>
      <c r="AD181" s="1205"/>
      <c r="AE181" s="1205"/>
      <c r="AF181" s="1240">
        <v>1</v>
      </c>
      <c r="AG181" s="1240"/>
    </row>
    <row r="182" spans="1:33" ht="15" x14ac:dyDescent="0.25">
      <c r="A182" s="1239">
        <v>13</v>
      </c>
      <c r="B182" s="1239"/>
      <c r="C182" s="1116" t="s">
        <v>1678</v>
      </c>
      <c r="D182" s="1116"/>
      <c r="E182" s="1116"/>
      <c r="F182" s="1117" t="s">
        <v>1679</v>
      </c>
      <c r="G182" s="1117"/>
      <c r="H182" s="1117"/>
      <c r="I182" s="1117"/>
      <c r="J182" s="1117"/>
      <c r="K182" s="1117"/>
      <c r="L182" s="1117"/>
      <c r="M182" s="1117"/>
      <c r="N182" s="1117"/>
      <c r="O182" s="1117"/>
      <c r="P182" s="1117"/>
      <c r="Q182" s="1117"/>
      <c r="R182" s="1117"/>
      <c r="S182" s="1117"/>
      <c r="T182" s="1117"/>
      <c r="U182" s="1117"/>
      <c r="V182" s="1117"/>
      <c r="W182" s="1117"/>
      <c r="X182" s="1205">
        <v>0</v>
      </c>
      <c r="Y182" s="1205"/>
      <c r="Z182" s="1205"/>
      <c r="AA182" s="1205"/>
      <c r="AB182" s="1205">
        <v>0</v>
      </c>
      <c r="AC182" s="1205"/>
      <c r="AD182" s="1205"/>
      <c r="AE182" s="1205"/>
      <c r="AF182" s="1240">
        <v>1</v>
      </c>
      <c r="AG182" s="1240"/>
    </row>
    <row r="183" spans="1:33" ht="15" x14ac:dyDescent="0.25">
      <c r="A183" s="1525"/>
      <c r="B183" s="1525"/>
      <c r="C183" s="1526"/>
      <c r="D183" s="1526"/>
      <c r="E183" s="1526"/>
      <c r="F183" s="1527" t="s">
        <v>1680</v>
      </c>
      <c r="G183" s="1527"/>
      <c r="H183" s="1527"/>
      <c r="I183" s="1527"/>
      <c r="J183" s="1527"/>
      <c r="K183" s="1527"/>
      <c r="L183" s="1527"/>
      <c r="M183" s="1527"/>
      <c r="N183" s="1527"/>
      <c r="O183" s="1527"/>
      <c r="P183" s="1527"/>
      <c r="Q183" s="1527"/>
      <c r="R183" s="1527"/>
      <c r="S183" s="1527"/>
      <c r="T183" s="1527"/>
      <c r="U183" s="1527"/>
      <c r="V183" s="1527"/>
      <c r="W183" s="1527"/>
      <c r="X183" s="1246">
        <f>X166-X171</f>
        <v>-261360</v>
      </c>
      <c r="Y183" s="1246"/>
      <c r="Z183" s="1246"/>
      <c r="AA183" s="1246"/>
      <c r="AB183" s="1246">
        <f>AB166-AB171</f>
        <v>-162842</v>
      </c>
      <c r="AC183" s="1246"/>
      <c r="AD183" s="1246"/>
      <c r="AE183" s="1246"/>
      <c r="AF183" s="1247">
        <f t="shared" si="7"/>
        <v>-0.37694367921640648</v>
      </c>
      <c r="AG183" s="1247"/>
    </row>
    <row r="184" spans="1:33" ht="15" x14ac:dyDescent="0.25">
      <c r="A184" s="33"/>
      <c r="B184" s="33"/>
      <c r="C184" s="33"/>
      <c r="D184" s="33"/>
      <c r="E184" s="33"/>
      <c r="F184" s="33"/>
      <c r="G184" s="33"/>
      <c r="H184" s="33"/>
      <c r="I184" s="33"/>
      <c r="J184" s="33"/>
      <c r="K184" s="33"/>
      <c r="L184" s="33"/>
      <c r="M184" s="33"/>
      <c r="N184" s="33"/>
      <c r="O184" s="33"/>
      <c r="P184" s="33"/>
      <c r="Q184" s="33"/>
      <c r="R184" s="33"/>
      <c r="S184" s="33"/>
      <c r="T184" s="33"/>
      <c r="U184" s="33"/>
      <c r="V184" s="33"/>
      <c r="W184" s="33"/>
      <c r="X184" s="33"/>
      <c r="Y184" s="33"/>
      <c r="Z184" s="33"/>
      <c r="AA184" s="33"/>
      <c r="AB184" s="33"/>
      <c r="AC184" s="33"/>
      <c r="AD184" s="33"/>
      <c r="AE184" s="33"/>
      <c r="AF184" s="33"/>
      <c r="AG184" s="155"/>
    </row>
    <row r="185" spans="1:33" ht="15" x14ac:dyDescent="0.25">
      <c r="A185" s="1082" t="s">
        <v>1374</v>
      </c>
      <c r="B185" s="1082"/>
      <c r="C185" s="1082"/>
      <c r="D185" s="1082"/>
      <c r="E185" s="1082"/>
      <c r="F185" s="1082"/>
      <c r="G185" s="1082"/>
      <c r="H185" s="1082"/>
      <c r="I185" s="1082"/>
      <c r="J185" s="1082"/>
      <c r="K185" s="1082"/>
      <c r="L185" s="1082"/>
      <c r="M185" s="1082"/>
      <c r="N185" s="1082"/>
      <c r="O185" s="1082"/>
      <c r="P185" s="1082"/>
      <c r="Q185" s="1082"/>
      <c r="R185" s="1082"/>
      <c r="S185" s="1082"/>
      <c r="T185" s="1082"/>
      <c r="U185" s="1082"/>
      <c r="V185" s="1082"/>
      <c r="W185" s="1082"/>
      <c r="X185" s="1082"/>
      <c r="Y185" s="1082"/>
      <c r="Z185" s="1082"/>
      <c r="AA185" s="1082"/>
      <c r="AB185" s="1082"/>
      <c r="AC185" s="1082"/>
      <c r="AD185" s="1082"/>
      <c r="AE185" s="1082"/>
      <c r="AF185" s="1082"/>
      <c r="AG185" s="1082"/>
    </row>
    <row r="186" spans="1:33" ht="15" x14ac:dyDescent="0.25">
      <c r="A186" s="156"/>
      <c r="B186" s="156"/>
      <c r="C186" s="156"/>
      <c r="D186" s="156"/>
      <c r="E186" s="156"/>
      <c r="F186" s="156"/>
      <c r="G186" s="156"/>
      <c r="H186" s="156"/>
      <c r="I186" s="156"/>
      <c r="J186" s="156"/>
      <c r="K186" s="156"/>
      <c r="L186" s="156"/>
      <c r="M186" s="156"/>
      <c r="N186" s="156"/>
      <c r="O186" s="156"/>
      <c r="P186" s="156"/>
      <c r="Q186" s="156"/>
      <c r="R186" s="156"/>
      <c r="S186" s="156"/>
      <c r="T186" s="156"/>
      <c r="U186" s="156"/>
      <c r="V186" s="156"/>
      <c r="W186" s="156"/>
      <c r="X186" s="156"/>
      <c r="Y186" s="156"/>
      <c r="Z186" s="156"/>
      <c r="AA186" s="156"/>
      <c r="AB186" s="156"/>
      <c r="AC186" s="156"/>
      <c r="AD186" s="156"/>
      <c r="AE186" s="156"/>
      <c r="AF186" s="156"/>
      <c r="AG186" s="156"/>
    </row>
    <row r="187" spans="1:33" ht="35.25" customHeight="1" x14ac:dyDescent="0.25">
      <c r="A187" s="1230" t="s">
        <v>3659</v>
      </c>
      <c r="B187" s="1230"/>
      <c r="C187" s="1230"/>
      <c r="D187" s="1230"/>
      <c r="E187" s="1230"/>
      <c r="F187" s="1230"/>
      <c r="G187" s="1230"/>
      <c r="H187" s="1230"/>
      <c r="I187" s="1230"/>
      <c r="J187" s="1230"/>
      <c r="K187" s="1230"/>
      <c r="L187" s="1230"/>
      <c r="M187" s="1230"/>
      <c r="N187" s="1230"/>
      <c r="O187" s="1230"/>
      <c r="P187" s="1230"/>
      <c r="Q187" s="1230"/>
      <c r="R187" s="1230"/>
      <c r="S187" s="1230"/>
      <c r="T187" s="1230"/>
      <c r="U187" s="1230"/>
      <c r="V187" s="1230"/>
      <c r="W187" s="1230"/>
      <c r="X187" s="1230"/>
      <c r="Y187" s="1230"/>
      <c r="Z187" s="1230"/>
      <c r="AA187" s="1230"/>
      <c r="AB187" s="1230"/>
      <c r="AC187" s="1230"/>
      <c r="AD187" s="1230"/>
      <c r="AE187" s="1230"/>
      <c r="AF187" s="1230"/>
      <c r="AG187" s="1230"/>
    </row>
    <row r="188" spans="1:33" ht="15" x14ac:dyDescent="0.25">
      <c r="A188" s="33"/>
      <c r="B188" s="33"/>
      <c r="C188" s="33"/>
      <c r="D188" s="33"/>
      <c r="E188" s="33"/>
      <c r="F188" s="33"/>
      <c r="G188" s="33"/>
      <c r="H188" s="33"/>
      <c r="I188" s="33"/>
      <c r="J188" s="33"/>
      <c r="K188" s="33"/>
      <c r="L188" s="33"/>
      <c r="M188" s="33"/>
      <c r="N188" s="33"/>
      <c r="O188" s="33"/>
      <c r="P188" s="33"/>
      <c r="Q188" s="33"/>
      <c r="R188" s="33"/>
      <c r="S188" s="33"/>
      <c r="T188" s="33"/>
      <c r="U188" s="33"/>
      <c r="V188" s="33"/>
      <c r="W188" s="33"/>
      <c r="X188" s="33"/>
      <c r="Y188" s="33"/>
      <c r="Z188" s="33"/>
      <c r="AA188" s="33"/>
      <c r="AB188" s="33"/>
      <c r="AC188" s="33"/>
      <c r="AD188" s="33"/>
      <c r="AE188" s="33"/>
      <c r="AF188" s="33"/>
      <c r="AG188" s="155"/>
    </row>
    <row r="189" spans="1:33" ht="15" x14ac:dyDescent="0.25">
      <c r="A189" s="1237" t="s">
        <v>1681</v>
      </c>
      <c r="B189" s="1237"/>
      <c r="C189" s="1237"/>
      <c r="D189" s="1237"/>
      <c r="E189" s="1237"/>
      <c r="F189" s="1237"/>
      <c r="G189" s="1237"/>
      <c r="H189" s="1237"/>
      <c r="I189" s="1237"/>
      <c r="J189" s="1237"/>
      <c r="K189" s="1237"/>
      <c r="L189" s="1237"/>
      <c r="M189" s="1237"/>
      <c r="N189" s="1237"/>
      <c r="O189" s="1237"/>
      <c r="P189" s="1237"/>
      <c r="Q189" s="1237"/>
      <c r="R189" s="1237"/>
      <c r="S189" s="1237"/>
      <c r="T189" s="1237"/>
      <c r="U189" s="1237"/>
      <c r="V189" s="1237"/>
      <c r="W189" s="1237"/>
      <c r="X189" s="1237"/>
      <c r="Y189" s="1237"/>
      <c r="Z189" s="1237"/>
      <c r="AA189" s="1237"/>
      <c r="AB189" s="1237"/>
      <c r="AC189" s="1237"/>
      <c r="AD189" s="1237"/>
      <c r="AE189" s="1237"/>
      <c r="AF189" s="1237"/>
      <c r="AG189" s="1237"/>
    </row>
    <row r="190" spans="1:33" ht="56.25" customHeight="1" x14ac:dyDescent="0.2">
      <c r="A190" s="1105" t="s">
        <v>1416</v>
      </c>
      <c r="B190" s="1105"/>
      <c r="C190" s="1105" t="s">
        <v>1417</v>
      </c>
      <c r="D190" s="1105"/>
      <c r="E190" s="1105"/>
      <c r="F190" s="1104" t="s">
        <v>1364</v>
      </c>
      <c r="G190" s="1104"/>
      <c r="H190" s="1104"/>
      <c r="I190" s="1104"/>
      <c r="J190" s="1104"/>
      <c r="K190" s="1104"/>
      <c r="L190" s="1104"/>
      <c r="M190" s="1104"/>
      <c r="N190" s="1104"/>
      <c r="O190" s="1104"/>
      <c r="P190" s="1104"/>
      <c r="Q190" s="1104"/>
      <c r="R190" s="1104"/>
      <c r="S190" s="1104"/>
      <c r="T190" s="1104"/>
      <c r="U190" s="1104"/>
      <c r="V190" s="1104"/>
      <c r="W190" s="1104"/>
      <c r="X190" s="1105" t="s">
        <v>1641</v>
      </c>
      <c r="Y190" s="1105"/>
      <c r="Z190" s="1105"/>
      <c r="AA190" s="1105"/>
      <c r="AB190" s="948" t="s">
        <v>1642</v>
      </c>
      <c r="AC190" s="948"/>
      <c r="AD190" s="948"/>
      <c r="AE190" s="948"/>
      <c r="AF190" s="1238" t="s">
        <v>3673</v>
      </c>
      <c r="AG190" s="1238"/>
    </row>
    <row r="191" spans="1:33" ht="15" x14ac:dyDescent="0.2">
      <c r="A191" s="1070"/>
      <c r="B191" s="1070"/>
      <c r="C191" s="1070"/>
      <c r="D191" s="1070"/>
      <c r="E191" s="1070"/>
      <c r="F191" s="1235" t="s">
        <v>1682</v>
      </c>
      <c r="G191" s="1235"/>
      <c r="H191" s="1235"/>
      <c r="I191" s="1235"/>
      <c r="J191" s="1235"/>
      <c r="K191" s="1235"/>
      <c r="L191" s="1235"/>
      <c r="M191" s="1235"/>
      <c r="N191" s="1235"/>
      <c r="O191" s="1235"/>
      <c r="P191" s="1235"/>
      <c r="Q191" s="1235"/>
      <c r="R191" s="1235"/>
      <c r="S191" s="1235"/>
      <c r="T191" s="1235"/>
      <c r="U191" s="1235"/>
      <c r="V191" s="1235"/>
      <c r="W191" s="1235"/>
      <c r="X191" s="1528">
        <f>SUM(X192:X197)</f>
        <v>1457116</v>
      </c>
      <c r="Y191" s="1528"/>
      <c r="Z191" s="1528"/>
      <c r="AA191" s="1528"/>
      <c r="AB191" s="1528">
        <f>SUM(AB192:AB197)</f>
        <v>1449910</v>
      </c>
      <c r="AC191" s="1528"/>
      <c r="AD191" s="1528"/>
      <c r="AE191" s="1528"/>
      <c r="AF191" s="1234">
        <f>(AB191/X191)-1</f>
        <v>-4.9453852678853494E-3</v>
      </c>
      <c r="AG191" s="1234"/>
    </row>
    <row r="192" spans="1:33" ht="15" x14ac:dyDescent="0.25">
      <c r="A192" s="1070">
        <v>1</v>
      </c>
      <c r="B192" s="1070"/>
      <c r="C192" s="1070">
        <v>71</v>
      </c>
      <c r="D192" s="1070"/>
      <c r="E192" s="1070"/>
      <c r="F192" s="1110" t="s">
        <v>1683</v>
      </c>
      <c r="G192" s="1110"/>
      <c r="H192" s="1110"/>
      <c r="I192" s="1110"/>
      <c r="J192" s="1110"/>
      <c r="K192" s="1110"/>
      <c r="L192" s="1110"/>
      <c r="M192" s="1110"/>
      <c r="N192" s="1110"/>
      <c r="O192" s="1110"/>
      <c r="P192" s="1110"/>
      <c r="Q192" s="1110"/>
      <c r="R192" s="1110"/>
      <c r="S192" s="1110"/>
      <c r="T192" s="1110"/>
      <c r="U192" s="1110"/>
      <c r="V192" s="1110"/>
      <c r="W192" s="1110"/>
      <c r="X192" s="1222">
        <v>759158</v>
      </c>
      <c r="Y192" s="1222"/>
      <c r="Z192" s="1222"/>
      <c r="AA192" s="1222"/>
      <c r="AB192" s="1222">
        <v>808377</v>
      </c>
      <c r="AC192" s="1222"/>
      <c r="AD192" s="1222"/>
      <c r="AE192" s="1222"/>
      <c r="AF192" s="1223">
        <f t="shared" ref="AF192:AF217" si="8">(AB192/X192)-1</f>
        <v>6.4833670988120984E-2</v>
      </c>
      <c r="AG192" s="1223"/>
    </row>
    <row r="193" spans="1:33" ht="15" x14ac:dyDescent="0.25">
      <c r="A193" s="1070">
        <v>2</v>
      </c>
      <c r="B193" s="1070"/>
      <c r="C193" s="1221" t="s">
        <v>1684</v>
      </c>
      <c r="D193" s="1221"/>
      <c r="E193" s="1221"/>
      <c r="F193" s="1110" t="s">
        <v>125</v>
      </c>
      <c r="G193" s="1110"/>
      <c r="H193" s="1110"/>
      <c r="I193" s="1110"/>
      <c r="J193" s="1110"/>
      <c r="K193" s="1110"/>
      <c r="L193" s="1110"/>
      <c r="M193" s="1110"/>
      <c r="N193" s="1110"/>
      <c r="O193" s="1110"/>
      <c r="P193" s="1110"/>
      <c r="Q193" s="1110"/>
      <c r="R193" s="1110"/>
      <c r="S193" s="1110"/>
      <c r="T193" s="1110"/>
      <c r="U193" s="1110"/>
      <c r="V193" s="1110"/>
      <c r="W193" s="1110"/>
      <c r="X193" s="1222">
        <v>445203</v>
      </c>
      <c r="Y193" s="1222"/>
      <c r="Z193" s="1222"/>
      <c r="AA193" s="1222"/>
      <c r="AB193" s="1222">
        <v>327267</v>
      </c>
      <c r="AC193" s="1222"/>
      <c r="AD193" s="1222"/>
      <c r="AE193" s="1222"/>
      <c r="AF193" s="1223">
        <f t="shared" si="8"/>
        <v>-0.26490387531081327</v>
      </c>
      <c r="AG193" s="1223"/>
    </row>
    <row r="194" spans="1:33" ht="15" x14ac:dyDescent="0.25">
      <c r="A194" s="1070">
        <v>3</v>
      </c>
      <c r="B194" s="1070"/>
      <c r="C194" s="1221" t="s">
        <v>1685</v>
      </c>
      <c r="D194" s="1221"/>
      <c r="E194" s="1221"/>
      <c r="F194" s="1110" t="s">
        <v>1686</v>
      </c>
      <c r="G194" s="1110"/>
      <c r="H194" s="1110"/>
      <c r="I194" s="1110"/>
      <c r="J194" s="1110"/>
      <c r="K194" s="1110"/>
      <c r="L194" s="1110"/>
      <c r="M194" s="1110"/>
      <c r="N194" s="1110"/>
      <c r="O194" s="1110"/>
      <c r="P194" s="1110"/>
      <c r="Q194" s="1110"/>
      <c r="R194" s="1110"/>
      <c r="S194" s="1110"/>
      <c r="T194" s="1110"/>
      <c r="U194" s="1110"/>
      <c r="V194" s="1110"/>
      <c r="W194" s="1110"/>
      <c r="X194" s="1222">
        <v>249694</v>
      </c>
      <c r="Y194" s="1222"/>
      <c r="Z194" s="1222"/>
      <c r="AA194" s="1222"/>
      <c r="AB194" s="1222">
        <v>253818</v>
      </c>
      <c r="AC194" s="1222"/>
      <c r="AD194" s="1222"/>
      <c r="AE194" s="1222"/>
      <c r="AF194" s="1223">
        <f t="shared" si="8"/>
        <v>1.6516215848198179E-2</v>
      </c>
      <c r="AG194" s="1223"/>
    </row>
    <row r="195" spans="1:33" ht="15" x14ac:dyDescent="0.25">
      <c r="A195" s="1070">
        <v>4</v>
      </c>
      <c r="B195" s="1070"/>
      <c r="C195" s="1221" t="s">
        <v>1687</v>
      </c>
      <c r="D195" s="1221"/>
      <c r="E195" s="1221"/>
      <c r="F195" s="1110" t="s">
        <v>8</v>
      </c>
      <c r="G195" s="1110"/>
      <c r="H195" s="1110"/>
      <c r="I195" s="1110"/>
      <c r="J195" s="1110"/>
      <c r="K195" s="1110"/>
      <c r="L195" s="1110"/>
      <c r="M195" s="1110"/>
      <c r="N195" s="1110"/>
      <c r="O195" s="1110"/>
      <c r="P195" s="1110"/>
      <c r="Q195" s="1110"/>
      <c r="R195" s="1110"/>
      <c r="S195" s="1110"/>
      <c r="T195" s="1110"/>
      <c r="U195" s="1110"/>
      <c r="V195" s="1110"/>
      <c r="W195" s="1110"/>
      <c r="X195" s="1222">
        <v>364</v>
      </c>
      <c r="Y195" s="1222"/>
      <c r="Z195" s="1222"/>
      <c r="AA195" s="1222"/>
      <c r="AB195" s="1222">
        <v>1211</v>
      </c>
      <c r="AC195" s="1222"/>
      <c r="AD195" s="1222"/>
      <c r="AE195" s="1222"/>
      <c r="AF195" s="1223">
        <f t="shared" si="8"/>
        <v>2.3269230769230771</v>
      </c>
      <c r="AG195" s="1223"/>
    </row>
    <row r="196" spans="1:33" ht="15" x14ac:dyDescent="0.25">
      <c r="A196" s="1052">
        <v>5</v>
      </c>
      <c r="B196" s="1052"/>
      <c r="C196" s="1221" t="s">
        <v>1688</v>
      </c>
      <c r="D196" s="1221"/>
      <c r="E196" s="1221"/>
      <c r="F196" s="1110" t="s">
        <v>1689</v>
      </c>
      <c r="G196" s="1110"/>
      <c r="H196" s="1110"/>
      <c r="I196" s="1110"/>
      <c r="J196" s="1110"/>
      <c r="K196" s="1110"/>
      <c r="L196" s="1110"/>
      <c r="M196" s="1110"/>
      <c r="N196" s="1110"/>
      <c r="O196" s="1110"/>
      <c r="P196" s="1110"/>
      <c r="Q196" s="1110"/>
      <c r="R196" s="1110"/>
      <c r="S196" s="1110"/>
      <c r="T196" s="1110"/>
      <c r="U196" s="1110"/>
      <c r="V196" s="1110"/>
      <c r="W196" s="1110"/>
      <c r="X196" s="1222">
        <v>2697</v>
      </c>
      <c r="Y196" s="1222"/>
      <c r="Z196" s="1222"/>
      <c r="AA196" s="1222"/>
      <c r="AB196" s="1222">
        <v>5477</v>
      </c>
      <c r="AC196" s="1222"/>
      <c r="AD196" s="1222"/>
      <c r="AE196" s="1222"/>
      <c r="AF196" s="1223">
        <f t="shared" si="8"/>
        <v>1.0307749351130888</v>
      </c>
      <c r="AG196" s="1223"/>
    </row>
    <row r="197" spans="1:33" ht="15" x14ac:dyDescent="0.25">
      <c r="A197" s="1052">
        <v>6</v>
      </c>
      <c r="B197" s="1052"/>
      <c r="C197" s="1221" t="s">
        <v>1690</v>
      </c>
      <c r="D197" s="1221"/>
      <c r="E197" s="1221"/>
      <c r="F197" s="1110" t="s">
        <v>2</v>
      </c>
      <c r="G197" s="1110"/>
      <c r="H197" s="1110"/>
      <c r="I197" s="1110"/>
      <c r="J197" s="1110"/>
      <c r="K197" s="1110"/>
      <c r="L197" s="1110"/>
      <c r="M197" s="1110"/>
      <c r="N197" s="1110"/>
      <c r="O197" s="1110"/>
      <c r="P197" s="1110"/>
      <c r="Q197" s="1110"/>
      <c r="R197" s="1110"/>
      <c r="S197" s="1110"/>
      <c r="T197" s="1110"/>
      <c r="U197" s="1110"/>
      <c r="V197" s="1110"/>
      <c r="W197" s="1110"/>
      <c r="X197" s="1222">
        <v>0</v>
      </c>
      <c r="Y197" s="1222"/>
      <c r="Z197" s="1222"/>
      <c r="AA197" s="1222"/>
      <c r="AB197" s="1222">
        <v>53760</v>
      </c>
      <c r="AC197" s="1222"/>
      <c r="AD197" s="1222"/>
      <c r="AE197" s="1222"/>
      <c r="AF197" s="1223">
        <v>1</v>
      </c>
      <c r="AG197" s="1223"/>
    </row>
    <row r="198" spans="1:33" ht="15" x14ac:dyDescent="0.2">
      <c r="A198" s="1110"/>
      <c r="B198" s="1110"/>
      <c r="C198" s="1110"/>
      <c r="D198" s="1110"/>
      <c r="E198" s="1110"/>
      <c r="F198" s="1235" t="s">
        <v>1691</v>
      </c>
      <c r="G198" s="1235"/>
      <c r="H198" s="1235"/>
      <c r="I198" s="1235"/>
      <c r="J198" s="1235"/>
      <c r="K198" s="1235"/>
      <c r="L198" s="1235"/>
      <c r="M198" s="1235"/>
      <c r="N198" s="1235"/>
      <c r="O198" s="1235"/>
      <c r="P198" s="1235"/>
      <c r="Q198" s="1235"/>
      <c r="R198" s="1235"/>
      <c r="S198" s="1235"/>
      <c r="T198" s="1235"/>
      <c r="U198" s="1235"/>
      <c r="V198" s="1235"/>
      <c r="W198" s="1235"/>
      <c r="X198" s="1236">
        <f>SUM(X199:X210)</f>
        <v>1460733</v>
      </c>
      <c r="Y198" s="1236"/>
      <c r="Z198" s="1236"/>
      <c r="AA198" s="1236"/>
      <c r="AB198" s="1236">
        <f>SUM(AB199:AB210)</f>
        <v>1433247</v>
      </c>
      <c r="AC198" s="1236"/>
      <c r="AD198" s="1236"/>
      <c r="AE198" s="1236"/>
      <c r="AF198" s="1234">
        <f t="shared" si="8"/>
        <v>-1.881658044283252E-2</v>
      </c>
      <c r="AG198" s="1234"/>
    </row>
    <row r="199" spans="1:33" ht="15" x14ac:dyDescent="0.25">
      <c r="A199" s="1070">
        <v>7</v>
      </c>
      <c r="B199" s="1070"/>
      <c r="C199" s="1221" t="s">
        <v>1692</v>
      </c>
      <c r="D199" s="1221"/>
      <c r="E199" s="1221"/>
      <c r="F199" s="1110" t="s">
        <v>10</v>
      </c>
      <c r="G199" s="1110"/>
      <c r="H199" s="1110"/>
      <c r="I199" s="1110"/>
      <c r="J199" s="1110"/>
      <c r="K199" s="1110"/>
      <c r="L199" s="1110"/>
      <c r="M199" s="1110"/>
      <c r="N199" s="1110"/>
      <c r="O199" s="1110"/>
      <c r="P199" s="1110"/>
      <c r="Q199" s="1110"/>
      <c r="R199" s="1110"/>
      <c r="S199" s="1110"/>
      <c r="T199" s="1110"/>
      <c r="U199" s="1110"/>
      <c r="V199" s="1110"/>
      <c r="W199" s="1110"/>
      <c r="X199" s="1222">
        <v>326600</v>
      </c>
      <c r="Y199" s="1222"/>
      <c r="Z199" s="1222"/>
      <c r="AA199" s="1222"/>
      <c r="AB199" s="1222">
        <v>373065</v>
      </c>
      <c r="AC199" s="1222"/>
      <c r="AD199" s="1222"/>
      <c r="AE199" s="1222"/>
      <c r="AF199" s="1223">
        <f t="shared" si="8"/>
        <v>0.14226883037354554</v>
      </c>
      <c r="AG199" s="1223"/>
    </row>
    <row r="200" spans="1:33" ht="15" x14ac:dyDescent="0.25">
      <c r="A200" s="1052">
        <v>8</v>
      </c>
      <c r="B200" s="1052"/>
      <c r="C200" s="1052">
        <v>42</v>
      </c>
      <c r="D200" s="1052"/>
      <c r="E200" s="1052"/>
      <c r="F200" s="1110" t="s">
        <v>114</v>
      </c>
      <c r="G200" s="1110"/>
      <c r="H200" s="1110"/>
      <c r="I200" s="1110"/>
      <c r="J200" s="1110"/>
      <c r="K200" s="1110"/>
      <c r="L200" s="1110"/>
      <c r="M200" s="1110"/>
      <c r="N200" s="1110"/>
      <c r="O200" s="1110"/>
      <c r="P200" s="1110"/>
      <c r="Q200" s="1110"/>
      <c r="R200" s="1110"/>
      <c r="S200" s="1110"/>
      <c r="T200" s="1110"/>
      <c r="U200" s="1110"/>
      <c r="V200" s="1110"/>
      <c r="W200" s="1110"/>
      <c r="X200" s="1222">
        <v>551161</v>
      </c>
      <c r="Y200" s="1222"/>
      <c r="Z200" s="1222"/>
      <c r="AA200" s="1222"/>
      <c r="AB200" s="1222">
        <v>521710</v>
      </c>
      <c r="AC200" s="1222"/>
      <c r="AD200" s="1222"/>
      <c r="AE200" s="1222"/>
      <c r="AF200" s="1223">
        <f t="shared" si="8"/>
        <v>-5.3434477403154435E-2</v>
      </c>
      <c r="AG200" s="1223"/>
    </row>
    <row r="201" spans="1:33" ht="15" x14ac:dyDescent="0.25">
      <c r="A201" s="1070">
        <v>9</v>
      </c>
      <c r="B201" s="1070"/>
      <c r="C201" s="1052">
        <v>44</v>
      </c>
      <c r="D201" s="1052"/>
      <c r="E201" s="1052"/>
      <c r="F201" s="1110" t="s">
        <v>1693</v>
      </c>
      <c r="G201" s="1110"/>
      <c r="H201" s="1110"/>
      <c r="I201" s="1110"/>
      <c r="J201" s="1110"/>
      <c r="K201" s="1110"/>
      <c r="L201" s="1110"/>
      <c r="M201" s="1110"/>
      <c r="N201" s="1110"/>
      <c r="O201" s="1110"/>
      <c r="P201" s="1110"/>
      <c r="Q201" s="1110"/>
      <c r="R201" s="1110"/>
      <c r="S201" s="1110"/>
      <c r="T201" s="1110"/>
      <c r="U201" s="1110"/>
      <c r="V201" s="1110"/>
      <c r="W201" s="1110"/>
      <c r="X201" s="1222">
        <v>6</v>
      </c>
      <c r="Y201" s="1222"/>
      <c r="Z201" s="1222"/>
      <c r="AA201" s="1222"/>
      <c r="AB201" s="1222">
        <v>286</v>
      </c>
      <c r="AC201" s="1222"/>
      <c r="AD201" s="1222"/>
      <c r="AE201" s="1222"/>
      <c r="AF201" s="1223">
        <f t="shared" si="8"/>
        <v>46.666666666666664</v>
      </c>
      <c r="AG201" s="1223"/>
    </row>
    <row r="202" spans="1:33" ht="15" x14ac:dyDescent="0.25">
      <c r="A202" s="1052">
        <v>10</v>
      </c>
      <c r="B202" s="1052"/>
      <c r="C202" s="1052">
        <v>45</v>
      </c>
      <c r="D202" s="1052"/>
      <c r="E202" s="1052"/>
      <c r="F202" s="1110" t="s">
        <v>12</v>
      </c>
      <c r="G202" s="1110"/>
      <c r="H202" s="1110"/>
      <c r="I202" s="1110"/>
      <c r="J202" s="1110"/>
      <c r="K202" s="1110"/>
      <c r="L202" s="1110"/>
      <c r="M202" s="1110"/>
      <c r="N202" s="1110"/>
      <c r="O202" s="1110"/>
      <c r="P202" s="1110"/>
      <c r="Q202" s="1110"/>
      <c r="R202" s="1110"/>
      <c r="S202" s="1110"/>
      <c r="T202" s="1110"/>
      <c r="U202" s="1110"/>
      <c r="V202" s="1110"/>
      <c r="W202" s="1110"/>
      <c r="X202" s="1222">
        <v>59101</v>
      </c>
      <c r="Y202" s="1222"/>
      <c r="Z202" s="1222"/>
      <c r="AA202" s="1222"/>
      <c r="AB202" s="1222">
        <v>52438</v>
      </c>
      <c r="AC202" s="1222"/>
      <c r="AD202" s="1222"/>
      <c r="AE202" s="1222"/>
      <c r="AF202" s="1223">
        <f t="shared" si="8"/>
        <v>-0.11273920915043734</v>
      </c>
      <c r="AG202" s="1223"/>
    </row>
    <row r="203" spans="1:33" ht="15" x14ac:dyDescent="0.25">
      <c r="A203" s="1070">
        <v>11</v>
      </c>
      <c r="B203" s="1070"/>
      <c r="C203" s="1052">
        <v>46</v>
      </c>
      <c r="D203" s="1052"/>
      <c r="E203" s="1052"/>
      <c r="F203" s="1110" t="s">
        <v>1694</v>
      </c>
      <c r="G203" s="1110"/>
      <c r="H203" s="1110"/>
      <c r="I203" s="1110"/>
      <c r="J203" s="1110"/>
      <c r="K203" s="1110"/>
      <c r="L203" s="1110"/>
      <c r="M203" s="1110"/>
      <c r="N203" s="1110"/>
      <c r="O203" s="1110"/>
      <c r="P203" s="1110"/>
      <c r="Q203" s="1110"/>
      <c r="R203" s="1110"/>
      <c r="S203" s="1110"/>
      <c r="T203" s="1110"/>
      <c r="U203" s="1110"/>
      <c r="V203" s="1110"/>
      <c r="W203" s="1110"/>
      <c r="X203" s="1222">
        <v>112814</v>
      </c>
      <c r="Y203" s="1222"/>
      <c r="Z203" s="1222"/>
      <c r="AA203" s="1222"/>
      <c r="AB203" s="1222">
        <v>120835</v>
      </c>
      <c r="AC203" s="1222"/>
      <c r="AD203" s="1222"/>
      <c r="AE203" s="1222"/>
      <c r="AF203" s="1223">
        <f t="shared" si="8"/>
        <v>7.1099331643235786E-2</v>
      </c>
      <c r="AG203" s="1223"/>
    </row>
    <row r="204" spans="1:33" ht="15" x14ac:dyDescent="0.25">
      <c r="A204" s="1052">
        <v>12</v>
      </c>
      <c r="B204" s="1052"/>
      <c r="C204" s="1052">
        <v>47</v>
      </c>
      <c r="D204" s="1052"/>
      <c r="E204" s="1052"/>
      <c r="F204" s="1110" t="s">
        <v>1695</v>
      </c>
      <c r="G204" s="1110"/>
      <c r="H204" s="1110"/>
      <c r="I204" s="1110"/>
      <c r="J204" s="1110"/>
      <c r="K204" s="1110"/>
      <c r="L204" s="1110"/>
      <c r="M204" s="1110"/>
      <c r="N204" s="1110"/>
      <c r="O204" s="1110"/>
      <c r="P204" s="1110"/>
      <c r="Q204" s="1110"/>
      <c r="R204" s="1110"/>
      <c r="S204" s="1110"/>
      <c r="T204" s="1110"/>
      <c r="U204" s="1110"/>
      <c r="V204" s="1110"/>
      <c r="W204" s="1110"/>
      <c r="X204" s="1222">
        <v>90981</v>
      </c>
      <c r="Y204" s="1222"/>
      <c r="Z204" s="1222"/>
      <c r="AA204" s="1222"/>
      <c r="AB204" s="1222">
        <v>86917</v>
      </c>
      <c r="AC204" s="1222"/>
      <c r="AD204" s="1222"/>
      <c r="AE204" s="1222"/>
      <c r="AF204" s="1223">
        <f t="shared" si="8"/>
        <v>-4.4668667084336255E-2</v>
      </c>
      <c r="AG204" s="1223"/>
    </row>
    <row r="205" spans="1:33" ht="15" x14ac:dyDescent="0.25">
      <c r="A205" s="1070">
        <v>13</v>
      </c>
      <c r="B205" s="1070"/>
      <c r="C205" s="1052">
        <v>48</v>
      </c>
      <c r="D205" s="1052"/>
      <c r="E205" s="1052"/>
      <c r="F205" s="1110" t="s">
        <v>13</v>
      </c>
      <c r="G205" s="1110"/>
      <c r="H205" s="1110"/>
      <c r="I205" s="1110"/>
      <c r="J205" s="1110"/>
      <c r="K205" s="1110"/>
      <c r="L205" s="1110"/>
      <c r="M205" s="1110"/>
      <c r="N205" s="1110"/>
      <c r="O205" s="1110"/>
      <c r="P205" s="1110"/>
      <c r="Q205" s="1110"/>
      <c r="R205" s="1110"/>
      <c r="S205" s="1110"/>
      <c r="T205" s="1110"/>
      <c r="U205" s="1110"/>
      <c r="V205" s="1110"/>
      <c r="W205" s="1110"/>
      <c r="X205" s="1222">
        <v>56013</v>
      </c>
      <c r="Y205" s="1222"/>
      <c r="Z205" s="1222"/>
      <c r="AA205" s="1222"/>
      <c r="AB205" s="1222">
        <v>55917</v>
      </c>
      <c r="AC205" s="1222"/>
      <c r="AD205" s="1222"/>
      <c r="AE205" s="1222"/>
      <c r="AF205" s="1223">
        <f t="shared" si="8"/>
        <v>-1.7138878474639574E-3</v>
      </c>
      <c r="AG205" s="1223"/>
    </row>
    <row r="206" spans="1:33" ht="15" x14ac:dyDescent="0.25">
      <c r="A206" s="1052">
        <v>14</v>
      </c>
      <c r="B206" s="1052"/>
      <c r="C206" s="1052">
        <v>51</v>
      </c>
      <c r="D206" s="1052"/>
      <c r="E206" s="1052"/>
      <c r="F206" s="1110" t="s">
        <v>137</v>
      </c>
      <c r="G206" s="1110"/>
      <c r="H206" s="1110"/>
      <c r="I206" s="1110"/>
      <c r="J206" s="1110"/>
      <c r="K206" s="1110"/>
      <c r="L206" s="1110"/>
      <c r="M206" s="1110"/>
      <c r="N206" s="1110"/>
      <c r="O206" s="1110"/>
      <c r="P206" s="1110"/>
      <c r="Q206" s="1110"/>
      <c r="R206" s="1110"/>
      <c r="S206" s="1110"/>
      <c r="T206" s="1110"/>
      <c r="U206" s="1110"/>
      <c r="V206" s="1110"/>
      <c r="W206" s="1110"/>
      <c r="X206" s="1222">
        <v>264057</v>
      </c>
      <c r="Y206" s="1222"/>
      <c r="Z206" s="1222"/>
      <c r="AA206" s="1222"/>
      <c r="AB206" s="1222">
        <v>222079</v>
      </c>
      <c r="AC206" s="1222"/>
      <c r="AD206" s="1222"/>
      <c r="AE206" s="1222"/>
      <c r="AF206" s="1223">
        <f t="shared" si="8"/>
        <v>-0.15897325198726031</v>
      </c>
      <c r="AG206" s="1223"/>
    </row>
    <row r="207" spans="1:33" ht="15" x14ac:dyDescent="0.25">
      <c r="A207" s="1052">
        <v>15</v>
      </c>
      <c r="B207" s="1052"/>
      <c r="C207" s="1052">
        <v>52</v>
      </c>
      <c r="D207" s="1052"/>
      <c r="E207" s="1052"/>
      <c r="F207" s="1110" t="s">
        <v>1671</v>
      </c>
      <c r="G207" s="1110"/>
      <c r="H207" s="1110"/>
      <c r="I207" s="1110"/>
      <c r="J207" s="1110"/>
      <c r="K207" s="1110"/>
      <c r="L207" s="1110"/>
      <c r="M207" s="1110"/>
      <c r="N207" s="1110"/>
      <c r="O207" s="1110"/>
      <c r="P207" s="1110"/>
      <c r="Q207" s="1110"/>
      <c r="R207" s="1110"/>
      <c r="S207" s="1110"/>
      <c r="T207" s="1110"/>
      <c r="U207" s="1110"/>
      <c r="V207" s="1110"/>
      <c r="W207" s="1110"/>
      <c r="X207" s="1222">
        <v>0</v>
      </c>
      <c r="Y207" s="1222"/>
      <c r="Z207" s="1222"/>
      <c r="AA207" s="1222"/>
      <c r="AB207" s="1222">
        <v>0</v>
      </c>
      <c r="AC207" s="1222"/>
      <c r="AD207" s="1222"/>
      <c r="AE207" s="1222"/>
      <c r="AF207" s="1223">
        <v>0</v>
      </c>
      <c r="AG207" s="1223"/>
    </row>
    <row r="208" spans="1:33" ht="15" x14ac:dyDescent="0.25">
      <c r="A208" s="1070">
        <v>16</v>
      </c>
      <c r="B208" s="1070"/>
      <c r="C208" s="1052">
        <v>54</v>
      </c>
      <c r="D208" s="1052"/>
      <c r="E208" s="1052"/>
      <c r="F208" s="1110" t="s">
        <v>141</v>
      </c>
      <c r="G208" s="1110"/>
      <c r="H208" s="1110"/>
      <c r="I208" s="1110"/>
      <c r="J208" s="1110"/>
      <c r="K208" s="1110"/>
      <c r="L208" s="1110"/>
      <c r="M208" s="1110"/>
      <c r="N208" s="1110"/>
      <c r="O208" s="1110"/>
      <c r="P208" s="1110"/>
      <c r="Q208" s="1110"/>
      <c r="R208" s="1110"/>
      <c r="S208" s="1110"/>
      <c r="T208" s="1110"/>
      <c r="U208" s="1110"/>
      <c r="V208" s="1110"/>
      <c r="W208" s="1110"/>
      <c r="X208" s="1222">
        <v>0</v>
      </c>
      <c r="Y208" s="1222"/>
      <c r="Z208" s="1222"/>
      <c r="AA208" s="1222"/>
      <c r="AB208" s="1222">
        <v>0</v>
      </c>
      <c r="AC208" s="1222"/>
      <c r="AD208" s="1222"/>
      <c r="AE208" s="1222"/>
      <c r="AF208" s="1223">
        <v>0</v>
      </c>
      <c r="AG208" s="1223"/>
    </row>
    <row r="209" spans="1:33" ht="15" x14ac:dyDescent="0.25">
      <c r="A209" s="1052">
        <v>17</v>
      </c>
      <c r="B209" s="1052"/>
      <c r="C209" s="1221" t="s">
        <v>1696</v>
      </c>
      <c r="D209" s="1221"/>
      <c r="E209" s="1221"/>
      <c r="F209" s="1110" t="s">
        <v>144</v>
      </c>
      <c r="G209" s="1110"/>
      <c r="H209" s="1110"/>
      <c r="I209" s="1110"/>
      <c r="J209" s="1110"/>
      <c r="K209" s="1110"/>
      <c r="L209" s="1110"/>
      <c r="M209" s="1110"/>
      <c r="N209" s="1110"/>
      <c r="O209" s="1110"/>
      <c r="P209" s="1110"/>
      <c r="Q209" s="1110"/>
      <c r="R209" s="1110"/>
      <c r="S209" s="1110"/>
      <c r="T209" s="1110"/>
      <c r="U209" s="1110"/>
      <c r="V209" s="1110"/>
      <c r="W209" s="1110"/>
      <c r="X209" s="1222">
        <v>0</v>
      </c>
      <c r="Y209" s="1222"/>
      <c r="Z209" s="1222"/>
      <c r="AA209" s="1222"/>
      <c r="AB209" s="1222">
        <v>0</v>
      </c>
      <c r="AC209" s="1222"/>
      <c r="AD209" s="1222"/>
      <c r="AE209" s="1222"/>
      <c r="AF209" s="1223">
        <v>0</v>
      </c>
      <c r="AG209" s="1223"/>
    </row>
    <row r="210" spans="1:33" ht="15" x14ac:dyDescent="0.25">
      <c r="A210" s="1070">
        <v>18</v>
      </c>
      <c r="B210" s="1070"/>
      <c r="C210" s="1221" t="s">
        <v>1697</v>
      </c>
      <c r="D210" s="1221"/>
      <c r="E210" s="1221"/>
      <c r="F210" s="1110" t="s">
        <v>1698</v>
      </c>
      <c r="G210" s="1110"/>
      <c r="H210" s="1110"/>
      <c r="I210" s="1110"/>
      <c r="J210" s="1110"/>
      <c r="K210" s="1110"/>
      <c r="L210" s="1110"/>
      <c r="M210" s="1110"/>
      <c r="N210" s="1110"/>
      <c r="O210" s="1110"/>
      <c r="P210" s="1110"/>
      <c r="Q210" s="1110"/>
      <c r="R210" s="1110"/>
      <c r="S210" s="1110"/>
      <c r="T210" s="1110"/>
      <c r="U210" s="1110"/>
      <c r="V210" s="1110"/>
      <c r="W210" s="1110"/>
      <c r="X210" s="1222">
        <v>0</v>
      </c>
      <c r="Y210" s="1222"/>
      <c r="Z210" s="1222"/>
      <c r="AA210" s="1222"/>
      <c r="AB210" s="1222">
        <v>0</v>
      </c>
      <c r="AC210" s="1222"/>
      <c r="AD210" s="1222"/>
      <c r="AE210" s="1222"/>
      <c r="AF210" s="1223">
        <v>0</v>
      </c>
      <c r="AG210" s="1223"/>
    </row>
    <row r="211" spans="1:33" ht="15" x14ac:dyDescent="0.2">
      <c r="A211" s="1070"/>
      <c r="B211" s="1070"/>
      <c r="C211" s="1221"/>
      <c r="D211" s="1221"/>
      <c r="E211" s="1221"/>
      <c r="F211" s="1106" t="s">
        <v>1699</v>
      </c>
      <c r="G211" s="1106"/>
      <c r="H211" s="1106"/>
      <c r="I211" s="1106"/>
      <c r="J211" s="1106"/>
      <c r="K211" s="1106"/>
      <c r="L211" s="1106"/>
      <c r="M211" s="1106"/>
      <c r="N211" s="1106"/>
      <c r="O211" s="1106"/>
      <c r="P211" s="1106"/>
      <c r="Q211" s="1106"/>
      <c r="R211" s="1106"/>
      <c r="S211" s="1106"/>
      <c r="T211" s="1106"/>
      <c r="U211" s="1106"/>
      <c r="V211" s="1106"/>
      <c r="W211" s="1106"/>
      <c r="X211" s="1233">
        <v>111679</v>
      </c>
      <c r="Y211" s="1233"/>
      <c r="Z211" s="1233"/>
      <c r="AA211" s="1233"/>
      <c r="AB211" s="1233">
        <v>114363</v>
      </c>
      <c r="AC211" s="1233"/>
      <c r="AD211" s="1233"/>
      <c r="AE211" s="1233"/>
      <c r="AF211" s="1234">
        <f t="shared" si="8"/>
        <v>2.4033166486089552E-2</v>
      </c>
      <c r="AG211" s="1234"/>
    </row>
    <row r="212" spans="1:33" ht="15" x14ac:dyDescent="0.25">
      <c r="A212" s="1070"/>
      <c r="B212" s="1070"/>
      <c r="C212" s="1221"/>
      <c r="D212" s="1221"/>
      <c r="E212" s="1221"/>
      <c r="F212" s="1110" t="s">
        <v>1700</v>
      </c>
      <c r="G212" s="1110"/>
      <c r="H212" s="1110"/>
      <c r="I212" s="1110"/>
      <c r="J212" s="1110"/>
      <c r="K212" s="1110"/>
      <c r="L212" s="1110"/>
      <c r="M212" s="1110"/>
      <c r="N212" s="1110"/>
      <c r="O212" s="1110"/>
      <c r="P212" s="1110"/>
      <c r="Q212" s="1110"/>
      <c r="R212" s="1110"/>
      <c r="S212" s="1110"/>
      <c r="T212" s="1110"/>
      <c r="U212" s="1110"/>
      <c r="V212" s="1110"/>
      <c r="W212" s="1110"/>
      <c r="X212" s="1222">
        <v>1474294</v>
      </c>
      <c r="Y212" s="1222"/>
      <c r="Z212" s="1222"/>
      <c r="AA212" s="1222"/>
      <c r="AB212" s="1222">
        <v>1490253</v>
      </c>
      <c r="AC212" s="1222"/>
      <c r="AD212" s="1222"/>
      <c r="AE212" s="1222"/>
      <c r="AF212" s="1223">
        <f t="shared" si="8"/>
        <v>1.0824842263483347E-2</v>
      </c>
      <c r="AG212" s="1223"/>
    </row>
    <row r="213" spans="1:33" ht="33" customHeight="1" x14ac:dyDescent="0.2">
      <c r="A213" s="1070"/>
      <c r="B213" s="1070"/>
      <c r="C213" s="1221"/>
      <c r="D213" s="1221"/>
      <c r="E213" s="1221"/>
      <c r="F213" s="1051" t="s">
        <v>1701</v>
      </c>
      <c r="G213" s="1051"/>
      <c r="H213" s="1051"/>
      <c r="I213" s="1051"/>
      <c r="J213" s="1051"/>
      <c r="K213" s="1051"/>
      <c r="L213" s="1051"/>
      <c r="M213" s="1051"/>
      <c r="N213" s="1051"/>
      <c r="O213" s="1051"/>
      <c r="P213" s="1051"/>
      <c r="Q213" s="1051"/>
      <c r="R213" s="1051"/>
      <c r="S213" s="1051"/>
      <c r="T213" s="1051"/>
      <c r="U213" s="1051"/>
      <c r="V213" s="1051"/>
      <c r="W213" s="1051"/>
      <c r="X213" s="1224">
        <v>17178</v>
      </c>
      <c r="Y213" s="1224"/>
      <c r="Z213" s="1224"/>
      <c r="AA213" s="1224"/>
      <c r="AB213" s="1224">
        <v>40343</v>
      </c>
      <c r="AC213" s="1224"/>
      <c r="AD213" s="1224"/>
      <c r="AE213" s="1224"/>
      <c r="AF213" s="1223">
        <f t="shared" si="8"/>
        <v>1.3485271859354988</v>
      </c>
      <c r="AG213" s="1223"/>
    </row>
    <row r="214" spans="1:33" ht="15" x14ac:dyDescent="0.25">
      <c r="A214" s="1070"/>
      <c r="B214" s="1070"/>
      <c r="C214" s="1221"/>
      <c r="D214" s="1221"/>
      <c r="E214" s="1221"/>
      <c r="F214" s="1110" t="s">
        <v>1702</v>
      </c>
      <c r="G214" s="1110"/>
      <c r="H214" s="1110"/>
      <c r="I214" s="1110"/>
      <c r="J214" s="1110"/>
      <c r="K214" s="1110"/>
      <c r="L214" s="1110"/>
      <c r="M214" s="1110"/>
      <c r="N214" s="1110"/>
      <c r="O214" s="1110"/>
      <c r="P214" s="1110"/>
      <c r="Q214" s="1110"/>
      <c r="R214" s="1110"/>
      <c r="S214" s="1110"/>
      <c r="T214" s="1110"/>
      <c r="U214" s="1110"/>
      <c r="V214" s="1110"/>
      <c r="W214" s="1110"/>
      <c r="X214" s="1222">
        <v>1471610</v>
      </c>
      <c r="Y214" s="1222"/>
      <c r="Z214" s="1222"/>
      <c r="AA214" s="1222"/>
      <c r="AB214" s="1222">
        <v>1449247</v>
      </c>
      <c r="AC214" s="1222"/>
      <c r="AD214" s="1222"/>
      <c r="AE214" s="1222"/>
      <c r="AF214" s="1223">
        <f t="shared" si="8"/>
        <v>-1.519628162352793E-2</v>
      </c>
      <c r="AG214" s="1223"/>
    </row>
    <row r="215" spans="1:33" ht="27.75" customHeight="1" x14ac:dyDescent="0.25">
      <c r="A215" s="1070"/>
      <c r="B215" s="1070"/>
      <c r="C215" s="1221"/>
      <c r="D215" s="1221"/>
      <c r="E215" s="1221"/>
      <c r="F215" s="1051" t="s">
        <v>1703</v>
      </c>
      <c r="G215" s="1051"/>
      <c r="H215" s="1051"/>
      <c r="I215" s="1051"/>
      <c r="J215" s="1051"/>
      <c r="K215" s="1051"/>
      <c r="L215" s="1051"/>
      <c r="M215" s="1051"/>
      <c r="N215" s="1051"/>
      <c r="O215" s="1051"/>
      <c r="P215" s="1051"/>
      <c r="Q215" s="1051"/>
      <c r="R215" s="1051"/>
      <c r="S215" s="1051"/>
      <c r="T215" s="1051"/>
      <c r="U215" s="1051"/>
      <c r="V215" s="1051"/>
      <c r="W215" s="1051"/>
      <c r="X215" s="1222">
        <v>0</v>
      </c>
      <c r="Y215" s="1222"/>
      <c r="Z215" s="1222"/>
      <c r="AA215" s="1222"/>
      <c r="AB215" s="1222">
        <v>0</v>
      </c>
      <c r="AC215" s="1222"/>
      <c r="AD215" s="1222"/>
      <c r="AE215" s="1222"/>
      <c r="AF215" s="1223">
        <v>1</v>
      </c>
      <c r="AG215" s="1223"/>
    </row>
    <row r="216" spans="1:33" ht="28.5" customHeight="1" x14ac:dyDescent="0.2">
      <c r="A216" s="1070"/>
      <c r="B216" s="1070"/>
      <c r="C216" s="1221"/>
      <c r="D216" s="1221"/>
      <c r="E216" s="1221"/>
      <c r="F216" s="1051" t="s">
        <v>1704</v>
      </c>
      <c r="G216" s="1051"/>
      <c r="H216" s="1051"/>
      <c r="I216" s="1051"/>
      <c r="J216" s="1051"/>
      <c r="K216" s="1051"/>
      <c r="L216" s="1051"/>
      <c r="M216" s="1051"/>
      <c r="N216" s="1051"/>
      <c r="O216" s="1051"/>
      <c r="P216" s="1051"/>
      <c r="Q216" s="1051"/>
      <c r="R216" s="1051"/>
      <c r="S216" s="1051"/>
      <c r="T216" s="1051"/>
      <c r="U216" s="1051"/>
      <c r="V216" s="1051"/>
      <c r="W216" s="1051"/>
      <c r="X216" s="1224">
        <v>10877</v>
      </c>
      <c r="Y216" s="1224"/>
      <c r="Z216" s="1224"/>
      <c r="AA216" s="1224"/>
      <c r="AB216" s="1224">
        <v>16000</v>
      </c>
      <c r="AC216" s="1224"/>
      <c r="AD216" s="1224"/>
      <c r="AE216" s="1224"/>
      <c r="AF216" s="1225">
        <f t="shared" si="8"/>
        <v>0.47099384021329405</v>
      </c>
      <c r="AG216" s="1225"/>
    </row>
    <row r="217" spans="1:33" ht="15" x14ac:dyDescent="0.25">
      <c r="A217" s="1105"/>
      <c r="B217" s="1105"/>
      <c r="C217" s="1226"/>
      <c r="D217" s="1226"/>
      <c r="E217" s="1226"/>
      <c r="F217" s="1227" t="s">
        <v>1705</v>
      </c>
      <c r="G217" s="1227"/>
      <c r="H217" s="1227"/>
      <c r="I217" s="1227"/>
      <c r="J217" s="1227"/>
      <c r="K217" s="1227"/>
      <c r="L217" s="1227"/>
      <c r="M217" s="1227"/>
      <c r="N217" s="1227"/>
      <c r="O217" s="1227"/>
      <c r="P217" s="1227"/>
      <c r="Q217" s="1227"/>
      <c r="R217" s="1227"/>
      <c r="S217" s="1227"/>
      <c r="T217" s="1227"/>
      <c r="U217" s="1227"/>
      <c r="V217" s="1227"/>
      <c r="W217" s="1227"/>
      <c r="X217" s="1228">
        <v>114363</v>
      </c>
      <c r="Y217" s="1228"/>
      <c r="Z217" s="1228"/>
      <c r="AA217" s="1228"/>
      <c r="AB217" s="1228">
        <v>155369</v>
      </c>
      <c r="AC217" s="1228"/>
      <c r="AD217" s="1228"/>
      <c r="AE217" s="1228"/>
      <c r="AF217" s="1229">
        <f t="shared" si="8"/>
        <v>0.35856002378391616</v>
      </c>
      <c r="AG217" s="1229"/>
    </row>
    <row r="218" spans="1:33" ht="15" x14ac:dyDescent="0.25">
      <c r="A218" s="153"/>
      <c r="B218" s="153"/>
      <c r="C218" s="153"/>
      <c r="D218" s="153"/>
      <c r="E218" s="153"/>
      <c r="F218" s="153"/>
      <c r="G218" s="153"/>
      <c r="H218" s="153"/>
      <c r="I218" s="153"/>
      <c r="J218" s="153"/>
      <c r="K218" s="153"/>
      <c r="L218" s="153"/>
      <c r="M218" s="153"/>
      <c r="N218" s="153"/>
      <c r="O218" s="153"/>
      <c r="P218" s="153"/>
      <c r="Q218" s="153"/>
      <c r="R218" s="153"/>
      <c r="S218" s="153"/>
      <c r="T218" s="153"/>
      <c r="U218" s="153"/>
      <c r="V218" s="153"/>
      <c r="W218" s="153"/>
      <c r="X218" s="153"/>
      <c r="Y218" s="153"/>
      <c r="Z218" s="153"/>
      <c r="AA218" s="153"/>
      <c r="AB218" s="153"/>
      <c r="AC218" s="153"/>
      <c r="AD218" s="153"/>
      <c r="AE218" s="153"/>
      <c r="AF218" s="153"/>
      <c r="AG218" s="154"/>
    </row>
    <row r="219" spans="1:33" ht="15" x14ac:dyDescent="0.25">
      <c r="A219" s="1082" t="s">
        <v>15</v>
      </c>
      <c r="B219" s="1082"/>
      <c r="C219" s="1082"/>
      <c r="D219" s="1082"/>
      <c r="E219" s="1082"/>
      <c r="F219" s="1082"/>
      <c r="G219" s="1082"/>
      <c r="H219" s="1082"/>
      <c r="I219" s="1082"/>
      <c r="J219" s="1082"/>
      <c r="K219" s="1082"/>
      <c r="L219" s="1082"/>
      <c r="M219" s="1082"/>
      <c r="N219" s="1082"/>
      <c r="O219" s="1082"/>
      <c r="P219" s="1082"/>
      <c r="Q219" s="1082"/>
      <c r="R219" s="1082"/>
      <c r="S219" s="1082"/>
      <c r="T219" s="1082"/>
      <c r="U219" s="1082"/>
      <c r="V219" s="1082"/>
      <c r="W219" s="1082"/>
      <c r="X219" s="1082"/>
      <c r="Y219" s="1082"/>
      <c r="Z219" s="1082"/>
      <c r="AA219" s="1082"/>
      <c r="AB219" s="1082"/>
      <c r="AC219" s="1082"/>
      <c r="AD219" s="1082"/>
      <c r="AE219" s="1082"/>
      <c r="AF219" s="1082"/>
      <c r="AG219" s="1082"/>
    </row>
    <row r="220" spans="1:33" ht="45" customHeight="1" x14ac:dyDescent="0.25">
      <c r="A220" s="1230" t="s">
        <v>3660</v>
      </c>
      <c r="B220" s="1230"/>
      <c r="C220" s="1230"/>
      <c r="D220" s="1230"/>
      <c r="E220" s="1230"/>
      <c r="F220" s="1230"/>
      <c r="G220" s="1230"/>
      <c r="H220" s="1230"/>
      <c r="I220" s="1230"/>
      <c r="J220" s="1230"/>
      <c r="K220" s="1230"/>
      <c r="L220" s="1230"/>
      <c r="M220" s="1230"/>
      <c r="N220" s="1230"/>
      <c r="O220" s="1230"/>
      <c r="P220" s="1230"/>
      <c r="Q220" s="1230"/>
      <c r="R220" s="1230"/>
      <c r="S220" s="1230"/>
      <c r="T220" s="1230"/>
      <c r="U220" s="1230"/>
      <c r="V220" s="1230"/>
      <c r="W220" s="1230"/>
      <c r="X220" s="1230"/>
      <c r="Y220" s="1230"/>
      <c r="Z220" s="1230"/>
      <c r="AA220" s="1230"/>
      <c r="AB220" s="1230"/>
      <c r="AC220" s="1230"/>
      <c r="AD220" s="1230"/>
      <c r="AE220" s="1230"/>
      <c r="AF220" s="1230"/>
      <c r="AG220" s="1230"/>
    </row>
    <row r="221" spans="1:33" ht="15" x14ac:dyDescent="0.25">
      <c r="A221" s="153"/>
      <c r="B221" s="153"/>
      <c r="C221" s="153"/>
      <c r="D221" s="153"/>
      <c r="E221" s="153"/>
      <c r="F221" s="153"/>
      <c r="G221" s="153"/>
      <c r="H221" s="153"/>
      <c r="I221" s="153"/>
      <c r="J221" s="153"/>
      <c r="K221" s="153"/>
      <c r="L221" s="153"/>
      <c r="M221" s="153"/>
      <c r="N221" s="153"/>
      <c r="O221" s="153"/>
      <c r="P221" s="153"/>
      <c r="Q221" s="153"/>
      <c r="R221" s="153"/>
      <c r="S221" s="153"/>
      <c r="T221" s="153"/>
      <c r="U221" s="153"/>
      <c r="V221" s="153"/>
      <c r="W221" s="153"/>
      <c r="X221" s="153"/>
      <c r="Y221" s="153"/>
      <c r="Z221" s="153"/>
      <c r="AA221" s="153"/>
      <c r="AB221" s="153"/>
      <c r="AC221" s="153"/>
      <c r="AD221" s="153"/>
      <c r="AE221" s="153"/>
      <c r="AF221" s="153"/>
      <c r="AG221" s="154"/>
    </row>
    <row r="222" spans="1:33" ht="15" x14ac:dyDescent="0.25">
      <c r="A222" s="1124" t="s">
        <v>1706</v>
      </c>
      <c r="B222" s="1124"/>
      <c r="C222" s="1124"/>
      <c r="D222" s="1124"/>
      <c r="E222" s="1124"/>
      <c r="F222" s="1124"/>
      <c r="G222" s="1124"/>
      <c r="H222" s="1124"/>
      <c r="I222" s="1124"/>
      <c r="J222" s="1124"/>
      <c r="K222" s="1124"/>
      <c r="L222" s="1124"/>
      <c r="M222" s="1124"/>
      <c r="N222" s="1124"/>
      <c r="O222" s="1124"/>
      <c r="P222" s="1124"/>
      <c r="Q222" s="1124"/>
      <c r="R222" s="1124"/>
      <c r="S222" s="1124"/>
      <c r="T222" s="1124"/>
      <c r="U222" s="1124"/>
      <c r="V222" s="1124"/>
      <c r="W222" s="1124"/>
      <c r="X222" s="1124"/>
      <c r="Y222" s="1124"/>
      <c r="Z222" s="1124"/>
      <c r="AA222" s="1124"/>
      <c r="AB222" s="1124"/>
      <c r="AC222" s="1124"/>
      <c r="AD222" s="1124"/>
      <c r="AE222" s="1124"/>
      <c r="AF222" s="1124"/>
      <c r="AG222" s="1124"/>
    </row>
    <row r="223" spans="1:33" ht="49.5" customHeight="1" x14ac:dyDescent="0.2">
      <c r="A223" s="1105" t="s">
        <v>1416</v>
      </c>
      <c r="B223" s="1105"/>
      <c r="C223" s="1105" t="s">
        <v>1417</v>
      </c>
      <c r="D223" s="1105"/>
      <c r="E223" s="1104" t="s">
        <v>1364</v>
      </c>
      <c r="F223" s="1104"/>
      <c r="G223" s="1104"/>
      <c r="H223" s="1104"/>
      <c r="I223" s="1104"/>
      <c r="J223" s="1104"/>
      <c r="K223" s="1104"/>
      <c r="L223" s="1104"/>
      <c r="M223" s="1104"/>
      <c r="N223" s="1104"/>
      <c r="O223" s="1104"/>
      <c r="P223" s="1104"/>
      <c r="Q223" s="1104"/>
      <c r="R223" s="1104"/>
      <c r="S223" s="1104"/>
      <c r="T223" s="1104"/>
      <c r="U223" s="1104"/>
      <c r="V223" s="1104"/>
      <c r="W223" s="1105" t="s">
        <v>1641</v>
      </c>
      <c r="X223" s="1105"/>
      <c r="Y223" s="1105"/>
      <c r="Z223" s="1105"/>
      <c r="AA223" s="948" t="s">
        <v>1642</v>
      </c>
      <c r="AB223" s="948"/>
      <c r="AC223" s="948"/>
      <c r="AD223" s="948"/>
      <c r="AE223" s="948" t="s">
        <v>3673</v>
      </c>
      <c r="AF223" s="948"/>
      <c r="AG223" s="948"/>
    </row>
    <row r="224" spans="1:33" ht="15" x14ac:dyDescent="0.2">
      <c r="A224" s="1231"/>
      <c r="B224" s="1231"/>
      <c r="C224" s="1231"/>
      <c r="D224" s="1231"/>
      <c r="E224" s="1202" t="s">
        <v>1707</v>
      </c>
      <c r="F224" s="1202"/>
      <c r="G224" s="1202"/>
      <c r="H224" s="1202"/>
      <c r="I224" s="1202"/>
      <c r="J224" s="1202"/>
      <c r="K224" s="1202"/>
      <c r="L224" s="1202"/>
      <c r="M224" s="1202"/>
      <c r="N224" s="1202"/>
      <c r="O224" s="1202"/>
      <c r="P224" s="1202"/>
      <c r="Q224" s="1202"/>
      <c r="R224" s="1202"/>
      <c r="S224" s="1202"/>
      <c r="T224" s="1202"/>
      <c r="U224" s="1202"/>
      <c r="V224" s="1202"/>
      <c r="W224" s="1232">
        <f>W229+W233+W236+W238+W240+W242+W247+W250+W255+W259+W261+W264+W267+W225+W227</f>
        <v>1454419</v>
      </c>
      <c r="X224" s="1232"/>
      <c r="Y224" s="1232"/>
      <c r="Z224" s="1232"/>
      <c r="AA224" s="1232">
        <f>AA229+AA233+AA236+AA238+AA240+AA242+AA247+AA250+AA255+AA259+AA261+AA264+AA267+AA225+AA227</f>
        <v>1390673</v>
      </c>
      <c r="AB224" s="1232"/>
      <c r="AC224" s="1232"/>
      <c r="AD224" s="1232"/>
      <c r="AE224" s="1204">
        <f>(AA224/W224)-1</f>
        <v>-4.3829185399805737E-2</v>
      </c>
      <c r="AF224" s="1204"/>
      <c r="AG224" s="1204"/>
    </row>
    <row r="225" spans="1:33" ht="15" x14ac:dyDescent="0.2">
      <c r="A225" s="1216"/>
      <c r="B225" s="1216"/>
      <c r="C225" s="1217">
        <v>711</v>
      </c>
      <c r="D225" s="1217"/>
      <c r="E225" s="1218" t="s">
        <v>1708</v>
      </c>
      <c r="F225" s="1218"/>
      <c r="G225" s="1218"/>
      <c r="H225" s="1218"/>
      <c r="I225" s="1218"/>
      <c r="J225" s="1218"/>
      <c r="K225" s="1218"/>
      <c r="L225" s="1218"/>
      <c r="M225" s="1218"/>
      <c r="N225" s="1218"/>
      <c r="O225" s="1218"/>
      <c r="P225" s="1218"/>
      <c r="Q225" s="1218"/>
      <c r="R225" s="1218"/>
      <c r="S225" s="1218"/>
      <c r="T225" s="1218"/>
      <c r="U225" s="1218"/>
      <c r="V225" s="1218"/>
      <c r="W225" s="1219">
        <f>W226</f>
        <v>455740</v>
      </c>
      <c r="X225" s="1219"/>
      <c r="Y225" s="1219"/>
      <c r="Z225" s="1219"/>
      <c r="AA225" s="1219">
        <f>AA226</f>
        <v>486704</v>
      </c>
      <c r="AB225" s="1219"/>
      <c r="AC225" s="1219"/>
      <c r="AD225" s="1219"/>
      <c r="AE225" s="1220">
        <f t="shared" ref="AE225:AE282" si="9">(AA225/W225)-1</f>
        <v>6.7942247772852848E-2</v>
      </c>
      <c r="AF225" s="1220"/>
      <c r="AG225" s="1220"/>
    </row>
    <row r="226" spans="1:33" ht="15" x14ac:dyDescent="0.25">
      <c r="A226" s="1070">
        <v>1</v>
      </c>
      <c r="B226" s="1070"/>
      <c r="C226" s="1194" t="s">
        <v>1709</v>
      </c>
      <c r="D226" s="1194"/>
      <c r="E226" s="1110" t="s">
        <v>1710</v>
      </c>
      <c r="F226" s="1110"/>
      <c r="G226" s="1110"/>
      <c r="H226" s="1110"/>
      <c r="I226" s="1110"/>
      <c r="J226" s="1110"/>
      <c r="K226" s="1110"/>
      <c r="L226" s="1110"/>
      <c r="M226" s="1110"/>
      <c r="N226" s="1110"/>
      <c r="O226" s="1110"/>
      <c r="P226" s="1110"/>
      <c r="Q226" s="1110"/>
      <c r="R226" s="1110"/>
      <c r="S226" s="1110"/>
      <c r="T226" s="1110"/>
      <c r="U226" s="1110"/>
      <c r="V226" s="1110"/>
      <c r="W226" s="1205">
        <v>455740</v>
      </c>
      <c r="X226" s="1205"/>
      <c r="Y226" s="1205"/>
      <c r="Z226" s="1205"/>
      <c r="AA226" s="1205">
        <v>486704</v>
      </c>
      <c r="AB226" s="1205"/>
      <c r="AC226" s="1205"/>
      <c r="AD226" s="1205"/>
      <c r="AE226" s="1094">
        <f t="shared" si="9"/>
        <v>6.7942247772852848E-2</v>
      </c>
      <c r="AF226" s="1094"/>
      <c r="AG226" s="1094"/>
    </row>
    <row r="227" spans="1:33" ht="15" x14ac:dyDescent="0.25">
      <c r="A227" s="1070"/>
      <c r="B227" s="1070"/>
      <c r="C227" s="1193" t="s">
        <v>1711</v>
      </c>
      <c r="D227" s="1193"/>
      <c r="E227" s="1106" t="s">
        <v>1712</v>
      </c>
      <c r="F227" s="1106"/>
      <c r="G227" s="1106"/>
      <c r="H227" s="1106"/>
      <c r="I227" s="1106"/>
      <c r="J227" s="1106"/>
      <c r="K227" s="1106"/>
      <c r="L227" s="1106"/>
      <c r="M227" s="1106"/>
      <c r="N227" s="1106"/>
      <c r="O227" s="1106"/>
      <c r="P227" s="1106"/>
      <c r="Q227" s="1106"/>
      <c r="R227" s="1106"/>
      <c r="S227" s="1106"/>
      <c r="T227" s="1106"/>
      <c r="U227" s="1106"/>
      <c r="V227" s="1106"/>
      <c r="W227" s="1214">
        <f>+W228</f>
        <v>0</v>
      </c>
      <c r="X227" s="1214"/>
      <c r="Y227" s="1214"/>
      <c r="Z227" s="1214"/>
      <c r="AA227" s="1214">
        <f>+AA228</f>
        <v>0</v>
      </c>
      <c r="AB227" s="1214"/>
      <c r="AC227" s="1214"/>
      <c r="AD227" s="1214"/>
      <c r="AE227" s="1098">
        <v>0</v>
      </c>
      <c r="AF227" s="1098"/>
      <c r="AG227" s="1098"/>
    </row>
    <row r="228" spans="1:33" ht="15" x14ac:dyDescent="0.25">
      <c r="A228" s="1070">
        <v>2</v>
      </c>
      <c r="B228" s="1070"/>
      <c r="C228" s="1194" t="s">
        <v>1713</v>
      </c>
      <c r="D228" s="1194"/>
      <c r="E228" s="1110" t="s">
        <v>1712</v>
      </c>
      <c r="F228" s="1110"/>
      <c r="G228" s="1110"/>
      <c r="H228" s="1110"/>
      <c r="I228" s="1110"/>
      <c r="J228" s="1110"/>
      <c r="K228" s="1110"/>
      <c r="L228" s="1110"/>
      <c r="M228" s="1110"/>
      <c r="N228" s="1110"/>
      <c r="O228" s="1110"/>
      <c r="P228" s="1110"/>
      <c r="Q228" s="1110"/>
      <c r="R228" s="1110"/>
      <c r="S228" s="1110"/>
      <c r="T228" s="1110"/>
      <c r="U228" s="1110"/>
      <c r="V228" s="1110"/>
      <c r="W228" s="1141">
        <v>0</v>
      </c>
      <c r="X228" s="1142"/>
      <c r="Y228" s="1142"/>
      <c r="Z228" s="1143"/>
      <c r="AA228" s="1141">
        <v>0</v>
      </c>
      <c r="AB228" s="1142"/>
      <c r="AC228" s="1142"/>
      <c r="AD228" s="1143"/>
      <c r="AE228" s="1094">
        <v>0</v>
      </c>
      <c r="AF228" s="1094"/>
      <c r="AG228" s="1094"/>
    </row>
    <row r="229" spans="1:33" ht="15" x14ac:dyDescent="0.2">
      <c r="A229" s="1070"/>
      <c r="B229" s="1070"/>
      <c r="C229" s="1193" t="s">
        <v>1714</v>
      </c>
      <c r="D229" s="1193"/>
      <c r="E229" s="1106" t="s">
        <v>6</v>
      </c>
      <c r="F229" s="1106"/>
      <c r="G229" s="1106"/>
      <c r="H229" s="1106"/>
      <c r="I229" s="1106"/>
      <c r="J229" s="1106"/>
      <c r="K229" s="1106"/>
      <c r="L229" s="1106"/>
      <c r="M229" s="1106"/>
      <c r="N229" s="1106"/>
      <c r="O229" s="1106"/>
      <c r="P229" s="1106"/>
      <c r="Q229" s="1106"/>
      <c r="R229" s="1106"/>
      <c r="S229" s="1106"/>
      <c r="T229" s="1106"/>
      <c r="U229" s="1106"/>
      <c r="V229" s="1106"/>
      <c r="W229" s="1097">
        <f>SUM(W230:W232)</f>
        <v>246697</v>
      </c>
      <c r="X229" s="1097"/>
      <c r="Y229" s="1097"/>
      <c r="Z229" s="1097"/>
      <c r="AA229" s="1097">
        <f>SUM(AA230:AA232)</f>
        <v>259925</v>
      </c>
      <c r="AB229" s="1097"/>
      <c r="AC229" s="1097"/>
      <c r="AD229" s="1097"/>
      <c r="AE229" s="1098">
        <f t="shared" si="9"/>
        <v>5.3620433162948844E-2</v>
      </c>
      <c r="AF229" s="1098"/>
      <c r="AG229" s="1098"/>
    </row>
    <row r="230" spans="1:33" ht="15" x14ac:dyDescent="0.25">
      <c r="A230" s="1070">
        <v>3</v>
      </c>
      <c r="B230" s="1070"/>
      <c r="C230" s="1194" t="s">
        <v>1715</v>
      </c>
      <c r="D230" s="1194"/>
      <c r="E230" s="1110" t="s">
        <v>1716</v>
      </c>
      <c r="F230" s="1110"/>
      <c r="G230" s="1110"/>
      <c r="H230" s="1110"/>
      <c r="I230" s="1110"/>
      <c r="J230" s="1110"/>
      <c r="K230" s="1110"/>
      <c r="L230" s="1110"/>
      <c r="M230" s="1110"/>
      <c r="N230" s="1110"/>
      <c r="O230" s="1110"/>
      <c r="P230" s="1110"/>
      <c r="Q230" s="1110"/>
      <c r="R230" s="1110"/>
      <c r="S230" s="1110"/>
      <c r="T230" s="1110"/>
      <c r="U230" s="1110"/>
      <c r="V230" s="1110"/>
      <c r="W230" s="1205">
        <v>216375</v>
      </c>
      <c r="X230" s="1205"/>
      <c r="Y230" s="1205"/>
      <c r="Z230" s="1205"/>
      <c r="AA230" s="1205">
        <v>242195</v>
      </c>
      <c r="AB230" s="1205"/>
      <c r="AC230" s="1205"/>
      <c r="AD230" s="1205"/>
      <c r="AE230" s="1094">
        <f t="shared" si="9"/>
        <v>0.11932986712882721</v>
      </c>
      <c r="AF230" s="1094"/>
      <c r="AG230" s="1094"/>
    </row>
    <row r="231" spans="1:33" ht="15" x14ac:dyDescent="0.25">
      <c r="A231" s="1052">
        <v>4</v>
      </c>
      <c r="B231" s="1052"/>
      <c r="C231" s="1194" t="s">
        <v>1717</v>
      </c>
      <c r="D231" s="1194"/>
      <c r="E231" s="1110" t="s">
        <v>1718</v>
      </c>
      <c r="F231" s="1110"/>
      <c r="G231" s="1110"/>
      <c r="H231" s="1110"/>
      <c r="I231" s="1110"/>
      <c r="J231" s="1110"/>
      <c r="K231" s="1110"/>
      <c r="L231" s="1110"/>
      <c r="M231" s="1110"/>
      <c r="N231" s="1110"/>
      <c r="O231" s="1110"/>
      <c r="P231" s="1110"/>
      <c r="Q231" s="1110"/>
      <c r="R231" s="1110"/>
      <c r="S231" s="1110"/>
      <c r="T231" s="1110"/>
      <c r="U231" s="1110"/>
      <c r="V231" s="1110"/>
      <c r="W231" s="1205">
        <v>1031</v>
      </c>
      <c r="X231" s="1205"/>
      <c r="Y231" s="1205"/>
      <c r="Z231" s="1205"/>
      <c r="AA231" s="1205">
        <v>2026</v>
      </c>
      <c r="AB231" s="1205"/>
      <c r="AC231" s="1205"/>
      <c r="AD231" s="1205"/>
      <c r="AE231" s="1094">
        <f t="shared" si="9"/>
        <v>0.96508244422890388</v>
      </c>
      <c r="AF231" s="1094"/>
      <c r="AG231" s="1094"/>
    </row>
    <row r="232" spans="1:33" ht="15" x14ac:dyDescent="0.25">
      <c r="A232" s="1070">
        <v>5</v>
      </c>
      <c r="B232" s="1070"/>
      <c r="C232" s="1194" t="s">
        <v>1719</v>
      </c>
      <c r="D232" s="1194"/>
      <c r="E232" s="1110" t="s">
        <v>1720</v>
      </c>
      <c r="F232" s="1110"/>
      <c r="G232" s="1110"/>
      <c r="H232" s="1110"/>
      <c r="I232" s="1110"/>
      <c r="J232" s="1110"/>
      <c r="K232" s="1110"/>
      <c r="L232" s="1110"/>
      <c r="M232" s="1110"/>
      <c r="N232" s="1110"/>
      <c r="O232" s="1110"/>
      <c r="P232" s="1110"/>
      <c r="Q232" s="1110"/>
      <c r="R232" s="1110"/>
      <c r="S232" s="1110"/>
      <c r="T232" s="1110"/>
      <c r="U232" s="1110"/>
      <c r="V232" s="1110"/>
      <c r="W232" s="1205">
        <v>29291</v>
      </c>
      <c r="X232" s="1205"/>
      <c r="Y232" s="1205"/>
      <c r="Z232" s="1205"/>
      <c r="AA232" s="1205">
        <v>15704</v>
      </c>
      <c r="AB232" s="1205"/>
      <c r="AC232" s="1205"/>
      <c r="AD232" s="1205"/>
      <c r="AE232" s="1094">
        <f t="shared" si="9"/>
        <v>-0.46386261991738076</v>
      </c>
      <c r="AF232" s="1094"/>
      <c r="AG232" s="1094"/>
    </row>
    <row r="233" spans="1:33" ht="15" x14ac:dyDescent="0.2">
      <c r="A233" s="1070"/>
      <c r="B233" s="1070"/>
      <c r="C233" s="1193" t="s">
        <v>1721</v>
      </c>
      <c r="D233" s="1193"/>
      <c r="E233" s="1106" t="s">
        <v>1722</v>
      </c>
      <c r="F233" s="1106"/>
      <c r="G233" s="1106"/>
      <c r="H233" s="1106"/>
      <c r="I233" s="1106"/>
      <c r="J233" s="1106"/>
      <c r="K233" s="1106"/>
      <c r="L233" s="1106"/>
      <c r="M233" s="1106"/>
      <c r="N233" s="1106"/>
      <c r="O233" s="1106"/>
      <c r="P233" s="1106"/>
      <c r="Q233" s="1106"/>
      <c r="R233" s="1106"/>
      <c r="S233" s="1106"/>
      <c r="T233" s="1106"/>
      <c r="U233" s="1106"/>
      <c r="V233" s="1106"/>
      <c r="W233" s="1097">
        <f>SUM(W234:W235)</f>
        <v>38388</v>
      </c>
      <c r="X233" s="1097"/>
      <c r="Y233" s="1097"/>
      <c r="Z233" s="1097"/>
      <c r="AA233" s="1097">
        <f>SUM(AA234:AA235)</f>
        <v>39830</v>
      </c>
      <c r="AB233" s="1097"/>
      <c r="AC233" s="1097"/>
      <c r="AD233" s="1097"/>
      <c r="AE233" s="1098">
        <f t="shared" si="9"/>
        <v>3.756382202771702E-2</v>
      </c>
      <c r="AF233" s="1098"/>
      <c r="AG233" s="1098"/>
    </row>
    <row r="234" spans="1:33" ht="15" x14ac:dyDescent="0.25">
      <c r="A234" s="1052">
        <v>6</v>
      </c>
      <c r="B234" s="1052"/>
      <c r="C234" s="1194" t="s">
        <v>1723</v>
      </c>
      <c r="D234" s="1194"/>
      <c r="E234" s="1110" t="s">
        <v>1724</v>
      </c>
      <c r="F234" s="1110"/>
      <c r="G234" s="1110"/>
      <c r="H234" s="1110"/>
      <c r="I234" s="1110"/>
      <c r="J234" s="1110"/>
      <c r="K234" s="1110"/>
      <c r="L234" s="1110"/>
      <c r="M234" s="1110"/>
      <c r="N234" s="1110"/>
      <c r="O234" s="1110"/>
      <c r="P234" s="1110"/>
      <c r="Q234" s="1110"/>
      <c r="R234" s="1110"/>
      <c r="S234" s="1110"/>
      <c r="T234" s="1110"/>
      <c r="U234" s="1110"/>
      <c r="V234" s="1110"/>
      <c r="W234" s="1205">
        <v>0</v>
      </c>
      <c r="X234" s="1205"/>
      <c r="Y234" s="1205"/>
      <c r="Z234" s="1205"/>
      <c r="AA234" s="1205">
        <v>0</v>
      </c>
      <c r="AB234" s="1205"/>
      <c r="AC234" s="1205"/>
      <c r="AD234" s="1205"/>
      <c r="AE234" s="1094">
        <v>0</v>
      </c>
      <c r="AF234" s="1094"/>
      <c r="AG234" s="1094"/>
    </row>
    <row r="235" spans="1:33" ht="15" x14ac:dyDescent="0.25">
      <c r="A235" s="1070">
        <v>7</v>
      </c>
      <c r="B235" s="1070"/>
      <c r="C235" s="1194" t="s">
        <v>1725</v>
      </c>
      <c r="D235" s="1194"/>
      <c r="E235" s="1110" t="s">
        <v>1726</v>
      </c>
      <c r="F235" s="1110"/>
      <c r="G235" s="1110"/>
      <c r="H235" s="1110"/>
      <c r="I235" s="1110"/>
      <c r="J235" s="1110"/>
      <c r="K235" s="1110"/>
      <c r="L235" s="1110"/>
      <c r="M235" s="1110"/>
      <c r="N235" s="1110"/>
      <c r="O235" s="1110"/>
      <c r="P235" s="1110"/>
      <c r="Q235" s="1110"/>
      <c r="R235" s="1110"/>
      <c r="S235" s="1110"/>
      <c r="T235" s="1110"/>
      <c r="U235" s="1110"/>
      <c r="V235" s="1110"/>
      <c r="W235" s="1205">
        <v>38388</v>
      </c>
      <c r="X235" s="1205"/>
      <c r="Y235" s="1205"/>
      <c r="Z235" s="1205"/>
      <c r="AA235" s="1205">
        <v>39830</v>
      </c>
      <c r="AB235" s="1205"/>
      <c r="AC235" s="1205"/>
      <c r="AD235" s="1205"/>
      <c r="AE235" s="1094">
        <f t="shared" si="9"/>
        <v>3.756382202771702E-2</v>
      </c>
      <c r="AF235" s="1094"/>
      <c r="AG235" s="1094"/>
    </row>
    <row r="236" spans="1:33" ht="15" x14ac:dyDescent="0.2">
      <c r="A236" s="1070"/>
      <c r="B236" s="1070"/>
      <c r="C236" s="1193" t="s">
        <v>1727</v>
      </c>
      <c r="D236" s="1193"/>
      <c r="E236" s="1106" t="s">
        <v>1728</v>
      </c>
      <c r="F236" s="1106"/>
      <c r="G236" s="1106"/>
      <c r="H236" s="1106"/>
      <c r="I236" s="1106"/>
      <c r="J236" s="1106"/>
      <c r="K236" s="1106"/>
      <c r="L236" s="1106"/>
      <c r="M236" s="1106"/>
      <c r="N236" s="1106"/>
      <c r="O236" s="1106"/>
      <c r="P236" s="1106"/>
      <c r="Q236" s="1106"/>
      <c r="R236" s="1106"/>
      <c r="S236" s="1106"/>
      <c r="T236" s="1106"/>
      <c r="U236" s="1106"/>
      <c r="V236" s="1106"/>
      <c r="W236" s="1097">
        <f>SUM(W237)</f>
        <v>0</v>
      </c>
      <c r="X236" s="1097"/>
      <c r="Y236" s="1097"/>
      <c r="Z236" s="1097"/>
      <c r="AA236" s="1097">
        <f>SUM(AA237)</f>
        <v>0</v>
      </c>
      <c r="AB236" s="1097"/>
      <c r="AC236" s="1097"/>
      <c r="AD236" s="1097"/>
      <c r="AE236" s="1098">
        <v>0</v>
      </c>
      <c r="AF236" s="1098"/>
      <c r="AG236" s="1098"/>
    </row>
    <row r="237" spans="1:33" ht="15" x14ac:dyDescent="0.25">
      <c r="A237" s="1052">
        <v>8</v>
      </c>
      <c r="B237" s="1052"/>
      <c r="C237" s="1194" t="s">
        <v>1729</v>
      </c>
      <c r="D237" s="1194"/>
      <c r="E237" s="1110" t="s">
        <v>1730</v>
      </c>
      <c r="F237" s="1110"/>
      <c r="G237" s="1110"/>
      <c r="H237" s="1110"/>
      <c r="I237" s="1110"/>
      <c r="J237" s="1110"/>
      <c r="K237" s="1110"/>
      <c r="L237" s="1110"/>
      <c r="M237" s="1110"/>
      <c r="N237" s="1110"/>
      <c r="O237" s="1110"/>
      <c r="P237" s="1110"/>
      <c r="Q237" s="1110"/>
      <c r="R237" s="1110"/>
      <c r="S237" s="1110"/>
      <c r="T237" s="1110"/>
      <c r="U237" s="1110"/>
      <c r="V237" s="1110"/>
      <c r="W237" s="1205">
        <v>0</v>
      </c>
      <c r="X237" s="1205"/>
      <c r="Y237" s="1205"/>
      <c r="Z237" s="1205"/>
      <c r="AA237" s="1205">
        <v>0</v>
      </c>
      <c r="AB237" s="1205"/>
      <c r="AC237" s="1205"/>
      <c r="AD237" s="1205"/>
      <c r="AE237" s="1094">
        <v>0</v>
      </c>
      <c r="AF237" s="1094"/>
      <c r="AG237" s="1094"/>
    </row>
    <row r="238" spans="1:33" ht="15" x14ac:dyDescent="0.2">
      <c r="A238" s="1070"/>
      <c r="B238" s="1070"/>
      <c r="C238" s="1193" t="s">
        <v>1731</v>
      </c>
      <c r="D238" s="1193"/>
      <c r="E238" s="1106" t="s">
        <v>1732</v>
      </c>
      <c r="F238" s="1106"/>
      <c r="G238" s="1106"/>
      <c r="H238" s="1106"/>
      <c r="I238" s="1106"/>
      <c r="J238" s="1106"/>
      <c r="K238" s="1106"/>
      <c r="L238" s="1106"/>
      <c r="M238" s="1106"/>
      <c r="N238" s="1106"/>
      <c r="O238" s="1106"/>
      <c r="P238" s="1106"/>
      <c r="Q238" s="1106"/>
      <c r="R238" s="1106"/>
      <c r="S238" s="1106"/>
      <c r="T238" s="1106"/>
      <c r="U238" s="1106"/>
      <c r="V238" s="1106"/>
      <c r="W238" s="1097">
        <f>W239</f>
        <v>18333</v>
      </c>
      <c r="X238" s="1097"/>
      <c r="Y238" s="1097"/>
      <c r="Z238" s="1097"/>
      <c r="AA238" s="1097">
        <f>AA239</f>
        <v>21918</v>
      </c>
      <c r="AB238" s="1097"/>
      <c r="AC238" s="1097"/>
      <c r="AD238" s="1097"/>
      <c r="AE238" s="1098">
        <f t="shared" si="9"/>
        <v>0.19554900998199964</v>
      </c>
      <c r="AF238" s="1098"/>
      <c r="AG238" s="1098"/>
    </row>
    <row r="239" spans="1:33" ht="15" x14ac:dyDescent="0.25">
      <c r="A239" s="1052">
        <v>9</v>
      </c>
      <c r="B239" s="1052"/>
      <c r="C239" s="1194" t="s">
        <v>1733</v>
      </c>
      <c r="D239" s="1194"/>
      <c r="E239" s="1110" t="s">
        <v>1734</v>
      </c>
      <c r="F239" s="1110"/>
      <c r="G239" s="1110"/>
      <c r="H239" s="1110"/>
      <c r="I239" s="1110"/>
      <c r="J239" s="1110"/>
      <c r="K239" s="1110"/>
      <c r="L239" s="1110"/>
      <c r="M239" s="1110"/>
      <c r="N239" s="1110"/>
      <c r="O239" s="1110"/>
      <c r="P239" s="1110"/>
      <c r="Q239" s="1110"/>
      <c r="R239" s="1110"/>
      <c r="S239" s="1110"/>
      <c r="T239" s="1110"/>
      <c r="U239" s="1110"/>
      <c r="V239" s="1110"/>
      <c r="W239" s="1205">
        <v>18333</v>
      </c>
      <c r="X239" s="1205"/>
      <c r="Y239" s="1205"/>
      <c r="Z239" s="1205"/>
      <c r="AA239" s="1205">
        <v>21918</v>
      </c>
      <c r="AB239" s="1205"/>
      <c r="AC239" s="1205"/>
      <c r="AD239" s="1205"/>
      <c r="AE239" s="1094">
        <f t="shared" si="9"/>
        <v>0.19554900998199964</v>
      </c>
      <c r="AF239" s="1094"/>
      <c r="AG239" s="1094"/>
    </row>
    <row r="240" spans="1:33" ht="15" x14ac:dyDescent="0.2">
      <c r="A240" s="1052"/>
      <c r="B240" s="1052"/>
      <c r="C240" s="1193" t="s">
        <v>1735</v>
      </c>
      <c r="D240" s="1193"/>
      <c r="E240" s="1106" t="s">
        <v>1736</v>
      </c>
      <c r="F240" s="1106"/>
      <c r="G240" s="1106"/>
      <c r="H240" s="1106"/>
      <c r="I240" s="1106"/>
      <c r="J240" s="1106"/>
      <c r="K240" s="1106"/>
      <c r="L240" s="1106"/>
      <c r="M240" s="1106"/>
      <c r="N240" s="1106"/>
      <c r="O240" s="1106"/>
      <c r="P240" s="1106"/>
      <c r="Q240" s="1106"/>
      <c r="R240" s="1106"/>
      <c r="S240" s="1106"/>
      <c r="T240" s="1106"/>
      <c r="U240" s="1106"/>
      <c r="V240" s="1106"/>
      <c r="W240" s="1097">
        <f>W241</f>
        <v>27</v>
      </c>
      <c r="X240" s="1097"/>
      <c r="Y240" s="1097"/>
      <c r="Z240" s="1097"/>
      <c r="AA240" s="1097">
        <f>AA241</f>
        <v>0</v>
      </c>
      <c r="AB240" s="1097"/>
      <c r="AC240" s="1097"/>
      <c r="AD240" s="1097"/>
      <c r="AE240" s="1098">
        <v>0</v>
      </c>
      <c r="AF240" s="1098"/>
      <c r="AG240" s="1098"/>
    </row>
    <row r="241" spans="1:33" ht="15" x14ac:dyDescent="0.25">
      <c r="A241" s="1052">
        <v>10</v>
      </c>
      <c r="B241" s="1052"/>
      <c r="C241" s="1194" t="s">
        <v>1737</v>
      </c>
      <c r="D241" s="1194"/>
      <c r="E241" s="1110" t="s">
        <v>1738</v>
      </c>
      <c r="F241" s="1110"/>
      <c r="G241" s="1110"/>
      <c r="H241" s="1110"/>
      <c r="I241" s="1110"/>
      <c r="J241" s="1110"/>
      <c r="K241" s="1110"/>
      <c r="L241" s="1110"/>
      <c r="M241" s="1110"/>
      <c r="N241" s="1110"/>
      <c r="O241" s="1110"/>
      <c r="P241" s="1110"/>
      <c r="Q241" s="1110"/>
      <c r="R241" s="1110"/>
      <c r="S241" s="1110"/>
      <c r="T241" s="1110"/>
      <c r="U241" s="1110"/>
      <c r="V241" s="1110"/>
      <c r="W241" s="1205">
        <v>27</v>
      </c>
      <c r="X241" s="1205"/>
      <c r="Y241" s="1205"/>
      <c r="Z241" s="1205"/>
      <c r="AA241" s="1205">
        <v>0</v>
      </c>
      <c r="AB241" s="1205"/>
      <c r="AC241" s="1205"/>
      <c r="AD241" s="1205"/>
      <c r="AE241" s="1094">
        <v>0</v>
      </c>
      <c r="AF241" s="1094"/>
      <c r="AG241" s="1094"/>
    </row>
    <row r="242" spans="1:33" ht="15" x14ac:dyDescent="0.2">
      <c r="A242" s="1052"/>
      <c r="B242" s="1052"/>
      <c r="C242" s="1193" t="s">
        <v>1739</v>
      </c>
      <c r="D242" s="1193"/>
      <c r="E242" s="1106" t="s">
        <v>1740</v>
      </c>
      <c r="F242" s="1106"/>
      <c r="G242" s="1106"/>
      <c r="H242" s="1106"/>
      <c r="I242" s="1106"/>
      <c r="J242" s="1106"/>
      <c r="K242" s="1106"/>
      <c r="L242" s="1106"/>
      <c r="M242" s="1106"/>
      <c r="N242" s="1106"/>
      <c r="O242" s="1106"/>
      <c r="P242" s="1106"/>
      <c r="Q242" s="1106"/>
      <c r="R242" s="1106"/>
      <c r="S242" s="1106"/>
      <c r="T242" s="1106"/>
      <c r="U242" s="1106"/>
      <c r="V242" s="1106"/>
      <c r="W242" s="1097">
        <f>W243+W244+W245+W246</f>
        <v>4093</v>
      </c>
      <c r="X242" s="1097"/>
      <c r="Y242" s="1097"/>
      <c r="Z242" s="1097"/>
      <c r="AA242" s="1097">
        <f>AA243+AA244+AA245+AA246</f>
        <v>16578</v>
      </c>
      <c r="AB242" s="1097"/>
      <c r="AC242" s="1097"/>
      <c r="AD242" s="1097"/>
      <c r="AE242" s="1098">
        <f t="shared" si="9"/>
        <v>3.0503298314194964</v>
      </c>
      <c r="AF242" s="1098"/>
      <c r="AG242" s="1098"/>
    </row>
    <row r="243" spans="1:33" ht="15" x14ac:dyDescent="0.25">
      <c r="A243" s="1052">
        <v>11</v>
      </c>
      <c r="B243" s="1052"/>
      <c r="C243" s="1194" t="s">
        <v>1741</v>
      </c>
      <c r="D243" s="1194"/>
      <c r="E243" s="1110" t="s">
        <v>1742</v>
      </c>
      <c r="F243" s="1110"/>
      <c r="G243" s="1110"/>
      <c r="H243" s="1110"/>
      <c r="I243" s="1110"/>
      <c r="J243" s="1110"/>
      <c r="K243" s="1110"/>
      <c r="L243" s="1110"/>
      <c r="M243" s="1110"/>
      <c r="N243" s="1110"/>
      <c r="O243" s="1110"/>
      <c r="P243" s="1110"/>
      <c r="Q243" s="1110"/>
      <c r="R243" s="1110"/>
      <c r="S243" s="1110"/>
      <c r="T243" s="1110"/>
      <c r="U243" s="1110"/>
      <c r="V243" s="1110"/>
      <c r="W243" s="1205">
        <v>3508</v>
      </c>
      <c r="X243" s="1205"/>
      <c r="Y243" s="1205"/>
      <c r="Z243" s="1205"/>
      <c r="AA243" s="1205">
        <v>11902</v>
      </c>
      <c r="AB243" s="1205"/>
      <c r="AC243" s="1205"/>
      <c r="AD243" s="1205"/>
      <c r="AE243" s="1094">
        <f t="shared" si="9"/>
        <v>2.3928164196123145</v>
      </c>
      <c r="AF243" s="1094"/>
      <c r="AG243" s="1094"/>
    </row>
    <row r="244" spans="1:33" ht="15" x14ac:dyDescent="0.25">
      <c r="A244" s="1052">
        <v>12</v>
      </c>
      <c r="B244" s="1052"/>
      <c r="C244" s="1194" t="s">
        <v>1743</v>
      </c>
      <c r="D244" s="1194"/>
      <c r="E244" s="1110" t="s">
        <v>1742</v>
      </c>
      <c r="F244" s="1110"/>
      <c r="G244" s="1110"/>
      <c r="H244" s="1110"/>
      <c r="I244" s="1110"/>
      <c r="J244" s="1110"/>
      <c r="K244" s="1110"/>
      <c r="L244" s="1110"/>
      <c r="M244" s="1110"/>
      <c r="N244" s="1110"/>
      <c r="O244" s="1110"/>
      <c r="P244" s="1110"/>
      <c r="Q244" s="1110"/>
      <c r="R244" s="1110"/>
      <c r="S244" s="1110"/>
      <c r="T244" s="1110"/>
      <c r="U244" s="1110"/>
      <c r="V244" s="1110"/>
      <c r="W244" s="1205">
        <v>0</v>
      </c>
      <c r="X244" s="1205"/>
      <c r="Y244" s="1205"/>
      <c r="Z244" s="1205"/>
      <c r="AA244" s="1205">
        <v>0</v>
      </c>
      <c r="AB244" s="1205"/>
      <c r="AC244" s="1205"/>
      <c r="AD244" s="1205"/>
      <c r="AE244" s="1094">
        <v>0</v>
      </c>
      <c r="AF244" s="1094"/>
      <c r="AG244" s="1094"/>
    </row>
    <row r="245" spans="1:33" ht="15" x14ac:dyDescent="0.25">
      <c r="A245" s="1052">
        <v>13</v>
      </c>
      <c r="B245" s="1052"/>
      <c r="C245" s="1194" t="s">
        <v>1744</v>
      </c>
      <c r="D245" s="1194"/>
      <c r="E245" s="1110" t="s">
        <v>1745</v>
      </c>
      <c r="F245" s="1110"/>
      <c r="G245" s="1110"/>
      <c r="H245" s="1110"/>
      <c r="I245" s="1110"/>
      <c r="J245" s="1110"/>
      <c r="K245" s="1110"/>
      <c r="L245" s="1110"/>
      <c r="M245" s="1110"/>
      <c r="N245" s="1110"/>
      <c r="O245" s="1110"/>
      <c r="P245" s="1110"/>
      <c r="Q245" s="1110"/>
      <c r="R245" s="1110"/>
      <c r="S245" s="1110"/>
      <c r="T245" s="1110"/>
      <c r="U245" s="1110"/>
      <c r="V245" s="1110"/>
      <c r="W245" s="1205">
        <v>585</v>
      </c>
      <c r="X245" s="1205"/>
      <c r="Y245" s="1205"/>
      <c r="Z245" s="1205"/>
      <c r="AA245" s="1205">
        <v>2080</v>
      </c>
      <c r="AB245" s="1205"/>
      <c r="AC245" s="1205"/>
      <c r="AD245" s="1205"/>
      <c r="AE245" s="1094">
        <v>1</v>
      </c>
      <c r="AF245" s="1094"/>
      <c r="AG245" s="1094"/>
    </row>
    <row r="246" spans="1:33" ht="15" x14ac:dyDescent="0.25">
      <c r="A246" s="1052">
        <v>14</v>
      </c>
      <c r="B246" s="1052"/>
      <c r="C246" s="1194" t="s">
        <v>3663</v>
      </c>
      <c r="D246" s="1194"/>
      <c r="E246" s="1110" t="s">
        <v>3664</v>
      </c>
      <c r="F246" s="1110"/>
      <c r="G246" s="1110"/>
      <c r="H246" s="1110"/>
      <c r="I246" s="1110"/>
      <c r="J246" s="1110"/>
      <c r="K246" s="1110"/>
      <c r="L246" s="1110"/>
      <c r="M246" s="1110"/>
      <c r="N246" s="1110"/>
      <c r="O246" s="1110"/>
      <c r="P246" s="1110"/>
      <c r="Q246" s="1110"/>
      <c r="R246" s="1110"/>
      <c r="S246" s="1110"/>
      <c r="T246" s="1110"/>
      <c r="U246" s="1110"/>
      <c r="V246" s="1110"/>
      <c r="W246" s="1205">
        <v>0</v>
      </c>
      <c r="X246" s="1205"/>
      <c r="Y246" s="1205"/>
      <c r="Z246" s="1205"/>
      <c r="AA246" s="1205">
        <v>2596</v>
      </c>
      <c r="AB246" s="1205"/>
      <c r="AC246" s="1205"/>
      <c r="AD246" s="1205"/>
      <c r="AE246" s="1094">
        <v>2</v>
      </c>
      <c r="AF246" s="1094"/>
      <c r="AG246" s="1094"/>
    </row>
    <row r="247" spans="1:33" ht="15" x14ac:dyDescent="0.2">
      <c r="A247" s="1052"/>
      <c r="B247" s="1052"/>
      <c r="C247" s="1193" t="s">
        <v>1746</v>
      </c>
      <c r="D247" s="1193"/>
      <c r="E247" s="1106" t="s">
        <v>1747</v>
      </c>
      <c r="F247" s="1106"/>
      <c r="G247" s="1106"/>
      <c r="H247" s="1106"/>
      <c r="I247" s="1106"/>
      <c r="J247" s="1106"/>
      <c r="K247" s="1106"/>
      <c r="L247" s="1106"/>
      <c r="M247" s="1106"/>
      <c r="N247" s="1106"/>
      <c r="O247" s="1106"/>
      <c r="P247" s="1106"/>
      <c r="Q247" s="1106"/>
      <c r="R247" s="1106"/>
      <c r="S247" s="1106"/>
      <c r="T247" s="1106"/>
      <c r="U247" s="1106"/>
      <c r="V247" s="1106"/>
      <c r="W247" s="1097">
        <f>SUM(W248:W249)</f>
        <v>441083</v>
      </c>
      <c r="X247" s="1097"/>
      <c r="Y247" s="1097"/>
      <c r="Z247" s="1097"/>
      <c r="AA247" s="1097">
        <f>SUM(AA248:AA249)</f>
        <v>310689</v>
      </c>
      <c r="AB247" s="1097"/>
      <c r="AC247" s="1097"/>
      <c r="AD247" s="1097"/>
      <c r="AE247" s="1098">
        <f t="shared" si="9"/>
        <v>-0.29562236585857993</v>
      </c>
      <c r="AF247" s="1098"/>
      <c r="AG247" s="1098"/>
    </row>
    <row r="248" spans="1:33" ht="15" x14ac:dyDescent="0.25">
      <c r="A248" s="1070">
        <v>15</v>
      </c>
      <c r="B248" s="1070"/>
      <c r="C248" s="1194" t="s">
        <v>1748</v>
      </c>
      <c r="D248" s="1194"/>
      <c r="E248" s="1110" t="s">
        <v>1749</v>
      </c>
      <c r="F248" s="1110"/>
      <c r="G248" s="1110"/>
      <c r="H248" s="1110"/>
      <c r="I248" s="1110"/>
      <c r="J248" s="1110"/>
      <c r="K248" s="1110"/>
      <c r="L248" s="1110"/>
      <c r="M248" s="1110"/>
      <c r="N248" s="1110"/>
      <c r="O248" s="1110"/>
      <c r="P248" s="1110"/>
      <c r="Q248" s="1110"/>
      <c r="R248" s="1110"/>
      <c r="S248" s="1110"/>
      <c r="T248" s="1110"/>
      <c r="U248" s="1110"/>
      <c r="V248" s="1110"/>
      <c r="W248" s="1205">
        <v>212075</v>
      </c>
      <c r="X248" s="1205"/>
      <c r="Y248" s="1205"/>
      <c r="Z248" s="1205"/>
      <c r="AA248" s="1205">
        <v>161819</v>
      </c>
      <c r="AB248" s="1205"/>
      <c r="AC248" s="1205"/>
      <c r="AD248" s="1205"/>
      <c r="AE248" s="1094">
        <f t="shared" si="9"/>
        <v>-0.23697276906754683</v>
      </c>
      <c r="AF248" s="1094"/>
      <c r="AG248" s="1094"/>
    </row>
    <row r="249" spans="1:33" ht="15" x14ac:dyDescent="0.25">
      <c r="A249" s="1052">
        <v>16</v>
      </c>
      <c r="B249" s="1052"/>
      <c r="C249" s="1194" t="s">
        <v>1750</v>
      </c>
      <c r="D249" s="1194"/>
      <c r="E249" s="1110" t="s">
        <v>1751</v>
      </c>
      <c r="F249" s="1110"/>
      <c r="G249" s="1110"/>
      <c r="H249" s="1110"/>
      <c r="I249" s="1110"/>
      <c r="J249" s="1110"/>
      <c r="K249" s="1110"/>
      <c r="L249" s="1110"/>
      <c r="M249" s="1110"/>
      <c r="N249" s="1110"/>
      <c r="O249" s="1110"/>
      <c r="P249" s="1110"/>
      <c r="Q249" s="1110"/>
      <c r="R249" s="1110"/>
      <c r="S249" s="1110"/>
      <c r="T249" s="1110"/>
      <c r="U249" s="1110"/>
      <c r="V249" s="1110"/>
      <c r="W249" s="1205">
        <v>229008</v>
      </c>
      <c r="X249" s="1205"/>
      <c r="Y249" s="1205"/>
      <c r="Z249" s="1205"/>
      <c r="AA249" s="1205">
        <v>148870</v>
      </c>
      <c r="AB249" s="1205"/>
      <c r="AC249" s="1205"/>
      <c r="AD249" s="1205"/>
      <c r="AE249" s="1094">
        <f t="shared" si="9"/>
        <v>-0.34993537343673586</v>
      </c>
      <c r="AF249" s="1094"/>
      <c r="AG249" s="1094"/>
    </row>
    <row r="250" spans="1:33" ht="15" x14ac:dyDescent="0.2">
      <c r="A250" s="1052"/>
      <c r="B250" s="1052"/>
      <c r="C250" s="1193" t="s">
        <v>1752</v>
      </c>
      <c r="D250" s="1193"/>
      <c r="E250" s="1106" t="s">
        <v>1753</v>
      </c>
      <c r="F250" s="1106"/>
      <c r="G250" s="1106"/>
      <c r="H250" s="1106"/>
      <c r="I250" s="1106"/>
      <c r="J250" s="1106"/>
      <c r="K250" s="1106"/>
      <c r="L250" s="1106"/>
      <c r="M250" s="1106"/>
      <c r="N250" s="1106"/>
      <c r="O250" s="1106"/>
      <c r="P250" s="1106"/>
      <c r="Q250" s="1106"/>
      <c r="R250" s="1106"/>
      <c r="S250" s="1106"/>
      <c r="T250" s="1106"/>
      <c r="U250" s="1106"/>
      <c r="V250" s="1106"/>
      <c r="W250" s="1097">
        <f>SUM(W251:W254)</f>
        <v>179133</v>
      </c>
      <c r="X250" s="1097"/>
      <c r="Y250" s="1097"/>
      <c r="Z250" s="1097"/>
      <c r="AA250" s="1097">
        <f>SUM(AA251:AA254)</f>
        <v>193228</v>
      </c>
      <c r="AB250" s="1097"/>
      <c r="AC250" s="1097"/>
      <c r="AD250" s="1097"/>
      <c r="AE250" s="1098">
        <f t="shared" si="9"/>
        <v>7.8684552818297115E-2</v>
      </c>
      <c r="AF250" s="1098"/>
      <c r="AG250" s="1098"/>
    </row>
    <row r="251" spans="1:33" ht="15" x14ac:dyDescent="0.25">
      <c r="A251" s="1070">
        <v>17</v>
      </c>
      <c r="B251" s="1070"/>
      <c r="C251" s="1194" t="s">
        <v>1754</v>
      </c>
      <c r="D251" s="1194"/>
      <c r="E251" s="1110" t="s">
        <v>1755</v>
      </c>
      <c r="F251" s="1110"/>
      <c r="G251" s="1110"/>
      <c r="H251" s="1110"/>
      <c r="I251" s="1110"/>
      <c r="J251" s="1110"/>
      <c r="K251" s="1110"/>
      <c r="L251" s="1110"/>
      <c r="M251" s="1110"/>
      <c r="N251" s="1110"/>
      <c r="O251" s="1110"/>
      <c r="P251" s="1110"/>
      <c r="Q251" s="1110"/>
      <c r="R251" s="1110"/>
      <c r="S251" s="1110"/>
      <c r="T251" s="1110"/>
      <c r="U251" s="1110"/>
      <c r="V251" s="1110"/>
      <c r="W251" s="1205">
        <v>5807</v>
      </c>
      <c r="X251" s="1205"/>
      <c r="Y251" s="1205"/>
      <c r="Z251" s="1205"/>
      <c r="AA251" s="1205">
        <v>5841</v>
      </c>
      <c r="AB251" s="1205"/>
      <c r="AC251" s="1205"/>
      <c r="AD251" s="1205"/>
      <c r="AE251" s="1094">
        <f t="shared" si="9"/>
        <v>5.8550025830894636E-3</v>
      </c>
      <c r="AF251" s="1094"/>
      <c r="AG251" s="1094"/>
    </row>
    <row r="252" spans="1:33" ht="15" x14ac:dyDescent="0.25">
      <c r="A252" s="1070">
        <v>18</v>
      </c>
      <c r="B252" s="1070"/>
      <c r="C252" s="1194" t="s">
        <v>1756</v>
      </c>
      <c r="D252" s="1194"/>
      <c r="E252" s="1110" t="s">
        <v>1757</v>
      </c>
      <c r="F252" s="1110"/>
      <c r="G252" s="1110"/>
      <c r="H252" s="1110"/>
      <c r="I252" s="1110"/>
      <c r="J252" s="1110"/>
      <c r="K252" s="1110"/>
      <c r="L252" s="1110"/>
      <c r="M252" s="1110"/>
      <c r="N252" s="1110"/>
      <c r="O252" s="1110"/>
      <c r="P252" s="1110"/>
      <c r="Q252" s="1110"/>
      <c r="R252" s="1110"/>
      <c r="S252" s="1110"/>
      <c r="T252" s="1110"/>
      <c r="U252" s="1110"/>
      <c r="V252" s="1110"/>
      <c r="W252" s="1205">
        <v>0</v>
      </c>
      <c r="X252" s="1205"/>
      <c r="Y252" s="1205"/>
      <c r="Z252" s="1205"/>
      <c r="AA252" s="1205">
        <v>0</v>
      </c>
      <c r="AB252" s="1205"/>
      <c r="AC252" s="1205"/>
      <c r="AD252" s="1205"/>
      <c r="AE252" s="1094">
        <v>0</v>
      </c>
      <c r="AF252" s="1094"/>
      <c r="AG252" s="1094"/>
    </row>
    <row r="253" spans="1:33" ht="15" x14ac:dyDescent="0.25">
      <c r="A253" s="1070">
        <v>19</v>
      </c>
      <c r="B253" s="1070"/>
      <c r="C253" s="1194" t="s">
        <v>3661</v>
      </c>
      <c r="D253" s="1194"/>
      <c r="E253" s="1110" t="s">
        <v>3662</v>
      </c>
      <c r="F253" s="1110"/>
      <c r="G253" s="1110"/>
      <c r="H253" s="1110"/>
      <c r="I253" s="1110"/>
      <c r="J253" s="1110"/>
      <c r="K253" s="1110"/>
      <c r="L253" s="1110"/>
      <c r="M253" s="1110"/>
      <c r="N253" s="1110"/>
      <c r="O253" s="1110"/>
      <c r="P253" s="1110"/>
      <c r="Q253" s="1110"/>
      <c r="R253" s="1110"/>
      <c r="S253" s="1110"/>
      <c r="T253" s="1110"/>
      <c r="U253" s="1110"/>
      <c r="V253" s="1110"/>
      <c r="W253" s="1205">
        <v>0</v>
      </c>
      <c r="X253" s="1205"/>
      <c r="Y253" s="1205"/>
      <c r="Z253" s="1205"/>
      <c r="AA253" s="1205">
        <v>81</v>
      </c>
      <c r="AB253" s="1205"/>
      <c r="AC253" s="1205"/>
      <c r="AD253" s="1205"/>
      <c r="AE253" s="1094">
        <v>1</v>
      </c>
      <c r="AF253" s="1094"/>
      <c r="AG253" s="1094"/>
    </row>
    <row r="254" spans="1:33" ht="15" x14ac:dyDescent="0.25">
      <c r="A254" s="1052">
        <v>20</v>
      </c>
      <c r="B254" s="1052"/>
      <c r="C254" s="1194" t="s">
        <v>1758</v>
      </c>
      <c r="D254" s="1194"/>
      <c r="E254" s="1110" t="s">
        <v>1759</v>
      </c>
      <c r="F254" s="1110"/>
      <c r="G254" s="1110"/>
      <c r="H254" s="1110"/>
      <c r="I254" s="1110"/>
      <c r="J254" s="1110"/>
      <c r="K254" s="1110"/>
      <c r="L254" s="1110"/>
      <c r="M254" s="1110"/>
      <c r="N254" s="1110"/>
      <c r="O254" s="1110"/>
      <c r="P254" s="1110"/>
      <c r="Q254" s="1110"/>
      <c r="R254" s="1110"/>
      <c r="S254" s="1110"/>
      <c r="T254" s="1110"/>
      <c r="U254" s="1110"/>
      <c r="V254" s="1110"/>
      <c r="W254" s="1205">
        <v>173326</v>
      </c>
      <c r="X254" s="1205"/>
      <c r="Y254" s="1205"/>
      <c r="Z254" s="1205"/>
      <c r="AA254" s="1205">
        <v>187306</v>
      </c>
      <c r="AB254" s="1205"/>
      <c r="AC254" s="1205"/>
      <c r="AD254" s="1205"/>
      <c r="AE254" s="1094">
        <f t="shared" si="9"/>
        <v>8.0657258576324331E-2</v>
      </c>
      <c r="AF254" s="1094"/>
      <c r="AG254" s="1094"/>
    </row>
    <row r="255" spans="1:33" ht="15" x14ac:dyDescent="0.2">
      <c r="A255" s="1052"/>
      <c r="B255" s="1052"/>
      <c r="C255" s="1193" t="s">
        <v>1760</v>
      </c>
      <c r="D255" s="1193"/>
      <c r="E255" s="1106" t="s">
        <v>1761</v>
      </c>
      <c r="F255" s="1106"/>
      <c r="G255" s="1106"/>
      <c r="H255" s="1106"/>
      <c r="I255" s="1106"/>
      <c r="J255" s="1106"/>
      <c r="K255" s="1106"/>
      <c r="L255" s="1106"/>
      <c r="M255" s="1106"/>
      <c r="N255" s="1106"/>
      <c r="O255" s="1106"/>
      <c r="P255" s="1106"/>
      <c r="Q255" s="1106"/>
      <c r="R255" s="1106"/>
      <c r="S255" s="1106"/>
      <c r="T255" s="1106"/>
      <c r="U255" s="1106"/>
      <c r="V255" s="1106"/>
      <c r="W255" s="1097">
        <f>SUM(W256:W258)</f>
        <v>43463</v>
      </c>
      <c r="X255" s="1097"/>
      <c r="Y255" s="1097"/>
      <c r="Z255" s="1097"/>
      <c r="AA255" s="1097">
        <f>SUM(AA256:AA258)</f>
        <v>34111</v>
      </c>
      <c r="AB255" s="1097"/>
      <c r="AC255" s="1097"/>
      <c r="AD255" s="1097"/>
      <c r="AE255" s="1098">
        <f t="shared" si="9"/>
        <v>-0.2151715252053471</v>
      </c>
      <c r="AF255" s="1098"/>
      <c r="AG255" s="1098"/>
    </row>
    <row r="256" spans="1:33" ht="15" x14ac:dyDescent="0.25">
      <c r="A256" s="1052">
        <v>21</v>
      </c>
      <c r="B256" s="1052"/>
      <c r="C256" s="1194" t="s">
        <v>1762</v>
      </c>
      <c r="D256" s="1194"/>
      <c r="E256" s="1110" t="s">
        <v>1763</v>
      </c>
      <c r="F256" s="1110"/>
      <c r="G256" s="1110"/>
      <c r="H256" s="1110"/>
      <c r="I256" s="1110"/>
      <c r="J256" s="1110"/>
      <c r="K256" s="1110"/>
      <c r="L256" s="1110"/>
      <c r="M256" s="1110"/>
      <c r="N256" s="1110"/>
      <c r="O256" s="1110"/>
      <c r="P256" s="1110"/>
      <c r="Q256" s="1110"/>
      <c r="R256" s="1110"/>
      <c r="S256" s="1110"/>
      <c r="T256" s="1110"/>
      <c r="U256" s="1110"/>
      <c r="V256" s="1110"/>
      <c r="W256" s="1205">
        <v>27304</v>
      </c>
      <c r="X256" s="1205"/>
      <c r="Y256" s="1205"/>
      <c r="Z256" s="1205"/>
      <c r="AA256" s="1205">
        <v>29569</v>
      </c>
      <c r="AB256" s="1205"/>
      <c r="AC256" s="1205"/>
      <c r="AD256" s="1205"/>
      <c r="AE256" s="1094">
        <f t="shared" si="9"/>
        <v>8.2954878406094279E-2</v>
      </c>
      <c r="AF256" s="1094"/>
      <c r="AG256" s="1094"/>
    </row>
    <row r="257" spans="1:33" ht="15" x14ac:dyDescent="0.25">
      <c r="A257" s="1052">
        <v>22</v>
      </c>
      <c r="B257" s="1052"/>
      <c r="C257" s="1194" t="s">
        <v>1764</v>
      </c>
      <c r="D257" s="1194"/>
      <c r="E257" s="1110" t="s">
        <v>1765</v>
      </c>
      <c r="F257" s="1110"/>
      <c r="G257" s="1110"/>
      <c r="H257" s="1110"/>
      <c r="I257" s="1110"/>
      <c r="J257" s="1110"/>
      <c r="K257" s="1110"/>
      <c r="L257" s="1110"/>
      <c r="M257" s="1110"/>
      <c r="N257" s="1110"/>
      <c r="O257" s="1110"/>
      <c r="P257" s="1110"/>
      <c r="Q257" s="1110"/>
      <c r="R257" s="1110"/>
      <c r="S257" s="1110"/>
      <c r="T257" s="1110"/>
      <c r="U257" s="1110"/>
      <c r="V257" s="1110"/>
      <c r="W257" s="1205">
        <v>3043</v>
      </c>
      <c r="X257" s="1205"/>
      <c r="Y257" s="1205"/>
      <c r="Z257" s="1205"/>
      <c r="AA257" s="1205">
        <v>2208</v>
      </c>
      <c r="AB257" s="1205"/>
      <c r="AC257" s="1205"/>
      <c r="AD257" s="1205"/>
      <c r="AE257" s="1094">
        <f t="shared" si="9"/>
        <v>-0.27440026289845543</v>
      </c>
      <c r="AF257" s="1094"/>
      <c r="AG257" s="1094"/>
    </row>
    <row r="258" spans="1:33" ht="15" x14ac:dyDescent="0.2">
      <c r="A258" s="1070">
        <v>23</v>
      </c>
      <c r="B258" s="1070"/>
      <c r="C258" s="1194" t="s">
        <v>1766</v>
      </c>
      <c r="D258" s="1194"/>
      <c r="E258" s="1051" t="s">
        <v>1767</v>
      </c>
      <c r="F258" s="1051"/>
      <c r="G258" s="1051"/>
      <c r="H258" s="1051"/>
      <c r="I258" s="1051"/>
      <c r="J258" s="1051"/>
      <c r="K258" s="1051"/>
      <c r="L258" s="1051"/>
      <c r="M258" s="1051"/>
      <c r="N258" s="1051"/>
      <c r="O258" s="1051"/>
      <c r="P258" s="1051"/>
      <c r="Q258" s="1051"/>
      <c r="R258" s="1051"/>
      <c r="S258" s="1051"/>
      <c r="T258" s="1051"/>
      <c r="U258" s="1051"/>
      <c r="V258" s="1051"/>
      <c r="W258" s="1215">
        <v>13116</v>
      </c>
      <c r="X258" s="1215"/>
      <c r="Y258" s="1215"/>
      <c r="Z258" s="1215"/>
      <c r="AA258" s="1215">
        <v>2334</v>
      </c>
      <c r="AB258" s="1215"/>
      <c r="AC258" s="1215"/>
      <c r="AD258" s="1215"/>
      <c r="AE258" s="1094">
        <f t="shared" si="9"/>
        <v>-0.82204940530649595</v>
      </c>
      <c r="AF258" s="1094"/>
      <c r="AG258" s="1094"/>
    </row>
    <row r="259" spans="1:33" ht="15" x14ac:dyDescent="0.2">
      <c r="A259" s="1070"/>
      <c r="B259" s="1070"/>
      <c r="C259" s="1193" t="s">
        <v>1768</v>
      </c>
      <c r="D259" s="1193"/>
      <c r="E259" s="1111" t="s">
        <v>1769</v>
      </c>
      <c r="F259" s="1111"/>
      <c r="G259" s="1111"/>
      <c r="H259" s="1111"/>
      <c r="I259" s="1111"/>
      <c r="J259" s="1111"/>
      <c r="K259" s="1111"/>
      <c r="L259" s="1111"/>
      <c r="M259" s="1111"/>
      <c r="N259" s="1111"/>
      <c r="O259" s="1111"/>
      <c r="P259" s="1111"/>
      <c r="Q259" s="1111"/>
      <c r="R259" s="1111"/>
      <c r="S259" s="1111"/>
      <c r="T259" s="1111"/>
      <c r="U259" s="1111"/>
      <c r="V259" s="1111"/>
      <c r="W259" s="1097">
        <f>W260</f>
        <v>1715</v>
      </c>
      <c r="X259" s="1097"/>
      <c r="Y259" s="1097"/>
      <c r="Z259" s="1097"/>
      <c r="AA259" s="1097">
        <f>AA260</f>
        <v>3474</v>
      </c>
      <c r="AB259" s="1097"/>
      <c r="AC259" s="1097"/>
      <c r="AD259" s="1097"/>
      <c r="AE259" s="1098">
        <f t="shared" si="9"/>
        <v>1.0256559766763846</v>
      </c>
      <c r="AF259" s="1098"/>
      <c r="AG259" s="1098"/>
    </row>
    <row r="260" spans="1:33" ht="15" x14ac:dyDescent="0.25">
      <c r="A260" s="1052">
        <v>24</v>
      </c>
      <c r="B260" s="1052"/>
      <c r="C260" s="1194" t="s">
        <v>1770</v>
      </c>
      <c r="D260" s="1194"/>
      <c r="E260" s="1110" t="s">
        <v>1771</v>
      </c>
      <c r="F260" s="1110"/>
      <c r="G260" s="1110"/>
      <c r="H260" s="1110"/>
      <c r="I260" s="1110"/>
      <c r="J260" s="1110"/>
      <c r="K260" s="1110"/>
      <c r="L260" s="1110"/>
      <c r="M260" s="1110"/>
      <c r="N260" s="1110"/>
      <c r="O260" s="1110"/>
      <c r="P260" s="1110"/>
      <c r="Q260" s="1110"/>
      <c r="R260" s="1110"/>
      <c r="S260" s="1110"/>
      <c r="T260" s="1110"/>
      <c r="U260" s="1110"/>
      <c r="V260" s="1110"/>
      <c r="W260" s="1205">
        <v>1715</v>
      </c>
      <c r="X260" s="1205"/>
      <c r="Y260" s="1205"/>
      <c r="Z260" s="1205"/>
      <c r="AA260" s="1205">
        <v>3474</v>
      </c>
      <c r="AB260" s="1205"/>
      <c r="AC260" s="1205"/>
      <c r="AD260" s="1205"/>
      <c r="AE260" s="1094">
        <f t="shared" si="9"/>
        <v>1.0256559766763846</v>
      </c>
      <c r="AF260" s="1094"/>
      <c r="AG260" s="1094"/>
    </row>
    <row r="261" spans="1:33" ht="15" x14ac:dyDescent="0.2">
      <c r="A261" s="1052"/>
      <c r="B261" s="1052"/>
      <c r="C261" s="1193" t="s">
        <v>1772</v>
      </c>
      <c r="D261" s="1193"/>
      <c r="E261" s="1106" t="s">
        <v>1773</v>
      </c>
      <c r="F261" s="1106"/>
      <c r="G261" s="1106"/>
      <c r="H261" s="1106"/>
      <c r="I261" s="1106"/>
      <c r="J261" s="1106"/>
      <c r="K261" s="1106"/>
      <c r="L261" s="1106"/>
      <c r="M261" s="1106"/>
      <c r="N261" s="1106"/>
      <c r="O261" s="1106"/>
      <c r="P261" s="1106"/>
      <c r="Q261" s="1106"/>
      <c r="R261" s="1106"/>
      <c r="S261" s="1106"/>
      <c r="T261" s="1106"/>
      <c r="U261" s="1106"/>
      <c r="V261" s="1106"/>
      <c r="W261" s="1097">
        <f>SUM(W262:W263)</f>
        <v>4722</v>
      </c>
      <c r="X261" s="1097"/>
      <c r="Y261" s="1097"/>
      <c r="Z261" s="1097"/>
      <c r="AA261" s="1097">
        <f>SUM(AA262:AA263)</f>
        <v>9281</v>
      </c>
      <c r="AB261" s="1097"/>
      <c r="AC261" s="1097"/>
      <c r="AD261" s="1097"/>
      <c r="AE261" s="1098">
        <f t="shared" si="9"/>
        <v>0.96548072850487077</v>
      </c>
      <c r="AF261" s="1098"/>
      <c r="AG261" s="1098"/>
    </row>
    <row r="262" spans="1:33" ht="15" x14ac:dyDescent="0.25">
      <c r="A262" s="1070">
        <v>25</v>
      </c>
      <c r="B262" s="1070"/>
      <c r="C262" s="1194" t="s">
        <v>1774</v>
      </c>
      <c r="D262" s="1194"/>
      <c r="E262" s="1110" t="s">
        <v>1775</v>
      </c>
      <c r="F262" s="1110"/>
      <c r="G262" s="1110"/>
      <c r="H262" s="1110"/>
      <c r="I262" s="1110"/>
      <c r="J262" s="1110"/>
      <c r="K262" s="1110"/>
      <c r="L262" s="1110"/>
      <c r="M262" s="1110"/>
      <c r="N262" s="1110"/>
      <c r="O262" s="1110"/>
      <c r="P262" s="1110"/>
      <c r="Q262" s="1110"/>
      <c r="R262" s="1110"/>
      <c r="S262" s="1110"/>
      <c r="T262" s="1110"/>
      <c r="U262" s="1110"/>
      <c r="V262" s="1110"/>
      <c r="W262" s="1205">
        <v>4722</v>
      </c>
      <c r="X262" s="1205"/>
      <c r="Y262" s="1205"/>
      <c r="Z262" s="1205"/>
      <c r="AA262" s="1205">
        <v>1281</v>
      </c>
      <c r="AB262" s="1205"/>
      <c r="AC262" s="1205"/>
      <c r="AD262" s="1205"/>
      <c r="AE262" s="1094">
        <f t="shared" si="9"/>
        <v>-0.72871664548919957</v>
      </c>
      <c r="AF262" s="1094"/>
      <c r="AG262" s="1094"/>
    </row>
    <row r="263" spans="1:33" ht="15" x14ac:dyDescent="0.25">
      <c r="A263" s="1052">
        <v>26</v>
      </c>
      <c r="B263" s="1052"/>
      <c r="C263" s="1194" t="s">
        <v>1776</v>
      </c>
      <c r="D263" s="1194"/>
      <c r="E263" s="1110" t="s">
        <v>1777</v>
      </c>
      <c r="F263" s="1110"/>
      <c r="G263" s="1110"/>
      <c r="H263" s="1110"/>
      <c r="I263" s="1110"/>
      <c r="J263" s="1110"/>
      <c r="K263" s="1110"/>
      <c r="L263" s="1110"/>
      <c r="M263" s="1110"/>
      <c r="N263" s="1110"/>
      <c r="O263" s="1110"/>
      <c r="P263" s="1110"/>
      <c r="Q263" s="1110"/>
      <c r="R263" s="1110"/>
      <c r="S263" s="1110"/>
      <c r="T263" s="1110"/>
      <c r="U263" s="1110"/>
      <c r="V263" s="1110"/>
      <c r="W263" s="1205">
        <v>0</v>
      </c>
      <c r="X263" s="1205"/>
      <c r="Y263" s="1205"/>
      <c r="Z263" s="1205"/>
      <c r="AA263" s="1205">
        <v>8000</v>
      </c>
      <c r="AB263" s="1205"/>
      <c r="AC263" s="1205"/>
      <c r="AD263" s="1205"/>
      <c r="AE263" s="1094">
        <v>0</v>
      </c>
      <c r="AF263" s="1094"/>
      <c r="AG263" s="1094"/>
    </row>
    <row r="264" spans="1:33" ht="15" x14ac:dyDescent="0.2">
      <c r="A264" s="1052"/>
      <c r="B264" s="1052"/>
      <c r="C264" s="1193" t="s">
        <v>1778</v>
      </c>
      <c r="D264" s="1193"/>
      <c r="E264" s="1106" t="s">
        <v>1779</v>
      </c>
      <c r="F264" s="1106"/>
      <c r="G264" s="1106"/>
      <c r="H264" s="1106"/>
      <c r="I264" s="1106"/>
      <c r="J264" s="1106"/>
      <c r="K264" s="1106"/>
      <c r="L264" s="1106"/>
      <c r="M264" s="1106"/>
      <c r="N264" s="1106"/>
      <c r="O264" s="1106"/>
      <c r="P264" s="1106"/>
      <c r="Q264" s="1106"/>
      <c r="R264" s="1106"/>
      <c r="S264" s="1106"/>
      <c r="T264" s="1106"/>
      <c r="U264" s="1106"/>
      <c r="V264" s="1106"/>
      <c r="W264" s="1097">
        <f>W265</f>
        <v>20661</v>
      </c>
      <c r="X264" s="1097"/>
      <c r="Y264" s="1097"/>
      <c r="Z264" s="1097"/>
      <c r="AA264" s="1097">
        <f>AA265</f>
        <v>13724</v>
      </c>
      <c r="AB264" s="1097"/>
      <c r="AC264" s="1097"/>
      <c r="AD264" s="1097"/>
      <c r="AE264" s="1098">
        <f t="shared" si="9"/>
        <v>-0.33575335172547316</v>
      </c>
      <c r="AF264" s="1098"/>
      <c r="AG264" s="1098"/>
    </row>
    <row r="265" spans="1:33" ht="15" x14ac:dyDescent="0.25">
      <c r="A265" s="1070">
        <v>27</v>
      </c>
      <c r="B265" s="1070"/>
      <c r="C265" s="1194" t="s">
        <v>1780</v>
      </c>
      <c r="D265" s="1194"/>
      <c r="E265" s="1110" t="s">
        <v>1779</v>
      </c>
      <c r="F265" s="1110"/>
      <c r="G265" s="1110"/>
      <c r="H265" s="1110"/>
      <c r="I265" s="1110"/>
      <c r="J265" s="1110"/>
      <c r="K265" s="1110"/>
      <c r="L265" s="1110"/>
      <c r="M265" s="1110"/>
      <c r="N265" s="1110"/>
      <c r="O265" s="1110"/>
      <c r="P265" s="1110"/>
      <c r="Q265" s="1110"/>
      <c r="R265" s="1110"/>
      <c r="S265" s="1110"/>
      <c r="T265" s="1110"/>
      <c r="U265" s="1110"/>
      <c r="V265" s="1110"/>
      <c r="W265" s="1205">
        <v>20661</v>
      </c>
      <c r="X265" s="1205"/>
      <c r="Y265" s="1205"/>
      <c r="Z265" s="1205"/>
      <c r="AA265" s="1205">
        <v>13724</v>
      </c>
      <c r="AB265" s="1205"/>
      <c r="AC265" s="1205"/>
      <c r="AD265" s="1205"/>
      <c r="AE265" s="1094">
        <f t="shared" si="9"/>
        <v>-0.33575335172547316</v>
      </c>
      <c r="AF265" s="1094"/>
      <c r="AG265" s="1094"/>
    </row>
    <row r="266" spans="1:33" ht="15" x14ac:dyDescent="0.25">
      <c r="A266" s="1070">
        <v>28</v>
      </c>
      <c r="B266" s="1070"/>
      <c r="C266" s="1194" t="s">
        <v>1781</v>
      </c>
      <c r="D266" s="1194"/>
      <c r="E266" s="1110" t="s">
        <v>1779</v>
      </c>
      <c r="F266" s="1110"/>
      <c r="G266" s="1110"/>
      <c r="H266" s="1110"/>
      <c r="I266" s="1110"/>
      <c r="J266" s="1110"/>
      <c r="K266" s="1110"/>
      <c r="L266" s="1110"/>
      <c r="M266" s="1110"/>
      <c r="N266" s="1110"/>
      <c r="O266" s="1110"/>
      <c r="P266" s="1110"/>
      <c r="Q266" s="1110"/>
      <c r="R266" s="1110"/>
      <c r="S266" s="1110"/>
      <c r="T266" s="1110"/>
      <c r="U266" s="1110"/>
      <c r="V266" s="1110"/>
      <c r="W266" s="1205">
        <v>0</v>
      </c>
      <c r="X266" s="1205"/>
      <c r="Y266" s="1205"/>
      <c r="Z266" s="1205"/>
      <c r="AA266" s="1205">
        <v>0</v>
      </c>
      <c r="AB266" s="1205"/>
      <c r="AC266" s="1205"/>
      <c r="AD266" s="1205"/>
      <c r="AE266" s="1094">
        <v>0</v>
      </c>
      <c r="AF266" s="1094"/>
      <c r="AG266" s="1094"/>
    </row>
    <row r="267" spans="1:33" ht="15" x14ac:dyDescent="0.2">
      <c r="A267" s="1052"/>
      <c r="B267" s="1052"/>
      <c r="C267" s="1193" t="s">
        <v>1782</v>
      </c>
      <c r="D267" s="1193"/>
      <c r="E267" s="1106" t="s">
        <v>1783</v>
      </c>
      <c r="F267" s="1106"/>
      <c r="G267" s="1106"/>
      <c r="H267" s="1106"/>
      <c r="I267" s="1106"/>
      <c r="J267" s="1106"/>
      <c r="K267" s="1106"/>
      <c r="L267" s="1106"/>
      <c r="M267" s="1106"/>
      <c r="N267" s="1106"/>
      <c r="O267" s="1106"/>
      <c r="P267" s="1106"/>
      <c r="Q267" s="1106"/>
      <c r="R267" s="1106"/>
      <c r="S267" s="1106"/>
      <c r="T267" s="1106"/>
      <c r="U267" s="1106"/>
      <c r="V267" s="1106"/>
      <c r="W267" s="1097">
        <f>W268+W269</f>
        <v>364</v>
      </c>
      <c r="X267" s="1097"/>
      <c r="Y267" s="1097"/>
      <c r="Z267" s="1097"/>
      <c r="AA267" s="1097">
        <f>AA268+AA269</f>
        <v>1211</v>
      </c>
      <c r="AB267" s="1097"/>
      <c r="AC267" s="1097"/>
      <c r="AD267" s="1097"/>
      <c r="AE267" s="1098">
        <f t="shared" si="9"/>
        <v>2.3269230769230771</v>
      </c>
      <c r="AF267" s="1098"/>
      <c r="AG267" s="1098"/>
    </row>
    <row r="268" spans="1:33" ht="15" x14ac:dyDescent="0.25">
      <c r="A268" s="1070">
        <v>29</v>
      </c>
      <c r="B268" s="1070"/>
      <c r="C268" s="1194" t="s">
        <v>1784</v>
      </c>
      <c r="D268" s="1194"/>
      <c r="E268" s="1110" t="s">
        <v>1783</v>
      </c>
      <c r="F268" s="1110"/>
      <c r="G268" s="1110"/>
      <c r="H268" s="1110"/>
      <c r="I268" s="1110"/>
      <c r="J268" s="1110"/>
      <c r="K268" s="1110"/>
      <c r="L268" s="1110"/>
      <c r="M268" s="1110"/>
      <c r="N268" s="1110"/>
      <c r="O268" s="1110"/>
      <c r="P268" s="1110"/>
      <c r="Q268" s="1110"/>
      <c r="R268" s="1110"/>
      <c r="S268" s="1110"/>
      <c r="T268" s="1110"/>
      <c r="U268" s="1110"/>
      <c r="V268" s="1110"/>
      <c r="W268" s="1205">
        <v>362</v>
      </c>
      <c r="X268" s="1205"/>
      <c r="Y268" s="1205"/>
      <c r="Z268" s="1205"/>
      <c r="AA268" s="1205">
        <v>86</v>
      </c>
      <c r="AB268" s="1205"/>
      <c r="AC268" s="1205"/>
      <c r="AD268" s="1205"/>
      <c r="AE268" s="1094">
        <v>0</v>
      </c>
      <c r="AF268" s="1094"/>
      <c r="AG268" s="1094"/>
    </row>
    <row r="269" spans="1:33" ht="15" x14ac:dyDescent="0.25">
      <c r="A269" s="1070">
        <v>30</v>
      </c>
      <c r="B269" s="1070"/>
      <c r="C269" s="1194" t="s">
        <v>1785</v>
      </c>
      <c r="D269" s="1194"/>
      <c r="E269" s="1110" t="s">
        <v>1786</v>
      </c>
      <c r="F269" s="1110"/>
      <c r="G269" s="1110"/>
      <c r="H269" s="1110"/>
      <c r="I269" s="1110"/>
      <c r="J269" s="1110"/>
      <c r="K269" s="1110"/>
      <c r="L269" s="1110"/>
      <c r="M269" s="1110"/>
      <c r="N269" s="1110"/>
      <c r="O269" s="1110"/>
      <c r="P269" s="1110"/>
      <c r="Q269" s="1110"/>
      <c r="R269" s="1110"/>
      <c r="S269" s="1110"/>
      <c r="T269" s="1110"/>
      <c r="U269" s="1110"/>
      <c r="V269" s="1110"/>
      <c r="W269" s="1205">
        <v>2</v>
      </c>
      <c r="X269" s="1205"/>
      <c r="Y269" s="1205"/>
      <c r="Z269" s="1205"/>
      <c r="AA269" s="1205">
        <v>1125</v>
      </c>
      <c r="AB269" s="1205"/>
      <c r="AC269" s="1205"/>
      <c r="AD269" s="1205"/>
      <c r="AE269" s="1094">
        <v>0</v>
      </c>
      <c r="AF269" s="1094"/>
      <c r="AG269" s="1094"/>
    </row>
    <row r="270" spans="1:33" ht="15" x14ac:dyDescent="0.2">
      <c r="A270" s="1183"/>
      <c r="B270" s="1183"/>
      <c r="C270" s="1210"/>
      <c r="D270" s="1210"/>
      <c r="E270" s="1211" t="s">
        <v>1787</v>
      </c>
      <c r="F270" s="1211"/>
      <c r="G270" s="1211"/>
      <c r="H270" s="1211"/>
      <c r="I270" s="1211"/>
      <c r="J270" s="1211"/>
      <c r="K270" s="1211"/>
      <c r="L270" s="1211"/>
      <c r="M270" s="1211"/>
      <c r="N270" s="1211"/>
      <c r="O270" s="1211"/>
      <c r="P270" s="1211"/>
      <c r="Q270" s="1211"/>
      <c r="R270" s="1211"/>
      <c r="S270" s="1211"/>
      <c r="T270" s="1211"/>
      <c r="U270" s="1211"/>
      <c r="V270" s="1211"/>
      <c r="W270" s="1212">
        <f>W272+W277</f>
        <v>2697</v>
      </c>
      <c r="X270" s="1212"/>
      <c r="Y270" s="1212"/>
      <c r="Z270" s="1212"/>
      <c r="AA270" s="1212">
        <f>AA272+AA277</f>
        <v>5477</v>
      </c>
      <c r="AB270" s="1212"/>
      <c r="AC270" s="1212"/>
      <c r="AD270" s="1212"/>
      <c r="AE270" s="1213">
        <f t="shared" si="9"/>
        <v>1.0307749351130888</v>
      </c>
      <c r="AF270" s="1213"/>
      <c r="AG270" s="1213"/>
    </row>
    <row r="271" spans="1:33" ht="15" x14ac:dyDescent="0.2">
      <c r="A271" s="1052"/>
      <c r="B271" s="1052"/>
      <c r="C271" s="1193" t="s">
        <v>1660</v>
      </c>
      <c r="D271" s="1193"/>
      <c r="E271" s="1111" t="s">
        <v>1661</v>
      </c>
      <c r="F271" s="1111"/>
      <c r="G271" s="1111"/>
      <c r="H271" s="1111"/>
      <c r="I271" s="1111"/>
      <c r="J271" s="1111"/>
      <c r="K271" s="1111"/>
      <c r="L271" s="1111"/>
      <c r="M271" s="1111"/>
      <c r="N271" s="1111"/>
      <c r="O271" s="1111"/>
      <c r="P271" s="1111"/>
      <c r="Q271" s="1111"/>
      <c r="R271" s="1111"/>
      <c r="S271" s="1111"/>
      <c r="T271" s="1111"/>
      <c r="U271" s="1111"/>
      <c r="V271" s="1111"/>
      <c r="W271" s="1097">
        <f>W272+W273</f>
        <v>2697</v>
      </c>
      <c r="X271" s="1097"/>
      <c r="Y271" s="1097"/>
      <c r="Z271" s="1097"/>
      <c r="AA271" s="1097">
        <f>AA272+AA273</f>
        <v>5477</v>
      </c>
      <c r="AB271" s="1097"/>
      <c r="AC271" s="1097"/>
      <c r="AD271" s="1097"/>
      <c r="AE271" s="1209">
        <f t="shared" si="9"/>
        <v>1.0307749351130888</v>
      </c>
      <c r="AF271" s="1209"/>
      <c r="AG271" s="1209"/>
    </row>
    <row r="272" spans="1:33" ht="15" x14ac:dyDescent="0.25">
      <c r="A272" s="1052">
        <v>31</v>
      </c>
      <c r="B272" s="1052"/>
      <c r="C272" s="1194" t="s">
        <v>1788</v>
      </c>
      <c r="D272" s="1194"/>
      <c r="E272" s="1051" t="s">
        <v>1661</v>
      </c>
      <c r="F272" s="1051"/>
      <c r="G272" s="1051"/>
      <c r="H272" s="1051"/>
      <c r="I272" s="1051"/>
      <c r="J272" s="1051"/>
      <c r="K272" s="1051"/>
      <c r="L272" s="1051"/>
      <c r="M272" s="1051"/>
      <c r="N272" s="1051"/>
      <c r="O272" s="1051"/>
      <c r="P272" s="1051"/>
      <c r="Q272" s="1051"/>
      <c r="R272" s="1051"/>
      <c r="S272" s="1051"/>
      <c r="T272" s="1051"/>
      <c r="U272" s="1051"/>
      <c r="V272" s="1051"/>
      <c r="W272" s="1205">
        <v>2697</v>
      </c>
      <c r="X272" s="1205"/>
      <c r="Y272" s="1205"/>
      <c r="Z272" s="1205"/>
      <c r="AA272" s="1205">
        <v>5477</v>
      </c>
      <c r="AB272" s="1205"/>
      <c r="AC272" s="1205"/>
      <c r="AD272" s="1205"/>
      <c r="AE272" s="1206">
        <f t="shared" si="9"/>
        <v>1.0307749351130888</v>
      </c>
      <c r="AF272" s="1206"/>
      <c r="AG272" s="1206"/>
    </row>
    <row r="273" spans="1:33" ht="15" x14ac:dyDescent="0.25">
      <c r="A273" s="1052">
        <v>32</v>
      </c>
      <c r="B273" s="1052"/>
      <c r="C273" s="1194" t="s">
        <v>1789</v>
      </c>
      <c r="D273" s="1194"/>
      <c r="E273" s="1051" t="s">
        <v>1663</v>
      </c>
      <c r="F273" s="1051"/>
      <c r="G273" s="1051"/>
      <c r="H273" s="1051"/>
      <c r="I273" s="1051"/>
      <c r="J273" s="1051"/>
      <c r="K273" s="1051"/>
      <c r="L273" s="1051"/>
      <c r="M273" s="1051"/>
      <c r="N273" s="1051"/>
      <c r="O273" s="1051"/>
      <c r="P273" s="1051"/>
      <c r="Q273" s="1051"/>
      <c r="R273" s="1051"/>
      <c r="S273" s="1051"/>
      <c r="T273" s="1051"/>
      <c r="U273" s="1051"/>
      <c r="V273" s="1051"/>
      <c r="W273" s="1205">
        <v>0</v>
      </c>
      <c r="X273" s="1205"/>
      <c r="Y273" s="1205"/>
      <c r="Z273" s="1205"/>
      <c r="AA273" s="1205">
        <v>0</v>
      </c>
      <c r="AB273" s="1205"/>
      <c r="AC273" s="1205"/>
      <c r="AD273" s="1205"/>
      <c r="AE273" s="1206">
        <v>0</v>
      </c>
      <c r="AF273" s="1206"/>
      <c r="AG273" s="1206"/>
    </row>
    <row r="274" spans="1:33" ht="15" x14ac:dyDescent="0.25">
      <c r="A274" s="1052">
        <v>33</v>
      </c>
      <c r="B274" s="1052"/>
      <c r="C274" s="1193" t="s">
        <v>1662</v>
      </c>
      <c r="D274" s="1193"/>
      <c r="E274" s="1111" t="s">
        <v>1663</v>
      </c>
      <c r="F274" s="1111"/>
      <c r="G274" s="1111"/>
      <c r="H274" s="1111"/>
      <c r="I274" s="1111"/>
      <c r="J274" s="1111"/>
      <c r="K274" s="1111"/>
      <c r="L274" s="1111"/>
      <c r="M274" s="1111"/>
      <c r="N274" s="1111"/>
      <c r="O274" s="1111"/>
      <c r="P274" s="1111"/>
      <c r="Q274" s="1111"/>
      <c r="R274" s="1111"/>
      <c r="S274" s="1111"/>
      <c r="T274" s="1111"/>
      <c r="U274" s="1111"/>
      <c r="V274" s="1111"/>
      <c r="W274" s="1214">
        <f>W275</f>
        <v>0</v>
      </c>
      <c r="X274" s="1214"/>
      <c r="Y274" s="1214"/>
      <c r="Z274" s="1214"/>
      <c r="AA274" s="1214">
        <f>AA275</f>
        <v>0</v>
      </c>
      <c r="AB274" s="1214"/>
      <c r="AC274" s="1214"/>
      <c r="AD274" s="1214"/>
      <c r="AE274" s="1209">
        <v>1</v>
      </c>
      <c r="AF274" s="1209"/>
      <c r="AG274" s="1209"/>
    </row>
    <row r="275" spans="1:33" ht="15" x14ac:dyDescent="0.25">
      <c r="A275" s="1052">
        <v>34</v>
      </c>
      <c r="B275" s="1052"/>
      <c r="C275" s="1194" t="s">
        <v>1790</v>
      </c>
      <c r="D275" s="1194"/>
      <c r="E275" s="1051" t="s">
        <v>1663</v>
      </c>
      <c r="F275" s="1051"/>
      <c r="G275" s="1051"/>
      <c r="H275" s="1051"/>
      <c r="I275" s="1051"/>
      <c r="J275" s="1051"/>
      <c r="K275" s="1051"/>
      <c r="L275" s="1051"/>
      <c r="M275" s="1051"/>
      <c r="N275" s="1051"/>
      <c r="O275" s="1051"/>
      <c r="P275" s="1051"/>
      <c r="Q275" s="1051"/>
      <c r="R275" s="1051"/>
      <c r="S275" s="1051"/>
      <c r="T275" s="1051"/>
      <c r="U275" s="1051"/>
      <c r="V275" s="1051"/>
      <c r="W275" s="1205">
        <v>0</v>
      </c>
      <c r="X275" s="1205"/>
      <c r="Y275" s="1205"/>
      <c r="Z275" s="1205"/>
      <c r="AA275" s="1205">
        <v>0</v>
      </c>
      <c r="AB275" s="1205"/>
      <c r="AC275" s="1205"/>
      <c r="AD275" s="1205"/>
      <c r="AE275" s="1206">
        <v>1</v>
      </c>
      <c r="AF275" s="1206"/>
      <c r="AG275" s="1206"/>
    </row>
    <row r="276" spans="1:33" ht="15" x14ac:dyDescent="0.25">
      <c r="A276" s="1052"/>
      <c r="B276" s="1052"/>
      <c r="C276" s="1193" t="s">
        <v>1664</v>
      </c>
      <c r="D276" s="1193"/>
      <c r="E276" s="1111" t="s">
        <v>1791</v>
      </c>
      <c r="F276" s="1111"/>
      <c r="G276" s="1111"/>
      <c r="H276" s="1111"/>
      <c r="I276" s="1111"/>
      <c r="J276" s="1111"/>
      <c r="K276" s="1111"/>
      <c r="L276" s="1111"/>
      <c r="M276" s="1111"/>
      <c r="N276" s="1111"/>
      <c r="O276" s="1111"/>
      <c r="P276" s="1111"/>
      <c r="Q276" s="1111"/>
      <c r="R276" s="1111"/>
      <c r="S276" s="1111"/>
      <c r="T276" s="1111"/>
      <c r="U276" s="1111"/>
      <c r="V276" s="1111"/>
      <c r="W276" s="1205">
        <f>W277</f>
        <v>0</v>
      </c>
      <c r="X276" s="1205"/>
      <c r="Y276" s="1205"/>
      <c r="Z276" s="1205"/>
      <c r="AA276" s="1205">
        <f>AA277</f>
        <v>0</v>
      </c>
      <c r="AB276" s="1205"/>
      <c r="AC276" s="1205"/>
      <c r="AD276" s="1205"/>
      <c r="AE276" s="1206">
        <v>0</v>
      </c>
      <c r="AF276" s="1206"/>
      <c r="AG276" s="1206"/>
    </row>
    <row r="277" spans="1:33" ht="15" x14ac:dyDescent="0.25">
      <c r="A277" s="1052">
        <v>35</v>
      </c>
      <c r="B277" s="1052"/>
      <c r="C277" s="1194" t="s">
        <v>1792</v>
      </c>
      <c r="D277" s="1194"/>
      <c r="E277" s="1051" t="s">
        <v>1793</v>
      </c>
      <c r="F277" s="1051"/>
      <c r="G277" s="1051"/>
      <c r="H277" s="1051"/>
      <c r="I277" s="1051"/>
      <c r="J277" s="1051"/>
      <c r="K277" s="1051"/>
      <c r="L277" s="1051"/>
      <c r="M277" s="1051"/>
      <c r="N277" s="1051"/>
      <c r="O277" s="1051"/>
      <c r="P277" s="1051"/>
      <c r="Q277" s="1051"/>
      <c r="R277" s="1051"/>
      <c r="S277" s="1051"/>
      <c r="T277" s="1051"/>
      <c r="U277" s="1051"/>
      <c r="V277" s="1051"/>
      <c r="W277" s="1205">
        <v>0</v>
      </c>
      <c r="X277" s="1205"/>
      <c r="Y277" s="1205"/>
      <c r="Z277" s="1205"/>
      <c r="AA277" s="1205">
        <v>0</v>
      </c>
      <c r="AB277" s="1205"/>
      <c r="AC277" s="1205"/>
      <c r="AD277" s="1205"/>
      <c r="AE277" s="1206">
        <v>0</v>
      </c>
      <c r="AF277" s="1206"/>
      <c r="AG277" s="1206"/>
    </row>
    <row r="278" spans="1:33" ht="15" x14ac:dyDescent="0.2">
      <c r="A278" s="1052"/>
      <c r="B278" s="1052"/>
      <c r="C278" s="1194"/>
      <c r="D278" s="1194"/>
      <c r="E278" s="1207" t="s">
        <v>1794</v>
      </c>
      <c r="F278" s="1207"/>
      <c r="G278" s="1207"/>
      <c r="H278" s="1207"/>
      <c r="I278" s="1207"/>
      <c r="J278" s="1207"/>
      <c r="K278" s="1207"/>
      <c r="L278" s="1207"/>
      <c r="M278" s="1207"/>
      <c r="N278" s="1207"/>
      <c r="O278" s="1207"/>
      <c r="P278" s="1207"/>
      <c r="Q278" s="1207"/>
      <c r="R278" s="1207"/>
      <c r="S278" s="1207"/>
      <c r="T278" s="1207"/>
      <c r="U278" s="1207"/>
      <c r="V278" s="1207"/>
      <c r="W278" s="1208">
        <f>W279</f>
        <v>0</v>
      </c>
      <c r="X278" s="1208"/>
      <c r="Y278" s="1208"/>
      <c r="Z278" s="1208"/>
      <c r="AA278" s="1208">
        <f>AA279</f>
        <v>53760</v>
      </c>
      <c r="AB278" s="1208"/>
      <c r="AC278" s="1208"/>
      <c r="AD278" s="1208"/>
      <c r="AE278" s="1209">
        <v>0</v>
      </c>
      <c r="AF278" s="1209"/>
      <c r="AG278" s="1209"/>
    </row>
    <row r="279" spans="1:33" ht="15" x14ac:dyDescent="0.2">
      <c r="A279" s="1052"/>
      <c r="B279" s="1052"/>
      <c r="C279" s="1193" t="s">
        <v>1666</v>
      </c>
      <c r="D279" s="1193"/>
      <c r="E279" s="1207" t="s">
        <v>1795</v>
      </c>
      <c r="F279" s="1207"/>
      <c r="G279" s="1207"/>
      <c r="H279" s="1207"/>
      <c r="I279" s="1207"/>
      <c r="J279" s="1207"/>
      <c r="K279" s="1207"/>
      <c r="L279" s="1207"/>
      <c r="M279" s="1207"/>
      <c r="N279" s="1207"/>
      <c r="O279" s="1207"/>
      <c r="P279" s="1207"/>
      <c r="Q279" s="1207"/>
      <c r="R279" s="1207"/>
      <c r="S279" s="1207"/>
      <c r="T279" s="1207"/>
      <c r="U279" s="1207"/>
      <c r="V279" s="1207"/>
      <c r="W279" s="1208">
        <f>+W280+W281</f>
        <v>0</v>
      </c>
      <c r="X279" s="1208"/>
      <c r="Y279" s="1208"/>
      <c r="Z279" s="1208"/>
      <c r="AA279" s="1208">
        <f>+AA280+AA281</f>
        <v>53760</v>
      </c>
      <c r="AB279" s="1208"/>
      <c r="AC279" s="1208"/>
      <c r="AD279" s="1208"/>
      <c r="AE279" s="1206">
        <v>0</v>
      </c>
      <c r="AF279" s="1206"/>
      <c r="AG279" s="1206"/>
    </row>
    <row r="280" spans="1:33" ht="15" x14ac:dyDescent="0.2">
      <c r="A280" s="1100">
        <v>36</v>
      </c>
      <c r="B280" s="1100"/>
      <c r="C280" s="1195" t="s">
        <v>1796</v>
      </c>
      <c r="D280" s="1195"/>
      <c r="E280" s="1196" t="s">
        <v>94</v>
      </c>
      <c r="F280" s="1196"/>
      <c r="G280" s="1196"/>
      <c r="H280" s="1196"/>
      <c r="I280" s="1196"/>
      <c r="J280" s="1196"/>
      <c r="K280" s="1196"/>
      <c r="L280" s="1196"/>
      <c r="M280" s="1196"/>
      <c r="N280" s="1196"/>
      <c r="O280" s="1196"/>
      <c r="P280" s="1196"/>
      <c r="Q280" s="1196"/>
      <c r="R280" s="1196"/>
      <c r="S280" s="1196"/>
      <c r="T280" s="1196"/>
      <c r="U280" s="1196"/>
      <c r="V280" s="1196"/>
      <c r="W280" s="1197">
        <v>0</v>
      </c>
      <c r="X280" s="1197"/>
      <c r="Y280" s="1197"/>
      <c r="Z280" s="1197"/>
      <c r="AA280" s="1197">
        <v>53760</v>
      </c>
      <c r="AB280" s="1197"/>
      <c r="AC280" s="1197"/>
      <c r="AD280" s="1197"/>
      <c r="AE280" s="1102">
        <v>0</v>
      </c>
      <c r="AF280" s="1102"/>
      <c r="AG280" s="1102"/>
    </row>
    <row r="281" spans="1:33" ht="15" x14ac:dyDescent="0.2">
      <c r="A281" s="1100">
        <v>37</v>
      </c>
      <c r="B281" s="1100"/>
      <c r="C281" s="1195" t="s">
        <v>1797</v>
      </c>
      <c r="D281" s="1195"/>
      <c r="E281" s="1196" t="s">
        <v>94</v>
      </c>
      <c r="F281" s="1196"/>
      <c r="G281" s="1196"/>
      <c r="H281" s="1196"/>
      <c r="I281" s="1196"/>
      <c r="J281" s="1196"/>
      <c r="K281" s="1196"/>
      <c r="L281" s="1196"/>
      <c r="M281" s="1196"/>
      <c r="N281" s="1196"/>
      <c r="O281" s="1196"/>
      <c r="P281" s="1196"/>
      <c r="Q281" s="1196"/>
      <c r="R281" s="1196"/>
      <c r="S281" s="1196"/>
      <c r="T281" s="1196"/>
      <c r="U281" s="1196"/>
      <c r="V281" s="1196"/>
      <c r="W281" s="1197">
        <v>0</v>
      </c>
      <c r="X281" s="1197"/>
      <c r="Y281" s="1197"/>
      <c r="Z281" s="1197"/>
      <c r="AA281" s="1197">
        <v>0</v>
      </c>
      <c r="AB281" s="1197"/>
      <c r="AC281" s="1197"/>
      <c r="AD281" s="1197"/>
      <c r="AE281" s="1102">
        <v>0</v>
      </c>
      <c r="AF281" s="1102"/>
      <c r="AG281" s="1102"/>
    </row>
    <row r="282" spans="1:33" ht="15" x14ac:dyDescent="0.2">
      <c r="A282" s="1104"/>
      <c r="B282" s="1104"/>
      <c r="C282" s="1198"/>
      <c r="D282" s="1198"/>
      <c r="E282" s="1199" t="s">
        <v>1798</v>
      </c>
      <c r="F282" s="1199"/>
      <c r="G282" s="1199"/>
      <c r="H282" s="1199"/>
      <c r="I282" s="1199"/>
      <c r="J282" s="1199"/>
      <c r="K282" s="1199"/>
      <c r="L282" s="1199"/>
      <c r="M282" s="1199"/>
      <c r="N282" s="1199"/>
      <c r="O282" s="1199"/>
      <c r="P282" s="1199"/>
      <c r="Q282" s="1199"/>
      <c r="R282" s="1199"/>
      <c r="S282" s="1199"/>
      <c r="T282" s="1199"/>
      <c r="U282" s="1199"/>
      <c r="V282" s="1199"/>
      <c r="W282" s="1079">
        <f>W224+W271+W278+W277+W274</f>
        <v>1457116</v>
      </c>
      <c r="X282" s="1079"/>
      <c r="Y282" s="1079"/>
      <c r="Z282" s="1079"/>
      <c r="AA282" s="1079">
        <f>AA224+AA271+AA278+AA277+AA274</f>
        <v>1449910</v>
      </c>
      <c r="AB282" s="1079"/>
      <c r="AC282" s="1079"/>
      <c r="AD282" s="1079"/>
      <c r="AE282" s="1123">
        <f t="shared" si="9"/>
        <v>-4.9453852678853494E-3</v>
      </c>
      <c r="AF282" s="1123"/>
      <c r="AG282" s="1123"/>
    </row>
    <row r="283" spans="1:33" ht="15" x14ac:dyDescent="0.25">
      <c r="A283" s="1200"/>
      <c r="B283" s="1200"/>
      <c r="C283" s="1200"/>
      <c r="D283" s="1200"/>
      <c r="E283" s="1200"/>
      <c r="F283" s="1200"/>
      <c r="G283" s="1200"/>
      <c r="H283" s="1200"/>
      <c r="I283" s="1200"/>
      <c r="J283" s="1200"/>
      <c r="K283" s="1200"/>
      <c r="L283" s="1200"/>
      <c r="M283" s="1200"/>
      <c r="N283" s="1200"/>
      <c r="O283" s="1200"/>
      <c r="P283" s="1200"/>
      <c r="Q283" s="1200"/>
      <c r="R283" s="1200"/>
      <c r="S283" s="1200"/>
      <c r="T283" s="1200"/>
      <c r="U283" s="1200"/>
      <c r="V283" s="1200"/>
      <c r="W283" s="1200"/>
      <c r="X283" s="1200"/>
      <c r="Y283" s="1200"/>
      <c r="Z283" s="1200"/>
      <c r="AA283" s="1200"/>
      <c r="AB283" s="1200"/>
      <c r="AC283" s="1200"/>
      <c r="AD283" s="1200"/>
      <c r="AE283" s="1200"/>
      <c r="AF283" s="153"/>
      <c r="AG283" s="153"/>
    </row>
    <row r="284" spans="1:33" ht="15" x14ac:dyDescent="0.2">
      <c r="A284" s="1201"/>
      <c r="B284" s="1201"/>
      <c r="C284" s="1201"/>
      <c r="D284" s="1201"/>
      <c r="E284" s="1202" t="s">
        <v>1799</v>
      </c>
      <c r="F284" s="1202"/>
      <c r="G284" s="1202"/>
      <c r="H284" s="1202"/>
      <c r="I284" s="1202"/>
      <c r="J284" s="1202"/>
      <c r="K284" s="1202"/>
      <c r="L284" s="1202"/>
      <c r="M284" s="1202"/>
      <c r="N284" s="1202"/>
      <c r="O284" s="1202"/>
      <c r="P284" s="1202"/>
      <c r="Q284" s="1202"/>
      <c r="R284" s="1202"/>
      <c r="S284" s="1202"/>
      <c r="T284" s="1202"/>
      <c r="U284" s="1202"/>
      <c r="V284" s="1202"/>
      <c r="W284" s="1203">
        <f>W285+W287+W291+W293+W298+W300+W302+W310+W315+W324+W332+W335+W345+W351+W353+W356+W359+W364+W367+W370+W372+W379+W382+W386+W389+W361</f>
        <v>1196676</v>
      </c>
      <c r="X284" s="1203"/>
      <c r="Y284" s="1203"/>
      <c r="Z284" s="1203"/>
      <c r="AA284" s="1203">
        <f>AA285+AA287+AA291+AA293+AA298+AA300+AA302+AA310+AA315+AA324+AA332+AA335+AA345+AA351+AA353+AA356+AA359+AA364+AA367+AA370+AA372+AA379+AA382+AA386+AA389+AA361+AA391</f>
        <v>1211168</v>
      </c>
      <c r="AB284" s="1203"/>
      <c r="AC284" s="1203"/>
      <c r="AD284" s="1203"/>
      <c r="AE284" s="1204">
        <f>(AA284/W284)-1</f>
        <v>1.2110211953778593E-2</v>
      </c>
      <c r="AF284" s="1204"/>
      <c r="AG284" s="1204"/>
    </row>
    <row r="285" spans="1:33" ht="15" x14ac:dyDescent="0.2">
      <c r="A285" s="1110"/>
      <c r="B285" s="1110"/>
      <c r="C285" s="1167">
        <v>411</v>
      </c>
      <c r="D285" s="1167"/>
      <c r="E285" s="1168" t="s">
        <v>1800</v>
      </c>
      <c r="F285" s="1169"/>
      <c r="G285" s="1169"/>
      <c r="H285" s="1169"/>
      <c r="I285" s="1169"/>
      <c r="J285" s="1169"/>
      <c r="K285" s="1169"/>
      <c r="L285" s="1169"/>
      <c r="M285" s="1169"/>
      <c r="N285" s="1169"/>
      <c r="O285" s="1169"/>
      <c r="P285" s="1169"/>
      <c r="Q285" s="1169"/>
      <c r="R285" s="1169"/>
      <c r="S285" s="1169"/>
      <c r="T285" s="1169"/>
      <c r="U285" s="1169"/>
      <c r="V285" s="1170"/>
      <c r="W285" s="1112">
        <f>W286</f>
        <v>263709</v>
      </c>
      <c r="X285" s="1113"/>
      <c r="Y285" s="1113"/>
      <c r="Z285" s="1114"/>
      <c r="AA285" s="1112">
        <f>AA286</f>
        <v>302894</v>
      </c>
      <c r="AB285" s="1113"/>
      <c r="AC285" s="1113"/>
      <c r="AD285" s="1114"/>
      <c r="AE285" s="1134">
        <f t="shared" ref="AE285:AE344" si="10">(AA285/W285)-1</f>
        <v>0.14859181901262386</v>
      </c>
      <c r="AF285" s="1135"/>
      <c r="AG285" s="1136"/>
    </row>
    <row r="286" spans="1:33" ht="15" x14ac:dyDescent="0.25">
      <c r="A286" s="1070">
        <v>1</v>
      </c>
      <c r="B286" s="1070"/>
      <c r="C286" s="1194" t="s">
        <v>1801</v>
      </c>
      <c r="D286" s="1194"/>
      <c r="E286" s="1164" t="s">
        <v>1800</v>
      </c>
      <c r="F286" s="1165"/>
      <c r="G286" s="1165"/>
      <c r="H286" s="1165"/>
      <c r="I286" s="1165"/>
      <c r="J286" s="1165"/>
      <c r="K286" s="1165"/>
      <c r="L286" s="1165"/>
      <c r="M286" s="1165"/>
      <c r="N286" s="1165"/>
      <c r="O286" s="1165"/>
      <c r="P286" s="1165"/>
      <c r="Q286" s="1165"/>
      <c r="R286" s="1165"/>
      <c r="S286" s="1165"/>
      <c r="T286" s="1165"/>
      <c r="U286" s="1165"/>
      <c r="V286" s="1166"/>
      <c r="W286" s="1141">
        <v>263709</v>
      </c>
      <c r="X286" s="1142"/>
      <c r="Y286" s="1142"/>
      <c r="Z286" s="1143"/>
      <c r="AA286" s="1141">
        <v>302894</v>
      </c>
      <c r="AB286" s="1142"/>
      <c r="AC286" s="1142"/>
      <c r="AD286" s="1143"/>
      <c r="AE286" s="1144">
        <f t="shared" si="10"/>
        <v>0.14859181901262386</v>
      </c>
      <c r="AF286" s="1145"/>
      <c r="AG286" s="1146"/>
    </row>
    <row r="287" spans="1:33" ht="15" x14ac:dyDescent="0.2">
      <c r="A287" s="1070"/>
      <c r="B287" s="1070"/>
      <c r="C287" s="1193" t="s">
        <v>1802</v>
      </c>
      <c r="D287" s="1193"/>
      <c r="E287" s="1168" t="s">
        <v>109</v>
      </c>
      <c r="F287" s="1169"/>
      <c r="G287" s="1169"/>
      <c r="H287" s="1169"/>
      <c r="I287" s="1169"/>
      <c r="J287" s="1169"/>
      <c r="K287" s="1169"/>
      <c r="L287" s="1169"/>
      <c r="M287" s="1169"/>
      <c r="N287" s="1169"/>
      <c r="O287" s="1169"/>
      <c r="P287" s="1169"/>
      <c r="Q287" s="1169"/>
      <c r="R287" s="1169"/>
      <c r="S287" s="1169"/>
      <c r="T287" s="1169"/>
      <c r="U287" s="1169"/>
      <c r="V287" s="1170"/>
      <c r="W287" s="1112">
        <f>SUM(W288:W290)</f>
        <v>39864</v>
      </c>
      <c r="X287" s="1113"/>
      <c r="Y287" s="1113"/>
      <c r="Z287" s="1114"/>
      <c r="AA287" s="1112">
        <f>SUM(AA288:AA290)</f>
        <v>45901</v>
      </c>
      <c r="AB287" s="1113"/>
      <c r="AC287" s="1113"/>
      <c r="AD287" s="1114"/>
      <c r="AE287" s="1134">
        <f t="shared" si="10"/>
        <v>0.15143989564519367</v>
      </c>
      <c r="AF287" s="1135"/>
      <c r="AG287" s="1136"/>
    </row>
    <row r="288" spans="1:33" ht="15" x14ac:dyDescent="0.25">
      <c r="A288" s="1052">
        <v>2</v>
      </c>
      <c r="B288" s="1052"/>
      <c r="C288" s="1194" t="s">
        <v>1803</v>
      </c>
      <c r="D288" s="1194"/>
      <c r="E288" s="1164" t="s">
        <v>1804</v>
      </c>
      <c r="F288" s="1165"/>
      <c r="G288" s="1165"/>
      <c r="H288" s="1165"/>
      <c r="I288" s="1165"/>
      <c r="J288" s="1165"/>
      <c r="K288" s="1165"/>
      <c r="L288" s="1165"/>
      <c r="M288" s="1165"/>
      <c r="N288" s="1165"/>
      <c r="O288" s="1165"/>
      <c r="P288" s="1165"/>
      <c r="Q288" s="1165"/>
      <c r="R288" s="1165"/>
      <c r="S288" s="1165"/>
      <c r="T288" s="1165"/>
      <c r="U288" s="1165"/>
      <c r="V288" s="1166"/>
      <c r="W288" s="1141">
        <v>26279</v>
      </c>
      <c r="X288" s="1142"/>
      <c r="Y288" s="1142"/>
      <c r="Z288" s="1143"/>
      <c r="AA288" s="1141">
        <v>30298</v>
      </c>
      <c r="AB288" s="1142"/>
      <c r="AC288" s="1142"/>
      <c r="AD288" s="1143"/>
      <c r="AE288" s="1144">
        <f t="shared" si="10"/>
        <v>0.15293580425434761</v>
      </c>
      <c r="AF288" s="1145"/>
      <c r="AG288" s="1146"/>
    </row>
    <row r="289" spans="1:33" ht="15" x14ac:dyDescent="0.25">
      <c r="A289" s="1070">
        <v>3</v>
      </c>
      <c r="B289" s="1070"/>
      <c r="C289" s="1194" t="s">
        <v>1805</v>
      </c>
      <c r="D289" s="1194"/>
      <c r="E289" s="1164" t="s">
        <v>1806</v>
      </c>
      <c r="F289" s="1165"/>
      <c r="G289" s="1165"/>
      <c r="H289" s="1165"/>
      <c r="I289" s="1165"/>
      <c r="J289" s="1165"/>
      <c r="K289" s="1165"/>
      <c r="L289" s="1165"/>
      <c r="M289" s="1165"/>
      <c r="N289" s="1165"/>
      <c r="O289" s="1165"/>
      <c r="P289" s="1165"/>
      <c r="Q289" s="1165"/>
      <c r="R289" s="1165"/>
      <c r="S289" s="1165"/>
      <c r="T289" s="1165"/>
      <c r="U289" s="1165"/>
      <c r="V289" s="1166"/>
      <c r="W289" s="1141">
        <v>13585</v>
      </c>
      <c r="X289" s="1142"/>
      <c r="Y289" s="1142"/>
      <c r="Z289" s="1143"/>
      <c r="AA289" s="1141">
        <v>15603</v>
      </c>
      <c r="AB289" s="1142"/>
      <c r="AC289" s="1142"/>
      <c r="AD289" s="1143"/>
      <c r="AE289" s="1144">
        <f t="shared" si="10"/>
        <v>0.1485461906514538</v>
      </c>
      <c r="AF289" s="1145"/>
      <c r="AG289" s="1146"/>
    </row>
    <row r="290" spans="1:33" ht="15" x14ac:dyDescent="0.25">
      <c r="A290" s="1052">
        <v>4</v>
      </c>
      <c r="B290" s="1052"/>
      <c r="C290" s="1194" t="s">
        <v>1807</v>
      </c>
      <c r="D290" s="1194"/>
      <c r="E290" s="1164" t="s">
        <v>1808</v>
      </c>
      <c r="F290" s="1165"/>
      <c r="G290" s="1165"/>
      <c r="H290" s="1165"/>
      <c r="I290" s="1165"/>
      <c r="J290" s="1165"/>
      <c r="K290" s="1165"/>
      <c r="L290" s="1165"/>
      <c r="M290" s="1165"/>
      <c r="N290" s="1165"/>
      <c r="O290" s="1165"/>
      <c r="P290" s="1165"/>
      <c r="Q290" s="1165"/>
      <c r="R290" s="1165"/>
      <c r="S290" s="1165"/>
      <c r="T290" s="1165"/>
      <c r="U290" s="1165"/>
      <c r="V290" s="1166"/>
      <c r="W290" s="1141">
        <v>0</v>
      </c>
      <c r="X290" s="1142"/>
      <c r="Y290" s="1142"/>
      <c r="Z290" s="1143"/>
      <c r="AA290" s="1141">
        <v>0</v>
      </c>
      <c r="AB290" s="1142"/>
      <c r="AC290" s="1142"/>
      <c r="AD290" s="1143"/>
      <c r="AE290" s="1144">
        <v>0</v>
      </c>
      <c r="AF290" s="1145"/>
      <c r="AG290" s="1146"/>
    </row>
    <row r="291" spans="1:33" ht="15" x14ac:dyDescent="0.2">
      <c r="A291" s="1052"/>
      <c r="B291" s="1052"/>
      <c r="C291" s="1193" t="s">
        <v>1809</v>
      </c>
      <c r="D291" s="1193"/>
      <c r="E291" s="1168" t="s">
        <v>110</v>
      </c>
      <c r="F291" s="1169"/>
      <c r="G291" s="1169"/>
      <c r="H291" s="1169"/>
      <c r="I291" s="1169"/>
      <c r="J291" s="1169"/>
      <c r="K291" s="1169"/>
      <c r="L291" s="1169"/>
      <c r="M291" s="1169"/>
      <c r="N291" s="1169"/>
      <c r="O291" s="1169"/>
      <c r="P291" s="1169"/>
      <c r="Q291" s="1169"/>
      <c r="R291" s="1169"/>
      <c r="S291" s="1169"/>
      <c r="T291" s="1169"/>
      <c r="U291" s="1169"/>
      <c r="V291" s="1170"/>
      <c r="W291" s="1112">
        <f>W292</f>
        <v>110</v>
      </c>
      <c r="X291" s="1113"/>
      <c r="Y291" s="1113"/>
      <c r="Z291" s="1114"/>
      <c r="AA291" s="1112">
        <f>AA292</f>
        <v>318</v>
      </c>
      <c r="AB291" s="1113"/>
      <c r="AC291" s="1113"/>
      <c r="AD291" s="1114"/>
      <c r="AE291" s="1134">
        <f t="shared" si="10"/>
        <v>1.8909090909090911</v>
      </c>
      <c r="AF291" s="1135"/>
      <c r="AG291" s="1136"/>
    </row>
    <row r="292" spans="1:33" ht="15" x14ac:dyDescent="0.25">
      <c r="A292" s="1070">
        <v>5</v>
      </c>
      <c r="B292" s="1070"/>
      <c r="C292" s="1194" t="s">
        <v>1810</v>
      </c>
      <c r="D292" s="1194"/>
      <c r="E292" s="1164" t="s">
        <v>110</v>
      </c>
      <c r="F292" s="1165"/>
      <c r="G292" s="1165"/>
      <c r="H292" s="1165"/>
      <c r="I292" s="1165"/>
      <c r="J292" s="1165"/>
      <c r="K292" s="1165"/>
      <c r="L292" s="1165"/>
      <c r="M292" s="1165"/>
      <c r="N292" s="1165"/>
      <c r="O292" s="1165"/>
      <c r="P292" s="1165"/>
      <c r="Q292" s="1165"/>
      <c r="R292" s="1165"/>
      <c r="S292" s="1165"/>
      <c r="T292" s="1165"/>
      <c r="U292" s="1165"/>
      <c r="V292" s="1166"/>
      <c r="W292" s="1141">
        <v>110</v>
      </c>
      <c r="X292" s="1142"/>
      <c r="Y292" s="1142"/>
      <c r="Z292" s="1143"/>
      <c r="AA292" s="1141">
        <v>318</v>
      </c>
      <c r="AB292" s="1142"/>
      <c r="AC292" s="1142"/>
      <c r="AD292" s="1143"/>
      <c r="AE292" s="1144">
        <f t="shared" si="10"/>
        <v>1.8909090909090911</v>
      </c>
      <c r="AF292" s="1145"/>
      <c r="AG292" s="1146"/>
    </row>
    <row r="293" spans="1:33" ht="15" x14ac:dyDescent="0.2">
      <c r="A293" s="1070"/>
      <c r="B293" s="1070"/>
      <c r="C293" s="1193" t="s">
        <v>1811</v>
      </c>
      <c r="D293" s="1193"/>
      <c r="E293" s="1168" t="s">
        <v>111</v>
      </c>
      <c r="F293" s="1169"/>
      <c r="G293" s="1169"/>
      <c r="H293" s="1169"/>
      <c r="I293" s="1169"/>
      <c r="J293" s="1169"/>
      <c r="K293" s="1169"/>
      <c r="L293" s="1169"/>
      <c r="M293" s="1169"/>
      <c r="N293" s="1169"/>
      <c r="O293" s="1169"/>
      <c r="P293" s="1169"/>
      <c r="Q293" s="1169"/>
      <c r="R293" s="1169"/>
      <c r="S293" s="1169"/>
      <c r="T293" s="1169"/>
      <c r="U293" s="1169"/>
      <c r="V293" s="1170"/>
      <c r="W293" s="1112">
        <f>SUM(W294:W297)</f>
        <v>9875</v>
      </c>
      <c r="X293" s="1113"/>
      <c r="Y293" s="1113"/>
      <c r="Z293" s="1114"/>
      <c r="AA293" s="1112">
        <f>SUM(AA294:AA297)</f>
        <v>10101</v>
      </c>
      <c r="AB293" s="1113"/>
      <c r="AC293" s="1113"/>
      <c r="AD293" s="1114"/>
      <c r="AE293" s="1134">
        <f t="shared" si="10"/>
        <v>2.288607594936698E-2</v>
      </c>
      <c r="AF293" s="1135"/>
      <c r="AG293" s="1136"/>
    </row>
    <row r="294" spans="1:33" ht="15" x14ac:dyDescent="0.25">
      <c r="A294" s="1070">
        <v>6</v>
      </c>
      <c r="B294" s="1070"/>
      <c r="C294" s="1194" t="s">
        <v>1812</v>
      </c>
      <c r="D294" s="1194"/>
      <c r="E294" s="1164" t="s">
        <v>1813</v>
      </c>
      <c r="F294" s="1165"/>
      <c r="G294" s="1165"/>
      <c r="H294" s="1165"/>
      <c r="I294" s="1165"/>
      <c r="J294" s="1165"/>
      <c r="K294" s="1165"/>
      <c r="L294" s="1165"/>
      <c r="M294" s="1165"/>
      <c r="N294" s="1165"/>
      <c r="O294" s="1165"/>
      <c r="P294" s="1165"/>
      <c r="Q294" s="1165"/>
      <c r="R294" s="1165"/>
      <c r="S294" s="1165"/>
      <c r="T294" s="1165"/>
      <c r="U294" s="1165"/>
      <c r="V294" s="1166"/>
      <c r="W294" s="1141">
        <v>235</v>
      </c>
      <c r="X294" s="1142"/>
      <c r="Y294" s="1142"/>
      <c r="Z294" s="1143"/>
      <c r="AA294" s="1141">
        <v>0</v>
      </c>
      <c r="AB294" s="1142"/>
      <c r="AC294" s="1142"/>
      <c r="AD294" s="1143"/>
      <c r="AE294" s="1144">
        <f t="shared" si="10"/>
        <v>-1</v>
      </c>
      <c r="AF294" s="1145"/>
      <c r="AG294" s="1146"/>
    </row>
    <row r="295" spans="1:33" ht="15" x14ac:dyDescent="0.25">
      <c r="A295" s="1070">
        <v>7</v>
      </c>
      <c r="B295" s="1070"/>
      <c r="C295" s="1194" t="s">
        <v>1814</v>
      </c>
      <c r="D295" s="1194"/>
      <c r="E295" s="1164" t="s">
        <v>1815</v>
      </c>
      <c r="F295" s="1165"/>
      <c r="G295" s="1165"/>
      <c r="H295" s="1165"/>
      <c r="I295" s="1165"/>
      <c r="J295" s="1165"/>
      <c r="K295" s="1165"/>
      <c r="L295" s="1165"/>
      <c r="M295" s="1165"/>
      <c r="N295" s="1165"/>
      <c r="O295" s="1165"/>
      <c r="P295" s="1165"/>
      <c r="Q295" s="1165"/>
      <c r="R295" s="1165"/>
      <c r="S295" s="1165"/>
      <c r="T295" s="1165"/>
      <c r="U295" s="1165"/>
      <c r="V295" s="1166"/>
      <c r="W295" s="1141">
        <v>0</v>
      </c>
      <c r="X295" s="1142"/>
      <c r="Y295" s="1142"/>
      <c r="Z295" s="1143"/>
      <c r="AA295" s="1141">
        <v>0</v>
      </c>
      <c r="AB295" s="1142"/>
      <c r="AC295" s="1142"/>
      <c r="AD295" s="1143"/>
      <c r="AE295" s="1144">
        <v>0</v>
      </c>
      <c r="AF295" s="1145"/>
      <c r="AG295" s="1146"/>
    </row>
    <row r="296" spans="1:33" ht="15" x14ac:dyDescent="0.25">
      <c r="A296" s="1052">
        <v>8</v>
      </c>
      <c r="B296" s="1052"/>
      <c r="C296" s="1194" t="s">
        <v>1816</v>
      </c>
      <c r="D296" s="1194"/>
      <c r="E296" s="1164" t="s">
        <v>1817</v>
      </c>
      <c r="F296" s="1165"/>
      <c r="G296" s="1165"/>
      <c r="H296" s="1165"/>
      <c r="I296" s="1165"/>
      <c r="J296" s="1165"/>
      <c r="K296" s="1165"/>
      <c r="L296" s="1165"/>
      <c r="M296" s="1165"/>
      <c r="N296" s="1165"/>
      <c r="O296" s="1165"/>
      <c r="P296" s="1165"/>
      <c r="Q296" s="1165"/>
      <c r="R296" s="1165"/>
      <c r="S296" s="1165"/>
      <c r="T296" s="1165"/>
      <c r="U296" s="1165"/>
      <c r="V296" s="1166"/>
      <c r="W296" s="1141">
        <v>2125</v>
      </c>
      <c r="X296" s="1142"/>
      <c r="Y296" s="1142"/>
      <c r="Z296" s="1143"/>
      <c r="AA296" s="1141">
        <v>3397</v>
      </c>
      <c r="AB296" s="1142"/>
      <c r="AC296" s="1142"/>
      <c r="AD296" s="1143"/>
      <c r="AE296" s="1144">
        <f t="shared" si="10"/>
        <v>0.59858823529411764</v>
      </c>
      <c r="AF296" s="1145"/>
      <c r="AG296" s="1146"/>
    </row>
    <row r="297" spans="1:33" ht="15" x14ac:dyDescent="0.25">
      <c r="A297" s="1070">
        <v>9</v>
      </c>
      <c r="B297" s="1070"/>
      <c r="C297" s="1194" t="s">
        <v>1818</v>
      </c>
      <c r="D297" s="1194"/>
      <c r="E297" s="1164" t="s">
        <v>1819</v>
      </c>
      <c r="F297" s="1165"/>
      <c r="G297" s="1165"/>
      <c r="H297" s="1165"/>
      <c r="I297" s="1165"/>
      <c r="J297" s="1165"/>
      <c r="K297" s="1165"/>
      <c r="L297" s="1165"/>
      <c r="M297" s="1165"/>
      <c r="N297" s="1165"/>
      <c r="O297" s="1165"/>
      <c r="P297" s="1165"/>
      <c r="Q297" s="1165"/>
      <c r="R297" s="1165"/>
      <c r="S297" s="1165"/>
      <c r="T297" s="1165"/>
      <c r="U297" s="1165"/>
      <c r="V297" s="1166"/>
      <c r="W297" s="1141">
        <v>7515</v>
      </c>
      <c r="X297" s="1142"/>
      <c r="Y297" s="1142"/>
      <c r="Z297" s="1143"/>
      <c r="AA297" s="1141">
        <v>6704</v>
      </c>
      <c r="AB297" s="1142"/>
      <c r="AC297" s="1142"/>
      <c r="AD297" s="1143"/>
      <c r="AE297" s="1144">
        <v>1</v>
      </c>
      <c r="AF297" s="1145"/>
      <c r="AG297" s="1146"/>
    </row>
    <row r="298" spans="1:33" ht="15" x14ac:dyDescent="0.2">
      <c r="A298" s="1070"/>
      <c r="B298" s="1070"/>
      <c r="C298" s="1193" t="s">
        <v>1820</v>
      </c>
      <c r="D298" s="1193"/>
      <c r="E298" s="1168" t="s">
        <v>1821</v>
      </c>
      <c r="F298" s="1169"/>
      <c r="G298" s="1169"/>
      <c r="H298" s="1169"/>
      <c r="I298" s="1169"/>
      <c r="J298" s="1169"/>
      <c r="K298" s="1169"/>
      <c r="L298" s="1169"/>
      <c r="M298" s="1169"/>
      <c r="N298" s="1169"/>
      <c r="O298" s="1169"/>
      <c r="P298" s="1169"/>
      <c r="Q298" s="1169"/>
      <c r="R298" s="1169"/>
      <c r="S298" s="1169"/>
      <c r="T298" s="1169"/>
      <c r="U298" s="1169"/>
      <c r="V298" s="1170"/>
      <c r="W298" s="1112">
        <f>W299</f>
        <v>8154</v>
      </c>
      <c r="X298" s="1113"/>
      <c r="Y298" s="1113"/>
      <c r="Z298" s="1114"/>
      <c r="AA298" s="1112">
        <f>AA299</f>
        <v>9439</v>
      </c>
      <c r="AB298" s="1113"/>
      <c r="AC298" s="1113"/>
      <c r="AD298" s="1114"/>
      <c r="AE298" s="1134">
        <f t="shared" si="10"/>
        <v>0.15759136620063763</v>
      </c>
      <c r="AF298" s="1135"/>
      <c r="AG298" s="1136"/>
    </row>
    <row r="299" spans="1:33" ht="15" x14ac:dyDescent="0.25">
      <c r="A299" s="1052">
        <v>10</v>
      </c>
      <c r="B299" s="1052"/>
      <c r="C299" s="1194" t="s">
        <v>1822</v>
      </c>
      <c r="D299" s="1194"/>
      <c r="E299" s="1164" t="s">
        <v>1823</v>
      </c>
      <c r="F299" s="1165"/>
      <c r="G299" s="1165"/>
      <c r="H299" s="1165"/>
      <c r="I299" s="1165"/>
      <c r="J299" s="1165"/>
      <c r="K299" s="1165"/>
      <c r="L299" s="1165"/>
      <c r="M299" s="1165"/>
      <c r="N299" s="1165"/>
      <c r="O299" s="1165"/>
      <c r="P299" s="1165"/>
      <c r="Q299" s="1165"/>
      <c r="R299" s="1165"/>
      <c r="S299" s="1165"/>
      <c r="T299" s="1165"/>
      <c r="U299" s="1165"/>
      <c r="V299" s="1166"/>
      <c r="W299" s="1141">
        <v>8154</v>
      </c>
      <c r="X299" s="1142"/>
      <c r="Y299" s="1142"/>
      <c r="Z299" s="1143"/>
      <c r="AA299" s="1141">
        <v>9439</v>
      </c>
      <c r="AB299" s="1142"/>
      <c r="AC299" s="1142"/>
      <c r="AD299" s="1143"/>
      <c r="AE299" s="1144">
        <f t="shared" si="10"/>
        <v>0.15759136620063763</v>
      </c>
      <c r="AF299" s="1145"/>
      <c r="AG299" s="1146"/>
    </row>
    <row r="300" spans="1:33" ht="15" x14ac:dyDescent="0.2">
      <c r="A300" s="1052"/>
      <c r="B300" s="1052"/>
      <c r="C300" s="1193" t="s">
        <v>1824</v>
      </c>
      <c r="D300" s="1193"/>
      <c r="E300" s="1168" t="s">
        <v>1825</v>
      </c>
      <c r="F300" s="1169"/>
      <c r="G300" s="1169"/>
      <c r="H300" s="1169"/>
      <c r="I300" s="1169"/>
      <c r="J300" s="1169"/>
      <c r="K300" s="1169"/>
      <c r="L300" s="1169"/>
      <c r="M300" s="1169"/>
      <c r="N300" s="1169"/>
      <c r="O300" s="1169"/>
      <c r="P300" s="1169"/>
      <c r="Q300" s="1169"/>
      <c r="R300" s="1169"/>
      <c r="S300" s="1169"/>
      <c r="T300" s="1169"/>
      <c r="U300" s="1169"/>
      <c r="V300" s="1170"/>
      <c r="W300" s="1112">
        <f>W301</f>
        <v>4888</v>
      </c>
      <c r="X300" s="1113"/>
      <c r="Y300" s="1113"/>
      <c r="Z300" s="1114"/>
      <c r="AA300" s="1112">
        <f>AA301</f>
        <v>4412</v>
      </c>
      <c r="AB300" s="1113"/>
      <c r="AC300" s="1113"/>
      <c r="AD300" s="1114"/>
      <c r="AE300" s="1134">
        <f t="shared" si="10"/>
        <v>-9.7381342062193177E-2</v>
      </c>
      <c r="AF300" s="1135"/>
      <c r="AG300" s="1136"/>
    </row>
    <row r="301" spans="1:33" ht="15" x14ac:dyDescent="0.25">
      <c r="A301" s="1070">
        <v>11</v>
      </c>
      <c r="B301" s="1070"/>
      <c r="C301" s="1194" t="s">
        <v>1826</v>
      </c>
      <c r="D301" s="1194"/>
      <c r="E301" s="1164" t="s">
        <v>1825</v>
      </c>
      <c r="F301" s="1165"/>
      <c r="G301" s="1165"/>
      <c r="H301" s="1165"/>
      <c r="I301" s="1165"/>
      <c r="J301" s="1165"/>
      <c r="K301" s="1165"/>
      <c r="L301" s="1165"/>
      <c r="M301" s="1165"/>
      <c r="N301" s="1165"/>
      <c r="O301" s="1165"/>
      <c r="P301" s="1165"/>
      <c r="Q301" s="1165"/>
      <c r="R301" s="1165"/>
      <c r="S301" s="1165"/>
      <c r="T301" s="1165"/>
      <c r="U301" s="1165"/>
      <c r="V301" s="1166"/>
      <c r="W301" s="1141">
        <v>4888</v>
      </c>
      <c r="X301" s="1142"/>
      <c r="Y301" s="1142"/>
      <c r="Z301" s="1143"/>
      <c r="AA301" s="1141">
        <v>4412</v>
      </c>
      <c r="AB301" s="1142"/>
      <c r="AC301" s="1142"/>
      <c r="AD301" s="1143"/>
      <c r="AE301" s="1144">
        <f t="shared" si="10"/>
        <v>-9.7381342062193177E-2</v>
      </c>
      <c r="AF301" s="1145"/>
      <c r="AG301" s="1146"/>
    </row>
    <row r="302" spans="1:33" ht="15" x14ac:dyDescent="0.2">
      <c r="A302" s="1070"/>
      <c r="B302" s="1070"/>
      <c r="C302" s="1193" t="s">
        <v>735</v>
      </c>
      <c r="D302" s="1193"/>
      <c r="E302" s="1168" t="s">
        <v>115</v>
      </c>
      <c r="F302" s="1169"/>
      <c r="G302" s="1169"/>
      <c r="H302" s="1169"/>
      <c r="I302" s="1169"/>
      <c r="J302" s="1169"/>
      <c r="K302" s="1169"/>
      <c r="L302" s="1169"/>
      <c r="M302" s="1169"/>
      <c r="N302" s="1169"/>
      <c r="O302" s="1169"/>
      <c r="P302" s="1169"/>
      <c r="Q302" s="1169"/>
      <c r="R302" s="1169"/>
      <c r="S302" s="1169"/>
      <c r="T302" s="1169"/>
      <c r="U302" s="1169"/>
      <c r="V302" s="1170"/>
      <c r="W302" s="1112">
        <f>SUM(W303:W309)</f>
        <v>71901</v>
      </c>
      <c r="X302" s="1113"/>
      <c r="Y302" s="1113"/>
      <c r="Z302" s="1114"/>
      <c r="AA302" s="1112">
        <f>SUM(AA303:AA309)</f>
        <v>75975</v>
      </c>
      <c r="AB302" s="1113"/>
      <c r="AC302" s="1113"/>
      <c r="AD302" s="1114"/>
      <c r="AE302" s="1134">
        <f t="shared" si="10"/>
        <v>5.6661242541828249E-2</v>
      </c>
      <c r="AF302" s="1135"/>
      <c r="AG302" s="1136"/>
    </row>
    <row r="303" spans="1:33" ht="15" x14ac:dyDescent="0.25">
      <c r="A303" s="1052">
        <v>12</v>
      </c>
      <c r="B303" s="1052"/>
      <c r="C303" s="1194" t="s">
        <v>1827</v>
      </c>
      <c r="D303" s="1194"/>
      <c r="E303" s="1164" t="s">
        <v>1828</v>
      </c>
      <c r="F303" s="1165"/>
      <c r="G303" s="1165"/>
      <c r="H303" s="1165"/>
      <c r="I303" s="1165"/>
      <c r="J303" s="1165"/>
      <c r="K303" s="1165"/>
      <c r="L303" s="1165"/>
      <c r="M303" s="1165"/>
      <c r="N303" s="1165"/>
      <c r="O303" s="1165"/>
      <c r="P303" s="1165"/>
      <c r="Q303" s="1165"/>
      <c r="R303" s="1165"/>
      <c r="S303" s="1165"/>
      <c r="T303" s="1165"/>
      <c r="U303" s="1165"/>
      <c r="V303" s="1166"/>
      <c r="W303" s="1141">
        <v>2717</v>
      </c>
      <c r="X303" s="1142"/>
      <c r="Y303" s="1142"/>
      <c r="Z303" s="1143"/>
      <c r="AA303" s="1141">
        <v>2967</v>
      </c>
      <c r="AB303" s="1142"/>
      <c r="AC303" s="1142"/>
      <c r="AD303" s="1143"/>
      <c r="AE303" s="1144">
        <f t="shared" si="10"/>
        <v>9.2013249907986649E-2</v>
      </c>
      <c r="AF303" s="1145"/>
      <c r="AG303" s="1146"/>
    </row>
    <row r="304" spans="1:33" ht="15" x14ac:dyDescent="0.25">
      <c r="A304" s="1070">
        <v>13</v>
      </c>
      <c r="B304" s="1070"/>
      <c r="C304" s="1095">
        <v>4212</v>
      </c>
      <c r="D304" s="1095"/>
      <c r="E304" s="1164" t="s">
        <v>1829</v>
      </c>
      <c r="F304" s="1165"/>
      <c r="G304" s="1165"/>
      <c r="H304" s="1165"/>
      <c r="I304" s="1165"/>
      <c r="J304" s="1165"/>
      <c r="K304" s="1165"/>
      <c r="L304" s="1165"/>
      <c r="M304" s="1165"/>
      <c r="N304" s="1165"/>
      <c r="O304" s="1165"/>
      <c r="P304" s="1165"/>
      <c r="Q304" s="1165"/>
      <c r="R304" s="1165"/>
      <c r="S304" s="1165"/>
      <c r="T304" s="1165"/>
      <c r="U304" s="1165"/>
      <c r="V304" s="1166"/>
      <c r="W304" s="1141">
        <v>41576</v>
      </c>
      <c r="X304" s="1142"/>
      <c r="Y304" s="1142"/>
      <c r="Z304" s="1143"/>
      <c r="AA304" s="1141">
        <v>43458</v>
      </c>
      <c r="AB304" s="1142"/>
      <c r="AC304" s="1142"/>
      <c r="AD304" s="1143"/>
      <c r="AE304" s="1144">
        <f t="shared" si="10"/>
        <v>4.5266499903790614E-2</v>
      </c>
      <c r="AF304" s="1145"/>
      <c r="AG304" s="1146"/>
    </row>
    <row r="305" spans="1:33" ht="15" x14ac:dyDescent="0.25">
      <c r="A305" s="1052">
        <v>14</v>
      </c>
      <c r="B305" s="1052"/>
      <c r="C305" s="1095">
        <v>4213</v>
      </c>
      <c r="D305" s="1095"/>
      <c r="E305" s="1164" t="s">
        <v>1830</v>
      </c>
      <c r="F305" s="1165"/>
      <c r="G305" s="1165"/>
      <c r="H305" s="1165"/>
      <c r="I305" s="1165"/>
      <c r="J305" s="1165"/>
      <c r="K305" s="1165"/>
      <c r="L305" s="1165"/>
      <c r="M305" s="1165"/>
      <c r="N305" s="1165"/>
      <c r="O305" s="1165"/>
      <c r="P305" s="1165"/>
      <c r="Q305" s="1165"/>
      <c r="R305" s="1165"/>
      <c r="S305" s="1165"/>
      <c r="T305" s="1165"/>
      <c r="U305" s="1165"/>
      <c r="V305" s="1166"/>
      <c r="W305" s="1141">
        <v>13843</v>
      </c>
      <c r="X305" s="1142"/>
      <c r="Y305" s="1142"/>
      <c r="Z305" s="1143"/>
      <c r="AA305" s="1141">
        <v>13473</v>
      </c>
      <c r="AB305" s="1142"/>
      <c r="AC305" s="1142"/>
      <c r="AD305" s="1143"/>
      <c r="AE305" s="1144">
        <f t="shared" si="10"/>
        <v>-2.6728310337354566E-2</v>
      </c>
      <c r="AF305" s="1145"/>
      <c r="AG305" s="1146"/>
    </row>
    <row r="306" spans="1:33" ht="15" x14ac:dyDescent="0.25">
      <c r="A306" s="1070">
        <v>15</v>
      </c>
      <c r="B306" s="1070"/>
      <c r="C306" s="1095">
        <v>4214</v>
      </c>
      <c r="D306" s="1095"/>
      <c r="E306" s="1164" t="s">
        <v>1831</v>
      </c>
      <c r="F306" s="1165"/>
      <c r="G306" s="1165"/>
      <c r="H306" s="1165"/>
      <c r="I306" s="1165"/>
      <c r="J306" s="1165"/>
      <c r="K306" s="1165"/>
      <c r="L306" s="1165"/>
      <c r="M306" s="1165"/>
      <c r="N306" s="1165"/>
      <c r="O306" s="1165"/>
      <c r="P306" s="1165"/>
      <c r="Q306" s="1165"/>
      <c r="R306" s="1165"/>
      <c r="S306" s="1165"/>
      <c r="T306" s="1165"/>
      <c r="U306" s="1165"/>
      <c r="V306" s="1166"/>
      <c r="W306" s="1141">
        <v>6441</v>
      </c>
      <c r="X306" s="1142"/>
      <c r="Y306" s="1142"/>
      <c r="Z306" s="1143"/>
      <c r="AA306" s="1141">
        <v>9157</v>
      </c>
      <c r="AB306" s="1142"/>
      <c r="AC306" s="1142"/>
      <c r="AD306" s="1143"/>
      <c r="AE306" s="1144">
        <f t="shared" si="10"/>
        <v>0.42167365315944738</v>
      </c>
      <c r="AF306" s="1145"/>
      <c r="AG306" s="1146"/>
    </row>
    <row r="307" spans="1:33" ht="15" x14ac:dyDescent="0.25">
      <c r="A307" s="1052">
        <v>16</v>
      </c>
      <c r="B307" s="1052"/>
      <c r="C307" s="1095">
        <v>4215</v>
      </c>
      <c r="D307" s="1095"/>
      <c r="E307" s="1164" t="s">
        <v>1832</v>
      </c>
      <c r="F307" s="1165"/>
      <c r="G307" s="1165"/>
      <c r="H307" s="1165"/>
      <c r="I307" s="1165"/>
      <c r="J307" s="1165"/>
      <c r="K307" s="1165"/>
      <c r="L307" s="1165"/>
      <c r="M307" s="1165"/>
      <c r="N307" s="1165"/>
      <c r="O307" s="1165"/>
      <c r="P307" s="1165"/>
      <c r="Q307" s="1165"/>
      <c r="R307" s="1165"/>
      <c r="S307" s="1165"/>
      <c r="T307" s="1165"/>
      <c r="U307" s="1165"/>
      <c r="V307" s="1166"/>
      <c r="W307" s="1141">
        <v>5423</v>
      </c>
      <c r="X307" s="1142"/>
      <c r="Y307" s="1142"/>
      <c r="Z307" s="1143"/>
      <c r="AA307" s="1141">
        <v>5570</v>
      </c>
      <c r="AB307" s="1142"/>
      <c r="AC307" s="1142"/>
      <c r="AD307" s="1143"/>
      <c r="AE307" s="1144">
        <f t="shared" si="10"/>
        <v>2.7106767471879012E-2</v>
      </c>
      <c r="AF307" s="1145"/>
      <c r="AG307" s="1146"/>
    </row>
    <row r="308" spans="1:33" ht="15" x14ac:dyDescent="0.25">
      <c r="A308" s="1070">
        <v>17</v>
      </c>
      <c r="B308" s="1070"/>
      <c r="C308" s="1095">
        <v>4216</v>
      </c>
      <c r="D308" s="1095"/>
      <c r="E308" s="1164" t="s">
        <v>1833</v>
      </c>
      <c r="F308" s="1165"/>
      <c r="G308" s="1165"/>
      <c r="H308" s="1165"/>
      <c r="I308" s="1165"/>
      <c r="J308" s="1165"/>
      <c r="K308" s="1165"/>
      <c r="L308" s="1165"/>
      <c r="M308" s="1165"/>
      <c r="N308" s="1165"/>
      <c r="O308" s="1165"/>
      <c r="P308" s="1165"/>
      <c r="Q308" s="1165"/>
      <c r="R308" s="1165"/>
      <c r="S308" s="1165"/>
      <c r="T308" s="1165"/>
      <c r="U308" s="1165"/>
      <c r="V308" s="1166"/>
      <c r="W308" s="1141">
        <v>926</v>
      </c>
      <c r="X308" s="1142"/>
      <c r="Y308" s="1142"/>
      <c r="Z308" s="1143"/>
      <c r="AA308" s="1141">
        <v>411</v>
      </c>
      <c r="AB308" s="1142"/>
      <c r="AC308" s="1142"/>
      <c r="AD308" s="1143"/>
      <c r="AE308" s="1144">
        <f t="shared" si="10"/>
        <v>-0.55615550755939525</v>
      </c>
      <c r="AF308" s="1145"/>
      <c r="AG308" s="1146"/>
    </row>
    <row r="309" spans="1:33" ht="15" x14ac:dyDescent="0.25">
      <c r="A309" s="1052">
        <v>18</v>
      </c>
      <c r="B309" s="1052"/>
      <c r="C309" s="1095">
        <v>4219</v>
      </c>
      <c r="D309" s="1095"/>
      <c r="E309" s="1164" t="s">
        <v>1834</v>
      </c>
      <c r="F309" s="1165"/>
      <c r="G309" s="1165"/>
      <c r="H309" s="1165"/>
      <c r="I309" s="1165"/>
      <c r="J309" s="1165"/>
      <c r="K309" s="1165"/>
      <c r="L309" s="1165"/>
      <c r="M309" s="1165"/>
      <c r="N309" s="1165"/>
      <c r="O309" s="1165"/>
      <c r="P309" s="1165"/>
      <c r="Q309" s="1165"/>
      <c r="R309" s="1165"/>
      <c r="S309" s="1165"/>
      <c r="T309" s="1165"/>
      <c r="U309" s="1165"/>
      <c r="V309" s="1166"/>
      <c r="W309" s="1141">
        <v>975</v>
      </c>
      <c r="X309" s="1142"/>
      <c r="Y309" s="1142"/>
      <c r="Z309" s="1143"/>
      <c r="AA309" s="1141">
        <v>939</v>
      </c>
      <c r="AB309" s="1142"/>
      <c r="AC309" s="1142"/>
      <c r="AD309" s="1143"/>
      <c r="AE309" s="1144">
        <f t="shared" si="10"/>
        <v>-3.6923076923076947E-2</v>
      </c>
      <c r="AF309" s="1145"/>
      <c r="AG309" s="1146"/>
    </row>
    <row r="310" spans="1:33" ht="15" x14ac:dyDescent="0.2">
      <c r="A310" s="1052"/>
      <c r="B310" s="1052"/>
      <c r="C310" s="1167">
        <v>422</v>
      </c>
      <c r="D310" s="1167"/>
      <c r="E310" s="1168" t="s">
        <v>116</v>
      </c>
      <c r="F310" s="1169"/>
      <c r="G310" s="1169"/>
      <c r="H310" s="1169"/>
      <c r="I310" s="1169"/>
      <c r="J310" s="1169"/>
      <c r="K310" s="1169"/>
      <c r="L310" s="1169"/>
      <c r="M310" s="1169"/>
      <c r="N310" s="1169"/>
      <c r="O310" s="1169"/>
      <c r="P310" s="1169"/>
      <c r="Q310" s="1169"/>
      <c r="R310" s="1169"/>
      <c r="S310" s="1169"/>
      <c r="T310" s="1169"/>
      <c r="U310" s="1169"/>
      <c r="V310" s="1170"/>
      <c r="W310" s="1112">
        <f>SUM(W311:W314)</f>
        <v>11422</v>
      </c>
      <c r="X310" s="1113"/>
      <c r="Y310" s="1113"/>
      <c r="Z310" s="1114"/>
      <c r="AA310" s="1112">
        <f>SUM(AA311:AA314)</f>
        <v>9401</v>
      </c>
      <c r="AB310" s="1113"/>
      <c r="AC310" s="1113"/>
      <c r="AD310" s="1114"/>
      <c r="AE310" s="1134">
        <f t="shared" si="10"/>
        <v>-0.1769392400630363</v>
      </c>
      <c r="AF310" s="1135"/>
      <c r="AG310" s="1136"/>
    </row>
    <row r="311" spans="1:33" ht="15" x14ac:dyDescent="0.25">
      <c r="A311" s="1070">
        <v>19</v>
      </c>
      <c r="B311" s="1070"/>
      <c r="C311" s="1095">
        <v>4221</v>
      </c>
      <c r="D311" s="1095"/>
      <c r="E311" s="1164" t="s">
        <v>1835</v>
      </c>
      <c r="F311" s="1165"/>
      <c r="G311" s="1165"/>
      <c r="H311" s="1165"/>
      <c r="I311" s="1165"/>
      <c r="J311" s="1165"/>
      <c r="K311" s="1165"/>
      <c r="L311" s="1165"/>
      <c r="M311" s="1165"/>
      <c r="N311" s="1165"/>
      <c r="O311" s="1165"/>
      <c r="P311" s="1165"/>
      <c r="Q311" s="1165"/>
      <c r="R311" s="1165"/>
      <c r="S311" s="1165"/>
      <c r="T311" s="1165"/>
      <c r="U311" s="1165"/>
      <c r="V311" s="1166"/>
      <c r="W311" s="1141">
        <v>2165</v>
      </c>
      <c r="X311" s="1142"/>
      <c r="Y311" s="1142"/>
      <c r="Z311" s="1143"/>
      <c r="AA311" s="1141">
        <v>1686</v>
      </c>
      <c r="AB311" s="1142"/>
      <c r="AC311" s="1142"/>
      <c r="AD311" s="1143"/>
      <c r="AE311" s="1144">
        <f t="shared" si="10"/>
        <v>-0.22124711316397228</v>
      </c>
      <c r="AF311" s="1145"/>
      <c r="AG311" s="1146"/>
    </row>
    <row r="312" spans="1:33" ht="15" x14ac:dyDescent="0.25">
      <c r="A312" s="1052">
        <v>20</v>
      </c>
      <c r="B312" s="1052"/>
      <c r="C312" s="1095">
        <v>4222</v>
      </c>
      <c r="D312" s="1095"/>
      <c r="E312" s="1164" t="s">
        <v>1836</v>
      </c>
      <c r="F312" s="1165"/>
      <c r="G312" s="1165"/>
      <c r="H312" s="1165"/>
      <c r="I312" s="1165"/>
      <c r="J312" s="1165"/>
      <c r="K312" s="1165"/>
      <c r="L312" s="1165"/>
      <c r="M312" s="1165"/>
      <c r="N312" s="1165"/>
      <c r="O312" s="1165"/>
      <c r="P312" s="1165"/>
      <c r="Q312" s="1165"/>
      <c r="R312" s="1165"/>
      <c r="S312" s="1165"/>
      <c r="T312" s="1165"/>
      <c r="U312" s="1165"/>
      <c r="V312" s="1166"/>
      <c r="W312" s="1141">
        <v>962</v>
      </c>
      <c r="X312" s="1142"/>
      <c r="Y312" s="1142"/>
      <c r="Z312" s="1143"/>
      <c r="AA312" s="1141">
        <v>659</v>
      </c>
      <c r="AB312" s="1142"/>
      <c r="AC312" s="1142"/>
      <c r="AD312" s="1143"/>
      <c r="AE312" s="1144">
        <f t="shared" si="10"/>
        <v>-0.31496881496881501</v>
      </c>
      <c r="AF312" s="1145"/>
      <c r="AG312" s="1146"/>
    </row>
    <row r="313" spans="1:33" ht="15" x14ac:dyDescent="0.25">
      <c r="A313" s="1052">
        <v>21</v>
      </c>
      <c r="B313" s="1052"/>
      <c r="C313" s="1095">
        <v>4223</v>
      </c>
      <c r="D313" s="1095"/>
      <c r="E313" s="1164" t="s">
        <v>1837</v>
      </c>
      <c r="F313" s="1165"/>
      <c r="G313" s="1165"/>
      <c r="H313" s="1165"/>
      <c r="I313" s="1165"/>
      <c r="J313" s="1165"/>
      <c r="K313" s="1165"/>
      <c r="L313" s="1165"/>
      <c r="M313" s="1165"/>
      <c r="N313" s="1165"/>
      <c r="O313" s="1165"/>
      <c r="P313" s="1165"/>
      <c r="Q313" s="1165"/>
      <c r="R313" s="1165"/>
      <c r="S313" s="1165"/>
      <c r="T313" s="1165"/>
      <c r="U313" s="1165"/>
      <c r="V313" s="1166"/>
      <c r="W313" s="1141">
        <v>130</v>
      </c>
      <c r="X313" s="1142"/>
      <c r="Y313" s="1142"/>
      <c r="Z313" s="1143"/>
      <c r="AA313" s="1141">
        <v>0</v>
      </c>
      <c r="AB313" s="1142"/>
      <c r="AC313" s="1142"/>
      <c r="AD313" s="1143"/>
      <c r="AE313" s="1144">
        <v>0</v>
      </c>
      <c r="AF313" s="1145"/>
      <c r="AG313" s="1146"/>
    </row>
    <row r="314" spans="1:33" ht="15" x14ac:dyDescent="0.25">
      <c r="A314" s="1052">
        <v>22</v>
      </c>
      <c r="B314" s="1052"/>
      <c r="C314" s="1095">
        <v>4229</v>
      </c>
      <c r="D314" s="1095"/>
      <c r="E314" s="1164" t="s">
        <v>1838</v>
      </c>
      <c r="F314" s="1165"/>
      <c r="G314" s="1165"/>
      <c r="H314" s="1165"/>
      <c r="I314" s="1165"/>
      <c r="J314" s="1165"/>
      <c r="K314" s="1165"/>
      <c r="L314" s="1165"/>
      <c r="M314" s="1165"/>
      <c r="N314" s="1165"/>
      <c r="O314" s="1165"/>
      <c r="P314" s="1165"/>
      <c r="Q314" s="1165"/>
      <c r="R314" s="1165"/>
      <c r="S314" s="1165"/>
      <c r="T314" s="1165"/>
      <c r="U314" s="1165"/>
      <c r="V314" s="1166"/>
      <c r="W314" s="1141">
        <v>8165</v>
      </c>
      <c r="X314" s="1142"/>
      <c r="Y314" s="1142"/>
      <c r="Z314" s="1143"/>
      <c r="AA314" s="1141">
        <v>7056</v>
      </c>
      <c r="AB314" s="1142"/>
      <c r="AC314" s="1142"/>
      <c r="AD314" s="1143"/>
      <c r="AE314" s="1144">
        <f t="shared" si="10"/>
        <v>-0.13582363747703607</v>
      </c>
      <c r="AF314" s="1145"/>
      <c r="AG314" s="1146"/>
    </row>
    <row r="315" spans="1:33" ht="15" x14ac:dyDescent="0.2">
      <c r="A315" s="1052"/>
      <c r="B315" s="1052"/>
      <c r="C315" s="1167">
        <v>423</v>
      </c>
      <c r="D315" s="1167"/>
      <c r="E315" s="1168" t="s">
        <v>117</v>
      </c>
      <c r="F315" s="1169"/>
      <c r="G315" s="1169"/>
      <c r="H315" s="1169"/>
      <c r="I315" s="1169"/>
      <c r="J315" s="1169"/>
      <c r="K315" s="1169"/>
      <c r="L315" s="1169"/>
      <c r="M315" s="1169"/>
      <c r="N315" s="1169"/>
      <c r="O315" s="1169"/>
      <c r="P315" s="1169"/>
      <c r="Q315" s="1169"/>
      <c r="R315" s="1169"/>
      <c r="S315" s="1169"/>
      <c r="T315" s="1169"/>
      <c r="U315" s="1169"/>
      <c r="V315" s="1170"/>
      <c r="W315" s="1112">
        <f>SUM(W316:W323)</f>
        <v>160488</v>
      </c>
      <c r="X315" s="1113"/>
      <c r="Y315" s="1113"/>
      <c r="Z315" s="1114"/>
      <c r="AA315" s="1112">
        <f>SUM(AA316:AA323)</f>
        <v>176032</v>
      </c>
      <c r="AB315" s="1113"/>
      <c r="AC315" s="1113"/>
      <c r="AD315" s="1114"/>
      <c r="AE315" s="1134">
        <f t="shared" si="10"/>
        <v>9.6854593489855922E-2</v>
      </c>
      <c r="AF315" s="1135"/>
      <c r="AG315" s="1136"/>
    </row>
    <row r="316" spans="1:33" ht="15" x14ac:dyDescent="0.25">
      <c r="A316" s="1070">
        <v>23</v>
      </c>
      <c r="B316" s="1070"/>
      <c r="C316" s="1095">
        <v>4231</v>
      </c>
      <c r="D316" s="1095"/>
      <c r="E316" s="1164" t="s">
        <v>1839</v>
      </c>
      <c r="F316" s="1165"/>
      <c r="G316" s="1165"/>
      <c r="H316" s="1165"/>
      <c r="I316" s="1165"/>
      <c r="J316" s="1165"/>
      <c r="K316" s="1165"/>
      <c r="L316" s="1165"/>
      <c r="M316" s="1165"/>
      <c r="N316" s="1165"/>
      <c r="O316" s="1165"/>
      <c r="P316" s="1165"/>
      <c r="Q316" s="1165"/>
      <c r="R316" s="1165"/>
      <c r="S316" s="1165"/>
      <c r="T316" s="1165"/>
      <c r="U316" s="1165"/>
      <c r="V316" s="1166"/>
      <c r="W316" s="1141">
        <v>7008</v>
      </c>
      <c r="X316" s="1142"/>
      <c r="Y316" s="1142"/>
      <c r="Z316" s="1143"/>
      <c r="AA316" s="1141">
        <v>8896</v>
      </c>
      <c r="AB316" s="1142"/>
      <c r="AC316" s="1142"/>
      <c r="AD316" s="1143"/>
      <c r="AE316" s="1144">
        <f t="shared" si="10"/>
        <v>0.26940639269406397</v>
      </c>
      <c r="AF316" s="1145"/>
      <c r="AG316" s="1146"/>
    </row>
    <row r="317" spans="1:33" ht="15" x14ac:dyDescent="0.25">
      <c r="A317" s="1052">
        <v>24</v>
      </c>
      <c r="B317" s="1052"/>
      <c r="C317" s="1095">
        <v>4232</v>
      </c>
      <c r="D317" s="1095"/>
      <c r="E317" s="1164" t="s">
        <v>1840</v>
      </c>
      <c r="F317" s="1165"/>
      <c r="G317" s="1165"/>
      <c r="H317" s="1165"/>
      <c r="I317" s="1165"/>
      <c r="J317" s="1165"/>
      <c r="K317" s="1165"/>
      <c r="L317" s="1165"/>
      <c r="M317" s="1165"/>
      <c r="N317" s="1165"/>
      <c r="O317" s="1165"/>
      <c r="P317" s="1165"/>
      <c r="Q317" s="1165"/>
      <c r="R317" s="1165"/>
      <c r="S317" s="1165"/>
      <c r="T317" s="1165"/>
      <c r="U317" s="1165"/>
      <c r="V317" s="1166"/>
      <c r="W317" s="1141">
        <v>7997</v>
      </c>
      <c r="X317" s="1142"/>
      <c r="Y317" s="1142"/>
      <c r="Z317" s="1143"/>
      <c r="AA317" s="1141">
        <v>7360</v>
      </c>
      <c r="AB317" s="1142"/>
      <c r="AC317" s="1142"/>
      <c r="AD317" s="1143"/>
      <c r="AE317" s="1144">
        <f t="shared" si="10"/>
        <v>-7.9654870576466141E-2</v>
      </c>
      <c r="AF317" s="1145"/>
      <c r="AG317" s="1146"/>
    </row>
    <row r="318" spans="1:33" ht="15" x14ac:dyDescent="0.25">
      <c r="A318" s="1070">
        <v>25</v>
      </c>
      <c r="B318" s="1070"/>
      <c r="C318" s="1095">
        <v>4233</v>
      </c>
      <c r="D318" s="1095"/>
      <c r="E318" s="1164" t="s">
        <v>1841</v>
      </c>
      <c r="F318" s="1165"/>
      <c r="G318" s="1165"/>
      <c r="H318" s="1165"/>
      <c r="I318" s="1165"/>
      <c r="J318" s="1165"/>
      <c r="K318" s="1165"/>
      <c r="L318" s="1165"/>
      <c r="M318" s="1165"/>
      <c r="N318" s="1165"/>
      <c r="O318" s="1165"/>
      <c r="P318" s="1165"/>
      <c r="Q318" s="1165"/>
      <c r="R318" s="1165"/>
      <c r="S318" s="1165"/>
      <c r="T318" s="1165"/>
      <c r="U318" s="1165"/>
      <c r="V318" s="1166"/>
      <c r="W318" s="1141">
        <v>957</v>
      </c>
      <c r="X318" s="1142"/>
      <c r="Y318" s="1142"/>
      <c r="Z318" s="1143"/>
      <c r="AA318" s="1141">
        <v>656</v>
      </c>
      <c r="AB318" s="1142"/>
      <c r="AC318" s="1142"/>
      <c r="AD318" s="1143"/>
      <c r="AE318" s="1144">
        <f t="shared" si="10"/>
        <v>-0.3145245559038663</v>
      </c>
      <c r="AF318" s="1145"/>
      <c r="AG318" s="1146"/>
    </row>
    <row r="319" spans="1:33" ht="15" x14ac:dyDescent="0.25">
      <c r="A319" s="1052">
        <v>26</v>
      </c>
      <c r="B319" s="1052"/>
      <c r="C319" s="1095">
        <v>4234</v>
      </c>
      <c r="D319" s="1095"/>
      <c r="E319" s="1164" t="s">
        <v>1842</v>
      </c>
      <c r="F319" s="1165"/>
      <c r="G319" s="1165"/>
      <c r="H319" s="1165"/>
      <c r="I319" s="1165"/>
      <c r="J319" s="1165"/>
      <c r="K319" s="1165"/>
      <c r="L319" s="1165"/>
      <c r="M319" s="1165"/>
      <c r="N319" s="1165"/>
      <c r="O319" s="1165"/>
      <c r="P319" s="1165"/>
      <c r="Q319" s="1165"/>
      <c r="R319" s="1165"/>
      <c r="S319" s="1165"/>
      <c r="T319" s="1165"/>
      <c r="U319" s="1165"/>
      <c r="V319" s="1166"/>
      <c r="W319" s="1141">
        <v>13133</v>
      </c>
      <c r="X319" s="1142"/>
      <c r="Y319" s="1142"/>
      <c r="Z319" s="1143"/>
      <c r="AA319" s="1141">
        <v>12848</v>
      </c>
      <c r="AB319" s="1142"/>
      <c r="AC319" s="1142"/>
      <c r="AD319" s="1143"/>
      <c r="AE319" s="1144">
        <f t="shared" si="10"/>
        <v>-2.1701058402497475E-2</v>
      </c>
      <c r="AF319" s="1145"/>
      <c r="AG319" s="1146"/>
    </row>
    <row r="320" spans="1:33" ht="15" x14ac:dyDescent="0.25">
      <c r="A320" s="1070">
        <v>27</v>
      </c>
      <c r="B320" s="1070"/>
      <c r="C320" s="1095">
        <v>4235</v>
      </c>
      <c r="D320" s="1095"/>
      <c r="E320" s="1164" t="s">
        <v>1843</v>
      </c>
      <c r="F320" s="1165"/>
      <c r="G320" s="1165"/>
      <c r="H320" s="1165"/>
      <c r="I320" s="1165"/>
      <c r="J320" s="1165"/>
      <c r="K320" s="1165"/>
      <c r="L320" s="1165"/>
      <c r="M320" s="1165"/>
      <c r="N320" s="1165"/>
      <c r="O320" s="1165"/>
      <c r="P320" s="1165"/>
      <c r="Q320" s="1165"/>
      <c r="R320" s="1165"/>
      <c r="S320" s="1165"/>
      <c r="T320" s="1165"/>
      <c r="U320" s="1165"/>
      <c r="V320" s="1166"/>
      <c r="W320" s="1141">
        <v>53483</v>
      </c>
      <c r="X320" s="1142"/>
      <c r="Y320" s="1142"/>
      <c r="Z320" s="1143"/>
      <c r="AA320" s="1141">
        <v>40956</v>
      </c>
      <c r="AB320" s="1142"/>
      <c r="AC320" s="1142"/>
      <c r="AD320" s="1143"/>
      <c r="AE320" s="1144">
        <f t="shared" si="10"/>
        <v>-0.23422395901501414</v>
      </c>
      <c r="AF320" s="1145"/>
      <c r="AG320" s="1146"/>
    </row>
    <row r="321" spans="1:33" ht="15" x14ac:dyDescent="0.25">
      <c r="A321" s="1052">
        <v>28</v>
      </c>
      <c r="B321" s="1052"/>
      <c r="C321" s="1095">
        <v>4236</v>
      </c>
      <c r="D321" s="1095"/>
      <c r="E321" s="1164" t="s">
        <v>1844</v>
      </c>
      <c r="F321" s="1165"/>
      <c r="G321" s="1165"/>
      <c r="H321" s="1165"/>
      <c r="I321" s="1165"/>
      <c r="J321" s="1165"/>
      <c r="K321" s="1165"/>
      <c r="L321" s="1165"/>
      <c r="M321" s="1165"/>
      <c r="N321" s="1165"/>
      <c r="O321" s="1165"/>
      <c r="P321" s="1165"/>
      <c r="Q321" s="1165"/>
      <c r="R321" s="1165"/>
      <c r="S321" s="1165"/>
      <c r="T321" s="1165"/>
      <c r="U321" s="1165"/>
      <c r="V321" s="1166"/>
      <c r="W321" s="1141">
        <v>5896</v>
      </c>
      <c r="X321" s="1142"/>
      <c r="Y321" s="1142"/>
      <c r="Z321" s="1143"/>
      <c r="AA321" s="1141">
        <v>3756</v>
      </c>
      <c r="AB321" s="1142"/>
      <c r="AC321" s="1142"/>
      <c r="AD321" s="1143"/>
      <c r="AE321" s="1144">
        <f t="shared" si="10"/>
        <v>-0.36295793758480321</v>
      </c>
      <c r="AF321" s="1145"/>
      <c r="AG321" s="1146"/>
    </row>
    <row r="322" spans="1:33" ht="15" x14ac:dyDescent="0.25">
      <c r="A322" s="1070">
        <v>29</v>
      </c>
      <c r="B322" s="1070"/>
      <c r="C322" s="1095">
        <v>4237</v>
      </c>
      <c r="D322" s="1095"/>
      <c r="E322" s="1164" t="s">
        <v>1845</v>
      </c>
      <c r="F322" s="1165"/>
      <c r="G322" s="1165"/>
      <c r="H322" s="1165"/>
      <c r="I322" s="1165"/>
      <c r="J322" s="1165"/>
      <c r="K322" s="1165"/>
      <c r="L322" s="1165"/>
      <c r="M322" s="1165"/>
      <c r="N322" s="1165"/>
      <c r="O322" s="1165"/>
      <c r="P322" s="1165"/>
      <c r="Q322" s="1165"/>
      <c r="R322" s="1165"/>
      <c r="S322" s="1165"/>
      <c r="T322" s="1165"/>
      <c r="U322" s="1165"/>
      <c r="V322" s="1166"/>
      <c r="W322" s="1141">
        <v>11195</v>
      </c>
      <c r="X322" s="1142"/>
      <c r="Y322" s="1142"/>
      <c r="Z322" s="1143"/>
      <c r="AA322" s="1141">
        <v>12103</v>
      </c>
      <c r="AB322" s="1142"/>
      <c r="AC322" s="1142"/>
      <c r="AD322" s="1143"/>
      <c r="AE322" s="1144">
        <f t="shared" si="10"/>
        <v>8.1107637338097449E-2</v>
      </c>
      <c r="AF322" s="1145"/>
      <c r="AG322" s="1146"/>
    </row>
    <row r="323" spans="1:33" ht="15" x14ac:dyDescent="0.25">
      <c r="A323" s="1052">
        <v>30</v>
      </c>
      <c r="B323" s="1052"/>
      <c r="C323" s="1095">
        <v>4239</v>
      </c>
      <c r="D323" s="1095"/>
      <c r="E323" s="1164" t="s">
        <v>1846</v>
      </c>
      <c r="F323" s="1165"/>
      <c r="G323" s="1165"/>
      <c r="H323" s="1165"/>
      <c r="I323" s="1165"/>
      <c r="J323" s="1165"/>
      <c r="K323" s="1165"/>
      <c r="L323" s="1165"/>
      <c r="M323" s="1165"/>
      <c r="N323" s="1165"/>
      <c r="O323" s="1165"/>
      <c r="P323" s="1165"/>
      <c r="Q323" s="1165"/>
      <c r="R323" s="1165"/>
      <c r="S323" s="1165"/>
      <c r="T323" s="1165"/>
      <c r="U323" s="1165"/>
      <c r="V323" s="1166"/>
      <c r="W323" s="1141">
        <v>60819</v>
      </c>
      <c r="X323" s="1142"/>
      <c r="Y323" s="1142"/>
      <c r="Z323" s="1143"/>
      <c r="AA323" s="1141">
        <v>89457</v>
      </c>
      <c r="AB323" s="1142"/>
      <c r="AC323" s="1142"/>
      <c r="AD323" s="1143"/>
      <c r="AE323" s="1144">
        <f t="shared" si="10"/>
        <v>0.47087258915799346</v>
      </c>
      <c r="AF323" s="1145"/>
      <c r="AG323" s="1146"/>
    </row>
    <row r="324" spans="1:33" ht="15" x14ac:dyDescent="0.2">
      <c r="A324" s="1052"/>
      <c r="B324" s="1052"/>
      <c r="C324" s="1167">
        <v>424</v>
      </c>
      <c r="D324" s="1167"/>
      <c r="E324" s="1168" t="s">
        <v>118</v>
      </c>
      <c r="F324" s="1169"/>
      <c r="G324" s="1169"/>
      <c r="H324" s="1169"/>
      <c r="I324" s="1169"/>
      <c r="J324" s="1169"/>
      <c r="K324" s="1169"/>
      <c r="L324" s="1169"/>
      <c r="M324" s="1169"/>
      <c r="N324" s="1169"/>
      <c r="O324" s="1169"/>
      <c r="P324" s="1169"/>
      <c r="Q324" s="1169"/>
      <c r="R324" s="1169"/>
      <c r="S324" s="1169"/>
      <c r="T324" s="1169"/>
      <c r="U324" s="1169"/>
      <c r="V324" s="1170"/>
      <c r="W324" s="1112">
        <f>SUM(W325:W331)</f>
        <v>147235</v>
      </c>
      <c r="X324" s="1113"/>
      <c r="Y324" s="1113"/>
      <c r="Z324" s="1114"/>
      <c r="AA324" s="1112">
        <f>SUM(AA325:AA331)</f>
        <v>131969</v>
      </c>
      <c r="AB324" s="1113"/>
      <c r="AC324" s="1113"/>
      <c r="AD324" s="1114"/>
      <c r="AE324" s="1134">
        <f t="shared" si="10"/>
        <v>-0.10368458586613238</v>
      </c>
      <c r="AF324" s="1135"/>
      <c r="AG324" s="1136"/>
    </row>
    <row r="325" spans="1:33" ht="15" x14ac:dyDescent="0.25">
      <c r="A325" s="1070">
        <v>31</v>
      </c>
      <c r="B325" s="1070"/>
      <c r="C325" s="1095">
        <v>4241</v>
      </c>
      <c r="D325" s="1095"/>
      <c r="E325" s="1164" t="s">
        <v>1847</v>
      </c>
      <c r="F325" s="1165"/>
      <c r="G325" s="1165"/>
      <c r="H325" s="1165"/>
      <c r="I325" s="1165"/>
      <c r="J325" s="1165"/>
      <c r="K325" s="1165"/>
      <c r="L325" s="1165"/>
      <c r="M325" s="1165"/>
      <c r="N325" s="1165"/>
      <c r="O325" s="1165"/>
      <c r="P325" s="1165"/>
      <c r="Q325" s="1165"/>
      <c r="R325" s="1165"/>
      <c r="S325" s="1165"/>
      <c r="T325" s="1165"/>
      <c r="U325" s="1165"/>
      <c r="V325" s="1166"/>
      <c r="W325" s="1141">
        <v>1080</v>
      </c>
      <c r="X325" s="1142"/>
      <c r="Y325" s="1142"/>
      <c r="Z325" s="1143"/>
      <c r="AA325" s="1141">
        <v>0</v>
      </c>
      <c r="AB325" s="1142"/>
      <c r="AC325" s="1142"/>
      <c r="AD325" s="1143"/>
      <c r="AE325" s="1144">
        <v>1</v>
      </c>
      <c r="AF325" s="1145"/>
      <c r="AG325" s="1146"/>
    </row>
    <row r="326" spans="1:33" ht="15" x14ac:dyDescent="0.25">
      <c r="A326" s="1070">
        <v>32</v>
      </c>
      <c r="B326" s="1070"/>
      <c r="C326" s="1095">
        <v>4242</v>
      </c>
      <c r="D326" s="1095"/>
      <c r="E326" s="1164" t="s">
        <v>1848</v>
      </c>
      <c r="F326" s="1165"/>
      <c r="G326" s="1165"/>
      <c r="H326" s="1165"/>
      <c r="I326" s="1165"/>
      <c r="J326" s="1165"/>
      <c r="K326" s="1165"/>
      <c r="L326" s="1165"/>
      <c r="M326" s="1165"/>
      <c r="N326" s="1165"/>
      <c r="O326" s="1165"/>
      <c r="P326" s="1165"/>
      <c r="Q326" s="1165"/>
      <c r="R326" s="1165"/>
      <c r="S326" s="1165"/>
      <c r="T326" s="1165"/>
      <c r="U326" s="1165"/>
      <c r="V326" s="1166"/>
      <c r="W326" s="1141">
        <v>20863</v>
      </c>
      <c r="X326" s="1142"/>
      <c r="Y326" s="1142"/>
      <c r="Z326" s="1143"/>
      <c r="AA326" s="1141">
        <v>21476</v>
      </c>
      <c r="AB326" s="1142"/>
      <c r="AC326" s="1142"/>
      <c r="AD326" s="1143"/>
      <c r="AE326" s="1144">
        <f t="shared" si="10"/>
        <v>2.938215980443859E-2</v>
      </c>
      <c r="AF326" s="1145"/>
      <c r="AG326" s="1146"/>
    </row>
    <row r="327" spans="1:33" ht="15" x14ac:dyDescent="0.25">
      <c r="A327" s="1052">
        <v>33</v>
      </c>
      <c r="B327" s="1052"/>
      <c r="C327" s="1095">
        <v>4243</v>
      </c>
      <c r="D327" s="1095"/>
      <c r="E327" s="1164" t="s">
        <v>1849</v>
      </c>
      <c r="F327" s="1165"/>
      <c r="G327" s="1165"/>
      <c r="H327" s="1165"/>
      <c r="I327" s="1165"/>
      <c r="J327" s="1165"/>
      <c r="K327" s="1165"/>
      <c r="L327" s="1165"/>
      <c r="M327" s="1165"/>
      <c r="N327" s="1165"/>
      <c r="O327" s="1165"/>
      <c r="P327" s="1165"/>
      <c r="Q327" s="1165"/>
      <c r="R327" s="1165"/>
      <c r="S327" s="1165"/>
      <c r="T327" s="1165"/>
      <c r="U327" s="1165"/>
      <c r="V327" s="1166"/>
      <c r="W327" s="1141">
        <v>1468</v>
      </c>
      <c r="X327" s="1142"/>
      <c r="Y327" s="1142"/>
      <c r="Z327" s="1143"/>
      <c r="AA327" s="1141">
        <v>1861</v>
      </c>
      <c r="AB327" s="1142"/>
      <c r="AC327" s="1142"/>
      <c r="AD327" s="1143"/>
      <c r="AE327" s="1144">
        <f t="shared" si="10"/>
        <v>0.26771117166212544</v>
      </c>
      <c r="AF327" s="1145"/>
      <c r="AG327" s="1146"/>
    </row>
    <row r="328" spans="1:33" ht="15" x14ac:dyDescent="0.25">
      <c r="A328" s="1052">
        <v>34</v>
      </c>
      <c r="B328" s="1052"/>
      <c r="C328" s="1095">
        <v>4244</v>
      </c>
      <c r="D328" s="1095"/>
      <c r="E328" s="1164" t="s">
        <v>1850</v>
      </c>
      <c r="F328" s="1165"/>
      <c r="G328" s="1165"/>
      <c r="H328" s="1165"/>
      <c r="I328" s="1165"/>
      <c r="J328" s="1165"/>
      <c r="K328" s="1165"/>
      <c r="L328" s="1165"/>
      <c r="M328" s="1165"/>
      <c r="N328" s="1165"/>
      <c r="O328" s="1165"/>
      <c r="P328" s="1165"/>
      <c r="Q328" s="1165"/>
      <c r="R328" s="1165"/>
      <c r="S328" s="1165"/>
      <c r="T328" s="1165"/>
      <c r="U328" s="1165"/>
      <c r="V328" s="1166"/>
      <c r="W328" s="1141">
        <v>6093</v>
      </c>
      <c r="X328" s="1142"/>
      <c r="Y328" s="1142"/>
      <c r="Z328" s="1143"/>
      <c r="AA328" s="1141">
        <v>6772</v>
      </c>
      <c r="AB328" s="1142"/>
      <c r="AC328" s="1142"/>
      <c r="AD328" s="1143"/>
      <c r="AE328" s="1144">
        <f t="shared" si="10"/>
        <v>0.1114393566387657</v>
      </c>
      <c r="AF328" s="1145"/>
      <c r="AG328" s="1146"/>
    </row>
    <row r="329" spans="1:33" ht="15" x14ac:dyDescent="0.25">
      <c r="A329" s="1052">
        <v>34</v>
      </c>
      <c r="B329" s="1052"/>
      <c r="C329" s="1095">
        <v>4245</v>
      </c>
      <c r="D329" s="1095"/>
      <c r="E329" s="1164" t="s">
        <v>1851</v>
      </c>
      <c r="F329" s="1165"/>
      <c r="G329" s="1165"/>
      <c r="H329" s="1165"/>
      <c r="I329" s="1165"/>
      <c r="J329" s="1165"/>
      <c r="K329" s="1165"/>
      <c r="L329" s="1165"/>
      <c r="M329" s="1165"/>
      <c r="N329" s="1165"/>
      <c r="O329" s="1165"/>
      <c r="P329" s="1165"/>
      <c r="Q329" s="1165"/>
      <c r="R329" s="1165"/>
      <c r="S329" s="1165"/>
      <c r="T329" s="1165"/>
      <c r="U329" s="1165"/>
      <c r="V329" s="1166"/>
      <c r="W329" s="1141">
        <v>16</v>
      </c>
      <c r="X329" s="1142"/>
      <c r="Y329" s="1142"/>
      <c r="Z329" s="1143"/>
      <c r="AA329" s="1141">
        <v>40</v>
      </c>
      <c r="AB329" s="1142"/>
      <c r="AC329" s="1142"/>
      <c r="AD329" s="1143"/>
      <c r="AE329" s="1144">
        <v>0</v>
      </c>
      <c r="AF329" s="1145"/>
      <c r="AG329" s="1146"/>
    </row>
    <row r="330" spans="1:33" ht="15" x14ac:dyDescent="0.25">
      <c r="A330" s="1070">
        <v>35</v>
      </c>
      <c r="B330" s="1070"/>
      <c r="C330" s="1095">
        <v>4246</v>
      </c>
      <c r="D330" s="1095"/>
      <c r="E330" s="1164" t="s">
        <v>1852</v>
      </c>
      <c r="F330" s="1165"/>
      <c r="G330" s="1165"/>
      <c r="H330" s="1165"/>
      <c r="I330" s="1165"/>
      <c r="J330" s="1165"/>
      <c r="K330" s="1165"/>
      <c r="L330" s="1165"/>
      <c r="M330" s="1165"/>
      <c r="N330" s="1165"/>
      <c r="O330" s="1165"/>
      <c r="P330" s="1165"/>
      <c r="Q330" s="1165"/>
      <c r="R330" s="1165"/>
      <c r="S330" s="1165"/>
      <c r="T330" s="1165"/>
      <c r="U330" s="1165"/>
      <c r="V330" s="1166"/>
      <c r="W330" s="1141">
        <v>16462</v>
      </c>
      <c r="X330" s="1142"/>
      <c r="Y330" s="1142"/>
      <c r="Z330" s="1143"/>
      <c r="AA330" s="1141">
        <v>11156</v>
      </c>
      <c r="AB330" s="1142"/>
      <c r="AC330" s="1142"/>
      <c r="AD330" s="1143"/>
      <c r="AE330" s="1144">
        <f t="shared" si="10"/>
        <v>-0.3223180658486211</v>
      </c>
      <c r="AF330" s="1145"/>
      <c r="AG330" s="1146"/>
    </row>
    <row r="331" spans="1:33" ht="15" x14ac:dyDescent="0.25">
      <c r="A331" s="1052">
        <v>36</v>
      </c>
      <c r="B331" s="1052"/>
      <c r="C331" s="1095">
        <v>4249</v>
      </c>
      <c r="D331" s="1095"/>
      <c r="E331" s="1164" t="s">
        <v>1853</v>
      </c>
      <c r="F331" s="1165"/>
      <c r="G331" s="1165"/>
      <c r="H331" s="1165"/>
      <c r="I331" s="1165"/>
      <c r="J331" s="1165"/>
      <c r="K331" s="1165"/>
      <c r="L331" s="1165"/>
      <c r="M331" s="1165"/>
      <c r="N331" s="1165"/>
      <c r="O331" s="1165"/>
      <c r="P331" s="1165"/>
      <c r="Q331" s="1165"/>
      <c r="R331" s="1165"/>
      <c r="S331" s="1165"/>
      <c r="T331" s="1165"/>
      <c r="U331" s="1165"/>
      <c r="V331" s="1166"/>
      <c r="W331" s="1141">
        <v>101253</v>
      </c>
      <c r="X331" s="1142"/>
      <c r="Y331" s="1142"/>
      <c r="Z331" s="1143"/>
      <c r="AA331" s="1141">
        <v>90664</v>
      </c>
      <c r="AB331" s="1142"/>
      <c r="AC331" s="1142"/>
      <c r="AD331" s="1143"/>
      <c r="AE331" s="1144">
        <f t="shared" si="10"/>
        <v>-0.10457961739405253</v>
      </c>
      <c r="AF331" s="1145"/>
      <c r="AG331" s="1146"/>
    </row>
    <row r="332" spans="1:33" ht="15" x14ac:dyDescent="0.2">
      <c r="A332" s="1052"/>
      <c r="B332" s="1052"/>
      <c r="C332" s="1167">
        <v>425</v>
      </c>
      <c r="D332" s="1167"/>
      <c r="E332" s="1168" t="s">
        <v>119</v>
      </c>
      <c r="F332" s="1169"/>
      <c r="G332" s="1169"/>
      <c r="H332" s="1169"/>
      <c r="I332" s="1169"/>
      <c r="J332" s="1169"/>
      <c r="K332" s="1169"/>
      <c r="L332" s="1169"/>
      <c r="M332" s="1169"/>
      <c r="N332" s="1169"/>
      <c r="O332" s="1169"/>
      <c r="P332" s="1169"/>
      <c r="Q332" s="1169"/>
      <c r="R332" s="1169"/>
      <c r="S332" s="1169"/>
      <c r="T332" s="1169"/>
      <c r="U332" s="1169"/>
      <c r="V332" s="1170"/>
      <c r="W332" s="1112">
        <f>SUM(W333:W334)</f>
        <v>115286</v>
      </c>
      <c r="X332" s="1113"/>
      <c r="Y332" s="1113"/>
      <c r="Z332" s="1114"/>
      <c r="AA332" s="1112">
        <f>SUM(AA333:AA334)</f>
        <v>82322</v>
      </c>
      <c r="AB332" s="1113"/>
      <c r="AC332" s="1113"/>
      <c r="AD332" s="1114"/>
      <c r="AE332" s="1134">
        <f t="shared" si="10"/>
        <v>-0.2859323768714328</v>
      </c>
      <c r="AF332" s="1135"/>
      <c r="AG332" s="1136"/>
    </row>
    <row r="333" spans="1:33" ht="15" x14ac:dyDescent="0.25">
      <c r="A333" s="1070">
        <v>37</v>
      </c>
      <c r="B333" s="1070"/>
      <c r="C333" s="1095">
        <v>4251</v>
      </c>
      <c r="D333" s="1095"/>
      <c r="E333" s="1164" t="s">
        <v>1854</v>
      </c>
      <c r="F333" s="1165"/>
      <c r="G333" s="1165"/>
      <c r="H333" s="1165"/>
      <c r="I333" s="1165"/>
      <c r="J333" s="1165"/>
      <c r="K333" s="1165"/>
      <c r="L333" s="1165"/>
      <c r="M333" s="1165"/>
      <c r="N333" s="1165"/>
      <c r="O333" s="1165"/>
      <c r="P333" s="1165"/>
      <c r="Q333" s="1165"/>
      <c r="R333" s="1165"/>
      <c r="S333" s="1165"/>
      <c r="T333" s="1165"/>
      <c r="U333" s="1165"/>
      <c r="V333" s="1166"/>
      <c r="W333" s="1141">
        <v>110186</v>
      </c>
      <c r="X333" s="1142"/>
      <c r="Y333" s="1142"/>
      <c r="Z333" s="1143"/>
      <c r="AA333" s="1141">
        <v>74317</v>
      </c>
      <c r="AB333" s="1142"/>
      <c r="AC333" s="1142"/>
      <c r="AD333" s="1143"/>
      <c r="AE333" s="1144">
        <f t="shared" si="10"/>
        <v>-0.32553137422177048</v>
      </c>
      <c r="AF333" s="1145"/>
      <c r="AG333" s="1146"/>
    </row>
    <row r="334" spans="1:33" ht="15" x14ac:dyDescent="0.25">
      <c r="A334" s="1052">
        <v>38</v>
      </c>
      <c r="B334" s="1052"/>
      <c r="C334" s="1095">
        <v>4252</v>
      </c>
      <c r="D334" s="1095"/>
      <c r="E334" s="1164" t="s">
        <v>1855</v>
      </c>
      <c r="F334" s="1165"/>
      <c r="G334" s="1165"/>
      <c r="H334" s="1165"/>
      <c r="I334" s="1165"/>
      <c r="J334" s="1165"/>
      <c r="K334" s="1165"/>
      <c r="L334" s="1165"/>
      <c r="M334" s="1165"/>
      <c r="N334" s="1165"/>
      <c r="O334" s="1165"/>
      <c r="P334" s="1165"/>
      <c r="Q334" s="1165"/>
      <c r="R334" s="1165"/>
      <c r="S334" s="1165"/>
      <c r="T334" s="1165"/>
      <c r="U334" s="1165"/>
      <c r="V334" s="1166"/>
      <c r="W334" s="1141">
        <v>5100</v>
      </c>
      <c r="X334" s="1142"/>
      <c r="Y334" s="1142"/>
      <c r="Z334" s="1143"/>
      <c r="AA334" s="1141">
        <v>8005</v>
      </c>
      <c r="AB334" s="1142"/>
      <c r="AC334" s="1142"/>
      <c r="AD334" s="1143"/>
      <c r="AE334" s="1144">
        <f t="shared" si="10"/>
        <v>0.56960784313725488</v>
      </c>
      <c r="AF334" s="1145"/>
      <c r="AG334" s="1146"/>
    </row>
    <row r="335" spans="1:33" ht="15" x14ac:dyDescent="0.2">
      <c r="A335" s="1052"/>
      <c r="B335" s="1052"/>
      <c r="C335" s="1167">
        <v>426</v>
      </c>
      <c r="D335" s="1167"/>
      <c r="E335" s="1168" t="s">
        <v>120</v>
      </c>
      <c r="F335" s="1169"/>
      <c r="G335" s="1169"/>
      <c r="H335" s="1169"/>
      <c r="I335" s="1169"/>
      <c r="J335" s="1169"/>
      <c r="K335" s="1169"/>
      <c r="L335" s="1169"/>
      <c r="M335" s="1169"/>
      <c r="N335" s="1169"/>
      <c r="O335" s="1169"/>
      <c r="P335" s="1169"/>
      <c r="Q335" s="1169"/>
      <c r="R335" s="1169"/>
      <c r="S335" s="1169"/>
      <c r="T335" s="1169"/>
      <c r="U335" s="1169"/>
      <c r="V335" s="1170"/>
      <c r="W335" s="1112">
        <f>SUM(W336:W344)</f>
        <v>44829</v>
      </c>
      <c r="X335" s="1113"/>
      <c r="Y335" s="1113"/>
      <c r="Z335" s="1114"/>
      <c r="AA335" s="1112">
        <f>SUM(AA336:AA344)</f>
        <v>46011</v>
      </c>
      <c r="AB335" s="1113"/>
      <c r="AC335" s="1113"/>
      <c r="AD335" s="1114"/>
      <c r="AE335" s="1134">
        <f t="shared" si="10"/>
        <v>2.6366860737468967E-2</v>
      </c>
      <c r="AF335" s="1135"/>
      <c r="AG335" s="1136"/>
    </row>
    <row r="336" spans="1:33" ht="15" x14ac:dyDescent="0.25">
      <c r="A336" s="1070">
        <v>39</v>
      </c>
      <c r="B336" s="1070"/>
      <c r="C336" s="1095">
        <v>4261</v>
      </c>
      <c r="D336" s="1095"/>
      <c r="E336" s="1164" t="s">
        <v>1856</v>
      </c>
      <c r="F336" s="1165"/>
      <c r="G336" s="1165"/>
      <c r="H336" s="1165"/>
      <c r="I336" s="1165"/>
      <c r="J336" s="1165"/>
      <c r="K336" s="1165"/>
      <c r="L336" s="1165"/>
      <c r="M336" s="1165"/>
      <c r="N336" s="1165"/>
      <c r="O336" s="1165"/>
      <c r="P336" s="1165"/>
      <c r="Q336" s="1165"/>
      <c r="R336" s="1165"/>
      <c r="S336" s="1165"/>
      <c r="T336" s="1165"/>
      <c r="U336" s="1165"/>
      <c r="V336" s="1166"/>
      <c r="W336" s="1141">
        <v>4963</v>
      </c>
      <c r="X336" s="1142"/>
      <c r="Y336" s="1142"/>
      <c r="Z336" s="1143"/>
      <c r="AA336" s="1141">
        <v>4728</v>
      </c>
      <c r="AB336" s="1142"/>
      <c r="AC336" s="1142"/>
      <c r="AD336" s="1143"/>
      <c r="AE336" s="1144">
        <f t="shared" si="10"/>
        <v>-4.7350392907515637E-2</v>
      </c>
      <c r="AF336" s="1145"/>
      <c r="AG336" s="1146"/>
    </row>
    <row r="337" spans="1:33" ht="15" x14ac:dyDescent="0.25">
      <c r="A337" s="1052">
        <v>40</v>
      </c>
      <c r="B337" s="1052"/>
      <c r="C337" s="1095">
        <v>4262</v>
      </c>
      <c r="D337" s="1095"/>
      <c r="E337" s="1164" t="s">
        <v>1857</v>
      </c>
      <c r="F337" s="1165"/>
      <c r="G337" s="1165"/>
      <c r="H337" s="1165"/>
      <c r="I337" s="1165"/>
      <c r="J337" s="1165"/>
      <c r="K337" s="1165"/>
      <c r="L337" s="1165"/>
      <c r="M337" s="1165"/>
      <c r="N337" s="1165"/>
      <c r="O337" s="1165"/>
      <c r="P337" s="1165"/>
      <c r="Q337" s="1165"/>
      <c r="R337" s="1165"/>
      <c r="S337" s="1165"/>
      <c r="T337" s="1165"/>
      <c r="U337" s="1165"/>
      <c r="V337" s="1166"/>
      <c r="W337" s="1141">
        <v>0</v>
      </c>
      <c r="X337" s="1142"/>
      <c r="Y337" s="1142"/>
      <c r="Z337" s="1143"/>
      <c r="AA337" s="1141">
        <v>5</v>
      </c>
      <c r="AB337" s="1142"/>
      <c r="AC337" s="1142"/>
      <c r="AD337" s="1143"/>
      <c r="AE337" s="1144">
        <v>0</v>
      </c>
      <c r="AF337" s="1145"/>
      <c r="AG337" s="1146"/>
    </row>
    <row r="338" spans="1:33" ht="15" x14ac:dyDescent="0.25">
      <c r="A338" s="1070">
        <v>41</v>
      </c>
      <c r="B338" s="1070"/>
      <c r="C338" s="1095">
        <v>4263</v>
      </c>
      <c r="D338" s="1095"/>
      <c r="E338" s="1164" t="s">
        <v>1858</v>
      </c>
      <c r="F338" s="1165"/>
      <c r="G338" s="1165"/>
      <c r="H338" s="1165"/>
      <c r="I338" s="1165"/>
      <c r="J338" s="1165"/>
      <c r="K338" s="1165"/>
      <c r="L338" s="1165"/>
      <c r="M338" s="1165"/>
      <c r="N338" s="1165"/>
      <c r="O338" s="1165"/>
      <c r="P338" s="1165"/>
      <c r="Q338" s="1165"/>
      <c r="R338" s="1165"/>
      <c r="S338" s="1165"/>
      <c r="T338" s="1165"/>
      <c r="U338" s="1165"/>
      <c r="V338" s="1166"/>
      <c r="W338" s="1141">
        <v>1412</v>
      </c>
      <c r="X338" s="1142"/>
      <c r="Y338" s="1142"/>
      <c r="Z338" s="1143"/>
      <c r="AA338" s="1141">
        <v>1539</v>
      </c>
      <c r="AB338" s="1142"/>
      <c r="AC338" s="1142"/>
      <c r="AD338" s="1143"/>
      <c r="AE338" s="1144">
        <f t="shared" si="10"/>
        <v>8.9943342776203972E-2</v>
      </c>
      <c r="AF338" s="1145"/>
      <c r="AG338" s="1146"/>
    </row>
    <row r="339" spans="1:33" ht="15" x14ac:dyDescent="0.25">
      <c r="A339" s="1052">
        <v>42</v>
      </c>
      <c r="B339" s="1052"/>
      <c r="C339" s="1095">
        <v>4264</v>
      </c>
      <c r="D339" s="1095"/>
      <c r="E339" s="1164" t="s">
        <v>1859</v>
      </c>
      <c r="F339" s="1165"/>
      <c r="G339" s="1165"/>
      <c r="H339" s="1165"/>
      <c r="I339" s="1165"/>
      <c r="J339" s="1165"/>
      <c r="K339" s="1165"/>
      <c r="L339" s="1165"/>
      <c r="M339" s="1165"/>
      <c r="N339" s="1165"/>
      <c r="O339" s="1165"/>
      <c r="P339" s="1165"/>
      <c r="Q339" s="1165"/>
      <c r="R339" s="1165"/>
      <c r="S339" s="1165"/>
      <c r="T339" s="1165"/>
      <c r="U339" s="1165"/>
      <c r="V339" s="1166"/>
      <c r="W339" s="1141">
        <v>7801</v>
      </c>
      <c r="X339" s="1142"/>
      <c r="Y339" s="1142"/>
      <c r="Z339" s="1143"/>
      <c r="AA339" s="1141">
        <v>8019</v>
      </c>
      <c r="AB339" s="1142"/>
      <c r="AC339" s="1142"/>
      <c r="AD339" s="1143"/>
      <c r="AE339" s="1144">
        <f t="shared" si="10"/>
        <v>2.7945135239071828E-2</v>
      </c>
      <c r="AF339" s="1145"/>
      <c r="AG339" s="1146"/>
    </row>
    <row r="340" spans="1:33" ht="15" x14ac:dyDescent="0.25">
      <c r="A340" s="1052">
        <v>43</v>
      </c>
      <c r="B340" s="1052"/>
      <c r="C340" s="1095">
        <v>4265</v>
      </c>
      <c r="D340" s="1095"/>
      <c r="E340" s="1164" t="s">
        <v>1860</v>
      </c>
      <c r="F340" s="1165"/>
      <c r="G340" s="1165"/>
      <c r="H340" s="1165"/>
      <c r="I340" s="1165"/>
      <c r="J340" s="1165"/>
      <c r="K340" s="1165"/>
      <c r="L340" s="1165"/>
      <c r="M340" s="1165"/>
      <c r="N340" s="1165"/>
      <c r="O340" s="1165"/>
      <c r="P340" s="1165"/>
      <c r="Q340" s="1165"/>
      <c r="R340" s="1165"/>
      <c r="S340" s="1165"/>
      <c r="T340" s="1165"/>
      <c r="U340" s="1165"/>
      <c r="V340" s="1166"/>
      <c r="W340" s="1141">
        <v>55</v>
      </c>
      <c r="X340" s="1142"/>
      <c r="Y340" s="1142"/>
      <c r="Z340" s="1143"/>
      <c r="AA340" s="1141">
        <v>72</v>
      </c>
      <c r="AB340" s="1142"/>
      <c r="AC340" s="1142"/>
      <c r="AD340" s="1143"/>
      <c r="AE340" s="1144">
        <f t="shared" si="10"/>
        <v>0.30909090909090908</v>
      </c>
      <c r="AF340" s="1145"/>
      <c r="AG340" s="1146"/>
    </row>
    <row r="341" spans="1:33" ht="15" x14ac:dyDescent="0.25">
      <c r="A341" s="1070">
        <v>44</v>
      </c>
      <c r="B341" s="1070"/>
      <c r="C341" s="1095">
        <v>4266</v>
      </c>
      <c r="D341" s="1095"/>
      <c r="E341" s="1164" t="s">
        <v>1861</v>
      </c>
      <c r="F341" s="1165"/>
      <c r="G341" s="1165"/>
      <c r="H341" s="1165"/>
      <c r="I341" s="1165"/>
      <c r="J341" s="1165"/>
      <c r="K341" s="1165"/>
      <c r="L341" s="1165"/>
      <c r="M341" s="1165"/>
      <c r="N341" s="1165"/>
      <c r="O341" s="1165"/>
      <c r="P341" s="1165"/>
      <c r="Q341" s="1165"/>
      <c r="R341" s="1165"/>
      <c r="S341" s="1165"/>
      <c r="T341" s="1165"/>
      <c r="U341" s="1165"/>
      <c r="V341" s="1166"/>
      <c r="W341" s="1141">
        <v>1376</v>
      </c>
      <c r="X341" s="1142"/>
      <c r="Y341" s="1142"/>
      <c r="Z341" s="1143"/>
      <c r="AA341" s="1141">
        <v>1400</v>
      </c>
      <c r="AB341" s="1142"/>
      <c r="AC341" s="1142"/>
      <c r="AD341" s="1143"/>
      <c r="AE341" s="1144">
        <f t="shared" si="10"/>
        <v>1.744186046511631E-2</v>
      </c>
      <c r="AF341" s="1145"/>
      <c r="AG341" s="1146"/>
    </row>
    <row r="342" spans="1:33" ht="15" x14ac:dyDescent="0.25">
      <c r="A342" s="1070">
        <v>45</v>
      </c>
      <c r="B342" s="1070"/>
      <c r="C342" s="1095">
        <v>4267</v>
      </c>
      <c r="D342" s="1095"/>
      <c r="E342" s="1164" t="s">
        <v>1862</v>
      </c>
      <c r="F342" s="1165"/>
      <c r="G342" s="1165"/>
      <c r="H342" s="1165"/>
      <c r="I342" s="1165"/>
      <c r="J342" s="1165"/>
      <c r="K342" s="1165"/>
      <c r="L342" s="1165"/>
      <c r="M342" s="1165"/>
      <c r="N342" s="1165"/>
      <c r="O342" s="1165"/>
      <c r="P342" s="1165"/>
      <c r="Q342" s="1165"/>
      <c r="R342" s="1165"/>
      <c r="S342" s="1165"/>
      <c r="T342" s="1165"/>
      <c r="U342" s="1165"/>
      <c r="V342" s="1166"/>
      <c r="W342" s="1141">
        <v>0</v>
      </c>
      <c r="X342" s="1142"/>
      <c r="Y342" s="1142"/>
      <c r="Z342" s="1143"/>
      <c r="AA342" s="1141">
        <v>0</v>
      </c>
      <c r="AB342" s="1142"/>
      <c r="AC342" s="1142"/>
      <c r="AD342" s="1143"/>
      <c r="AE342" s="1144">
        <v>0</v>
      </c>
      <c r="AF342" s="1145"/>
      <c r="AG342" s="1146"/>
    </row>
    <row r="343" spans="1:33" ht="15" x14ac:dyDescent="0.25">
      <c r="A343" s="1070">
        <v>46</v>
      </c>
      <c r="B343" s="1070"/>
      <c r="C343" s="1095">
        <v>4268</v>
      </c>
      <c r="D343" s="1095"/>
      <c r="E343" s="1164" t="s">
        <v>1863</v>
      </c>
      <c r="F343" s="1165"/>
      <c r="G343" s="1165"/>
      <c r="H343" s="1165"/>
      <c r="I343" s="1165"/>
      <c r="J343" s="1165"/>
      <c r="K343" s="1165"/>
      <c r="L343" s="1165"/>
      <c r="M343" s="1165"/>
      <c r="N343" s="1165"/>
      <c r="O343" s="1165"/>
      <c r="P343" s="1165"/>
      <c r="Q343" s="1165"/>
      <c r="R343" s="1165"/>
      <c r="S343" s="1165"/>
      <c r="T343" s="1165"/>
      <c r="U343" s="1165"/>
      <c r="V343" s="1166"/>
      <c r="W343" s="1141">
        <v>21839</v>
      </c>
      <c r="X343" s="1142"/>
      <c r="Y343" s="1142"/>
      <c r="Z343" s="1143"/>
      <c r="AA343" s="1141">
        <v>21907</v>
      </c>
      <c r="AB343" s="1142"/>
      <c r="AC343" s="1142"/>
      <c r="AD343" s="1143"/>
      <c r="AE343" s="1144">
        <f t="shared" si="10"/>
        <v>3.1136956820367878E-3</v>
      </c>
      <c r="AF343" s="1145"/>
      <c r="AG343" s="1146"/>
    </row>
    <row r="344" spans="1:33" ht="15" x14ac:dyDescent="0.25">
      <c r="A344" s="1052">
        <v>47</v>
      </c>
      <c r="B344" s="1052"/>
      <c r="C344" s="1095">
        <v>4269</v>
      </c>
      <c r="D344" s="1095"/>
      <c r="E344" s="1164" t="s">
        <v>1864</v>
      </c>
      <c r="F344" s="1165"/>
      <c r="G344" s="1165"/>
      <c r="H344" s="1165"/>
      <c r="I344" s="1165"/>
      <c r="J344" s="1165"/>
      <c r="K344" s="1165"/>
      <c r="L344" s="1165"/>
      <c r="M344" s="1165"/>
      <c r="N344" s="1165"/>
      <c r="O344" s="1165"/>
      <c r="P344" s="1165"/>
      <c r="Q344" s="1165"/>
      <c r="R344" s="1165"/>
      <c r="S344" s="1165"/>
      <c r="T344" s="1165"/>
      <c r="U344" s="1165"/>
      <c r="V344" s="1166"/>
      <c r="W344" s="1141">
        <v>7383</v>
      </c>
      <c r="X344" s="1142"/>
      <c r="Y344" s="1142"/>
      <c r="Z344" s="1143"/>
      <c r="AA344" s="1141">
        <v>8341</v>
      </c>
      <c r="AB344" s="1142"/>
      <c r="AC344" s="1142"/>
      <c r="AD344" s="1143"/>
      <c r="AE344" s="1144">
        <f t="shared" si="10"/>
        <v>0.12975755113097653</v>
      </c>
      <c r="AF344" s="1145"/>
      <c r="AG344" s="1146"/>
    </row>
    <row r="345" spans="1:33" ht="15" x14ac:dyDescent="0.2">
      <c r="A345" s="1052"/>
      <c r="B345" s="1052"/>
      <c r="C345" s="1167">
        <v>441</v>
      </c>
      <c r="D345" s="1167"/>
      <c r="E345" s="1168" t="s">
        <v>121</v>
      </c>
      <c r="F345" s="1169"/>
      <c r="G345" s="1169"/>
      <c r="H345" s="1169"/>
      <c r="I345" s="1169"/>
      <c r="J345" s="1169"/>
      <c r="K345" s="1169"/>
      <c r="L345" s="1169"/>
      <c r="M345" s="1169"/>
      <c r="N345" s="1169"/>
      <c r="O345" s="1169"/>
      <c r="P345" s="1169"/>
      <c r="Q345" s="1169"/>
      <c r="R345" s="1169"/>
      <c r="S345" s="1169"/>
      <c r="T345" s="1169"/>
      <c r="U345" s="1169"/>
      <c r="V345" s="1170"/>
      <c r="W345" s="1112">
        <f>SUM(W346:W350)</f>
        <v>2</v>
      </c>
      <c r="X345" s="1113"/>
      <c r="Y345" s="1113"/>
      <c r="Z345" s="1114"/>
      <c r="AA345" s="1112">
        <f>SUM(AA346:AA350)</f>
        <v>283</v>
      </c>
      <c r="AB345" s="1113"/>
      <c r="AC345" s="1113"/>
      <c r="AD345" s="1114"/>
      <c r="AE345" s="1134">
        <v>0</v>
      </c>
      <c r="AF345" s="1135"/>
      <c r="AG345" s="1136"/>
    </row>
    <row r="346" spans="1:33" ht="15" x14ac:dyDescent="0.25">
      <c r="A346" s="1052">
        <v>48</v>
      </c>
      <c r="B346" s="1052"/>
      <c r="C346" s="1095">
        <v>4411</v>
      </c>
      <c r="D346" s="1095"/>
      <c r="E346" s="1164" t="s">
        <v>1865</v>
      </c>
      <c r="F346" s="1165"/>
      <c r="G346" s="1165"/>
      <c r="H346" s="1165"/>
      <c r="I346" s="1165"/>
      <c r="J346" s="1165"/>
      <c r="K346" s="1165"/>
      <c r="L346" s="1165"/>
      <c r="M346" s="1165"/>
      <c r="N346" s="1165"/>
      <c r="O346" s="1165"/>
      <c r="P346" s="1165"/>
      <c r="Q346" s="1165"/>
      <c r="R346" s="1165"/>
      <c r="S346" s="1165"/>
      <c r="T346" s="1165"/>
      <c r="U346" s="1165"/>
      <c r="V346" s="1166"/>
      <c r="W346" s="1141">
        <v>0</v>
      </c>
      <c r="X346" s="1142"/>
      <c r="Y346" s="1142"/>
      <c r="Z346" s="1143"/>
      <c r="AA346" s="1141">
        <v>0</v>
      </c>
      <c r="AB346" s="1142"/>
      <c r="AC346" s="1142"/>
      <c r="AD346" s="1143"/>
      <c r="AE346" s="1144">
        <v>1</v>
      </c>
      <c r="AF346" s="1145"/>
      <c r="AG346" s="1146"/>
    </row>
    <row r="347" spans="1:33" ht="15" x14ac:dyDescent="0.25">
      <c r="A347" s="1052">
        <v>48</v>
      </c>
      <c r="B347" s="1052"/>
      <c r="C347" s="1095">
        <v>4412</v>
      </c>
      <c r="D347" s="1095"/>
      <c r="E347" s="1164" t="s">
        <v>1866</v>
      </c>
      <c r="F347" s="1165"/>
      <c r="G347" s="1165"/>
      <c r="H347" s="1165"/>
      <c r="I347" s="1165"/>
      <c r="J347" s="1165"/>
      <c r="K347" s="1165"/>
      <c r="L347" s="1165"/>
      <c r="M347" s="1165"/>
      <c r="N347" s="1165"/>
      <c r="O347" s="1165"/>
      <c r="P347" s="1165"/>
      <c r="Q347" s="1165"/>
      <c r="R347" s="1165"/>
      <c r="S347" s="1165"/>
      <c r="T347" s="1165"/>
      <c r="U347" s="1165"/>
      <c r="V347" s="1166"/>
      <c r="W347" s="1141">
        <v>2</v>
      </c>
      <c r="X347" s="1142"/>
      <c r="Y347" s="1142"/>
      <c r="Z347" s="1143"/>
      <c r="AA347" s="1141">
        <v>0</v>
      </c>
      <c r="AB347" s="1142"/>
      <c r="AC347" s="1142"/>
      <c r="AD347" s="1143"/>
      <c r="AE347" s="1144">
        <v>2</v>
      </c>
      <c r="AF347" s="1145"/>
      <c r="AG347" s="1146"/>
    </row>
    <row r="348" spans="1:33" ht="15" x14ac:dyDescent="0.25">
      <c r="A348" s="1052">
        <v>49</v>
      </c>
      <c r="B348" s="1052"/>
      <c r="C348" s="1095">
        <v>4413</v>
      </c>
      <c r="D348" s="1095"/>
      <c r="E348" s="1164" t="s">
        <v>1867</v>
      </c>
      <c r="F348" s="1165"/>
      <c r="G348" s="1165"/>
      <c r="H348" s="1165"/>
      <c r="I348" s="1165"/>
      <c r="J348" s="1165"/>
      <c r="K348" s="1165"/>
      <c r="L348" s="1165"/>
      <c r="M348" s="1165"/>
      <c r="N348" s="1165"/>
      <c r="O348" s="1165"/>
      <c r="P348" s="1165"/>
      <c r="Q348" s="1165"/>
      <c r="R348" s="1165"/>
      <c r="S348" s="1165"/>
      <c r="T348" s="1165"/>
      <c r="U348" s="1165"/>
      <c r="V348" s="1166"/>
      <c r="W348" s="1141">
        <v>0</v>
      </c>
      <c r="X348" s="1142"/>
      <c r="Y348" s="1142"/>
      <c r="Z348" s="1143"/>
      <c r="AA348" s="1141">
        <v>0</v>
      </c>
      <c r="AB348" s="1142"/>
      <c r="AC348" s="1142"/>
      <c r="AD348" s="1143"/>
      <c r="AE348" s="1144">
        <v>0</v>
      </c>
      <c r="AF348" s="1145"/>
      <c r="AG348" s="1146"/>
    </row>
    <row r="349" spans="1:33" ht="15" x14ac:dyDescent="0.25">
      <c r="A349" s="1070">
        <v>50</v>
      </c>
      <c r="B349" s="1070"/>
      <c r="C349" s="1095">
        <v>4414</v>
      </c>
      <c r="D349" s="1095"/>
      <c r="E349" s="1164" t="s">
        <v>1868</v>
      </c>
      <c r="F349" s="1165"/>
      <c r="G349" s="1165"/>
      <c r="H349" s="1165"/>
      <c r="I349" s="1165"/>
      <c r="J349" s="1165"/>
      <c r="K349" s="1165"/>
      <c r="L349" s="1165"/>
      <c r="M349" s="1165"/>
      <c r="N349" s="1165"/>
      <c r="O349" s="1165"/>
      <c r="P349" s="1165"/>
      <c r="Q349" s="1165"/>
      <c r="R349" s="1165"/>
      <c r="S349" s="1165"/>
      <c r="T349" s="1165"/>
      <c r="U349" s="1165"/>
      <c r="V349" s="1166"/>
      <c r="W349" s="1141">
        <v>0</v>
      </c>
      <c r="X349" s="1142"/>
      <c r="Y349" s="1142"/>
      <c r="Z349" s="1143"/>
      <c r="AA349" s="1141">
        <v>283</v>
      </c>
      <c r="AB349" s="1142"/>
      <c r="AC349" s="1142"/>
      <c r="AD349" s="1143"/>
      <c r="AE349" s="1144">
        <v>0</v>
      </c>
      <c r="AF349" s="1145"/>
      <c r="AG349" s="1146"/>
    </row>
    <row r="350" spans="1:33" ht="15" x14ac:dyDescent="0.25">
      <c r="A350" s="1070">
        <v>51</v>
      </c>
      <c r="B350" s="1070"/>
      <c r="C350" s="1095">
        <v>4419</v>
      </c>
      <c r="D350" s="1095"/>
      <c r="E350" s="1164" t="s">
        <v>1869</v>
      </c>
      <c r="F350" s="1165"/>
      <c r="G350" s="1165"/>
      <c r="H350" s="1165"/>
      <c r="I350" s="1165"/>
      <c r="J350" s="1165"/>
      <c r="K350" s="1165"/>
      <c r="L350" s="1165"/>
      <c r="M350" s="1165"/>
      <c r="N350" s="1165"/>
      <c r="O350" s="1165"/>
      <c r="P350" s="1165"/>
      <c r="Q350" s="1165"/>
      <c r="R350" s="1165"/>
      <c r="S350" s="1165"/>
      <c r="T350" s="1165"/>
      <c r="U350" s="1165"/>
      <c r="V350" s="1166"/>
      <c r="W350" s="1141">
        <v>0</v>
      </c>
      <c r="X350" s="1142"/>
      <c r="Y350" s="1142"/>
      <c r="Z350" s="1143"/>
      <c r="AA350" s="1141">
        <v>0</v>
      </c>
      <c r="AB350" s="1142"/>
      <c r="AC350" s="1142"/>
      <c r="AD350" s="1143"/>
      <c r="AE350" s="1144">
        <v>0</v>
      </c>
      <c r="AF350" s="1145"/>
      <c r="AG350" s="1146"/>
    </row>
    <row r="351" spans="1:33" ht="15" x14ac:dyDescent="0.2">
      <c r="A351" s="1070"/>
      <c r="B351" s="1070"/>
      <c r="C351" s="1167">
        <v>442</v>
      </c>
      <c r="D351" s="1167"/>
      <c r="E351" s="1168" t="s">
        <v>1870</v>
      </c>
      <c r="F351" s="1169"/>
      <c r="G351" s="1169"/>
      <c r="H351" s="1169"/>
      <c r="I351" s="1169"/>
      <c r="J351" s="1169"/>
      <c r="K351" s="1169"/>
      <c r="L351" s="1169"/>
      <c r="M351" s="1169"/>
      <c r="N351" s="1169"/>
      <c r="O351" s="1169"/>
      <c r="P351" s="1169"/>
      <c r="Q351" s="1169"/>
      <c r="R351" s="1169"/>
      <c r="S351" s="1169"/>
      <c r="T351" s="1169"/>
      <c r="U351" s="1169"/>
      <c r="V351" s="1170"/>
      <c r="W351" s="1112">
        <f>W352</f>
        <v>0</v>
      </c>
      <c r="X351" s="1113"/>
      <c r="Y351" s="1113"/>
      <c r="Z351" s="1114"/>
      <c r="AA351" s="1112">
        <f>AA352</f>
        <v>0</v>
      </c>
      <c r="AB351" s="1113"/>
      <c r="AC351" s="1113"/>
      <c r="AD351" s="1114"/>
      <c r="AE351" s="1134">
        <v>0</v>
      </c>
      <c r="AF351" s="1135"/>
      <c r="AG351" s="1136"/>
    </row>
    <row r="352" spans="1:33" ht="15" x14ac:dyDescent="0.25">
      <c r="A352" s="1052">
        <v>52</v>
      </c>
      <c r="B352" s="1052"/>
      <c r="C352" s="1095">
        <v>4423</v>
      </c>
      <c r="D352" s="1095"/>
      <c r="E352" s="1164" t="s">
        <v>1871</v>
      </c>
      <c r="F352" s="1165"/>
      <c r="G352" s="1165"/>
      <c r="H352" s="1165"/>
      <c r="I352" s="1165"/>
      <c r="J352" s="1165"/>
      <c r="K352" s="1165"/>
      <c r="L352" s="1165"/>
      <c r="M352" s="1165"/>
      <c r="N352" s="1165"/>
      <c r="O352" s="1165"/>
      <c r="P352" s="1165"/>
      <c r="Q352" s="1165"/>
      <c r="R352" s="1165"/>
      <c r="S352" s="1165"/>
      <c r="T352" s="1165"/>
      <c r="U352" s="1165"/>
      <c r="V352" s="1166"/>
      <c r="W352" s="1141">
        <v>0</v>
      </c>
      <c r="X352" s="1142"/>
      <c r="Y352" s="1142"/>
      <c r="Z352" s="1143"/>
      <c r="AA352" s="1141">
        <v>0</v>
      </c>
      <c r="AB352" s="1142"/>
      <c r="AC352" s="1142"/>
      <c r="AD352" s="1143"/>
      <c r="AE352" s="1144">
        <v>0</v>
      </c>
      <c r="AF352" s="1145"/>
      <c r="AG352" s="1146"/>
    </row>
    <row r="353" spans="1:33" ht="15" x14ac:dyDescent="0.2">
      <c r="A353" s="1070"/>
      <c r="B353" s="1070"/>
      <c r="C353" s="1167">
        <v>444</v>
      </c>
      <c r="D353" s="1167"/>
      <c r="E353" s="1168" t="s">
        <v>122</v>
      </c>
      <c r="F353" s="1169"/>
      <c r="G353" s="1169"/>
      <c r="H353" s="1169"/>
      <c r="I353" s="1169"/>
      <c r="J353" s="1169"/>
      <c r="K353" s="1169"/>
      <c r="L353" s="1169"/>
      <c r="M353" s="1169"/>
      <c r="N353" s="1169"/>
      <c r="O353" s="1169"/>
      <c r="P353" s="1169"/>
      <c r="Q353" s="1169"/>
      <c r="R353" s="1169"/>
      <c r="S353" s="1169"/>
      <c r="T353" s="1169"/>
      <c r="U353" s="1169"/>
      <c r="V353" s="1170"/>
      <c r="W353" s="1112">
        <f>W355+W354</f>
        <v>4</v>
      </c>
      <c r="X353" s="1113"/>
      <c r="Y353" s="1113"/>
      <c r="Z353" s="1114"/>
      <c r="AA353" s="1112">
        <f>AA355+AA354</f>
        <v>3</v>
      </c>
      <c r="AB353" s="1113"/>
      <c r="AC353" s="1113"/>
      <c r="AD353" s="1114"/>
      <c r="AE353" s="1134">
        <v>0</v>
      </c>
      <c r="AF353" s="1135"/>
      <c r="AG353" s="1136"/>
    </row>
    <row r="354" spans="1:33" ht="15" x14ac:dyDescent="0.2">
      <c r="A354" s="1070">
        <v>53</v>
      </c>
      <c r="B354" s="1070"/>
      <c r="C354" s="1095">
        <v>4441</v>
      </c>
      <c r="D354" s="1095"/>
      <c r="E354" s="1164" t="s">
        <v>1872</v>
      </c>
      <c r="F354" s="1165"/>
      <c r="G354" s="1165"/>
      <c r="H354" s="1165"/>
      <c r="I354" s="1165"/>
      <c r="J354" s="1165"/>
      <c r="K354" s="1165"/>
      <c r="L354" s="1165"/>
      <c r="M354" s="1165"/>
      <c r="N354" s="1165"/>
      <c r="O354" s="1165"/>
      <c r="P354" s="1165"/>
      <c r="Q354" s="1165"/>
      <c r="R354" s="1165"/>
      <c r="S354" s="1165"/>
      <c r="T354" s="1165"/>
      <c r="U354" s="1165"/>
      <c r="V354" s="1166"/>
      <c r="W354" s="1053">
        <v>3</v>
      </c>
      <c r="X354" s="1054"/>
      <c r="Y354" s="1054"/>
      <c r="Z354" s="1055"/>
      <c r="AA354" s="1053">
        <v>0</v>
      </c>
      <c r="AB354" s="1054"/>
      <c r="AC354" s="1054"/>
      <c r="AD354" s="1055"/>
      <c r="AE354" s="1144">
        <v>0</v>
      </c>
      <c r="AF354" s="1145"/>
      <c r="AG354" s="1146"/>
    </row>
    <row r="355" spans="1:33" ht="15" x14ac:dyDescent="0.25">
      <c r="A355" s="1052">
        <v>54</v>
      </c>
      <c r="B355" s="1052"/>
      <c r="C355" s="1095">
        <v>4442</v>
      </c>
      <c r="D355" s="1095"/>
      <c r="E355" s="1164" t="s">
        <v>1873</v>
      </c>
      <c r="F355" s="1165"/>
      <c r="G355" s="1165"/>
      <c r="H355" s="1165"/>
      <c r="I355" s="1165"/>
      <c r="J355" s="1165"/>
      <c r="K355" s="1165"/>
      <c r="L355" s="1165"/>
      <c r="M355" s="1165"/>
      <c r="N355" s="1165"/>
      <c r="O355" s="1165"/>
      <c r="P355" s="1165"/>
      <c r="Q355" s="1165"/>
      <c r="R355" s="1165"/>
      <c r="S355" s="1165"/>
      <c r="T355" s="1165"/>
      <c r="U355" s="1165"/>
      <c r="V355" s="1166"/>
      <c r="W355" s="1141">
        <v>1</v>
      </c>
      <c r="X355" s="1142"/>
      <c r="Y355" s="1142"/>
      <c r="Z355" s="1143"/>
      <c r="AA355" s="1141">
        <v>3</v>
      </c>
      <c r="AB355" s="1142"/>
      <c r="AC355" s="1142"/>
      <c r="AD355" s="1143"/>
      <c r="AE355" s="1144">
        <v>0</v>
      </c>
      <c r="AF355" s="1145"/>
      <c r="AG355" s="1146"/>
    </row>
    <row r="356" spans="1:33" ht="15" x14ac:dyDescent="0.2">
      <c r="A356" s="1096"/>
      <c r="B356" s="1096"/>
      <c r="C356" s="1167">
        <v>451</v>
      </c>
      <c r="D356" s="1167"/>
      <c r="E356" s="1168" t="s">
        <v>1874</v>
      </c>
      <c r="F356" s="1169"/>
      <c r="G356" s="1169"/>
      <c r="H356" s="1169"/>
      <c r="I356" s="1169"/>
      <c r="J356" s="1169"/>
      <c r="K356" s="1169"/>
      <c r="L356" s="1169"/>
      <c r="M356" s="1169"/>
      <c r="N356" s="1169"/>
      <c r="O356" s="1169"/>
      <c r="P356" s="1169"/>
      <c r="Q356" s="1169"/>
      <c r="R356" s="1169"/>
      <c r="S356" s="1169"/>
      <c r="T356" s="1169"/>
      <c r="U356" s="1169"/>
      <c r="V356" s="1170"/>
      <c r="W356" s="1112">
        <f>W357+W358</f>
        <v>30079</v>
      </c>
      <c r="X356" s="1113"/>
      <c r="Y356" s="1113"/>
      <c r="Z356" s="1114"/>
      <c r="AA356" s="1112">
        <f>AA357+AA358</f>
        <v>29673</v>
      </c>
      <c r="AB356" s="1113"/>
      <c r="AC356" s="1113"/>
      <c r="AD356" s="1114"/>
      <c r="AE356" s="1134">
        <f t="shared" ref="AE356:AE409" si="11">(AA356/W356)-1</f>
        <v>-1.3497789155224593E-2</v>
      </c>
      <c r="AF356" s="1135"/>
      <c r="AG356" s="1136"/>
    </row>
    <row r="357" spans="1:33" ht="15" x14ac:dyDescent="0.25">
      <c r="A357" s="1052">
        <v>55</v>
      </c>
      <c r="B357" s="1052"/>
      <c r="C357" s="1095">
        <v>4511</v>
      </c>
      <c r="D357" s="1095"/>
      <c r="E357" s="1164" t="s">
        <v>1875</v>
      </c>
      <c r="F357" s="1165"/>
      <c r="G357" s="1165"/>
      <c r="H357" s="1165"/>
      <c r="I357" s="1165"/>
      <c r="J357" s="1165"/>
      <c r="K357" s="1165"/>
      <c r="L357" s="1165"/>
      <c r="M357" s="1165"/>
      <c r="N357" s="1165"/>
      <c r="O357" s="1165"/>
      <c r="P357" s="1165"/>
      <c r="Q357" s="1165"/>
      <c r="R357" s="1165"/>
      <c r="S357" s="1165"/>
      <c r="T357" s="1165"/>
      <c r="U357" s="1165"/>
      <c r="V357" s="1166"/>
      <c r="W357" s="1141">
        <v>30079</v>
      </c>
      <c r="X357" s="1142"/>
      <c r="Y357" s="1142"/>
      <c r="Z357" s="1143"/>
      <c r="AA357" s="1141">
        <v>29673</v>
      </c>
      <c r="AB357" s="1142"/>
      <c r="AC357" s="1142"/>
      <c r="AD357" s="1143"/>
      <c r="AE357" s="1144">
        <f t="shared" si="11"/>
        <v>-1.3497789155224593E-2</v>
      </c>
      <c r="AF357" s="1145"/>
      <c r="AG357" s="1146"/>
    </row>
    <row r="358" spans="1:33" ht="15" x14ac:dyDescent="0.25">
      <c r="A358" s="1052">
        <v>56</v>
      </c>
      <c r="B358" s="1052"/>
      <c r="C358" s="1095">
        <v>4512</v>
      </c>
      <c r="D358" s="1095"/>
      <c r="E358" s="1164" t="s">
        <v>1876</v>
      </c>
      <c r="F358" s="1165"/>
      <c r="G358" s="1165"/>
      <c r="H358" s="1165"/>
      <c r="I358" s="1165"/>
      <c r="J358" s="1165"/>
      <c r="K358" s="1165"/>
      <c r="L358" s="1165"/>
      <c r="M358" s="1165"/>
      <c r="N358" s="1165"/>
      <c r="O358" s="1165"/>
      <c r="P358" s="1165"/>
      <c r="Q358" s="1165"/>
      <c r="R358" s="1165"/>
      <c r="S358" s="1165"/>
      <c r="T358" s="1165"/>
      <c r="U358" s="1165"/>
      <c r="V358" s="1166"/>
      <c r="W358" s="1141">
        <v>0</v>
      </c>
      <c r="X358" s="1142"/>
      <c r="Y358" s="1142"/>
      <c r="Z358" s="1143"/>
      <c r="AA358" s="1141">
        <v>0</v>
      </c>
      <c r="AB358" s="1142"/>
      <c r="AC358" s="1142"/>
      <c r="AD358" s="1143"/>
      <c r="AE358" s="1144">
        <v>1</v>
      </c>
      <c r="AF358" s="1145"/>
      <c r="AG358" s="1146"/>
    </row>
    <row r="359" spans="1:33" ht="15" x14ac:dyDescent="0.2">
      <c r="A359" s="1096"/>
      <c r="B359" s="1096"/>
      <c r="C359" s="1167">
        <v>454</v>
      </c>
      <c r="D359" s="1167"/>
      <c r="E359" s="1168" t="s">
        <v>124</v>
      </c>
      <c r="F359" s="1169"/>
      <c r="G359" s="1169"/>
      <c r="H359" s="1169"/>
      <c r="I359" s="1169"/>
      <c r="J359" s="1169"/>
      <c r="K359" s="1169"/>
      <c r="L359" s="1169"/>
      <c r="M359" s="1169"/>
      <c r="N359" s="1169"/>
      <c r="O359" s="1169"/>
      <c r="P359" s="1169"/>
      <c r="Q359" s="1169"/>
      <c r="R359" s="1169"/>
      <c r="S359" s="1169"/>
      <c r="T359" s="1169"/>
      <c r="U359" s="1169"/>
      <c r="V359" s="1170"/>
      <c r="W359" s="1112">
        <f>W360</f>
        <v>29022</v>
      </c>
      <c r="X359" s="1113"/>
      <c r="Y359" s="1113"/>
      <c r="Z359" s="1114"/>
      <c r="AA359" s="1112">
        <f>AA360</f>
        <v>22765</v>
      </c>
      <c r="AB359" s="1113"/>
      <c r="AC359" s="1113"/>
      <c r="AD359" s="1114"/>
      <c r="AE359" s="1134">
        <f t="shared" si="11"/>
        <v>-0.21559506581214249</v>
      </c>
      <c r="AF359" s="1135"/>
      <c r="AG359" s="1136"/>
    </row>
    <row r="360" spans="1:33" ht="15" x14ac:dyDescent="0.25">
      <c r="A360" s="1052">
        <v>57</v>
      </c>
      <c r="B360" s="1052"/>
      <c r="C360" s="1095">
        <v>4541</v>
      </c>
      <c r="D360" s="1095"/>
      <c r="E360" s="1164" t="s">
        <v>1877</v>
      </c>
      <c r="F360" s="1165"/>
      <c r="G360" s="1165"/>
      <c r="H360" s="1165"/>
      <c r="I360" s="1165"/>
      <c r="J360" s="1165"/>
      <c r="K360" s="1165"/>
      <c r="L360" s="1165"/>
      <c r="M360" s="1165"/>
      <c r="N360" s="1165"/>
      <c r="O360" s="1165"/>
      <c r="P360" s="1165"/>
      <c r="Q360" s="1165"/>
      <c r="R360" s="1165"/>
      <c r="S360" s="1165"/>
      <c r="T360" s="1165"/>
      <c r="U360" s="1165"/>
      <c r="V360" s="1166"/>
      <c r="W360" s="1141">
        <v>29022</v>
      </c>
      <c r="X360" s="1142"/>
      <c r="Y360" s="1142"/>
      <c r="Z360" s="1143"/>
      <c r="AA360" s="1141">
        <v>22765</v>
      </c>
      <c r="AB360" s="1142"/>
      <c r="AC360" s="1142"/>
      <c r="AD360" s="1143"/>
      <c r="AE360" s="1144">
        <f t="shared" si="11"/>
        <v>-0.21559506581214249</v>
      </c>
      <c r="AF360" s="1145"/>
      <c r="AG360" s="1146"/>
    </row>
    <row r="361" spans="1:33" ht="15" x14ac:dyDescent="0.25">
      <c r="A361" s="1052"/>
      <c r="B361" s="1052"/>
      <c r="C361" s="1167">
        <v>462</v>
      </c>
      <c r="D361" s="1167"/>
      <c r="E361" s="1168" t="s">
        <v>3665</v>
      </c>
      <c r="F361" s="1169"/>
      <c r="G361" s="1169"/>
      <c r="H361" s="1169"/>
      <c r="I361" s="1169"/>
      <c r="J361" s="1169"/>
      <c r="K361" s="1169"/>
      <c r="L361" s="1169"/>
      <c r="M361" s="1169"/>
      <c r="N361" s="1169"/>
      <c r="O361" s="1169"/>
      <c r="P361" s="1169"/>
      <c r="Q361" s="1169"/>
      <c r="R361" s="1169"/>
      <c r="S361" s="1169"/>
      <c r="T361" s="1169"/>
      <c r="U361" s="1169"/>
      <c r="V361" s="1170"/>
      <c r="W361" s="1131">
        <f>W362+W363</f>
        <v>89145</v>
      </c>
      <c r="X361" s="1132"/>
      <c r="Y361" s="1132"/>
      <c r="Z361" s="1133"/>
      <c r="AA361" s="1131">
        <f>AA362+AA363</f>
        <v>0</v>
      </c>
      <c r="AB361" s="1132"/>
      <c r="AC361" s="1132"/>
      <c r="AD361" s="1133"/>
      <c r="AE361" s="1144">
        <v>0</v>
      </c>
      <c r="AF361" s="1145"/>
      <c r="AG361" s="1146"/>
    </row>
    <row r="362" spans="1:33" ht="15" x14ac:dyDescent="0.25">
      <c r="A362" s="1052">
        <v>58</v>
      </c>
      <c r="B362" s="1052"/>
      <c r="C362" s="1095">
        <v>4621</v>
      </c>
      <c r="D362" s="1095"/>
      <c r="E362" s="1164" t="s">
        <v>3666</v>
      </c>
      <c r="F362" s="1165"/>
      <c r="G362" s="1165"/>
      <c r="H362" s="1165"/>
      <c r="I362" s="1165"/>
      <c r="J362" s="1165"/>
      <c r="K362" s="1165"/>
      <c r="L362" s="1165"/>
      <c r="M362" s="1165"/>
      <c r="N362" s="1165"/>
      <c r="O362" s="1165"/>
      <c r="P362" s="1165"/>
      <c r="Q362" s="1165"/>
      <c r="R362" s="1165"/>
      <c r="S362" s="1165"/>
      <c r="T362" s="1165"/>
      <c r="U362" s="1165"/>
      <c r="V362" s="1166"/>
      <c r="W362" s="1141">
        <v>88234</v>
      </c>
      <c r="X362" s="1142"/>
      <c r="Y362" s="1142"/>
      <c r="Z362" s="1143"/>
      <c r="AA362" s="1141">
        <v>0</v>
      </c>
      <c r="AB362" s="1142"/>
      <c r="AC362" s="1142"/>
      <c r="AD362" s="1143"/>
      <c r="AE362" s="1144">
        <v>0</v>
      </c>
      <c r="AF362" s="1145"/>
      <c r="AG362" s="1146"/>
    </row>
    <row r="363" spans="1:33" ht="15" x14ac:dyDescent="0.25">
      <c r="A363" s="1052">
        <v>59</v>
      </c>
      <c r="B363" s="1052"/>
      <c r="C363" s="1095">
        <v>4622</v>
      </c>
      <c r="D363" s="1095"/>
      <c r="E363" s="1164" t="s">
        <v>3667</v>
      </c>
      <c r="F363" s="1165"/>
      <c r="G363" s="1165"/>
      <c r="H363" s="1165"/>
      <c r="I363" s="1165"/>
      <c r="J363" s="1165"/>
      <c r="K363" s="1165"/>
      <c r="L363" s="1165"/>
      <c r="M363" s="1165"/>
      <c r="N363" s="1165"/>
      <c r="O363" s="1165"/>
      <c r="P363" s="1165"/>
      <c r="Q363" s="1165"/>
      <c r="R363" s="1165"/>
      <c r="S363" s="1165"/>
      <c r="T363" s="1165"/>
      <c r="U363" s="1165"/>
      <c r="V363" s="1166"/>
      <c r="W363" s="1141">
        <v>911</v>
      </c>
      <c r="X363" s="1142"/>
      <c r="Y363" s="1142"/>
      <c r="Z363" s="1143"/>
      <c r="AA363" s="1141">
        <v>0</v>
      </c>
      <c r="AB363" s="1142"/>
      <c r="AC363" s="1142"/>
      <c r="AD363" s="1143"/>
      <c r="AE363" s="1144">
        <v>0</v>
      </c>
      <c r="AF363" s="1145"/>
      <c r="AG363" s="1146"/>
    </row>
    <row r="364" spans="1:33" ht="15" x14ac:dyDescent="0.2">
      <c r="A364" s="1096"/>
      <c r="B364" s="1096"/>
      <c r="C364" s="1167">
        <v>463</v>
      </c>
      <c r="D364" s="1167"/>
      <c r="E364" s="1168" t="s">
        <v>440</v>
      </c>
      <c r="F364" s="1169"/>
      <c r="G364" s="1169"/>
      <c r="H364" s="1169"/>
      <c r="I364" s="1169"/>
      <c r="J364" s="1169"/>
      <c r="K364" s="1169"/>
      <c r="L364" s="1169"/>
      <c r="M364" s="1169"/>
      <c r="N364" s="1169"/>
      <c r="O364" s="1169"/>
      <c r="P364" s="1169"/>
      <c r="Q364" s="1169"/>
      <c r="R364" s="1169"/>
      <c r="S364" s="1169"/>
      <c r="T364" s="1169"/>
      <c r="U364" s="1169"/>
      <c r="V364" s="1170"/>
      <c r="W364" s="1112">
        <f>W365+W366</f>
        <v>22881</v>
      </c>
      <c r="X364" s="1113"/>
      <c r="Y364" s="1113"/>
      <c r="Z364" s="1114"/>
      <c r="AA364" s="1112">
        <f>AA365+AA366</f>
        <v>101314</v>
      </c>
      <c r="AB364" s="1113"/>
      <c r="AC364" s="1113"/>
      <c r="AD364" s="1114"/>
      <c r="AE364" s="1134">
        <v>0</v>
      </c>
      <c r="AF364" s="1135"/>
      <c r="AG364" s="1136"/>
    </row>
    <row r="365" spans="1:33" ht="15" x14ac:dyDescent="0.25">
      <c r="A365" s="1052">
        <v>60</v>
      </c>
      <c r="B365" s="1052"/>
      <c r="C365" s="1095">
        <v>4631</v>
      </c>
      <c r="D365" s="1095"/>
      <c r="E365" s="1164" t="s">
        <v>571</v>
      </c>
      <c r="F365" s="1165"/>
      <c r="G365" s="1165"/>
      <c r="H365" s="1165"/>
      <c r="I365" s="1165"/>
      <c r="J365" s="1165"/>
      <c r="K365" s="1165"/>
      <c r="L365" s="1165"/>
      <c r="M365" s="1165"/>
      <c r="N365" s="1165"/>
      <c r="O365" s="1165"/>
      <c r="P365" s="1165"/>
      <c r="Q365" s="1165"/>
      <c r="R365" s="1165"/>
      <c r="S365" s="1165"/>
      <c r="T365" s="1165"/>
      <c r="U365" s="1165"/>
      <c r="V365" s="1166"/>
      <c r="W365" s="1141">
        <v>22881</v>
      </c>
      <c r="X365" s="1142"/>
      <c r="Y365" s="1142"/>
      <c r="Z365" s="1143"/>
      <c r="AA365" s="1141">
        <v>100124</v>
      </c>
      <c r="AB365" s="1142"/>
      <c r="AC365" s="1142"/>
      <c r="AD365" s="1143"/>
      <c r="AE365" s="1144">
        <v>0</v>
      </c>
      <c r="AF365" s="1145"/>
      <c r="AG365" s="1146"/>
    </row>
    <row r="366" spans="1:33" ht="15" x14ac:dyDescent="0.25">
      <c r="A366" s="1052">
        <v>61</v>
      </c>
      <c r="B366" s="1052"/>
      <c r="C366" s="1095">
        <v>4632</v>
      </c>
      <c r="D366" s="1095"/>
      <c r="E366" s="1164" t="s">
        <v>1878</v>
      </c>
      <c r="F366" s="1165"/>
      <c r="G366" s="1165"/>
      <c r="H366" s="1165"/>
      <c r="I366" s="1165"/>
      <c r="J366" s="1165"/>
      <c r="K366" s="1165"/>
      <c r="L366" s="1165"/>
      <c r="M366" s="1165"/>
      <c r="N366" s="1165"/>
      <c r="O366" s="1165"/>
      <c r="P366" s="1165"/>
      <c r="Q366" s="1165"/>
      <c r="R366" s="1165"/>
      <c r="S366" s="1165"/>
      <c r="T366" s="1165"/>
      <c r="U366" s="1165"/>
      <c r="V366" s="1166"/>
      <c r="W366" s="1141">
        <v>0</v>
      </c>
      <c r="X366" s="1142"/>
      <c r="Y366" s="1142"/>
      <c r="Z366" s="1143"/>
      <c r="AA366" s="1141">
        <v>1190</v>
      </c>
      <c r="AB366" s="1142"/>
      <c r="AC366" s="1142"/>
      <c r="AD366" s="1143"/>
      <c r="AE366" s="1144">
        <v>1</v>
      </c>
      <c r="AF366" s="1145"/>
      <c r="AG366" s="1146"/>
    </row>
    <row r="367" spans="1:33" ht="15" x14ac:dyDescent="0.25">
      <c r="A367" s="1187"/>
      <c r="B367" s="1188"/>
      <c r="C367" s="1191">
        <v>464</v>
      </c>
      <c r="D367" s="1192"/>
      <c r="E367" s="1168" t="s">
        <v>127</v>
      </c>
      <c r="F367" s="1169"/>
      <c r="G367" s="1169"/>
      <c r="H367" s="1169"/>
      <c r="I367" s="1169"/>
      <c r="J367" s="1169"/>
      <c r="K367" s="1169"/>
      <c r="L367" s="1169"/>
      <c r="M367" s="1169"/>
      <c r="N367" s="1169"/>
      <c r="O367" s="1169"/>
      <c r="P367" s="1169"/>
      <c r="Q367" s="1169"/>
      <c r="R367" s="1169"/>
      <c r="S367" s="1169"/>
      <c r="T367" s="1169"/>
      <c r="U367" s="1169"/>
      <c r="V367" s="1170"/>
      <c r="W367" s="1131">
        <f>+W368+W369</f>
        <v>0</v>
      </c>
      <c r="X367" s="1132"/>
      <c r="Y367" s="1132"/>
      <c r="Z367" s="1133"/>
      <c r="AA367" s="1131">
        <f>+AA368+AA369</f>
        <v>16572</v>
      </c>
      <c r="AB367" s="1132"/>
      <c r="AC367" s="1132"/>
      <c r="AD367" s="1133"/>
      <c r="AE367" s="1134">
        <v>0</v>
      </c>
      <c r="AF367" s="1135"/>
      <c r="AG367" s="1136"/>
    </row>
    <row r="368" spans="1:33" ht="15" x14ac:dyDescent="0.25">
      <c r="A368" s="1187">
        <v>62</v>
      </c>
      <c r="B368" s="1188"/>
      <c r="C368" s="1189">
        <v>4641</v>
      </c>
      <c r="D368" s="1190"/>
      <c r="E368" s="1164" t="s">
        <v>1879</v>
      </c>
      <c r="F368" s="1165"/>
      <c r="G368" s="1165"/>
      <c r="H368" s="1165"/>
      <c r="I368" s="1165"/>
      <c r="J368" s="1165"/>
      <c r="K368" s="1165"/>
      <c r="L368" s="1165"/>
      <c r="M368" s="1165"/>
      <c r="N368" s="1165"/>
      <c r="O368" s="1165"/>
      <c r="P368" s="1165"/>
      <c r="Q368" s="1165"/>
      <c r="R368" s="1165"/>
      <c r="S368" s="1165"/>
      <c r="T368" s="1165"/>
      <c r="U368" s="1165"/>
      <c r="V368" s="1166"/>
      <c r="W368" s="1141">
        <v>0</v>
      </c>
      <c r="X368" s="1142"/>
      <c r="Y368" s="1142"/>
      <c r="Z368" s="1143"/>
      <c r="AA368" s="1141">
        <v>16572</v>
      </c>
      <c r="AB368" s="1142"/>
      <c r="AC368" s="1142"/>
      <c r="AD368" s="1143"/>
      <c r="AE368" s="1144">
        <v>0</v>
      </c>
      <c r="AF368" s="1145"/>
      <c r="AG368" s="1146"/>
    </row>
    <row r="369" spans="1:33" ht="15" x14ac:dyDescent="0.25">
      <c r="A369" s="1187">
        <v>63</v>
      </c>
      <c r="B369" s="1188"/>
      <c r="C369" s="1189">
        <v>4642</v>
      </c>
      <c r="D369" s="1190"/>
      <c r="E369" s="1164" t="s">
        <v>1880</v>
      </c>
      <c r="F369" s="1165"/>
      <c r="G369" s="1165"/>
      <c r="H369" s="1165"/>
      <c r="I369" s="1165"/>
      <c r="J369" s="1165"/>
      <c r="K369" s="1165"/>
      <c r="L369" s="1165"/>
      <c r="M369" s="1165"/>
      <c r="N369" s="1165"/>
      <c r="O369" s="1165"/>
      <c r="P369" s="1165"/>
      <c r="Q369" s="1165"/>
      <c r="R369" s="1165"/>
      <c r="S369" s="1165"/>
      <c r="T369" s="1165"/>
      <c r="U369" s="1165"/>
      <c r="V369" s="1166"/>
      <c r="W369" s="1141">
        <v>0</v>
      </c>
      <c r="X369" s="1142"/>
      <c r="Y369" s="1142"/>
      <c r="Z369" s="1143"/>
      <c r="AA369" s="1141">
        <v>0</v>
      </c>
      <c r="AB369" s="1142"/>
      <c r="AC369" s="1142"/>
      <c r="AD369" s="1143"/>
      <c r="AE369" s="1144">
        <v>1</v>
      </c>
      <c r="AF369" s="1145"/>
      <c r="AG369" s="1146"/>
    </row>
    <row r="370" spans="1:33" ht="15" x14ac:dyDescent="0.25">
      <c r="A370" s="1052"/>
      <c r="B370" s="1052"/>
      <c r="C370" s="1167">
        <v>465</v>
      </c>
      <c r="D370" s="1167"/>
      <c r="E370" s="1168" t="s">
        <v>900</v>
      </c>
      <c r="F370" s="1169"/>
      <c r="G370" s="1169"/>
      <c r="H370" s="1169"/>
      <c r="I370" s="1169"/>
      <c r="J370" s="1169"/>
      <c r="K370" s="1169"/>
      <c r="L370" s="1169"/>
      <c r="M370" s="1169"/>
      <c r="N370" s="1169"/>
      <c r="O370" s="1169"/>
      <c r="P370" s="1169"/>
      <c r="Q370" s="1169"/>
      <c r="R370" s="1169"/>
      <c r="S370" s="1169"/>
      <c r="T370" s="1169"/>
      <c r="U370" s="1169"/>
      <c r="V370" s="1170"/>
      <c r="W370" s="1131">
        <f>+W371</f>
        <v>788</v>
      </c>
      <c r="X370" s="1132"/>
      <c r="Y370" s="1132"/>
      <c r="Z370" s="1133"/>
      <c r="AA370" s="1131">
        <f>+AA371</f>
        <v>2949</v>
      </c>
      <c r="AB370" s="1132"/>
      <c r="AC370" s="1132"/>
      <c r="AD370" s="1133"/>
      <c r="AE370" s="1134">
        <f t="shared" si="11"/>
        <v>2.7423857868020303</v>
      </c>
      <c r="AF370" s="1135"/>
      <c r="AG370" s="1136"/>
    </row>
    <row r="371" spans="1:33" ht="15" x14ac:dyDescent="0.25">
      <c r="A371" s="1052">
        <v>64</v>
      </c>
      <c r="B371" s="1052"/>
      <c r="C371" s="1095">
        <v>4651</v>
      </c>
      <c r="D371" s="1095"/>
      <c r="E371" s="1164" t="s">
        <v>1881</v>
      </c>
      <c r="F371" s="1165"/>
      <c r="G371" s="1165"/>
      <c r="H371" s="1165"/>
      <c r="I371" s="1165"/>
      <c r="J371" s="1165"/>
      <c r="K371" s="1165"/>
      <c r="L371" s="1165"/>
      <c r="M371" s="1165"/>
      <c r="N371" s="1165"/>
      <c r="O371" s="1165"/>
      <c r="P371" s="1165"/>
      <c r="Q371" s="1165"/>
      <c r="R371" s="1165"/>
      <c r="S371" s="1165"/>
      <c r="T371" s="1165"/>
      <c r="U371" s="1165"/>
      <c r="V371" s="1166"/>
      <c r="W371" s="1141">
        <v>788</v>
      </c>
      <c r="X371" s="1142"/>
      <c r="Y371" s="1142"/>
      <c r="Z371" s="1143"/>
      <c r="AA371" s="1141">
        <v>2949</v>
      </c>
      <c r="AB371" s="1142"/>
      <c r="AC371" s="1142"/>
      <c r="AD371" s="1143"/>
      <c r="AE371" s="1144">
        <f t="shared" si="11"/>
        <v>2.7423857868020303</v>
      </c>
      <c r="AF371" s="1145"/>
      <c r="AG371" s="1146"/>
    </row>
    <row r="372" spans="1:33" ht="15" x14ac:dyDescent="0.2">
      <c r="A372" s="1096"/>
      <c r="B372" s="1096"/>
      <c r="C372" s="1167">
        <v>472</v>
      </c>
      <c r="D372" s="1167"/>
      <c r="E372" s="1168" t="s">
        <v>129</v>
      </c>
      <c r="F372" s="1169"/>
      <c r="G372" s="1169"/>
      <c r="H372" s="1169"/>
      <c r="I372" s="1169"/>
      <c r="J372" s="1169"/>
      <c r="K372" s="1169"/>
      <c r="L372" s="1169"/>
      <c r="M372" s="1169"/>
      <c r="N372" s="1169"/>
      <c r="O372" s="1169"/>
      <c r="P372" s="1169"/>
      <c r="Q372" s="1169"/>
      <c r="R372" s="1169"/>
      <c r="S372" s="1169"/>
      <c r="T372" s="1169"/>
      <c r="U372" s="1169"/>
      <c r="V372" s="1170"/>
      <c r="W372" s="1112">
        <f>SUM(W373:W378)</f>
        <v>90981</v>
      </c>
      <c r="X372" s="1113"/>
      <c r="Y372" s="1113"/>
      <c r="Z372" s="1114"/>
      <c r="AA372" s="1112">
        <f>SUM(AA373:AA378)</f>
        <v>86917</v>
      </c>
      <c r="AB372" s="1113"/>
      <c r="AC372" s="1113"/>
      <c r="AD372" s="1114"/>
      <c r="AE372" s="1134">
        <f t="shared" si="11"/>
        <v>-4.4668667084336255E-2</v>
      </c>
      <c r="AF372" s="1135"/>
      <c r="AG372" s="1136"/>
    </row>
    <row r="373" spans="1:33" ht="15" x14ac:dyDescent="0.25">
      <c r="A373" s="1070">
        <v>65</v>
      </c>
      <c r="B373" s="1070"/>
      <c r="C373" s="1095">
        <v>4721</v>
      </c>
      <c r="D373" s="1095"/>
      <c r="E373" s="1164" t="s">
        <v>1882</v>
      </c>
      <c r="F373" s="1165"/>
      <c r="G373" s="1165"/>
      <c r="H373" s="1165"/>
      <c r="I373" s="1165"/>
      <c r="J373" s="1165"/>
      <c r="K373" s="1165"/>
      <c r="L373" s="1165"/>
      <c r="M373" s="1165"/>
      <c r="N373" s="1165"/>
      <c r="O373" s="1165"/>
      <c r="P373" s="1165"/>
      <c r="Q373" s="1165"/>
      <c r="R373" s="1165"/>
      <c r="S373" s="1165"/>
      <c r="T373" s="1165"/>
      <c r="U373" s="1165"/>
      <c r="V373" s="1166"/>
      <c r="W373" s="1141">
        <v>0</v>
      </c>
      <c r="X373" s="1142"/>
      <c r="Y373" s="1142"/>
      <c r="Z373" s="1143"/>
      <c r="AA373" s="1141">
        <v>0</v>
      </c>
      <c r="AB373" s="1142"/>
      <c r="AC373" s="1142"/>
      <c r="AD373" s="1143"/>
      <c r="AE373" s="1144">
        <v>0</v>
      </c>
      <c r="AF373" s="1145"/>
      <c r="AG373" s="1146"/>
    </row>
    <row r="374" spans="1:33" ht="15" x14ac:dyDescent="0.25">
      <c r="A374" s="1070">
        <v>66</v>
      </c>
      <c r="B374" s="1070"/>
      <c r="C374" s="1095">
        <v>4723</v>
      </c>
      <c r="D374" s="1095"/>
      <c r="E374" s="1164" t="s">
        <v>1883</v>
      </c>
      <c r="F374" s="1165"/>
      <c r="G374" s="1165"/>
      <c r="H374" s="1165"/>
      <c r="I374" s="1165"/>
      <c r="J374" s="1165"/>
      <c r="K374" s="1165"/>
      <c r="L374" s="1165"/>
      <c r="M374" s="1165"/>
      <c r="N374" s="1165"/>
      <c r="O374" s="1165"/>
      <c r="P374" s="1165"/>
      <c r="Q374" s="1165"/>
      <c r="R374" s="1165"/>
      <c r="S374" s="1165"/>
      <c r="T374" s="1165"/>
      <c r="U374" s="1165"/>
      <c r="V374" s="1166"/>
      <c r="W374" s="1141">
        <v>4729</v>
      </c>
      <c r="X374" s="1142"/>
      <c r="Y374" s="1142"/>
      <c r="Z374" s="1143"/>
      <c r="AA374" s="1141">
        <v>4438</v>
      </c>
      <c r="AB374" s="1142"/>
      <c r="AC374" s="1142"/>
      <c r="AD374" s="1143"/>
      <c r="AE374" s="1144">
        <f t="shared" si="11"/>
        <v>-6.1535208289278942E-2</v>
      </c>
      <c r="AF374" s="1145"/>
      <c r="AG374" s="1146"/>
    </row>
    <row r="375" spans="1:33" ht="15" x14ac:dyDescent="0.25">
      <c r="A375" s="1070">
        <v>67</v>
      </c>
      <c r="B375" s="1070"/>
      <c r="C375" s="1095">
        <v>4726</v>
      </c>
      <c r="D375" s="1095"/>
      <c r="E375" s="1164" t="s">
        <v>1884</v>
      </c>
      <c r="F375" s="1165"/>
      <c r="G375" s="1165"/>
      <c r="H375" s="1165"/>
      <c r="I375" s="1165"/>
      <c r="J375" s="1165"/>
      <c r="K375" s="1165"/>
      <c r="L375" s="1165"/>
      <c r="M375" s="1165"/>
      <c r="N375" s="1165"/>
      <c r="O375" s="1165"/>
      <c r="P375" s="1165"/>
      <c r="Q375" s="1165"/>
      <c r="R375" s="1165"/>
      <c r="S375" s="1165"/>
      <c r="T375" s="1165"/>
      <c r="U375" s="1165"/>
      <c r="V375" s="1166"/>
      <c r="W375" s="1141">
        <v>930</v>
      </c>
      <c r="X375" s="1142"/>
      <c r="Y375" s="1142"/>
      <c r="Z375" s="1143"/>
      <c r="AA375" s="1141">
        <v>1109</v>
      </c>
      <c r="AB375" s="1142"/>
      <c r="AC375" s="1142"/>
      <c r="AD375" s="1143"/>
      <c r="AE375" s="1144">
        <f t="shared" si="11"/>
        <v>0.19247311827956981</v>
      </c>
      <c r="AF375" s="1145"/>
      <c r="AG375" s="1146"/>
    </row>
    <row r="376" spans="1:33" ht="15" x14ac:dyDescent="0.25">
      <c r="A376" s="1070">
        <v>68</v>
      </c>
      <c r="B376" s="1070"/>
      <c r="C376" s="1095">
        <v>4727</v>
      </c>
      <c r="D376" s="1095"/>
      <c r="E376" s="1164" t="s">
        <v>1885</v>
      </c>
      <c r="F376" s="1165"/>
      <c r="G376" s="1165"/>
      <c r="H376" s="1165"/>
      <c r="I376" s="1165"/>
      <c r="J376" s="1165"/>
      <c r="K376" s="1165"/>
      <c r="L376" s="1165"/>
      <c r="M376" s="1165"/>
      <c r="N376" s="1165"/>
      <c r="O376" s="1165"/>
      <c r="P376" s="1165"/>
      <c r="Q376" s="1165"/>
      <c r="R376" s="1165"/>
      <c r="S376" s="1165"/>
      <c r="T376" s="1165"/>
      <c r="U376" s="1165"/>
      <c r="V376" s="1166"/>
      <c r="W376" s="1141">
        <v>39995</v>
      </c>
      <c r="X376" s="1142"/>
      <c r="Y376" s="1142"/>
      <c r="Z376" s="1143"/>
      <c r="AA376" s="1141">
        <v>47119</v>
      </c>
      <c r="AB376" s="1142"/>
      <c r="AC376" s="1142"/>
      <c r="AD376" s="1143"/>
      <c r="AE376" s="1144">
        <f t="shared" si="11"/>
        <v>0.17812226528316044</v>
      </c>
      <c r="AF376" s="1145"/>
      <c r="AG376" s="1146"/>
    </row>
    <row r="377" spans="1:33" ht="15" x14ac:dyDescent="0.25">
      <c r="A377" s="1070">
        <v>69</v>
      </c>
      <c r="B377" s="1070"/>
      <c r="C377" s="1095">
        <v>4728</v>
      </c>
      <c r="D377" s="1095"/>
      <c r="E377" s="1164" t="s">
        <v>1886</v>
      </c>
      <c r="F377" s="1165"/>
      <c r="G377" s="1165"/>
      <c r="H377" s="1165"/>
      <c r="I377" s="1165"/>
      <c r="J377" s="1165"/>
      <c r="K377" s="1165"/>
      <c r="L377" s="1165"/>
      <c r="M377" s="1165"/>
      <c r="N377" s="1165"/>
      <c r="O377" s="1165"/>
      <c r="P377" s="1165"/>
      <c r="Q377" s="1165"/>
      <c r="R377" s="1165"/>
      <c r="S377" s="1165"/>
      <c r="T377" s="1165"/>
      <c r="U377" s="1165"/>
      <c r="V377" s="1166"/>
      <c r="W377" s="1141">
        <v>45027</v>
      </c>
      <c r="X377" s="1142"/>
      <c r="Y377" s="1142"/>
      <c r="Z377" s="1143"/>
      <c r="AA377" s="1141">
        <v>34251</v>
      </c>
      <c r="AB377" s="1142"/>
      <c r="AC377" s="1142"/>
      <c r="AD377" s="1143"/>
      <c r="AE377" s="1144">
        <v>0</v>
      </c>
      <c r="AF377" s="1145"/>
      <c r="AG377" s="1146"/>
    </row>
    <row r="378" spans="1:33" ht="15" x14ac:dyDescent="0.25">
      <c r="A378" s="1070">
        <v>70</v>
      </c>
      <c r="B378" s="1070"/>
      <c r="C378" s="1095">
        <v>4729</v>
      </c>
      <c r="D378" s="1095"/>
      <c r="E378" s="1164" t="s">
        <v>1887</v>
      </c>
      <c r="F378" s="1165"/>
      <c r="G378" s="1165"/>
      <c r="H378" s="1165"/>
      <c r="I378" s="1165"/>
      <c r="J378" s="1165"/>
      <c r="K378" s="1165"/>
      <c r="L378" s="1165"/>
      <c r="M378" s="1165"/>
      <c r="N378" s="1165"/>
      <c r="O378" s="1165"/>
      <c r="P378" s="1165"/>
      <c r="Q378" s="1165"/>
      <c r="R378" s="1165"/>
      <c r="S378" s="1165"/>
      <c r="T378" s="1165"/>
      <c r="U378" s="1165"/>
      <c r="V378" s="1166"/>
      <c r="W378" s="1141">
        <v>300</v>
      </c>
      <c r="X378" s="1142"/>
      <c r="Y378" s="1142"/>
      <c r="Z378" s="1143"/>
      <c r="AA378" s="1141">
        <v>0</v>
      </c>
      <c r="AB378" s="1142"/>
      <c r="AC378" s="1142"/>
      <c r="AD378" s="1143"/>
      <c r="AE378" s="1144">
        <v>1</v>
      </c>
      <c r="AF378" s="1145"/>
      <c r="AG378" s="1146"/>
    </row>
    <row r="379" spans="1:33" ht="15" x14ac:dyDescent="0.2">
      <c r="A379" s="1096"/>
      <c r="B379" s="1096"/>
      <c r="C379" s="1167">
        <v>481</v>
      </c>
      <c r="D379" s="1167"/>
      <c r="E379" s="1168" t="s">
        <v>130</v>
      </c>
      <c r="F379" s="1169"/>
      <c r="G379" s="1169"/>
      <c r="H379" s="1169"/>
      <c r="I379" s="1169"/>
      <c r="J379" s="1169"/>
      <c r="K379" s="1169"/>
      <c r="L379" s="1169"/>
      <c r="M379" s="1169"/>
      <c r="N379" s="1169"/>
      <c r="O379" s="1169"/>
      <c r="P379" s="1169"/>
      <c r="Q379" s="1169"/>
      <c r="R379" s="1169"/>
      <c r="S379" s="1169"/>
      <c r="T379" s="1169"/>
      <c r="U379" s="1169"/>
      <c r="V379" s="1170"/>
      <c r="W379" s="1112">
        <f>SUM(W380:W381)</f>
        <v>51834</v>
      </c>
      <c r="X379" s="1113"/>
      <c r="Y379" s="1113"/>
      <c r="Z379" s="1114"/>
      <c r="AA379" s="1112">
        <f>SUM(AA380:AA381)</f>
        <v>51884</v>
      </c>
      <c r="AB379" s="1113"/>
      <c r="AC379" s="1113"/>
      <c r="AD379" s="1114"/>
      <c r="AE379" s="1134">
        <f t="shared" si="11"/>
        <v>9.6461781842038796E-4</v>
      </c>
      <c r="AF379" s="1135"/>
      <c r="AG379" s="1136"/>
    </row>
    <row r="380" spans="1:33" ht="15" x14ac:dyDescent="0.25">
      <c r="A380" s="1070">
        <v>71</v>
      </c>
      <c r="B380" s="1070"/>
      <c r="C380" s="1095">
        <v>4811</v>
      </c>
      <c r="D380" s="1095"/>
      <c r="E380" s="1164" t="s">
        <v>1888</v>
      </c>
      <c r="F380" s="1165"/>
      <c r="G380" s="1165"/>
      <c r="H380" s="1165"/>
      <c r="I380" s="1165"/>
      <c r="J380" s="1165"/>
      <c r="K380" s="1165"/>
      <c r="L380" s="1165"/>
      <c r="M380" s="1165"/>
      <c r="N380" s="1165"/>
      <c r="O380" s="1165"/>
      <c r="P380" s="1165"/>
      <c r="Q380" s="1165"/>
      <c r="R380" s="1165"/>
      <c r="S380" s="1165"/>
      <c r="T380" s="1165"/>
      <c r="U380" s="1165"/>
      <c r="V380" s="1166"/>
      <c r="W380" s="1141">
        <v>5120</v>
      </c>
      <c r="X380" s="1142"/>
      <c r="Y380" s="1142"/>
      <c r="Z380" s="1143"/>
      <c r="AA380" s="1141">
        <v>5498</v>
      </c>
      <c r="AB380" s="1142"/>
      <c r="AC380" s="1142"/>
      <c r="AD380" s="1143"/>
      <c r="AE380" s="1144">
        <f t="shared" si="11"/>
        <v>7.3828124999999911E-2</v>
      </c>
      <c r="AF380" s="1145"/>
      <c r="AG380" s="1146"/>
    </row>
    <row r="381" spans="1:33" ht="15" x14ac:dyDescent="0.25">
      <c r="A381" s="1052">
        <v>72</v>
      </c>
      <c r="B381" s="1052"/>
      <c r="C381" s="1095">
        <v>4819</v>
      </c>
      <c r="D381" s="1095"/>
      <c r="E381" s="1164" t="s">
        <v>1889</v>
      </c>
      <c r="F381" s="1165"/>
      <c r="G381" s="1165"/>
      <c r="H381" s="1165"/>
      <c r="I381" s="1165"/>
      <c r="J381" s="1165"/>
      <c r="K381" s="1165"/>
      <c r="L381" s="1165"/>
      <c r="M381" s="1165"/>
      <c r="N381" s="1165"/>
      <c r="O381" s="1165"/>
      <c r="P381" s="1165"/>
      <c r="Q381" s="1165"/>
      <c r="R381" s="1165"/>
      <c r="S381" s="1165"/>
      <c r="T381" s="1165"/>
      <c r="U381" s="1165"/>
      <c r="V381" s="1166"/>
      <c r="W381" s="1141">
        <v>46714</v>
      </c>
      <c r="X381" s="1142"/>
      <c r="Y381" s="1142"/>
      <c r="Z381" s="1143"/>
      <c r="AA381" s="1141">
        <v>46386</v>
      </c>
      <c r="AB381" s="1142"/>
      <c r="AC381" s="1142"/>
      <c r="AD381" s="1143"/>
      <c r="AE381" s="1144">
        <f t="shared" si="11"/>
        <v>-7.0214496724750886E-3</v>
      </c>
      <c r="AF381" s="1145"/>
      <c r="AG381" s="1146"/>
    </row>
    <row r="382" spans="1:33" ht="15" x14ac:dyDescent="0.2">
      <c r="A382" s="1096"/>
      <c r="B382" s="1096"/>
      <c r="C382" s="1167">
        <v>482</v>
      </c>
      <c r="D382" s="1167"/>
      <c r="E382" s="1168" t="s">
        <v>131</v>
      </c>
      <c r="F382" s="1169"/>
      <c r="G382" s="1169"/>
      <c r="H382" s="1169"/>
      <c r="I382" s="1169"/>
      <c r="J382" s="1169"/>
      <c r="K382" s="1169"/>
      <c r="L382" s="1169"/>
      <c r="M382" s="1169"/>
      <c r="N382" s="1169"/>
      <c r="O382" s="1169"/>
      <c r="P382" s="1169"/>
      <c r="Q382" s="1169"/>
      <c r="R382" s="1169"/>
      <c r="S382" s="1169"/>
      <c r="T382" s="1169"/>
      <c r="U382" s="1169"/>
      <c r="V382" s="1170"/>
      <c r="W382" s="1112">
        <f>SUM(W383:W385)</f>
        <v>4129</v>
      </c>
      <c r="X382" s="1113"/>
      <c r="Y382" s="1113"/>
      <c r="Z382" s="1114"/>
      <c r="AA382" s="1112">
        <f>SUM(AA383:AA385)</f>
        <v>3151</v>
      </c>
      <c r="AB382" s="1113"/>
      <c r="AC382" s="1113"/>
      <c r="AD382" s="1114"/>
      <c r="AE382" s="1134">
        <f t="shared" si="11"/>
        <v>-0.236861225478324</v>
      </c>
      <c r="AF382" s="1135"/>
      <c r="AG382" s="1136"/>
    </row>
    <row r="383" spans="1:33" ht="15" x14ac:dyDescent="0.25">
      <c r="A383" s="1070">
        <v>73</v>
      </c>
      <c r="B383" s="1070"/>
      <c r="C383" s="1095">
        <v>4821</v>
      </c>
      <c r="D383" s="1095"/>
      <c r="E383" s="1164" t="s">
        <v>1890</v>
      </c>
      <c r="F383" s="1165"/>
      <c r="G383" s="1165"/>
      <c r="H383" s="1165"/>
      <c r="I383" s="1165"/>
      <c r="J383" s="1165"/>
      <c r="K383" s="1165"/>
      <c r="L383" s="1165"/>
      <c r="M383" s="1165"/>
      <c r="N383" s="1165"/>
      <c r="O383" s="1165"/>
      <c r="P383" s="1165"/>
      <c r="Q383" s="1165"/>
      <c r="R383" s="1165"/>
      <c r="S383" s="1165"/>
      <c r="T383" s="1165"/>
      <c r="U383" s="1165"/>
      <c r="V383" s="1166"/>
      <c r="W383" s="1141">
        <v>1837</v>
      </c>
      <c r="X383" s="1142"/>
      <c r="Y383" s="1142"/>
      <c r="Z383" s="1143"/>
      <c r="AA383" s="1141">
        <v>1436</v>
      </c>
      <c r="AB383" s="1142"/>
      <c r="AC383" s="1142"/>
      <c r="AD383" s="1143"/>
      <c r="AE383" s="1144">
        <f t="shared" si="11"/>
        <v>-0.21829069134458357</v>
      </c>
      <c r="AF383" s="1145"/>
      <c r="AG383" s="1146"/>
    </row>
    <row r="384" spans="1:33" ht="15" x14ac:dyDescent="0.25">
      <c r="A384" s="1052">
        <v>74</v>
      </c>
      <c r="B384" s="1052"/>
      <c r="C384" s="1095">
        <v>4822</v>
      </c>
      <c r="D384" s="1095"/>
      <c r="E384" s="1164" t="s">
        <v>1891</v>
      </c>
      <c r="F384" s="1165"/>
      <c r="G384" s="1165"/>
      <c r="H384" s="1165"/>
      <c r="I384" s="1165"/>
      <c r="J384" s="1165"/>
      <c r="K384" s="1165"/>
      <c r="L384" s="1165"/>
      <c r="M384" s="1165"/>
      <c r="N384" s="1165"/>
      <c r="O384" s="1165"/>
      <c r="P384" s="1165"/>
      <c r="Q384" s="1165"/>
      <c r="R384" s="1165"/>
      <c r="S384" s="1165"/>
      <c r="T384" s="1165"/>
      <c r="U384" s="1165"/>
      <c r="V384" s="1166"/>
      <c r="W384" s="1141">
        <v>849</v>
      </c>
      <c r="X384" s="1142"/>
      <c r="Y384" s="1142"/>
      <c r="Z384" s="1143"/>
      <c r="AA384" s="1141">
        <v>612</v>
      </c>
      <c r="AB384" s="1142"/>
      <c r="AC384" s="1142"/>
      <c r="AD384" s="1143"/>
      <c r="AE384" s="1144">
        <f t="shared" si="11"/>
        <v>-0.27915194346289751</v>
      </c>
      <c r="AF384" s="1145"/>
      <c r="AG384" s="1146"/>
    </row>
    <row r="385" spans="1:33" ht="15" x14ac:dyDescent="0.25">
      <c r="A385" s="1052">
        <v>75</v>
      </c>
      <c r="B385" s="1052"/>
      <c r="C385" s="1095">
        <v>4823</v>
      </c>
      <c r="D385" s="1095"/>
      <c r="E385" s="1164" t="s">
        <v>1892</v>
      </c>
      <c r="F385" s="1165"/>
      <c r="G385" s="1165"/>
      <c r="H385" s="1165"/>
      <c r="I385" s="1165"/>
      <c r="J385" s="1165"/>
      <c r="K385" s="1165"/>
      <c r="L385" s="1165"/>
      <c r="M385" s="1165"/>
      <c r="N385" s="1165"/>
      <c r="O385" s="1165"/>
      <c r="P385" s="1165"/>
      <c r="Q385" s="1165"/>
      <c r="R385" s="1165"/>
      <c r="S385" s="1165"/>
      <c r="T385" s="1165"/>
      <c r="U385" s="1165"/>
      <c r="V385" s="1166"/>
      <c r="W385" s="1141">
        <v>1443</v>
      </c>
      <c r="X385" s="1142"/>
      <c r="Y385" s="1142"/>
      <c r="Z385" s="1143"/>
      <c r="AA385" s="1141">
        <v>1103</v>
      </c>
      <c r="AB385" s="1142"/>
      <c r="AC385" s="1142"/>
      <c r="AD385" s="1143"/>
      <c r="AE385" s="1144">
        <f t="shared" si="11"/>
        <v>-0.2356202356202356</v>
      </c>
      <c r="AF385" s="1145"/>
      <c r="AG385" s="1146"/>
    </row>
    <row r="386" spans="1:33" ht="15" x14ac:dyDescent="0.2">
      <c r="A386" s="1096"/>
      <c r="B386" s="1096"/>
      <c r="C386" s="1167">
        <v>484</v>
      </c>
      <c r="D386" s="1167"/>
      <c r="E386" s="1168" t="s">
        <v>1893</v>
      </c>
      <c r="F386" s="1169"/>
      <c r="G386" s="1169"/>
      <c r="H386" s="1169"/>
      <c r="I386" s="1169"/>
      <c r="J386" s="1169"/>
      <c r="K386" s="1169"/>
      <c r="L386" s="1169"/>
      <c r="M386" s="1169"/>
      <c r="N386" s="1169"/>
      <c r="O386" s="1169"/>
      <c r="P386" s="1169"/>
      <c r="Q386" s="1169"/>
      <c r="R386" s="1169"/>
      <c r="S386" s="1169"/>
      <c r="T386" s="1169"/>
      <c r="U386" s="1169"/>
      <c r="V386" s="1170"/>
      <c r="W386" s="1112">
        <f>SUM(W387:W388)</f>
        <v>50</v>
      </c>
      <c r="X386" s="1113"/>
      <c r="Y386" s="1113"/>
      <c r="Z386" s="1114"/>
      <c r="AA386" s="1112">
        <f>SUM(AA387:AA388)</f>
        <v>0</v>
      </c>
      <c r="AB386" s="1113"/>
      <c r="AC386" s="1113"/>
      <c r="AD386" s="1114"/>
      <c r="AE386" s="1134">
        <v>0</v>
      </c>
      <c r="AF386" s="1135"/>
      <c r="AG386" s="1136"/>
    </row>
    <row r="387" spans="1:33" ht="15" x14ac:dyDescent="0.25">
      <c r="A387" s="1070">
        <v>76</v>
      </c>
      <c r="B387" s="1070"/>
      <c r="C387" s="1095">
        <v>4841</v>
      </c>
      <c r="D387" s="1095"/>
      <c r="E387" s="1164" t="s">
        <v>1893</v>
      </c>
      <c r="F387" s="1165"/>
      <c r="G387" s="1165"/>
      <c r="H387" s="1165"/>
      <c r="I387" s="1165"/>
      <c r="J387" s="1165"/>
      <c r="K387" s="1165"/>
      <c r="L387" s="1165"/>
      <c r="M387" s="1165"/>
      <c r="N387" s="1165"/>
      <c r="O387" s="1165"/>
      <c r="P387" s="1165"/>
      <c r="Q387" s="1165"/>
      <c r="R387" s="1165"/>
      <c r="S387" s="1165"/>
      <c r="T387" s="1165"/>
      <c r="U387" s="1165"/>
      <c r="V387" s="1166"/>
      <c r="W387" s="1141">
        <v>0</v>
      </c>
      <c r="X387" s="1142"/>
      <c r="Y387" s="1142"/>
      <c r="Z387" s="1143"/>
      <c r="AA387" s="1141">
        <v>0</v>
      </c>
      <c r="AB387" s="1142"/>
      <c r="AC387" s="1142"/>
      <c r="AD387" s="1143"/>
      <c r="AE387" s="1144">
        <v>0</v>
      </c>
      <c r="AF387" s="1145"/>
      <c r="AG387" s="1146"/>
    </row>
    <row r="388" spans="1:33" ht="15" x14ac:dyDescent="0.25">
      <c r="A388" s="1070">
        <v>77</v>
      </c>
      <c r="B388" s="1070"/>
      <c r="C388" s="1095">
        <v>4842</v>
      </c>
      <c r="D388" s="1095"/>
      <c r="E388" s="1164" t="s">
        <v>1894</v>
      </c>
      <c r="F388" s="1165"/>
      <c r="G388" s="1165"/>
      <c r="H388" s="1165"/>
      <c r="I388" s="1165"/>
      <c r="J388" s="1165"/>
      <c r="K388" s="1165"/>
      <c r="L388" s="1165"/>
      <c r="M388" s="1165"/>
      <c r="N388" s="1165"/>
      <c r="O388" s="1165"/>
      <c r="P388" s="1165"/>
      <c r="Q388" s="1165"/>
      <c r="R388" s="1165"/>
      <c r="S388" s="1165"/>
      <c r="T388" s="1165"/>
      <c r="U388" s="1165"/>
      <c r="V388" s="1166"/>
      <c r="W388" s="1141">
        <v>50</v>
      </c>
      <c r="X388" s="1142"/>
      <c r="Y388" s="1142"/>
      <c r="Z388" s="1143"/>
      <c r="AA388" s="1141">
        <v>0</v>
      </c>
      <c r="AB388" s="1142"/>
      <c r="AC388" s="1142"/>
      <c r="AD388" s="1143"/>
      <c r="AE388" s="1144">
        <v>0</v>
      </c>
      <c r="AF388" s="1145"/>
      <c r="AG388" s="1146"/>
    </row>
    <row r="389" spans="1:33" ht="15" x14ac:dyDescent="0.25">
      <c r="A389" s="1070"/>
      <c r="B389" s="1070"/>
      <c r="C389" s="1167">
        <v>485</v>
      </c>
      <c r="D389" s="1167"/>
      <c r="E389" s="1168" t="s">
        <v>1895</v>
      </c>
      <c r="F389" s="1169"/>
      <c r="G389" s="1169"/>
      <c r="H389" s="1169"/>
      <c r="I389" s="1169"/>
      <c r="J389" s="1169"/>
      <c r="K389" s="1169"/>
      <c r="L389" s="1169"/>
      <c r="M389" s="1169"/>
      <c r="N389" s="1169"/>
      <c r="O389" s="1169"/>
      <c r="P389" s="1169"/>
      <c r="Q389" s="1169"/>
      <c r="R389" s="1169"/>
      <c r="S389" s="1169"/>
      <c r="T389" s="1169"/>
      <c r="U389" s="1169"/>
      <c r="V389" s="1170"/>
      <c r="W389" s="1131">
        <f>+W390</f>
        <v>0</v>
      </c>
      <c r="X389" s="1132"/>
      <c r="Y389" s="1132"/>
      <c r="Z389" s="1133"/>
      <c r="AA389" s="1131">
        <f>+AA390</f>
        <v>0</v>
      </c>
      <c r="AB389" s="1132"/>
      <c r="AC389" s="1132"/>
      <c r="AD389" s="1133"/>
      <c r="AE389" s="1134">
        <v>0</v>
      </c>
      <c r="AF389" s="1135"/>
      <c r="AG389" s="1136"/>
    </row>
    <row r="390" spans="1:33" ht="15" x14ac:dyDescent="0.25">
      <c r="A390" s="1070">
        <v>78</v>
      </c>
      <c r="B390" s="1070"/>
      <c r="C390" s="1095">
        <v>4851</v>
      </c>
      <c r="D390" s="1095"/>
      <c r="E390" s="1164" t="s">
        <v>1895</v>
      </c>
      <c r="F390" s="1165"/>
      <c r="G390" s="1165"/>
      <c r="H390" s="1165"/>
      <c r="I390" s="1165"/>
      <c r="J390" s="1165"/>
      <c r="K390" s="1165"/>
      <c r="L390" s="1165"/>
      <c r="M390" s="1165"/>
      <c r="N390" s="1165"/>
      <c r="O390" s="1165"/>
      <c r="P390" s="1165"/>
      <c r="Q390" s="1165"/>
      <c r="R390" s="1165"/>
      <c r="S390" s="1165"/>
      <c r="T390" s="1165"/>
      <c r="U390" s="1165"/>
      <c r="V390" s="1166"/>
      <c r="W390" s="1141">
        <v>0</v>
      </c>
      <c r="X390" s="1142"/>
      <c r="Y390" s="1142"/>
      <c r="Z390" s="1143"/>
      <c r="AA390" s="1141">
        <v>0</v>
      </c>
      <c r="AB390" s="1142"/>
      <c r="AC390" s="1142"/>
      <c r="AD390" s="1143"/>
      <c r="AE390" s="1144">
        <v>0</v>
      </c>
      <c r="AF390" s="1145"/>
      <c r="AG390" s="1146"/>
    </row>
    <row r="391" spans="1:33" ht="15" x14ac:dyDescent="0.25">
      <c r="A391" s="1070"/>
      <c r="B391" s="1070"/>
      <c r="C391" s="1167">
        <v>489</v>
      </c>
      <c r="D391" s="1167"/>
      <c r="E391" s="1168" t="s">
        <v>3668</v>
      </c>
      <c r="F391" s="1169"/>
      <c r="G391" s="1169"/>
      <c r="H391" s="1169"/>
      <c r="I391" s="1169"/>
      <c r="J391" s="1169"/>
      <c r="K391" s="1169"/>
      <c r="L391" s="1169"/>
      <c r="M391" s="1169"/>
      <c r="N391" s="1169"/>
      <c r="O391" s="1169"/>
      <c r="P391" s="1169"/>
      <c r="Q391" s="1169"/>
      <c r="R391" s="1169"/>
      <c r="S391" s="1169"/>
      <c r="T391" s="1169"/>
      <c r="U391" s="1169"/>
      <c r="V391" s="1170"/>
      <c r="W391" s="1131">
        <v>0</v>
      </c>
      <c r="X391" s="1132"/>
      <c r="Y391" s="1132"/>
      <c r="Z391" s="1133"/>
      <c r="AA391" s="1131">
        <f>AA392</f>
        <v>882</v>
      </c>
      <c r="AB391" s="1132"/>
      <c r="AC391" s="1132"/>
      <c r="AD391" s="1133"/>
      <c r="AE391" s="1134">
        <v>1</v>
      </c>
      <c r="AF391" s="1135"/>
      <c r="AG391" s="1136"/>
    </row>
    <row r="392" spans="1:33" ht="15" x14ac:dyDescent="0.25">
      <c r="A392" s="1070">
        <v>79</v>
      </c>
      <c r="B392" s="1070"/>
      <c r="C392" s="1095">
        <v>4891</v>
      </c>
      <c r="D392" s="1095"/>
      <c r="E392" s="1164" t="s">
        <v>3669</v>
      </c>
      <c r="F392" s="1165"/>
      <c r="G392" s="1165"/>
      <c r="H392" s="1165"/>
      <c r="I392" s="1165"/>
      <c r="J392" s="1165"/>
      <c r="K392" s="1165"/>
      <c r="L392" s="1165"/>
      <c r="M392" s="1165"/>
      <c r="N392" s="1165"/>
      <c r="O392" s="1165"/>
      <c r="P392" s="1165"/>
      <c r="Q392" s="1165"/>
      <c r="R392" s="1165"/>
      <c r="S392" s="1165"/>
      <c r="T392" s="1165"/>
      <c r="U392" s="1165"/>
      <c r="V392" s="1166"/>
      <c r="W392" s="1141">
        <v>0</v>
      </c>
      <c r="X392" s="1142"/>
      <c r="Y392" s="1142"/>
      <c r="Z392" s="1143"/>
      <c r="AA392" s="1141">
        <v>882</v>
      </c>
      <c r="AB392" s="1142"/>
      <c r="AC392" s="1142"/>
      <c r="AD392" s="1143"/>
      <c r="AE392" s="1144">
        <v>2</v>
      </c>
      <c r="AF392" s="1145"/>
      <c r="AG392" s="1146"/>
    </row>
    <row r="393" spans="1:33" ht="15" x14ac:dyDescent="0.2">
      <c r="A393" s="1183"/>
      <c r="B393" s="1183"/>
      <c r="C393" s="1172"/>
      <c r="D393" s="1172"/>
      <c r="E393" s="1184" t="s">
        <v>1668</v>
      </c>
      <c r="F393" s="1185"/>
      <c r="G393" s="1185"/>
      <c r="H393" s="1185"/>
      <c r="I393" s="1185"/>
      <c r="J393" s="1185"/>
      <c r="K393" s="1185"/>
      <c r="L393" s="1185"/>
      <c r="M393" s="1185"/>
      <c r="N393" s="1185"/>
      <c r="O393" s="1185"/>
      <c r="P393" s="1185"/>
      <c r="Q393" s="1185"/>
      <c r="R393" s="1185"/>
      <c r="S393" s="1185"/>
      <c r="T393" s="1185"/>
      <c r="U393" s="1185"/>
      <c r="V393" s="1186"/>
      <c r="W393" s="1176">
        <f>W394+W399+W408+W410</f>
        <v>264057</v>
      </c>
      <c r="X393" s="1177"/>
      <c r="Y393" s="1177"/>
      <c r="Z393" s="1178"/>
      <c r="AA393" s="1176">
        <f>AA394+AA399+AA408+AA410</f>
        <v>222079</v>
      </c>
      <c r="AB393" s="1177"/>
      <c r="AC393" s="1177"/>
      <c r="AD393" s="1178"/>
      <c r="AE393" s="1179">
        <f t="shared" si="11"/>
        <v>-0.15897325198726031</v>
      </c>
      <c r="AF393" s="1180"/>
      <c r="AG393" s="1181"/>
    </row>
    <row r="394" spans="1:33" ht="15" x14ac:dyDescent="0.2">
      <c r="A394" s="1052"/>
      <c r="B394" s="1052"/>
      <c r="C394" s="1167">
        <v>511</v>
      </c>
      <c r="D394" s="1167"/>
      <c r="E394" s="1168" t="s">
        <v>138</v>
      </c>
      <c r="F394" s="1169"/>
      <c r="G394" s="1169"/>
      <c r="H394" s="1169"/>
      <c r="I394" s="1169"/>
      <c r="J394" s="1169"/>
      <c r="K394" s="1169"/>
      <c r="L394" s="1169"/>
      <c r="M394" s="1169"/>
      <c r="N394" s="1169"/>
      <c r="O394" s="1169"/>
      <c r="P394" s="1169"/>
      <c r="Q394" s="1169"/>
      <c r="R394" s="1169"/>
      <c r="S394" s="1169"/>
      <c r="T394" s="1169"/>
      <c r="U394" s="1169"/>
      <c r="V394" s="1170"/>
      <c r="W394" s="1112">
        <f>SUM(W395:W398)</f>
        <v>222852</v>
      </c>
      <c r="X394" s="1113"/>
      <c r="Y394" s="1113"/>
      <c r="Z394" s="1114"/>
      <c r="AA394" s="1112">
        <f>SUM(AA395:AA398)</f>
        <v>179106</v>
      </c>
      <c r="AB394" s="1113"/>
      <c r="AC394" s="1113"/>
      <c r="AD394" s="1114"/>
      <c r="AE394" s="1134">
        <f t="shared" si="11"/>
        <v>-0.19630068386193522</v>
      </c>
      <c r="AF394" s="1135"/>
      <c r="AG394" s="1136"/>
    </row>
    <row r="395" spans="1:33" ht="15" x14ac:dyDescent="0.25">
      <c r="A395" s="1070">
        <v>80</v>
      </c>
      <c r="B395" s="1070"/>
      <c r="C395" s="1095">
        <v>5111</v>
      </c>
      <c r="D395" s="1095"/>
      <c r="E395" s="1164" t="s">
        <v>1896</v>
      </c>
      <c r="F395" s="1165"/>
      <c r="G395" s="1165"/>
      <c r="H395" s="1165"/>
      <c r="I395" s="1165"/>
      <c r="J395" s="1165"/>
      <c r="K395" s="1165"/>
      <c r="L395" s="1165"/>
      <c r="M395" s="1165"/>
      <c r="N395" s="1165"/>
      <c r="O395" s="1165"/>
      <c r="P395" s="1165"/>
      <c r="Q395" s="1165"/>
      <c r="R395" s="1165"/>
      <c r="S395" s="1165"/>
      <c r="T395" s="1165"/>
      <c r="U395" s="1165"/>
      <c r="V395" s="1166"/>
      <c r="W395" s="1141">
        <v>0</v>
      </c>
      <c r="X395" s="1142"/>
      <c r="Y395" s="1142"/>
      <c r="Z395" s="1143"/>
      <c r="AA395" s="1141">
        <v>0</v>
      </c>
      <c r="AB395" s="1142"/>
      <c r="AC395" s="1142"/>
      <c r="AD395" s="1143"/>
      <c r="AE395" s="1144">
        <v>1</v>
      </c>
      <c r="AF395" s="1145"/>
      <c r="AG395" s="1146"/>
    </row>
    <row r="396" spans="1:33" ht="15" x14ac:dyDescent="0.25">
      <c r="A396" s="1070">
        <v>81</v>
      </c>
      <c r="B396" s="1070"/>
      <c r="C396" s="1095">
        <v>5112</v>
      </c>
      <c r="D396" s="1095"/>
      <c r="E396" s="1164" t="s">
        <v>1897</v>
      </c>
      <c r="F396" s="1165"/>
      <c r="G396" s="1165"/>
      <c r="H396" s="1165"/>
      <c r="I396" s="1165"/>
      <c r="J396" s="1165"/>
      <c r="K396" s="1165"/>
      <c r="L396" s="1165"/>
      <c r="M396" s="1165"/>
      <c r="N396" s="1165"/>
      <c r="O396" s="1165"/>
      <c r="P396" s="1165"/>
      <c r="Q396" s="1165"/>
      <c r="R396" s="1165"/>
      <c r="S396" s="1165"/>
      <c r="T396" s="1165"/>
      <c r="U396" s="1165"/>
      <c r="V396" s="1166"/>
      <c r="W396" s="1141">
        <v>175968</v>
      </c>
      <c r="X396" s="1142"/>
      <c r="Y396" s="1142"/>
      <c r="Z396" s="1143"/>
      <c r="AA396" s="1141">
        <v>137858</v>
      </c>
      <c r="AB396" s="1142"/>
      <c r="AC396" s="1142"/>
      <c r="AD396" s="1143"/>
      <c r="AE396" s="1144">
        <f t="shared" si="11"/>
        <v>-0.21657346790325516</v>
      </c>
      <c r="AF396" s="1145"/>
      <c r="AG396" s="1146"/>
    </row>
    <row r="397" spans="1:33" ht="15" x14ac:dyDescent="0.25">
      <c r="A397" s="1070">
        <v>82</v>
      </c>
      <c r="B397" s="1070"/>
      <c r="C397" s="1095">
        <v>5113</v>
      </c>
      <c r="D397" s="1095"/>
      <c r="E397" s="1164" t="s">
        <v>1898</v>
      </c>
      <c r="F397" s="1165"/>
      <c r="G397" s="1165"/>
      <c r="H397" s="1165"/>
      <c r="I397" s="1165"/>
      <c r="J397" s="1165"/>
      <c r="K397" s="1165"/>
      <c r="L397" s="1165"/>
      <c r="M397" s="1165"/>
      <c r="N397" s="1165"/>
      <c r="O397" s="1165"/>
      <c r="P397" s="1165"/>
      <c r="Q397" s="1165"/>
      <c r="R397" s="1165"/>
      <c r="S397" s="1165"/>
      <c r="T397" s="1165"/>
      <c r="U397" s="1165"/>
      <c r="V397" s="1166"/>
      <c r="W397" s="1141">
        <v>46884</v>
      </c>
      <c r="X397" s="1142"/>
      <c r="Y397" s="1142"/>
      <c r="Z397" s="1143"/>
      <c r="AA397" s="1141">
        <v>21430</v>
      </c>
      <c r="AB397" s="1142"/>
      <c r="AC397" s="1142"/>
      <c r="AD397" s="1143"/>
      <c r="AE397" s="1144">
        <f t="shared" si="11"/>
        <v>-0.54291442709666415</v>
      </c>
      <c r="AF397" s="1145"/>
      <c r="AG397" s="1146"/>
    </row>
    <row r="398" spans="1:33" ht="15" x14ac:dyDescent="0.25">
      <c r="A398" s="1070">
        <v>83</v>
      </c>
      <c r="B398" s="1070"/>
      <c r="C398" s="1095">
        <v>5114</v>
      </c>
      <c r="D398" s="1095"/>
      <c r="E398" s="1164" t="s">
        <v>3670</v>
      </c>
      <c r="F398" s="1165"/>
      <c r="G398" s="1165"/>
      <c r="H398" s="1165"/>
      <c r="I398" s="1165"/>
      <c r="J398" s="1165"/>
      <c r="K398" s="1165"/>
      <c r="L398" s="1165"/>
      <c r="M398" s="1165"/>
      <c r="N398" s="1165"/>
      <c r="O398" s="1165"/>
      <c r="P398" s="1165"/>
      <c r="Q398" s="1165"/>
      <c r="R398" s="1165"/>
      <c r="S398" s="1165"/>
      <c r="T398" s="1165"/>
      <c r="U398" s="1165"/>
      <c r="V398" s="1166"/>
      <c r="W398" s="1141">
        <v>0</v>
      </c>
      <c r="X398" s="1142"/>
      <c r="Y398" s="1142"/>
      <c r="Z398" s="1143"/>
      <c r="AA398" s="1141">
        <v>19818</v>
      </c>
      <c r="AB398" s="1142"/>
      <c r="AC398" s="1142"/>
      <c r="AD398" s="1143"/>
      <c r="AE398" s="1144">
        <v>0</v>
      </c>
      <c r="AF398" s="1145"/>
      <c r="AG398" s="1146"/>
    </row>
    <row r="399" spans="1:33" ht="15" x14ac:dyDescent="0.2">
      <c r="A399" s="1182"/>
      <c r="B399" s="1182"/>
      <c r="C399" s="1167">
        <v>512</v>
      </c>
      <c r="D399" s="1167"/>
      <c r="E399" s="1168" t="s">
        <v>1337</v>
      </c>
      <c r="F399" s="1169"/>
      <c r="G399" s="1169"/>
      <c r="H399" s="1169"/>
      <c r="I399" s="1169"/>
      <c r="J399" s="1169"/>
      <c r="K399" s="1169"/>
      <c r="L399" s="1169"/>
      <c r="M399" s="1169"/>
      <c r="N399" s="1169"/>
      <c r="O399" s="1169"/>
      <c r="P399" s="1169"/>
      <c r="Q399" s="1169"/>
      <c r="R399" s="1169"/>
      <c r="S399" s="1169"/>
      <c r="T399" s="1169"/>
      <c r="U399" s="1169"/>
      <c r="V399" s="1170"/>
      <c r="W399" s="1112">
        <f>SUM(W400:W407)</f>
        <v>36572</v>
      </c>
      <c r="X399" s="1113"/>
      <c r="Y399" s="1113"/>
      <c r="Z399" s="1114"/>
      <c r="AA399" s="1112">
        <f>SUM(AA400:AA407)</f>
        <v>39950</v>
      </c>
      <c r="AB399" s="1113"/>
      <c r="AC399" s="1113"/>
      <c r="AD399" s="1114"/>
      <c r="AE399" s="1134">
        <f t="shared" si="11"/>
        <v>9.2365744285245466E-2</v>
      </c>
      <c r="AF399" s="1135"/>
      <c r="AG399" s="1136"/>
    </row>
    <row r="400" spans="1:33" ht="15" x14ac:dyDescent="0.25">
      <c r="A400" s="1070">
        <v>84</v>
      </c>
      <c r="B400" s="1070"/>
      <c r="C400" s="1095">
        <v>5121</v>
      </c>
      <c r="D400" s="1095"/>
      <c r="E400" s="1164" t="s">
        <v>1899</v>
      </c>
      <c r="F400" s="1165"/>
      <c r="G400" s="1165"/>
      <c r="H400" s="1165"/>
      <c r="I400" s="1165"/>
      <c r="J400" s="1165"/>
      <c r="K400" s="1165"/>
      <c r="L400" s="1165"/>
      <c r="M400" s="1165"/>
      <c r="N400" s="1165"/>
      <c r="O400" s="1165"/>
      <c r="P400" s="1165"/>
      <c r="Q400" s="1165"/>
      <c r="R400" s="1165"/>
      <c r="S400" s="1165"/>
      <c r="T400" s="1165"/>
      <c r="U400" s="1165"/>
      <c r="V400" s="1166"/>
      <c r="W400" s="1141">
        <v>9568</v>
      </c>
      <c r="X400" s="1142"/>
      <c r="Y400" s="1142"/>
      <c r="Z400" s="1143"/>
      <c r="AA400" s="1141">
        <v>26004</v>
      </c>
      <c r="AB400" s="1142"/>
      <c r="AC400" s="1142"/>
      <c r="AD400" s="1143"/>
      <c r="AE400" s="1144">
        <f t="shared" si="11"/>
        <v>1.7178093645484949</v>
      </c>
      <c r="AF400" s="1145"/>
      <c r="AG400" s="1146"/>
    </row>
    <row r="401" spans="1:33" ht="15" x14ac:dyDescent="0.25">
      <c r="A401" s="1070">
        <v>85</v>
      </c>
      <c r="B401" s="1070"/>
      <c r="C401" s="1095">
        <v>5122</v>
      </c>
      <c r="D401" s="1095"/>
      <c r="E401" s="1164" t="s">
        <v>1900</v>
      </c>
      <c r="F401" s="1165"/>
      <c r="G401" s="1165"/>
      <c r="H401" s="1165"/>
      <c r="I401" s="1165"/>
      <c r="J401" s="1165"/>
      <c r="K401" s="1165"/>
      <c r="L401" s="1165"/>
      <c r="M401" s="1165"/>
      <c r="N401" s="1165"/>
      <c r="O401" s="1165"/>
      <c r="P401" s="1165"/>
      <c r="Q401" s="1165"/>
      <c r="R401" s="1165"/>
      <c r="S401" s="1165"/>
      <c r="T401" s="1165"/>
      <c r="U401" s="1165"/>
      <c r="V401" s="1166"/>
      <c r="W401" s="1141">
        <v>20980</v>
      </c>
      <c r="X401" s="1142"/>
      <c r="Y401" s="1142"/>
      <c r="Z401" s="1143"/>
      <c r="AA401" s="1141">
        <v>11738</v>
      </c>
      <c r="AB401" s="1142"/>
      <c r="AC401" s="1142"/>
      <c r="AD401" s="1143"/>
      <c r="AE401" s="1144">
        <f t="shared" si="11"/>
        <v>-0.44051477597712108</v>
      </c>
      <c r="AF401" s="1145"/>
      <c r="AG401" s="1146"/>
    </row>
    <row r="402" spans="1:33" ht="15" x14ac:dyDescent="0.25">
      <c r="A402" s="1070">
        <v>86</v>
      </c>
      <c r="B402" s="1070"/>
      <c r="C402" s="1095">
        <v>5123</v>
      </c>
      <c r="D402" s="1095"/>
      <c r="E402" s="1164" t="s">
        <v>1901</v>
      </c>
      <c r="F402" s="1165"/>
      <c r="G402" s="1165"/>
      <c r="H402" s="1165"/>
      <c r="I402" s="1165"/>
      <c r="J402" s="1165"/>
      <c r="K402" s="1165"/>
      <c r="L402" s="1165"/>
      <c r="M402" s="1165"/>
      <c r="N402" s="1165"/>
      <c r="O402" s="1165"/>
      <c r="P402" s="1165"/>
      <c r="Q402" s="1165"/>
      <c r="R402" s="1165"/>
      <c r="S402" s="1165"/>
      <c r="T402" s="1165"/>
      <c r="U402" s="1165"/>
      <c r="V402" s="1166"/>
      <c r="W402" s="1141">
        <v>0</v>
      </c>
      <c r="X402" s="1142"/>
      <c r="Y402" s="1142"/>
      <c r="Z402" s="1143"/>
      <c r="AA402" s="1141">
        <v>0</v>
      </c>
      <c r="AB402" s="1142"/>
      <c r="AC402" s="1142"/>
      <c r="AD402" s="1143"/>
      <c r="AE402" s="1144">
        <v>0</v>
      </c>
      <c r="AF402" s="1145"/>
      <c r="AG402" s="1146"/>
    </row>
    <row r="403" spans="1:33" ht="15" x14ac:dyDescent="0.25">
      <c r="A403" s="1070">
        <v>87</v>
      </c>
      <c r="B403" s="1070"/>
      <c r="C403" s="1095">
        <v>5124</v>
      </c>
      <c r="D403" s="1095"/>
      <c r="E403" s="1164" t="s">
        <v>1902</v>
      </c>
      <c r="F403" s="1165"/>
      <c r="G403" s="1165"/>
      <c r="H403" s="1165"/>
      <c r="I403" s="1165"/>
      <c r="J403" s="1165"/>
      <c r="K403" s="1165"/>
      <c r="L403" s="1165"/>
      <c r="M403" s="1165"/>
      <c r="N403" s="1165"/>
      <c r="O403" s="1165"/>
      <c r="P403" s="1165"/>
      <c r="Q403" s="1165"/>
      <c r="R403" s="1165"/>
      <c r="S403" s="1165"/>
      <c r="T403" s="1165"/>
      <c r="U403" s="1165"/>
      <c r="V403" s="1166"/>
      <c r="W403" s="1141">
        <v>2792</v>
      </c>
      <c r="X403" s="1142"/>
      <c r="Y403" s="1142"/>
      <c r="Z403" s="1143"/>
      <c r="AA403" s="1141">
        <v>1678</v>
      </c>
      <c r="AB403" s="1142"/>
      <c r="AC403" s="1142"/>
      <c r="AD403" s="1143"/>
      <c r="AE403" s="1144">
        <f t="shared" si="11"/>
        <v>-0.39899713467048714</v>
      </c>
      <c r="AF403" s="1145"/>
      <c r="AG403" s="1146"/>
    </row>
    <row r="404" spans="1:33" ht="15" x14ac:dyDescent="0.25">
      <c r="A404" s="1070">
        <v>88</v>
      </c>
      <c r="B404" s="1070"/>
      <c r="C404" s="1095">
        <v>5125</v>
      </c>
      <c r="D404" s="1095"/>
      <c r="E404" s="1164" t="s">
        <v>1903</v>
      </c>
      <c r="F404" s="1165"/>
      <c r="G404" s="1165"/>
      <c r="H404" s="1165"/>
      <c r="I404" s="1165"/>
      <c r="J404" s="1165"/>
      <c r="K404" s="1165"/>
      <c r="L404" s="1165"/>
      <c r="M404" s="1165"/>
      <c r="N404" s="1165"/>
      <c r="O404" s="1165"/>
      <c r="P404" s="1165"/>
      <c r="Q404" s="1165"/>
      <c r="R404" s="1165"/>
      <c r="S404" s="1165"/>
      <c r="T404" s="1165"/>
      <c r="U404" s="1165"/>
      <c r="V404" s="1166"/>
      <c r="W404" s="1141">
        <v>0</v>
      </c>
      <c r="X404" s="1142"/>
      <c r="Y404" s="1142"/>
      <c r="Z404" s="1143"/>
      <c r="AA404" s="1141">
        <v>0</v>
      </c>
      <c r="AB404" s="1142"/>
      <c r="AC404" s="1142"/>
      <c r="AD404" s="1143"/>
      <c r="AE404" s="1144">
        <v>1</v>
      </c>
      <c r="AF404" s="1145"/>
      <c r="AG404" s="1146"/>
    </row>
    <row r="405" spans="1:33" ht="15" x14ac:dyDescent="0.25">
      <c r="A405" s="1070">
        <v>89</v>
      </c>
      <c r="B405" s="1070"/>
      <c r="C405" s="1095">
        <v>5126</v>
      </c>
      <c r="D405" s="1095"/>
      <c r="E405" s="1164" t="s">
        <v>1904</v>
      </c>
      <c r="F405" s="1165"/>
      <c r="G405" s="1165"/>
      <c r="H405" s="1165"/>
      <c r="I405" s="1165"/>
      <c r="J405" s="1165"/>
      <c r="K405" s="1165"/>
      <c r="L405" s="1165"/>
      <c r="M405" s="1165"/>
      <c r="N405" s="1165"/>
      <c r="O405" s="1165"/>
      <c r="P405" s="1165"/>
      <c r="Q405" s="1165"/>
      <c r="R405" s="1165"/>
      <c r="S405" s="1165"/>
      <c r="T405" s="1165"/>
      <c r="U405" s="1165"/>
      <c r="V405" s="1166"/>
      <c r="W405" s="1141">
        <v>3070</v>
      </c>
      <c r="X405" s="1142"/>
      <c r="Y405" s="1142"/>
      <c r="Z405" s="1143"/>
      <c r="AA405" s="1141">
        <v>511</v>
      </c>
      <c r="AB405" s="1142"/>
      <c r="AC405" s="1142"/>
      <c r="AD405" s="1143"/>
      <c r="AE405" s="1144">
        <f t="shared" si="11"/>
        <v>-0.83355048859934855</v>
      </c>
      <c r="AF405" s="1145"/>
      <c r="AG405" s="1146"/>
    </row>
    <row r="406" spans="1:33" ht="15" x14ac:dyDescent="0.25">
      <c r="A406" s="1070">
        <v>90</v>
      </c>
      <c r="B406" s="1070"/>
      <c r="C406" s="1095">
        <v>5128</v>
      </c>
      <c r="D406" s="1095"/>
      <c r="E406" s="1164" t="s">
        <v>1905</v>
      </c>
      <c r="F406" s="1165"/>
      <c r="G406" s="1165"/>
      <c r="H406" s="1165"/>
      <c r="I406" s="1165"/>
      <c r="J406" s="1165"/>
      <c r="K406" s="1165"/>
      <c r="L406" s="1165"/>
      <c r="M406" s="1165"/>
      <c r="N406" s="1165"/>
      <c r="O406" s="1165"/>
      <c r="P406" s="1165"/>
      <c r="Q406" s="1165"/>
      <c r="R406" s="1165"/>
      <c r="S406" s="1165"/>
      <c r="T406" s="1165"/>
      <c r="U406" s="1165"/>
      <c r="V406" s="1166"/>
      <c r="W406" s="1141">
        <v>131</v>
      </c>
      <c r="X406" s="1142"/>
      <c r="Y406" s="1142"/>
      <c r="Z406" s="1143"/>
      <c r="AA406" s="1141">
        <v>0</v>
      </c>
      <c r="AB406" s="1142"/>
      <c r="AC406" s="1142"/>
      <c r="AD406" s="1143"/>
      <c r="AE406" s="1144">
        <f t="shared" si="11"/>
        <v>-1</v>
      </c>
      <c r="AF406" s="1145"/>
      <c r="AG406" s="1146"/>
    </row>
    <row r="407" spans="1:33" ht="15" x14ac:dyDescent="0.25">
      <c r="A407" s="1070">
        <v>91</v>
      </c>
      <c r="B407" s="1070"/>
      <c r="C407" s="1095">
        <v>5129</v>
      </c>
      <c r="D407" s="1095"/>
      <c r="E407" s="1164" t="s">
        <v>1906</v>
      </c>
      <c r="F407" s="1165"/>
      <c r="G407" s="1165"/>
      <c r="H407" s="1165"/>
      <c r="I407" s="1165"/>
      <c r="J407" s="1165"/>
      <c r="K407" s="1165"/>
      <c r="L407" s="1165"/>
      <c r="M407" s="1165"/>
      <c r="N407" s="1165"/>
      <c r="O407" s="1165"/>
      <c r="P407" s="1165"/>
      <c r="Q407" s="1165"/>
      <c r="R407" s="1165"/>
      <c r="S407" s="1165"/>
      <c r="T407" s="1165"/>
      <c r="U407" s="1165"/>
      <c r="V407" s="1166"/>
      <c r="W407" s="1141">
        <v>31</v>
      </c>
      <c r="X407" s="1142"/>
      <c r="Y407" s="1142"/>
      <c r="Z407" s="1143"/>
      <c r="AA407" s="1141">
        <v>19</v>
      </c>
      <c r="AB407" s="1142"/>
      <c r="AC407" s="1142"/>
      <c r="AD407" s="1143"/>
      <c r="AE407" s="1144">
        <f t="shared" si="11"/>
        <v>-0.38709677419354838</v>
      </c>
      <c r="AF407" s="1145"/>
      <c r="AG407" s="1146"/>
    </row>
    <row r="408" spans="1:33" ht="15" x14ac:dyDescent="0.2">
      <c r="A408" s="1070"/>
      <c r="B408" s="1070"/>
      <c r="C408" s="1167">
        <v>515</v>
      </c>
      <c r="D408" s="1167"/>
      <c r="E408" s="1168" t="s">
        <v>140</v>
      </c>
      <c r="F408" s="1169"/>
      <c r="G408" s="1169"/>
      <c r="H408" s="1169"/>
      <c r="I408" s="1169"/>
      <c r="J408" s="1169"/>
      <c r="K408" s="1169"/>
      <c r="L408" s="1169"/>
      <c r="M408" s="1169"/>
      <c r="N408" s="1169"/>
      <c r="O408" s="1169"/>
      <c r="P408" s="1169"/>
      <c r="Q408" s="1169"/>
      <c r="R408" s="1169"/>
      <c r="S408" s="1169"/>
      <c r="T408" s="1169"/>
      <c r="U408" s="1169"/>
      <c r="V408" s="1170"/>
      <c r="W408" s="1112">
        <f>W409</f>
        <v>4633</v>
      </c>
      <c r="X408" s="1113"/>
      <c r="Y408" s="1113"/>
      <c r="Z408" s="1114"/>
      <c r="AA408" s="1112">
        <f>AA409</f>
        <v>2937</v>
      </c>
      <c r="AB408" s="1113"/>
      <c r="AC408" s="1113"/>
      <c r="AD408" s="1114"/>
      <c r="AE408" s="1134">
        <f t="shared" si="11"/>
        <v>-0.36606950140297867</v>
      </c>
      <c r="AF408" s="1135"/>
      <c r="AG408" s="1136"/>
    </row>
    <row r="409" spans="1:33" ht="15" x14ac:dyDescent="0.25">
      <c r="A409" s="1070">
        <v>92</v>
      </c>
      <c r="B409" s="1070"/>
      <c r="C409" s="1095">
        <v>5151</v>
      </c>
      <c r="D409" s="1095"/>
      <c r="E409" s="1164" t="s">
        <v>140</v>
      </c>
      <c r="F409" s="1165"/>
      <c r="G409" s="1165"/>
      <c r="H409" s="1165"/>
      <c r="I409" s="1165"/>
      <c r="J409" s="1165"/>
      <c r="K409" s="1165"/>
      <c r="L409" s="1165"/>
      <c r="M409" s="1165"/>
      <c r="N409" s="1165"/>
      <c r="O409" s="1165"/>
      <c r="P409" s="1165"/>
      <c r="Q409" s="1165"/>
      <c r="R409" s="1165"/>
      <c r="S409" s="1165"/>
      <c r="T409" s="1165"/>
      <c r="U409" s="1165"/>
      <c r="V409" s="1166"/>
      <c r="W409" s="1141">
        <v>4633</v>
      </c>
      <c r="X409" s="1142"/>
      <c r="Y409" s="1142"/>
      <c r="Z409" s="1143"/>
      <c r="AA409" s="1141">
        <v>2937</v>
      </c>
      <c r="AB409" s="1142"/>
      <c r="AC409" s="1142"/>
      <c r="AD409" s="1143"/>
      <c r="AE409" s="1144">
        <f t="shared" si="11"/>
        <v>-0.36606950140297867</v>
      </c>
      <c r="AF409" s="1145"/>
      <c r="AG409" s="1146"/>
    </row>
    <row r="410" spans="1:33" ht="15" x14ac:dyDescent="0.2">
      <c r="A410" s="1070"/>
      <c r="B410" s="1070"/>
      <c r="C410" s="1167">
        <v>541</v>
      </c>
      <c r="D410" s="1167"/>
      <c r="E410" s="1168" t="s">
        <v>142</v>
      </c>
      <c r="F410" s="1169"/>
      <c r="G410" s="1169"/>
      <c r="H410" s="1169"/>
      <c r="I410" s="1169"/>
      <c r="J410" s="1169"/>
      <c r="K410" s="1169"/>
      <c r="L410" s="1169"/>
      <c r="M410" s="1169"/>
      <c r="N410" s="1169"/>
      <c r="O410" s="1169"/>
      <c r="P410" s="1169"/>
      <c r="Q410" s="1169"/>
      <c r="R410" s="1169"/>
      <c r="S410" s="1169"/>
      <c r="T410" s="1169"/>
      <c r="U410" s="1169"/>
      <c r="V410" s="1170"/>
      <c r="W410" s="1112">
        <f>W411</f>
        <v>0</v>
      </c>
      <c r="X410" s="1113"/>
      <c r="Y410" s="1113"/>
      <c r="Z410" s="1114"/>
      <c r="AA410" s="1112">
        <f>AA411</f>
        <v>86</v>
      </c>
      <c r="AB410" s="1113"/>
      <c r="AC410" s="1113"/>
      <c r="AD410" s="1114"/>
      <c r="AE410" s="1134">
        <v>0</v>
      </c>
      <c r="AF410" s="1135"/>
      <c r="AG410" s="1136"/>
    </row>
    <row r="411" spans="1:33" ht="15" x14ac:dyDescent="0.25">
      <c r="A411" s="1070">
        <v>93</v>
      </c>
      <c r="B411" s="1070"/>
      <c r="C411" s="1095">
        <v>5411</v>
      </c>
      <c r="D411" s="1095"/>
      <c r="E411" s="1164" t="s">
        <v>142</v>
      </c>
      <c r="F411" s="1165"/>
      <c r="G411" s="1165"/>
      <c r="H411" s="1165"/>
      <c r="I411" s="1165"/>
      <c r="J411" s="1165"/>
      <c r="K411" s="1165"/>
      <c r="L411" s="1165"/>
      <c r="M411" s="1165"/>
      <c r="N411" s="1165"/>
      <c r="O411" s="1165"/>
      <c r="P411" s="1165"/>
      <c r="Q411" s="1165"/>
      <c r="R411" s="1165"/>
      <c r="S411" s="1165"/>
      <c r="T411" s="1165"/>
      <c r="U411" s="1165"/>
      <c r="V411" s="1166"/>
      <c r="W411" s="1141">
        <v>0</v>
      </c>
      <c r="X411" s="1142"/>
      <c r="Y411" s="1142"/>
      <c r="Z411" s="1143"/>
      <c r="AA411" s="1141">
        <v>86</v>
      </c>
      <c r="AB411" s="1142"/>
      <c r="AC411" s="1142"/>
      <c r="AD411" s="1143"/>
      <c r="AE411" s="1144">
        <v>0</v>
      </c>
      <c r="AF411" s="1145"/>
      <c r="AG411" s="1146"/>
    </row>
    <row r="412" spans="1:33" ht="15" x14ac:dyDescent="0.2">
      <c r="A412" s="1171"/>
      <c r="B412" s="1171"/>
      <c r="C412" s="1172"/>
      <c r="D412" s="1172"/>
      <c r="E412" s="1173" t="s">
        <v>1673</v>
      </c>
      <c r="F412" s="1174"/>
      <c r="G412" s="1174"/>
      <c r="H412" s="1174"/>
      <c r="I412" s="1174"/>
      <c r="J412" s="1174"/>
      <c r="K412" s="1174"/>
      <c r="L412" s="1174"/>
      <c r="M412" s="1174"/>
      <c r="N412" s="1174"/>
      <c r="O412" s="1174"/>
      <c r="P412" s="1174"/>
      <c r="Q412" s="1174"/>
      <c r="R412" s="1174"/>
      <c r="S412" s="1174"/>
      <c r="T412" s="1174"/>
      <c r="U412" s="1174"/>
      <c r="V412" s="1175"/>
      <c r="W412" s="1176">
        <f>W413+W417+W419+W421</f>
        <v>0</v>
      </c>
      <c r="X412" s="1177"/>
      <c r="Y412" s="1177"/>
      <c r="Z412" s="1178"/>
      <c r="AA412" s="1176">
        <f>AA413+AA417+AA419+AA421</f>
        <v>0</v>
      </c>
      <c r="AB412" s="1177"/>
      <c r="AC412" s="1177"/>
      <c r="AD412" s="1178"/>
      <c r="AE412" s="1179">
        <v>0</v>
      </c>
      <c r="AF412" s="1180"/>
      <c r="AG412" s="1181"/>
    </row>
    <row r="413" spans="1:33" ht="15" x14ac:dyDescent="0.25">
      <c r="A413" s="1163"/>
      <c r="B413" s="1163"/>
      <c r="C413" s="1127">
        <v>611</v>
      </c>
      <c r="D413" s="1127"/>
      <c r="E413" s="1128" t="s">
        <v>145</v>
      </c>
      <c r="F413" s="1129"/>
      <c r="G413" s="1129"/>
      <c r="H413" s="1129"/>
      <c r="I413" s="1129"/>
      <c r="J413" s="1129"/>
      <c r="K413" s="1129"/>
      <c r="L413" s="1129"/>
      <c r="M413" s="1129"/>
      <c r="N413" s="1129"/>
      <c r="O413" s="1129"/>
      <c r="P413" s="1129"/>
      <c r="Q413" s="1129"/>
      <c r="R413" s="1129"/>
      <c r="S413" s="1129"/>
      <c r="T413" s="1129"/>
      <c r="U413" s="1129"/>
      <c r="V413" s="1130"/>
      <c r="W413" s="1131">
        <f>W415+W414+W416</f>
        <v>0</v>
      </c>
      <c r="X413" s="1132"/>
      <c r="Y413" s="1132"/>
      <c r="Z413" s="1133"/>
      <c r="AA413" s="1131">
        <f>AA415+AA414+AA416</f>
        <v>0</v>
      </c>
      <c r="AB413" s="1132"/>
      <c r="AC413" s="1132"/>
      <c r="AD413" s="1133"/>
      <c r="AE413" s="1134">
        <v>0</v>
      </c>
      <c r="AF413" s="1135"/>
      <c r="AG413" s="1136"/>
    </row>
    <row r="414" spans="1:33" ht="15" x14ac:dyDescent="0.25">
      <c r="A414" s="1126">
        <v>94</v>
      </c>
      <c r="B414" s="1126"/>
      <c r="C414" s="1137">
        <v>6111</v>
      </c>
      <c r="D414" s="1137"/>
      <c r="E414" s="1138" t="s">
        <v>1907</v>
      </c>
      <c r="F414" s="1139"/>
      <c r="G414" s="1139"/>
      <c r="H414" s="1139"/>
      <c r="I414" s="1139"/>
      <c r="J414" s="1139"/>
      <c r="K414" s="1139"/>
      <c r="L414" s="1139"/>
      <c r="M414" s="1139"/>
      <c r="N414" s="1139"/>
      <c r="O414" s="1139"/>
      <c r="P414" s="1139"/>
      <c r="Q414" s="1139"/>
      <c r="R414" s="1139"/>
      <c r="S414" s="1139"/>
      <c r="T414" s="1139"/>
      <c r="U414" s="1139"/>
      <c r="V414" s="1140"/>
      <c r="W414" s="1141">
        <v>0</v>
      </c>
      <c r="X414" s="1142"/>
      <c r="Y414" s="1142"/>
      <c r="Z414" s="1143"/>
      <c r="AA414" s="1141">
        <v>0</v>
      </c>
      <c r="AB414" s="1142"/>
      <c r="AC414" s="1142"/>
      <c r="AD414" s="1143"/>
      <c r="AE414" s="1144">
        <v>0</v>
      </c>
      <c r="AF414" s="1145"/>
      <c r="AG414" s="1146"/>
    </row>
    <row r="415" spans="1:33" ht="15" x14ac:dyDescent="0.25">
      <c r="A415" s="1126">
        <v>95</v>
      </c>
      <c r="B415" s="1126"/>
      <c r="C415" s="1137">
        <v>6114</v>
      </c>
      <c r="D415" s="1137"/>
      <c r="E415" s="1138" t="s">
        <v>1908</v>
      </c>
      <c r="F415" s="1139"/>
      <c r="G415" s="1139"/>
      <c r="H415" s="1139"/>
      <c r="I415" s="1139"/>
      <c r="J415" s="1139"/>
      <c r="K415" s="1139"/>
      <c r="L415" s="1139"/>
      <c r="M415" s="1139"/>
      <c r="N415" s="1139"/>
      <c r="O415" s="1139"/>
      <c r="P415" s="1139"/>
      <c r="Q415" s="1139"/>
      <c r="R415" s="1139"/>
      <c r="S415" s="1139"/>
      <c r="T415" s="1139"/>
      <c r="U415" s="1139"/>
      <c r="V415" s="1140"/>
      <c r="W415" s="1141">
        <v>0</v>
      </c>
      <c r="X415" s="1142"/>
      <c r="Y415" s="1142"/>
      <c r="Z415" s="1143"/>
      <c r="AA415" s="1141">
        <v>0</v>
      </c>
      <c r="AB415" s="1142"/>
      <c r="AC415" s="1142"/>
      <c r="AD415" s="1143"/>
      <c r="AE415" s="1144">
        <v>0</v>
      </c>
      <c r="AF415" s="1145"/>
      <c r="AG415" s="1146"/>
    </row>
    <row r="416" spans="1:33" ht="15" x14ac:dyDescent="0.25">
      <c r="A416" s="1126">
        <v>96</v>
      </c>
      <c r="B416" s="1126"/>
      <c r="C416" s="1137">
        <v>6115</v>
      </c>
      <c r="D416" s="1137"/>
      <c r="E416" s="1138" t="s">
        <v>1909</v>
      </c>
      <c r="F416" s="1139"/>
      <c r="G416" s="1139"/>
      <c r="H416" s="1139"/>
      <c r="I416" s="1139"/>
      <c r="J416" s="1139"/>
      <c r="K416" s="1139"/>
      <c r="L416" s="1139"/>
      <c r="M416" s="1139"/>
      <c r="N416" s="1139"/>
      <c r="O416" s="1139"/>
      <c r="P416" s="1139"/>
      <c r="Q416" s="1139"/>
      <c r="R416" s="1139"/>
      <c r="S416" s="1139"/>
      <c r="T416" s="1139"/>
      <c r="U416" s="1139"/>
      <c r="V416" s="1140"/>
      <c r="W416" s="1141">
        <v>0</v>
      </c>
      <c r="X416" s="1142"/>
      <c r="Y416" s="1142"/>
      <c r="Z416" s="1143"/>
      <c r="AA416" s="1141">
        <v>0</v>
      </c>
      <c r="AB416" s="1142"/>
      <c r="AC416" s="1142"/>
      <c r="AD416" s="1143"/>
      <c r="AE416" s="1144">
        <v>0</v>
      </c>
      <c r="AF416" s="1145"/>
      <c r="AG416" s="1146"/>
    </row>
    <row r="417" spans="1:33" ht="15" x14ac:dyDescent="0.25">
      <c r="A417" s="1126"/>
      <c r="B417" s="1126"/>
      <c r="C417" s="1127">
        <v>612</v>
      </c>
      <c r="D417" s="1127"/>
      <c r="E417" s="1128" t="s">
        <v>1676</v>
      </c>
      <c r="F417" s="1129"/>
      <c r="G417" s="1129"/>
      <c r="H417" s="1129"/>
      <c r="I417" s="1129"/>
      <c r="J417" s="1129"/>
      <c r="K417" s="1129"/>
      <c r="L417" s="1129"/>
      <c r="M417" s="1129"/>
      <c r="N417" s="1129"/>
      <c r="O417" s="1129"/>
      <c r="P417" s="1129"/>
      <c r="Q417" s="1129"/>
      <c r="R417" s="1129"/>
      <c r="S417" s="1129"/>
      <c r="T417" s="1129"/>
      <c r="U417" s="1129"/>
      <c r="V417" s="1130"/>
      <c r="W417" s="1131">
        <f>+W418</f>
        <v>0</v>
      </c>
      <c r="X417" s="1132"/>
      <c r="Y417" s="1132"/>
      <c r="Z417" s="1133"/>
      <c r="AA417" s="1131">
        <f>+AA418</f>
        <v>0</v>
      </c>
      <c r="AB417" s="1132"/>
      <c r="AC417" s="1132"/>
      <c r="AD417" s="1133"/>
      <c r="AE417" s="1134">
        <v>0</v>
      </c>
      <c r="AF417" s="1135"/>
      <c r="AG417" s="1136"/>
    </row>
    <row r="418" spans="1:33" ht="15" x14ac:dyDescent="0.25">
      <c r="A418" s="1126">
        <v>97</v>
      </c>
      <c r="B418" s="1126"/>
      <c r="C418" s="1137">
        <v>6123</v>
      </c>
      <c r="D418" s="1137"/>
      <c r="E418" s="1138" t="s">
        <v>1910</v>
      </c>
      <c r="F418" s="1139"/>
      <c r="G418" s="1139"/>
      <c r="H418" s="1139"/>
      <c r="I418" s="1139"/>
      <c r="J418" s="1139"/>
      <c r="K418" s="1139"/>
      <c r="L418" s="1139"/>
      <c r="M418" s="1139"/>
      <c r="N418" s="1139"/>
      <c r="O418" s="1139"/>
      <c r="P418" s="1139"/>
      <c r="Q418" s="1139"/>
      <c r="R418" s="1139"/>
      <c r="S418" s="1139"/>
      <c r="T418" s="1139"/>
      <c r="U418" s="1139"/>
      <c r="V418" s="1140"/>
      <c r="W418" s="1141">
        <v>0</v>
      </c>
      <c r="X418" s="1142"/>
      <c r="Y418" s="1142"/>
      <c r="Z418" s="1143"/>
      <c r="AA418" s="1141">
        <v>0</v>
      </c>
      <c r="AB418" s="1142"/>
      <c r="AC418" s="1142"/>
      <c r="AD418" s="1143"/>
      <c r="AE418" s="1144">
        <v>0</v>
      </c>
      <c r="AF418" s="1145"/>
      <c r="AG418" s="1146"/>
    </row>
    <row r="419" spans="1:33" ht="15" x14ac:dyDescent="0.25">
      <c r="A419" s="1126"/>
      <c r="B419" s="1126"/>
      <c r="C419" s="1127">
        <v>614</v>
      </c>
      <c r="D419" s="1127"/>
      <c r="E419" s="1128" t="s">
        <v>718</v>
      </c>
      <c r="F419" s="1129"/>
      <c r="G419" s="1129"/>
      <c r="H419" s="1129"/>
      <c r="I419" s="1129"/>
      <c r="J419" s="1129"/>
      <c r="K419" s="1129"/>
      <c r="L419" s="1129"/>
      <c r="M419" s="1129"/>
      <c r="N419" s="1129"/>
      <c r="O419" s="1129"/>
      <c r="P419" s="1129"/>
      <c r="Q419" s="1129"/>
      <c r="R419" s="1129"/>
      <c r="S419" s="1129"/>
      <c r="T419" s="1129"/>
      <c r="U419" s="1129"/>
      <c r="V419" s="1130"/>
      <c r="W419" s="1131">
        <f>W420</f>
        <v>0</v>
      </c>
      <c r="X419" s="1132"/>
      <c r="Y419" s="1132"/>
      <c r="Z419" s="1133"/>
      <c r="AA419" s="1131">
        <f>AA420</f>
        <v>0</v>
      </c>
      <c r="AB419" s="1132"/>
      <c r="AC419" s="1132"/>
      <c r="AD419" s="1133"/>
      <c r="AE419" s="1134">
        <v>1</v>
      </c>
      <c r="AF419" s="1135"/>
      <c r="AG419" s="1136"/>
    </row>
    <row r="420" spans="1:33" ht="15" x14ac:dyDescent="0.25">
      <c r="A420" s="1126">
        <v>98</v>
      </c>
      <c r="B420" s="1126"/>
      <c r="C420" s="1137">
        <v>6141</v>
      </c>
      <c r="D420" s="1137"/>
      <c r="E420" s="1138" t="s">
        <v>718</v>
      </c>
      <c r="F420" s="1139"/>
      <c r="G420" s="1139"/>
      <c r="H420" s="1139"/>
      <c r="I420" s="1139"/>
      <c r="J420" s="1139"/>
      <c r="K420" s="1139"/>
      <c r="L420" s="1139"/>
      <c r="M420" s="1139"/>
      <c r="N420" s="1139"/>
      <c r="O420" s="1139"/>
      <c r="P420" s="1139"/>
      <c r="Q420" s="1139"/>
      <c r="R420" s="1139"/>
      <c r="S420" s="1139"/>
      <c r="T420" s="1139"/>
      <c r="U420" s="1139"/>
      <c r="V420" s="1140"/>
      <c r="W420" s="1141">
        <v>0</v>
      </c>
      <c r="X420" s="1142"/>
      <c r="Y420" s="1142"/>
      <c r="Z420" s="1143"/>
      <c r="AA420" s="1141">
        <v>0</v>
      </c>
      <c r="AB420" s="1142"/>
      <c r="AC420" s="1142"/>
      <c r="AD420" s="1143"/>
      <c r="AE420" s="1144">
        <v>1</v>
      </c>
      <c r="AF420" s="1145"/>
      <c r="AG420" s="1146"/>
    </row>
    <row r="421" spans="1:33" ht="15" x14ac:dyDescent="0.25">
      <c r="A421" s="1126"/>
      <c r="B421" s="1126"/>
      <c r="C421" s="1127">
        <v>621</v>
      </c>
      <c r="D421" s="1127"/>
      <c r="E421" s="1128" t="s">
        <v>1911</v>
      </c>
      <c r="F421" s="1129"/>
      <c r="G421" s="1129"/>
      <c r="H421" s="1129"/>
      <c r="I421" s="1129"/>
      <c r="J421" s="1129"/>
      <c r="K421" s="1129"/>
      <c r="L421" s="1129"/>
      <c r="M421" s="1129"/>
      <c r="N421" s="1129"/>
      <c r="O421" s="1129"/>
      <c r="P421" s="1129"/>
      <c r="Q421" s="1129"/>
      <c r="R421" s="1129"/>
      <c r="S421" s="1129"/>
      <c r="T421" s="1129"/>
      <c r="U421" s="1129"/>
      <c r="V421" s="1130"/>
      <c r="W421" s="1131">
        <f>W422</f>
        <v>0</v>
      </c>
      <c r="X421" s="1132"/>
      <c r="Y421" s="1132"/>
      <c r="Z421" s="1133"/>
      <c r="AA421" s="1131">
        <f>AA422</f>
        <v>0</v>
      </c>
      <c r="AB421" s="1132"/>
      <c r="AC421" s="1132"/>
      <c r="AD421" s="1133"/>
      <c r="AE421" s="1134">
        <v>1</v>
      </c>
      <c r="AF421" s="1135"/>
      <c r="AG421" s="1136"/>
    </row>
    <row r="422" spans="1:33" ht="15" x14ac:dyDescent="0.25">
      <c r="A422" s="1147">
        <v>99</v>
      </c>
      <c r="B422" s="1147"/>
      <c r="C422" s="1148">
        <v>6219</v>
      </c>
      <c r="D422" s="1148"/>
      <c r="E422" s="1149" t="s">
        <v>1912</v>
      </c>
      <c r="F422" s="1150"/>
      <c r="G422" s="1150"/>
      <c r="H422" s="1150"/>
      <c r="I422" s="1150"/>
      <c r="J422" s="1150"/>
      <c r="K422" s="1150"/>
      <c r="L422" s="1150"/>
      <c r="M422" s="1150"/>
      <c r="N422" s="1150"/>
      <c r="O422" s="1150"/>
      <c r="P422" s="1150"/>
      <c r="Q422" s="1150"/>
      <c r="R422" s="1150"/>
      <c r="S422" s="1150"/>
      <c r="T422" s="1150"/>
      <c r="U422" s="1150"/>
      <c r="V422" s="1151"/>
      <c r="W422" s="1152">
        <v>0</v>
      </c>
      <c r="X422" s="1153"/>
      <c r="Y422" s="1153"/>
      <c r="Z422" s="1154"/>
      <c r="AA422" s="1152">
        <v>0</v>
      </c>
      <c r="AB422" s="1153"/>
      <c r="AC422" s="1153"/>
      <c r="AD422" s="1154"/>
      <c r="AE422" s="1155">
        <v>1</v>
      </c>
      <c r="AF422" s="1156"/>
      <c r="AG422" s="1157"/>
    </row>
    <row r="423" spans="1:33" ht="15" x14ac:dyDescent="0.25">
      <c r="A423" s="234"/>
      <c r="B423" s="234"/>
      <c r="C423" s="258"/>
      <c r="D423" s="258"/>
      <c r="E423" s="33"/>
      <c r="F423" s="33"/>
      <c r="G423" s="33"/>
      <c r="H423" s="33"/>
      <c r="I423" s="33"/>
      <c r="J423" s="33"/>
      <c r="K423" s="33"/>
      <c r="L423" s="33"/>
      <c r="M423" s="33"/>
      <c r="N423" s="33"/>
      <c r="O423" s="33"/>
      <c r="P423" s="33"/>
      <c r="Q423" s="33"/>
      <c r="R423" s="33"/>
      <c r="S423" s="33"/>
      <c r="T423" s="33"/>
      <c r="U423" s="33"/>
      <c r="V423" s="33"/>
      <c r="W423" s="256"/>
      <c r="X423" s="256"/>
      <c r="Y423" s="256"/>
      <c r="Z423" s="256"/>
      <c r="AA423" s="256"/>
      <c r="AB423" s="256"/>
      <c r="AC423" s="256"/>
      <c r="AD423" s="256"/>
      <c r="AE423" s="257"/>
      <c r="AF423" s="257"/>
      <c r="AG423" s="257"/>
    </row>
    <row r="424" spans="1:33" ht="15" x14ac:dyDescent="0.25">
      <c r="A424" s="1082" t="s">
        <v>101</v>
      </c>
      <c r="B424" s="1082"/>
      <c r="C424" s="1082"/>
      <c r="D424" s="1082"/>
      <c r="E424" s="1082"/>
      <c r="F424" s="1082"/>
      <c r="G424" s="1082"/>
      <c r="H424" s="1082"/>
      <c r="I424" s="1082"/>
      <c r="J424" s="1082"/>
      <c r="K424" s="1082"/>
      <c r="L424" s="1082"/>
      <c r="M424" s="1082"/>
      <c r="N424" s="1082"/>
      <c r="O424" s="1082"/>
      <c r="P424" s="1082"/>
      <c r="Q424" s="1082"/>
      <c r="R424" s="1082"/>
      <c r="S424" s="1082"/>
      <c r="T424" s="1082"/>
      <c r="U424" s="1082"/>
      <c r="V424" s="1082"/>
      <c r="W424" s="1082"/>
      <c r="X424" s="1082"/>
      <c r="Y424" s="1082"/>
      <c r="Z424" s="1082"/>
      <c r="AA424" s="1082"/>
      <c r="AB424" s="1082"/>
      <c r="AC424" s="1082"/>
      <c r="AD424" s="1082"/>
      <c r="AE424" s="1082"/>
      <c r="AF424" s="1082"/>
      <c r="AG424" s="1082"/>
    </row>
    <row r="425" spans="1:33" ht="15" x14ac:dyDescent="0.25">
      <c r="A425" s="33"/>
      <c r="B425" s="33"/>
      <c r="C425" s="33"/>
      <c r="D425" s="33"/>
      <c r="E425" s="33"/>
      <c r="F425" s="33"/>
      <c r="G425" s="33"/>
      <c r="H425" s="33"/>
      <c r="I425" s="33"/>
      <c r="J425" s="33"/>
      <c r="K425" s="33"/>
      <c r="L425" s="33"/>
      <c r="M425" s="33"/>
      <c r="N425" s="33"/>
      <c r="O425" s="33"/>
      <c r="P425" s="33"/>
      <c r="Q425" s="33"/>
      <c r="R425" s="33"/>
      <c r="S425" s="33"/>
      <c r="T425" s="33"/>
      <c r="U425" s="33"/>
      <c r="V425" s="33"/>
      <c r="W425" s="33"/>
      <c r="X425" s="33"/>
      <c r="Y425" s="33"/>
      <c r="Z425" s="33"/>
      <c r="AA425" s="33"/>
      <c r="AB425" s="33"/>
      <c r="AC425" s="33"/>
      <c r="AD425" s="33"/>
      <c r="AE425" s="33"/>
      <c r="AF425" s="33"/>
      <c r="AG425" s="155"/>
    </row>
    <row r="426" spans="1:33" ht="15" x14ac:dyDescent="0.2">
      <c r="A426" s="1158" t="s">
        <v>1913</v>
      </c>
      <c r="B426" s="1158"/>
      <c r="C426" s="1158"/>
      <c r="D426" s="1158"/>
      <c r="E426" s="1158"/>
      <c r="F426" s="1158"/>
      <c r="G426" s="1158"/>
      <c r="H426" s="1158"/>
      <c r="I426" s="1158"/>
      <c r="J426" s="1158"/>
      <c r="K426" s="1158"/>
      <c r="L426" s="1158"/>
      <c r="M426" s="1158"/>
      <c r="N426" s="1158"/>
      <c r="O426" s="1158"/>
      <c r="P426" s="1158"/>
      <c r="Q426" s="1158"/>
      <c r="R426" s="1158"/>
      <c r="S426" s="1158"/>
      <c r="T426" s="1158"/>
      <c r="U426" s="1158"/>
      <c r="V426" s="1158"/>
      <c r="W426" s="1158"/>
      <c r="X426" s="1158"/>
      <c r="Y426" s="1158"/>
      <c r="Z426" s="1158"/>
      <c r="AA426" s="1158"/>
      <c r="AB426" s="1158"/>
      <c r="AC426" s="1158"/>
      <c r="AD426" s="1158"/>
      <c r="AE426" s="1158"/>
      <c r="AF426" s="1158"/>
      <c r="AG426" s="1158"/>
    </row>
    <row r="427" spans="1:33" ht="45.75" customHeight="1" x14ac:dyDescent="0.2">
      <c r="A427" s="1105" t="s">
        <v>1416</v>
      </c>
      <c r="B427" s="1105"/>
      <c r="C427" s="1105" t="s">
        <v>1417</v>
      </c>
      <c r="D427" s="1105"/>
      <c r="E427" s="1105"/>
      <c r="F427" s="1105"/>
      <c r="G427" s="1104" t="s">
        <v>1364</v>
      </c>
      <c r="H427" s="1104"/>
      <c r="I427" s="1104"/>
      <c r="J427" s="1104"/>
      <c r="K427" s="1104"/>
      <c r="L427" s="1104"/>
      <c r="M427" s="1104"/>
      <c r="N427" s="1104"/>
      <c r="O427" s="1104"/>
      <c r="P427" s="1104"/>
      <c r="Q427" s="1104"/>
      <c r="R427" s="1104"/>
      <c r="S427" s="1104"/>
      <c r="T427" s="1104"/>
      <c r="U427" s="1104"/>
      <c r="V427" s="1104"/>
      <c r="W427" s="1105" t="s">
        <v>1641</v>
      </c>
      <c r="X427" s="1105"/>
      <c r="Y427" s="1105"/>
      <c r="Z427" s="1105"/>
      <c r="AA427" s="948" t="s">
        <v>1642</v>
      </c>
      <c r="AB427" s="948"/>
      <c r="AC427" s="948"/>
      <c r="AD427" s="948"/>
      <c r="AE427" s="948" t="s">
        <v>3673</v>
      </c>
      <c r="AF427" s="948"/>
      <c r="AG427" s="948"/>
    </row>
    <row r="428" spans="1:33" ht="15" x14ac:dyDescent="0.25">
      <c r="A428" s="1159">
        <v>1</v>
      </c>
      <c r="B428" s="1159"/>
      <c r="C428" s="1160" t="s">
        <v>1914</v>
      </c>
      <c r="D428" s="1160"/>
      <c r="E428" s="1160"/>
      <c r="F428" s="1160"/>
      <c r="G428" s="1117" t="s">
        <v>1915</v>
      </c>
      <c r="H428" s="1117"/>
      <c r="I428" s="1117"/>
      <c r="J428" s="1117"/>
      <c r="K428" s="1117"/>
      <c r="L428" s="1117"/>
      <c r="M428" s="1117"/>
      <c r="N428" s="1117"/>
      <c r="O428" s="1117"/>
      <c r="P428" s="1117"/>
      <c r="Q428" s="1117"/>
      <c r="R428" s="1117"/>
      <c r="S428" s="1117"/>
      <c r="T428" s="1117"/>
      <c r="U428" s="1117"/>
      <c r="V428" s="1117"/>
      <c r="W428" s="1161">
        <v>1457116</v>
      </c>
      <c r="X428" s="1161"/>
      <c r="Y428" s="1161"/>
      <c r="Z428" s="1161"/>
      <c r="AA428" s="1161">
        <v>1369150</v>
      </c>
      <c r="AB428" s="1161"/>
      <c r="AC428" s="1161"/>
      <c r="AD428" s="1161"/>
      <c r="AE428" s="1162">
        <f>(AA428/W428)-1</f>
        <v>-6.0369936230197152E-2</v>
      </c>
      <c r="AF428" s="1162"/>
      <c r="AG428" s="1162"/>
    </row>
    <row r="429" spans="1:33" ht="15" x14ac:dyDescent="0.25">
      <c r="A429" s="1115">
        <v>2</v>
      </c>
      <c r="B429" s="1115"/>
      <c r="C429" s="1116" t="s">
        <v>1916</v>
      </c>
      <c r="D429" s="1116"/>
      <c r="E429" s="1116"/>
      <c r="F429" s="1116"/>
      <c r="G429" s="1117" t="s">
        <v>1917</v>
      </c>
      <c r="H429" s="1117"/>
      <c r="I429" s="1117"/>
      <c r="J429" s="1117"/>
      <c r="K429" s="1117"/>
      <c r="L429" s="1117"/>
      <c r="M429" s="1117"/>
      <c r="N429" s="1117"/>
      <c r="O429" s="1117"/>
      <c r="P429" s="1117"/>
      <c r="Q429" s="1117"/>
      <c r="R429" s="1117"/>
      <c r="S429" s="1117"/>
      <c r="T429" s="1117"/>
      <c r="U429" s="1117"/>
      <c r="V429" s="1117"/>
      <c r="W429" s="1118">
        <v>1460733</v>
      </c>
      <c r="X429" s="1118"/>
      <c r="Y429" s="1118"/>
      <c r="Z429" s="1118"/>
      <c r="AA429" s="1118">
        <v>1433247</v>
      </c>
      <c r="AB429" s="1118"/>
      <c r="AC429" s="1118"/>
      <c r="AD429" s="1118"/>
      <c r="AE429" s="1094">
        <f>(AA429/W429)-1</f>
        <v>-1.881658044283252E-2</v>
      </c>
      <c r="AF429" s="1094"/>
      <c r="AG429" s="1094"/>
    </row>
    <row r="430" spans="1:33" ht="15" x14ac:dyDescent="0.25">
      <c r="A430" s="1119">
        <v>3</v>
      </c>
      <c r="B430" s="1119"/>
      <c r="C430" s="1120" t="s">
        <v>1647</v>
      </c>
      <c r="D430" s="1120"/>
      <c r="E430" s="1120"/>
      <c r="F430" s="1120"/>
      <c r="G430" s="1121" t="s">
        <v>3676</v>
      </c>
      <c r="H430" s="1121"/>
      <c r="I430" s="1121"/>
      <c r="J430" s="1121"/>
      <c r="K430" s="1121"/>
      <c r="L430" s="1121"/>
      <c r="M430" s="1121"/>
      <c r="N430" s="1121"/>
      <c r="O430" s="1121"/>
      <c r="P430" s="1121"/>
      <c r="Q430" s="1121"/>
      <c r="R430" s="1121"/>
      <c r="S430" s="1121"/>
      <c r="T430" s="1121"/>
      <c r="U430" s="1121"/>
      <c r="V430" s="1121"/>
      <c r="W430" s="1122">
        <f>W428-W429</f>
        <v>-3617</v>
      </c>
      <c r="X430" s="1122"/>
      <c r="Y430" s="1122"/>
      <c r="Z430" s="1122"/>
      <c r="AA430" s="1122">
        <f>AA428-AA429</f>
        <v>-64097</v>
      </c>
      <c r="AB430" s="1122"/>
      <c r="AC430" s="1122"/>
      <c r="AD430" s="1122"/>
      <c r="AE430" s="1123">
        <f>(AA430/W430)-1</f>
        <v>16.721039535526678</v>
      </c>
      <c r="AF430" s="1123"/>
      <c r="AG430" s="1123"/>
    </row>
    <row r="431" spans="1:33" ht="15" x14ac:dyDescent="0.25">
      <c r="A431" s="33"/>
      <c r="B431" s="33"/>
      <c r="C431" s="33"/>
      <c r="D431" s="33"/>
      <c r="E431" s="33"/>
      <c r="F431" s="33"/>
      <c r="G431" s="33"/>
      <c r="H431" s="33"/>
      <c r="I431" s="33"/>
      <c r="J431" s="33"/>
      <c r="K431" s="33"/>
      <c r="L431" s="33"/>
      <c r="M431" s="33"/>
      <c r="N431" s="33"/>
      <c r="O431" s="33"/>
      <c r="P431" s="33"/>
      <c r="Q431" s="33"/>
      <c r="R431" s="33"/>
      <c r="S431" s="33"/>
      <c r="T431" s="33"/>
      <c r="U431" s="33"/>
      <c r="V431" s="33"/>
      <c r="W431" s="33"/>
      <c r="X431" s="33"/>
      <c r="Y431" s="33"/>
      <c r="Z431" s="33"/>
      <c r="AA431" s="33"/>
      <c r="AB431" s="33"/>
      <c r="AC431" s="33"/>
      <c r="AD431" s="33"/>
      <c r="AE431" s="33"/>
      <c r="AF431" s="33"/>
      <c r="AG431" s="155"/>
    </row>
    <row r="432" spans="1:33" ht="15" x14ac:dyDescent="0.25">
      <c r="A432" s="1082" t="s">
        <v>147</v>
      </c>
      <c r="B432" s="1082"/>
      <c r="C432" s="1082"/>
      <c r="D432" s="1082"/>
      <c r="E432" s="1082"/>
      <c r="F432" s="1082"/>
      <c r="G432" s="1082"/>
      <c r="H432" s="1082"/>
      <c r="I432" s="1082"/>
      <c r="J432" s="1082"/>
      <c r="K432" s="1082"/>
      <c r="L432" s="1082"/>
      <c r="M432" s="1082"/>
      <c r="N432" s="1082"/>
      <c r="O432" s="1082"/>
      <c r="P432" s="1082"/>
      <c r="Q432" s="1082"/>
      <c r="R432" s="1082"/>
      <c r="S432" s="1082"/>
      <c r="T432" s="1082"/>
      <c r="U432" s="1082"/>
      <c r="V432" s="1082"/>
      <c r="W432" s="1082"/>
      <c r="X432" s="1082"/>
      <c r="Y432" s="1082"/>
      <c r="Z432" s="1082"/>
      <c r="AA432" s="1082"/>
      <c r="AB432" s="1082"/>
      <c r="AC432" s="1082"/>
      <c r="AD432" s="1082"/>
      <c r="AE432" s="1082"/>
      <c r="AF432" s="1082"/>
      <c r="AG432" s="1082"/>
    </row>
    <row r="433" spans="1:33" ht="16.5" customHeight="1" x14ac:dyDescent="0.25">
      <c r="A433" s="1124" t="s">
        <v>1918</v>
      </c>
      <c r="B433" s="1124"/>
      <c r="C433" s="1124"/>
      <c r="D433" s="1124"/>
      <c r="E433" s="1124"/>
      <c r="F433" s="1124"/>
      <c r="G433" s="1124"/>
      <c r="H433" s="1124"/>
      <c r="I433" s="1124"/>
      <c r="J433" s="1124"/>
      <c r="K433" s="1124"/>
      <c r="L433" s="1124"/>
      <c r="M433" s="1124"/>
      <c r="N433" s="1124"/>
      <c r="O433" s="1124"/>
      <c r="P433" s="1124"/>
      <c r="Q433" s="1124"/>
      <c r="R433" s="1124"/>
      <c r="S433" s="1124"/>
      <c r="T433" s="1124"/>
      <c r="U433" s="1124"/>
      <c r="V433" s="1124"/>
      <c r="W433" s="1124"/>
      <c r="X433" s="1124"/>
      <c r="Y433" s="1124"/>
      <c r="Z433" s="1124"/>
      <c r="AA433" s="1124"/>
      <c r="AB433" s="1124"/>
      <c r="AC433" s="1124"/>
      <c r="AD433" s="1124"/>
      <c r="AE433" s="1124"/>
      <c r="AF433" s="1124"/>
      <c r="AG433" s="1124"/>
    </row>
    <row r="434" spans="1:33" ht="46.5" customHeight="1" x14ac:dyDescent="0.2">
      <c r="A434" s="1104" t="s">
        <v>3</v>
      </c>
      <c r="B434" s="1104"/>
      <c r="C434" s="1104"/>
      <c r="D434" s="1104"/>
      <c r="E434" s="1104"/>
      <c r="F434" s="1104"/>
      <c r="G434" s="1104"/>
      <c r="H434" s="1104"/>
      <c r="I434" s="1104"/>
      <c r="J434" s="1104"/>
      <c r="K434" s="1104"/>
      <c r="L434" s="1104"/>
      <c r="M434" s="1104"/>
      <c r="N434" s="1104"/>
      <c r="O434" s="1104"/>
      <c r="P434" s="1104"/>
      <c r="Q434" s="1104"/>
      <c r="R434" s="1105" t="s">
        <v>1919</v>
      </c>
      <c r="S434" s="1105"/>
      <c r="T434" s="1105"/>
      <c r="U434" s="1105" t="s">
        <v>1920</v>
      </c>
      <c r="V434" s="1105"/>
      <c r="W434" s="1105"/>
      <c r="X434" s="1105"/>
      <c r="Y434" s="1105"/>
      <c r="Z434" s="1105" t="s">
        <v>1921</v>
      </c>
      <c r="AA434" s="1105"/>
      <c r="AB434" s="1105"/>
      <c r="AC434" s="1105"/>
      <c r="AD434" s="1105"/>
      <c r="AE434" s="948" t="s">
        <v>3673</v>
      </c>
      <c r="AF434" s="948"/>
      <c r="AG434" s="948"/>
    </row>
    <row r="435" spans="1:33" ht="15" x14ac:dyDescent="0.2">
      <c r="A435" s="1104">
        <v>1</v>
      </c>
      <c r="B435" s="1104"/>
      <c r="C435" s="1104"/>
      <c r="D435" s="1104"/>
      <c r="E435" s="1104"/>
      <c r="F435" s="1104"/>
      <c r="G435" s="1104"/>
      <c r="H435" s="1104"/>
      <c r="I435" s="1104"/>
      <c r="J435" s="1104"/>
      <c r="K435" s="1104"/>
      <c r="L435" s="1104"/>
      <c r="M435" s="1104"/>
      <c r="N435" s="1104"/>
      <c r="O435" s="1104"/>
      <c r="P435" s="1104"/>
      <c r="Q435" s="1104"/>
      <c r="R435" s="1105">
        <v>2</v>
      </c>
      <c r="S435" s="1105"/>
      <c r="T435" s="1105"/>
      <c r="U435" s="1105">
        <v>3</v>
      </c>
      <c r="V435" s="1105"/>
      <c r="W435" s="1105"/>
      <c r="X435" s="1105"/>
      <c r="Y435" s="1105"/>
      <c r="Z435" s="1105">
        <v>4</v>
      </c>
      <c r="AA435" s="1105"/>
      <c r="AB435" s="1105"/>
      <c r="AC435" s="1105"/>
      <c r="AD435" s="1105"/>
      <c r="AE435" s="1105">
        <v>5</v>
      </c>
      <c r="AF435" s="1105"/>
      <c r="AG435" s="1105"/>
    </row>
    <row r="436" spans="1:33" ht="15" x14ac:dyDescent="0.2">
      <c r="A436" s="1111" t="s">
        <v>1922</v>
      </c>
      <c r="B436" s="1111"/>
      <c r="C436" s="1111"/>
      <c r="D436" s="1111"/>
      <c r="E436" s="1111"/>
      <c r="F436" s="1111"/>
      <c r="G436" s="1111"/>
      <c r="H436" s="1111"/>
      <c r="I436" s="1111"/>
      <c r="J436" s="1111"/>
      <c r="K436" s="1111"/>
      <c r="L436" s="1111"/>
      <c r="M436" s="1111"/>
      <c r="N436" s="1111"/>
      <c r="O436" s="1111"/>
      <c r="P436" s="1111"/>
      <c r="Q436" s="1111"/>
      <c r="R436" s="1096">
        <v>3</v>
      </c>
      <c r="S436" s="1096"/>
      <c r="T436" s="1096"/>
      <c r="U436" s="1097">
        <f>U437+U444</f>
        <v>3399647</v>
      </c>
      <c r="V436" s="1097"/>
      <c r="W436" s="1097"/>
      <c r="X436" s="1097"/>
      <c r="Y436" s="1097"/>
      <c r="Z436" s="1097">
        <f>Z437+Z444</f>
        <v>3472032</v>
      </c>
      <c r="AA436" s="1097"/>
      <c r="AB436" s="1097"/>
      <c r="AC436" s="1097"/>
      <c r="AD436" s="1097"/>
      <c r="AE436" s="1098">
        <f>(Z436/U436)-1</f>
        <v>2.1291916484270201E-2</v>
      </c>
      <c r="AF436" s="1098"/>
      <c r="AG436" s="1098"/>
    </row>
    <row r="437" spans="1:33" ht="15" x14ac:dyDescent="0.2">
      <c r="A437" s="1095" t="s">
        <v>1923</v>
      </c>
      <c r="B437" s="1095"/>
      <c r="C437" s="1095"/>
      <c r="D437" s="1095"/>
      <c r="E437" s="1095"/>
      <c r="F437" s="1095"/>
      <c r="G437" s="1095"/>
      <c r="H437" s="1095"/>
      <c r="I437" s="1095"/>
      <c r="J437" s="1095"/>
      <c r="K437" s="1095"/>
      <c r="L437" s="1095"/>
      <c r="M437" s="1095"/>
      <c r="N437" s="1095"/>
      <c r="O437" s="1095"/>
      <c r="P437" s="1095"/>
      <c r="Q437" s="1095"/>
      <c r="R437" s="1096">
        <v>311</v>
      </c>
      <c r="S437" s="1096"/>
      <c r="T437" s="1096"/>
      <c r="U437" s="1097">
        <v>3296027</v>
      </c>
      <c r="V437" s="1097"/>
      <c r="W437" s="1097"/>
      <c r="X437" s="1097"/>
      <c r="Y437" s="1097"/>
      <c r="Z437" s="1097">
        <v>3363675</v>
      </c>
      <c r="AA437" s="1097"/>
      <c r="AB437" s="1097"/>
      <c r="AC437" s="1097"/>
      <c r="AD437" s="1097"/>
      <c r="AE437" s="1098">
        <f t="shared" ref="AE437:AE446" si="12">(Z437/U437)-1</f>
        <v>2.0524103716383468E-2</v>
      </c>
      <c r="AF437" s="1098"/>
      <c r="AG437" s="1098"/>
    </row>
    <row r="438" spans="1:33" ht="15" x14ac:dyDescent="0.2">
      <c r="A438" s="1095" t="s">
        <v>1924</v>
      </c>
      <c r="B438" s="1095"/>
      <c r="C438" s="1095"/>
      <c r="D438" s="1095"/>
      <c r="E438" s="1095"/>
      <c r="F438" s="1095"/>
      <c r="G438" s="1095"/>
      <c r="H438" s="1095"/>
      <c r="I438" s="1095"/>
      <c r="J438" s="1095"/>
      <c r="K438" s="1095"/>
      <c r="L438" s="1095"/>
      <c r="M438" s="1095"/>
      <c r="N438" s="1095"/>
      <c r="O438" s="1095"/>
      <c r="P438" s="1095"/>
      <c r="Q438" s="1095"/>
      <c r="R438" s="1052">
        <v>3111</v>
      </c>
      <c r="S438" s="1052"/>
      <c r="T438" s="1052"/>
      <c r="U438" s="1050">
        <v>3271458</v>
      </c>
      <c r="V438" s="1050"/>
      <c r="W438" s="1050"/>
      <c r="X438" s="1050"/>
      <c r="Y438" s="1050"/>
      <c r="Z438" s="1050">
        <v>3385337</v>
      </c>
      <c r="AA438" s="1050"/>
      <c r="AB438" s="1050"/>
      <c r="AC438" s="1050"/>
      <c r="AD438" s="1050"/>
      <c r="AE438" s="1094">
        <f t="shared" si="12"/>
        <v>3.4809861535743281E-2</v>
      </c>
      <c r="AF438" s="1094"/>
      <c r="AG438" s="1094"/>
    </row>
    <row r="439" spans="1:33" ht="15" x14ac:dyDescent="0.2">
      <c r="A439" s="1095" t="s">
        <v>1925</v>
      </c>
      <c r="B439" s="1095"/>
      <c r="C439" s="1095"/>
      <c r="D439" s="1095"/>
      <c r="E439" s="1095"/>
      <c r="F439" s="1095"/>
      <c r="G439" s="1095"/>
      <c r="H439" s="1095"/>
      <c r="I439" s="1095"/>
      <c r="J439" s="1095"/>
      <c r="K439" s="1095"/>
      <c r="L439" s="1095"/>
      <c r="M439" s="1095"/>
      <c r="N439" s="1095"/>
      <c r="O439" s="1095"/>
      <c r="P439" s="1095"/>
      <c r="Q439" s="1095"/>
      <c r="R439" s="1052">
        <v>3112</v>
      </c>
      <c r="S439" s="1052"/>
      <c r="T439" s="1052"/>
      <c r="U439" s="1050">
        <v>922</v>
      </c>
      <c r="V439" s="1050"/>
      <c r="W439" s="1050"/>
      <c r="X439" s="1050"/>
      <c r="Y439" s="1050"/>
      <c r="Z439" s="1050">
        <v>922</v>
      </c>
      <c r="AA439" s="1050"/>
      <c r="AB439" s="1050"/>
      <c r="AC439" s="1050"/>
      <c r="AD439" s="1050"/>
      <c r="AE439" s="1094">
        <f t="shared" si="12"/>
        <v>0</v>
      </c>
      <c r="AF439" s="1094"/>
      <c r="AG439" s="1094"/>
    </row>
    <row r="440" spans="1:33" ht="15" x14ac:dyDescent="0.2">
      <c r="A440" s="1125" t="s">
        <v>1926</v>
      </c>
      <c r="B440" s="1125"/>
      <c r="C440" s="1125"/>
      <c r="D440" s="1125"/>
      <c r="E440" s="1125"/>
      <c r="F440" s="1125"/>
      <c r="G440" s="1125"/>
      <c r="H440" s="1125"/>
      <c r="I440" s="1125"/>
      <c r="J440" s="1125"/>
      <c r="K440" s="1125"/>
      <c r="L440" s="1125"/>
      <c r="M440" s="1125"/>
      <c r="N440" s="1125"/>
      <c r="O440" s="1125"/>
      <c r="P440" s="1125"/>
      <c r="Q440" s="1125"/>
      <c r="R440" s="1052">
        <v>3113</v>
      </c>
      <c r="S440" s="1052"/>
      <c r="T440" s="1052"/>
      <c r="U440" s="1050">
        <v>0</v>
      </c>
      <c r="V440" s="1050"/>
      <c r="W440" s="1050"/>
      <c r="X440" s="1050"/>
      <c r="Y440" s="1050"/>
      <c r="Z440" s="1050">
        <v>53768</v>
      </c>
      <c r="AA440" s="1050"/>
      <c r="AB440" s="1050"/>
      <c r="AC440" s="1050"/>
      <c r="AD440" s="1050"/>
      <c r="AE440" s="1094">
        <v>0</v>
      </c>
      <c r="AF440" s="1094"/>
      <c r="AG440" s="1094"/>
    </row>
    <row r="441" spans="1:33" ht="15" x14ac:dyDescent="0.2">
      <c r="A441" s="1095" t="s">
        <v>1927</v>
      </c>
      <c r="B441" s="1095"/>
      <c r="C441" s="1095"/>
      <c r="D441" s="1095"/>
      <c r="E441" s="1095"/>
      <c r="F441" s="1095"/>
      <c r="G441" s="1095"/>
      <c r="H441" s="1095"/>
      <c r="I441" s="1095"/>
      <c r="J441" s="1095"/>
      <c r="K441" s="1095"/>
      <c r="L441" s="1095"/>
      <c r="M441" s="1095"/>
      <c r="N441" s="1095"/>
      <c r="O441" s="1095"/>
      <c r="P441" s="1095"/>
      <c r="Q441" s="1095"/>
      <c r="R441" s="1052">
        <v>3114</v>
      </c>
      <c r="S441" s="1052"/>
      <c r="T441" s="1052"/>
      <c r="U441" s="1050">
        <v>22955</v>
      </c>
      <c r="V441" s="1050"/>
      <c r="W441" s="1050"/>
      <c r="X441" s="1050"/>
      <c r="Y441" s="1050"/>
      <c r="Z441" s="1050">
        <v>22955</v>
      </c>
      <c r="AA441" s="1050"/>
      <c r="AB441" s="1050"/>
      <c r="AC441" s="1050"/>
      <c r="AD441" s="1050"/>
      <c r="AE441" s="1094">
        <f t="shared" si="12"/>
        <v>0</v>
      </c>
      <c r="AF441" s="1094"/>
      <c r="AG441" s="1094"/>
    </row>
    <row r="442" spans="1:33" ht="15" x14ac:dyDescent="0.2">
      <c r="A442" s="1095" t="s">
        <v>1928</v>
      </c>
      <c r="B442" s="1095"/>
      <c r="C442" s="1095"/>
      <c r="D442" s="1095"/>
      <c r="E442" s="1095"/>
      <c r="F442" s="1095"/>
      <c r="G442" s="1095"/>
      <c r="H442" s="1095"/>
      <c r="I442" s="1095"/>
      <c r="J442" s="1095"/>
      <c r="K442" s="1095"/>
      <c r="L442" s="1095"/>
      <c r="M442" s="1095"/>
      <c r="N442" s="1095"/>
      <c r="O442" s="1095"/>
      <c r="P442" s="1095"/>
      <c r="Q442" s="1095"/>
      <c r="R442" s="1052">
        <v>3117</v>
      </c>
      <c r="S442" s="1052"/>
      <c r="T442" s="1052"/>
      <c r="U442" s="1050">
        <v>692</v>
      </c>
      <c r="V442" s="1050"/>
      <c r="W442" s="1050"/>
      <c r="X442" s="1050"/>
      <c r="Y442" s="1050"/>
      <c r="Z442" s="1050">
        <v>8229</v>
      </c>
      <c r="AA442" s="1050"/>
      <c r="AB442" s="1050"/>
      <c r="AC442" s="1050"/>
      <c r="AD442" s="1050"/>
      <c r="AE442" s="1094">
        <f t="shared" si="12"/>
        <v>10.891618497109826</v>
      </c>
      <c r="AF442" s="1094"/>
      <c r="AG442" s="1094"/>
    </row>
    <row r="443" spans="1:33" ht="15" x14ac:dyDescent="0.2">
      <c r="A443" s="1095" t="s">
        <v>1929</v>
      </c>
      <c r="B443" s="1095"/>
      <c r="C443" s="1095"/>
      <c r="D443" s="1095"/>
      <c r="E443" s="1095"/>
      <c r="F443" s="1095"/>
      <c r="G443" s="1095"/>
      <c r="H443" s="1095"/>
      <c r="I443" s="1095"/>
      <c r="J443" s="1095"/>
      <c r="K443" s="1095"/>
      <c r="L443" s="1095"/>
      <c r="M443" s="1095"/>
      <c r="N443" s="1095"/>
      <c r="O443" s="1095"/>
      <c r="P443" s="1095"/>
      <c r="Q443" s="1095"/>
      <c r="R443" s="1052">
        <v>3119</v>
      </c>
      <c r="S443" s="1052"/>
      <c r="T443" s="1052"/>
      <c r="U443" s="1050">
        <v>0</v>
      </c>
      <c r="V443" s="1050"/>
      <c r="W443" s="1050"/>
      <c r="X443" s="1050"/>
      <c r="Y443" s="1050"/>
      <c r="Z443" s="1050">
        <v>0</v>
      </c>
      <c r="AA443" s="1050"/>
      <c r="AB443" s="1050"/>
      <c r="AC443" s="1050"/>
      <c r="AD443" s="1050"/>
      <c r="AE443" s="1094">
        <v>0</v>
      </c>
      <c r="AF443" s="1094"/>
      <c r="AG443" s="1094"/>
    </row>
    <row r="444" spans="1:33" ht="15" x14ac:dyDescent="0.2">
      <c r="A444" s="1095" t="s">
        <v>1930</v>
      </c>
      <c r="B444" s="1095"/>
      <c r="C444" s="1095"/>
      <c r="D444" s="1095"/>
      <c r="E444" s="1095"/>
      <c r="F444" s="1095"/>
      <c r="G444" s="1095"/>
      <c r="H444" s="1095"/>
      <c r="I444" s="1095"/>
      <c r="J444" s="1095"/>
      <c r="K444" s="1095"/>
      <c r="L444" s="1095"/>
      <c r="M444" s="1095"/>
      <c r="N444" s="1095"/>
      <c r="O444" s="1095"/>
      <c r="P444" s="1095"/>
      <c r="Q444" s="1095"/>
      <c r="R444" s="1096">
        <v>321</v>
      </c>
      <c r="S444" s="1096"/>
      <c r="T444" s="1096"/>
      <c r="U444" s="1097">
        <f>U445+U446</f>
        <v>103620</v>
      </c>
      <c r="V444" s="1097"/>
      <c r="W444" s="1097"/>
      <c r="X444" s="1097"/>
      <c r="Y444" s="1097"/>
      <c r="Z444" s="1097">
        <f>Z445+Z446</f>
        <v>108357</v>
      </c>
      <c r="AA444" s="1097"/>
      <c r="AB444" s="1097"/>
      <c r="AC444" s="1097"/>
      <c r="AD444" s="1097"/>
      <c r="AE444" s="1098">
        <f t="shared" si="12"/>
        <v>4.5715112912565248E-2</v>
      </c>
      <c r="AF444" s="1098"/>
      <c r="AG444" s="1098"/>
    </row>
    <row r="445" spans="1:33" ht="15" x14ac:dyDescent="0.2">
      <c r="A445" s="1095" t="s">
        <v>1931</v>
      </c>
      <c r="B445" s="1095"/>
      <c r="C445" s="1095"/>
      <c r="D445" s="1095"/>
      <c r="E445" s="1095"/>
      <c r="F445" s="1095"/>
      <c r="G445" s="1095"/>
      <c r="H445" s="1095"/>
      <c r="I445" s="1095"/>
      <c r="J445" s="1095"/>
      <c r="K445" s="1095"/>
      <c r="L445" s="1095"/>
      <c r="M445" s="1095"/>
      <c r="N445" s="1095"/>
      <c r="O445" s="1095"/>
      <c r="P445" s="1095"/>
      <c r="Q445" s="1095"/>
      <c r="R445" s="1052">
        <v>3211</v>
      </c>
      <c r="S445" s="1052"/>
      <c r="T445" s="1052"/>
      <c r="U445" s="1050">
        <v>65091</v>
      </c>
      <c r="V445" s="1050"/>
      <c r="W445" s="1050"/>
      <c r="X445" s="1050"/>
      <c r="Y445" s="1050"/>
      <c r="Z445" s="1050">
        <v>51654</v>
      </c>
      <c r="AA445" s="1050"/>
      <c r="AB445" s="1050"/>
      <c r="AC445" s="1050"/>
      <c r="AD445" s="1050"/>
      <c r="AE445" s="1094">
        <f t="shared" si="12"/>
        <v>-0.20643406922616026</v>
      </c>
      <c r="AF445" s="1094"/>
      <c r="AG445" s="1094"/>
    </row>
    <row r="446" spans="1:33" ht="15" x14ac:dyDescent="0.2">
      <c r="A446" s="1099" t="s">
        <v>1932</v>
      </c>
      <c r="B446" s="1099"/>
      <c r="C446" s="1099"/>
      <c r="D446" s="1099"/>
      <c r="E446" s="1099"/>
      <c r="F446" s="1099"/>
      <c r="G446" s="1099"/>
      <c r="H446" s="1099"/>
      <c r="I446" s="1099"/>
      <c r="J446" s="1099"/>
      <c r="K446" s="1099"/>
      <c r="L446" s="1099"/>
      <c r="M446" s="1099"/>
      <c r="N446" s="1099"/>
      <c r="O446" s="1099"/>
      <c r="P446" s="1099"/>
      <c r="Q446" s="1099"/>
      <c r="R446" s="1100">
        <v>3213</v>
      </c>
      <c r="S446" s="1100"/>
      <c r="T446" s="1100"/>
      <c r="U446" s="1101">
        <v>38529</v>
      </c>
      <c r="V446" s="1101"/>
      <c r="W446" s="1101"/>
      <c r="X446" s="1101"/>
      <c r="Y446" s="1101"/>
      <c r="Z446" s="1101">
        <v>56703</v>
      </c>
      <c r="AA446" s="1101"/>
      <c r="AB446" s="1101"/>
      <c r="AC446" s="1101"/>
      <c r="AD446" s="1101"/>
      <c r="AE446" s="1102">
        <f t="shared" si="12"/>
        <v>0.47169664408627265</v>
      </c>
      <c r="AF446" s="1102"/>
      <c r="AG446" s="1102"/>
    </row>
    <row r="447" spans="1:33" ht="15" x14ac:dyDescent="0.25">
      <c r="A447" s="1103"/>
      <c r="B447" s="1103"/>
      <c r="C447" s="1103"/>
      <c r="D447" s="1103"/>
      <c r="E447" s="1103"/>
      <c r="F447" s="1103"/>
      <c r="G447" s="1103"/>
      <c r="H447" s="1103"/>
      <c r="I447" s="1103"/>
      <c r="J447" s="1103"/>
      <c r="K447" s="1103"/>
      <c r="L447" s="1103"/>
      <c r="M447" s="1103"/>
      <c r="N447" s="1103"/>
      <c r="O447" s="1103"/>
      <c r="P447" s="1103"/>
      <c r="Q447" s="1103"/>
      <c r="R447" s="1103"/>
      <c r="S447" s="1103"/>
      <c r="T447" s="1103"/>
      <c r="U447" s="1103"/>
      <c r="V447" s="1103"/>
      <c r="W447" s="1103"/>
      <c r="X447" s="1103"/>
      <c r="Y447" s="1103"/>
      <c r="Z447" s="1103"/>
      <c r="AA447" s="1103"/>
      <c r="AB447" s="1103"/>
      <c r="AC447" s="1103"/>
      <c r="AD447" s="1103"/>
      <c r="AE447" s="1103"/>
      <c r="AF447" s="153"/>
      <c r="AG447" s="154"/>
    </row>
    <row r="448" spans="1:33" ht="32.25" customHeight="1" x14ac:dyDescent="0.2">
      <c r="A448" s="1104" t="s">
        <v>3</v>
      </c>
      <c r="B448" s="1104"/>
      <c r="C448" s="1104"/>
      <c r="D448" s="1104"/>
      <c r="E448" s="1104"/>
      <c r="F448" s="1104"/>
      <c r="G448" s="1104"/>
      <c r="H448" s="1104"/>
      <c r="I448" s="1104"/>
      <c r="J448" s="1104"/>
      <c r="K448" s="1104"/>
      <c r="L448" s="1104"/>
      <c r="M448" s="1104"/>
      <c r="N448" s="1104"/>
      <c r="O448" s="1104"/>
      <c r="P448" s="1104"/>
      <c r="Q448" s="1104"/>
      <c r="R448" s="1105" t="s">
        <v>1919</v>
      </c>
      <c r="S448" s="1105"/>
      <c r="T448" s="1105"/>
      <c r="U448" s="1105"/>
      <c r="V448" s="1105" t="s">
        <v>1933</v>
      </c>
      <c r="W448" s="1105"/>
      <c r="X448" s="1105"/>
      <c r="Y448" s="1105"/>
      <c r="Z448" s="1105" t="s">
        <v>1934</v>
      </c>
      <c r="AA448" s="1105"/>
      <c r="AB448" s="1105"/>
      <c r="AC448" s="1105"/>
      <c r="AD448" s="1105" t="s">
        <v>3673</v>
      </c>
      <c r="AE448" s="1105"/>
      <c r="AF448" s="1105"/>
      <c r="AG448" s="1105"/>
    </row>
    <row r="449" spans="1:33" ht="15" x14ac:dyDescent="0.2">
      <c r="A449" s="1104">
        <v>1</v>
      </c>
      <c r="B449" s="1104"/>
      <c r="C449" s="1104"/>
      <c r="D449" s="1104"/>
      <c r="E449" s="1104"/>
      <c r="F449" s="1104"/>
      <c r="G449" s="1104"/>
      <c r="H449" s="1104"/>
      <c r="I449" s="1104"/>
      <c r="J449" s="1104"/>
      <c r="K449" s="1104"/>
      <c r="L449" s="1104"/>
      <c r="M449" s="1104"/>
      <c r="N449" s="1104"/>
      <c r="O449" s="1104"/>
      <c r="P449" s="1104"/>
      <c r="Q449" s="1104"/>
      <c r="R449" s="1105">
        <v>2</v>
      </c>
      <c r="S449" s="1105"/>
      <c r="T449" s="1105"/>
      <c r="U449" s="1105"/>
      <c r="V449" s="1105">
        <v>3</v>
      </c>
      <c r="W449" s="1105"/>
      <c r="X449" s="1105"/>
      <c r="Y449" s="1105"/>
      <c r="Z449" s="1105">
        <v>4</v>
      </c>
      <c r="AA449" s="1105"/>
      <c r="AB449" s="1105"/>
      <c r="AC449" s="1105"/>
      <c r="AD449" s="1105">
        <v>5</v>
      </c>
      <c r="AE449" s="1105"/>
      <c r="AF449" s="1105"/>
      <c r="AG449" s="1105"/>
    </row>
    <row r="450" spans="1:33" ht="15" x14ac:dyDescent="0.2">
      <c r="A450" s="1106" t="s">
        <v>1935</v>
      </c>
      <c r="B450" s="1106"/>
      <c r="C450" s="1106"/>
      <c r="D450" s="1106"/>
      <c r="E450" s="1106"/>
      <c r="F450" s="1106"/>
      <c r="G450" s="1106"/>
      <c r="H450" s="1106"/>
      <c r="I450" s="1106"/>
      <c r="J450" s="1106"/>
      <c r="K450" s="1106"/>
      <c r="L450" s="1106"/>
      <c r="M450" s="1106"/>
      <c r="N450" s="1106"/>
      <c r="O450" s="1106"/>
      <c r="P450" s="1106"/>
      <c r="Q450" s="1106"/>
      <c r="R450" s="1096" t="s">
        <v>1936</v>
      </c>
      <c r="S450" s="1096"/>
      <c r="T450" s="1096"/>
      <c r="U450" s="1096"/>
      <c r="V450" s="1107">
        <f>SUM(V451:V453)</f>
        <v>1372793</v>
      </c>
      <c r="W450" s="1108"/>
      <c r="X450" s="1108"/>
      <c r="Y450" s="1109"/>
      <c r="Z450" s="1097">
        <f>SUM(Z451:Z453)</f>
        <v>77117</v>
      </c>
      <c r="AA450" s="1097"/>
      <c r="AB450" s="1097"/>
      <c r="AC450" s="1097"/>
      <c r="AD450" s="1097">
        <f>V450+Z450</f>
        <v>1449910</v>
      </c>
      <c r="AE450" s="1097"/>
      <c r="AF450" s="1097"/>
      <c r="AG450" s="1097"/>
    </row>
    <row r="451" spans="1:33" ht="15" x14ac:dyDescent="0.2">
      <c r="A451" s="1110" t="s">
        <v>1937</v>
      </c>
      <c r="B451" s="1110"/>
      <c r="C451" s="1110"/>
      <c r="D451" s="1110"/>
      <c r="E451" s="1110"/>
      <c r="F451" s="1110"/>
      <c r="G451" s="1110"/>
      <c r="H451" s="1110"/>
      <c r="I451" s="1110"/>
      <c r="J451" s="1110"/>
      <c r="K451" s="1110"/>
      <c r="L451" s="1110"/>
      <c r="M451" s="1110"/>
      <c r="N451" s="1110"/>
      <c r="O451" s="1110"/>
      <c r="P451" s="1110"/>
      <c r="Q451" s="1110"/>
      <c r="R451" s="1052">
        <v>7</v>
      </c>
      <c r="S451" s="1052"/>
      <c r="T451" s="1052"/>
      <c r="U451" s="1052"/>
      <c r="V451" s="1053">
        <v>1367316</v>
      </c>
      <c r="W451" s="1054"/>
      <c r="X451" s="1054"/>
      <c r="Y451" s="1055"/>
      <c r="Z451" s="1050">
        <v>23357</v>
      </c>
      <c r="AA451" s="1050"/>
      <c r="AB451" s="1050"/>
      <c r="AC451" s="1050"/>
      <c r="AD451" s="1050">
        <f>V451+Z451</f>
        <v>1390673</v>
      </c>
      <c r="AE451" s="1050"/>
      <c r="AF451" s="1050"/>
      <c r="AG451" s="1050"/>
    </row>
    <row r="452" spans="1:33" ht="15" x14ac:dyDescent="0.2">
      <c r="A452" s="1051" t="s">
        <v>1938</v>
      </c>
      <c r="B452" s="1051"/>
      <c r="C452" s="1051"/>
      <c r="D452" s="1051"/>
      <c r="E452" s="1051"/>
      <c r="F452" s="1051"/>
      <c r="G452" s="1051"/>
      <c r="H452" s="1051"/>
      <c r="I452" s="1051"/>
      <c r="J452" s="1051"/>
      <c r="K452" s="1051"/>
      <c r="L452" s="1051"/>
      <c r="M452" s="1051"/>
      <c r="N452" s="1051"/>
      <c r="O452" s="1051"/>
      <c r="P452" s="1051"/>
      <c r="Q452" s="1051"/>
      <c r="R452" s="1052">
        <v>8</v>
      </c>
      <c r="S452" s="1052"/>
      <c r="T452" s="1052"/>
      <c r="U452" s="1052"/>
      <c r="V452" s="1053">
        <v>5477</v>
      </c>
      <c r="W452" s="1054"/>
      <c r="X452" s="1054"/>
      <c r="Y452" s="1055"/>
      <c r="Z452" s="1050"/>
      <c r="AA452" s="1050"/>
      <c r="AB452" s="1050"/>
      <c r="AC452" s="1050"/>
      <c r="AD452" s="1050">
        <f>V452+Z452</f>
        <v>5477</v>
      </c>
      <c r="AE452" s="1050"/>
      <c r="AF452" s="1050"/>
      <c r="AG452" s="1050"/>
    </row>
    <row r="453" spans="1:33" ht="15" x14ac:dyDescent="0.2">
      <c r="A453" s="1051" t="s">
        <v>1939</v>
      </c>
      <c r="B453" s="1051"/>
      <c r="C453" s="1051"/>
      <c r="D453" s="1051"/>
      <c r="E453" s="1051"/>
      <c r="F453" s="1051"/>
      <c r="G453" s="1051"/>
      <c r="H453" s="1051"/>
      <c r="I453" s="1051"/>
      <c r="J453" s="1051"/>
      <c r="K453" s="1051"/>
      <c r="L453" s="1051"/>
      <c r="M453" s="1051"/>
      <c r="N453" s="1051"/>
      <c r="O453" s="1051"/>
      <c r="P453" s="1051"/>
      <c r="Q453" s="1051"/>
      <c r="R453" s="1052">
        <v>9</v>
      </c>
      <c r="S453" s="1052"/>
      <c r="T453" s="1052"/>
      <c r="U453" s="1052"/>
      <c r="V453" s="1053">
        <v>0</v>
      </c>
      <c r="W453" s="1054"/>
      <c r="X453" s="1054"/>
      <c r="Y453" s="1055"/>
      <c r="Z453" s="1050">
        <v>53760</v>
      </c>
      <c r="AA453" s="1050"/>
      <c r="AB453" s="1050"/>
      <c r="AC453" s="1050"/>
      <c r="AD453" s="1050">
        <f>V453+Z453</f>
        <v>53760</v>
      </c>
      <c r="AE453" s="1050"/>
      <c r="AF453" s="1050"/>
      <c r="AG453" s="1050"/>
    </row>
    <row r="454" spans="1:33" ht="15" x14ac:dyDescent="0.2">
      <c r="A454" s="1056" t="s">
        <v>1940</v>
      </c>
      <c r="B454" s="1056"/>
      <c r="C454" s="1056"/>
      <c r="D454" s="1056"/>
      <c r="E454" s="1056"/>
      <c r="F454" s="1056"/>
      <c r="G454" s="1056"/>
      <c r="H454" s="1056"/>
      <c r="I454" s="1056"/>
      <c r="J454" s="1056"/>
      <c r="K454" s="1056"/>
      <c r="L454" s="1056"/>
      <c r="M454" s="1056"/>
      <c r="N454" s="1056"/>
      <c r="O454" s="1056"/>
      <c r="P454" s="1056"/>
      <c r="Q454" s="1056"/>
      <c r="R454" s="1057">
        <v>92</v>
      </c>
      <c r="S454" s="1057"/>
      <c r="T454" s="1057"/>
      <c r="U454" s="1057"/>
      <c r="V454" s="1058">
        <v>0</v>
      </c>
      <c r="W454" s="1059"/>
      <c r="X454" s="1059"/>
      <c r="Y454" s="1060"/>
      <c r="Z454" s="1061">
        <v>0</v>
      </c>
      <c r="AA454" s="1061"/>
      <c r="AB454" s="1061"/>
      <c r="AC454" s="1061"/>
      <c r="AD454" s="1061">
        <f>V454+Z454</f>
        <v>0</v>
      </c>
      <c r="AE454" s="1061"/>
      <c r="AF454" s="1061"/>
      <c r="AG454" s="1061"/>
    </row>
    <row r="455" spans="1:33" ht="15" x14ac:dyDescent="0.2">
      <c r="A455" s="1111" t="s">
        <v>1941</v>
      </c>
      <c r="B455" s="1111"/>
      <c r="C455" s="1111"/>
      <c r="D455" s="1111"/>
      <c r="E455" s="1111"/>
      <c r="F455" s="1111"/>
      <c r="G455" s="1111"/>
      <c r="H455" s="1111"/>
      <c r="I455" s="1111"/>
      <c r="J455" s="1111"/>
      <c r="K455" s="1111"/>
      <c r="L455" s="1111"/>
      <c r="M455" s="1111"/>
      <c r="N455" s="1111"/>
      <c r="O455" s="1111"/>
      <c r="P455" s="1111"/>
      <c r="Q455" s="1111"/>
      <c r="R455" s="1096" t="s">
        <v>1942</v>
      </c>
      <c r="S455" s="1096"/>
      <c r="T455" s="1096"/>
      <c r="U455" s="1096"/>
      <c r="V455" s="1112">
        <f>SUM(V456:V458)</f>
        <v>1411511</v>
      </c>
      <c r="W455" s="1113"/>
      <c r="X455" s="1113"/>
      <c r="Y455" s="1114"/>
      <c r="Z455" s="1097">
        <f>SUM(Z456:Z458)</f>
        <v>21736</v>
      </c>
      <c r="AA455" s="1097"/>
      <c r="AB455" s="1097"/>
      <c r="AC455" s="1097"/>
      <c r="AD455" s="1097">
        <f>SUM(AD456:AD458)</f>
        <v>1433247</v>
      </c>
      <c r="AE455" s="1097"/>
      <c r="AF455" s="1097"/>
      <c r="AG455" s="1097"/>
    </row>
    <row r="456" spans="1:33" ht="15" x14ac:dyDescent="0.2">
      <c r="A456" s="1051" t="s">
        <v>1943</v>
      </c>
      <c r="B456" s="1051"/>
      <c r="C456" s="1051"/>
      <c r="D456" s="1051"/>
      <c r="E456" s="1051"/>
      <c r="F456" s="1051"/>
      <c r="G456" s="1051"/>
      <c r="H456" s="1051"/>
      <c r="I456" s="1051"/>
      <c r="J456" s="1051"/>
      <c r="K456" s="1051"/>
      <c r="L456" s="1051"/>
      <c r="M456" s="1051"/>
      <c r="N456" s="1051"/>
      <c r="O456" s="1051"/>
      <c r="P456" s="1051"/>
      <c r="Q456" s="1051"/>
      <c r="R456" s="1052">
        <v>4</v>
      </c>
      <c r="S456" s="1052"/>
      <c r="T456" s="1052"/>
      <c r="U456" s="1052"/>
      <c r="V456" s="1053">
        <v>1192886</v>
      </c>
      <c r="W456" s="1054"/>
      <c r="X456" s="1054"/>
      <c r="Y456" s="1055"/>
      <c r="Z456" s="1050">
        <v>18282</v>
      </c>
      <c r="AA456" s="1050"/>
      <c r="AB456" s="1050"/>
      <c r="AC456" s="1050"/>
      <c r="AD456" s="1050">
        <f t="shared" ref="AD456:AD462" si="13">V456+Z456</f>
        <v>1211168</v>
      </c>
      <c r="AE456" s="1050"/>
      <c r="AF456" s="1050"/>
      <c r="AG456" s="1050"/>
    </row>
    <row r="457" spans="1:33" ht="15" x14ac:dyDescent="0.2">
      <c r="A457" s="1051" t="s">
        <v>1944</v>
      </c>
      <c r="B457" s="1051"/>
      <c r="C457" s="1051"/>
      <c r="D457" s="1051"/>
      <c r="E457" s="1051"/>
      <c r="F457" s="1051"/>
      <c r="G457" s="1051"/>
      <c r="H457" s="1051"/>
      <c r="I457" s="1051"/>
      <c r="J457" s="1051"/>
      <c r="K457" s="1051"/>
      <c r="L457" s="1051"/>
      <c r="M457" s="1051"/>
      <c r="N457" s="1051"/>
      <c r="O457" s="1051"/>
      <c r="P457" s="1051"/>
      <c r="Q457" s="1051"/>
      <c r="R457" s="1052">
        <v>5</v>
      </c>
      <c r="S457" s="1052"/>
      <c r="T457" s="1052"/>
      <c r="U457" s="1052"/>
      <c r="V457" s="1053">
        <v>218625</v>
      </c>
      <c r="W457" s="1054"/>
      <c r="X457" s="1054"/>
      <c r="Y457" s="1055"/>
      <c r="Z457" s="1050">
        <v>3454</v>
      </c>
      <c r="AA457" s="1050"/>
      <c r="AB457" s="1050"/>
      <c r="AC457" s="1050"/>
      <c r="AD457" s="1050">
        <f t="shared" si="13"/>
        <v>222079</v>
      </c>
      <c r="AE457" s="1050"/>
      <c r="AF457" s="1050"/>
      <c r="AG457" s="1050"/>
    </row>
    <row r="458" spans="1:33" ht="15" x14ac:dyDescent="0.2">
      <c r="A458" s="1051" t="s">
        <v>1945</v>
      </c>
      <c r="B458" s="1051"/>
      <c r="C458" s="1051"/>
      <c r="D458" s="1051"/>
      <c r="E458" s="1051"/>
      <c r="F458" s="1051"/>
      <c r="G458" s="1051"/>
      <c r="H458" s="1051"/>
      <c r="I458" s="1051"/>
      <c r="J458" s="1051"/>
      <c r="K458" s="1051"/>
      <c r="L458" s="1051"/>
      <c r="M458" s="1051"/>
      <c r="N458" s="1051"/>
      <c r="O458" s="1051"/>
      <c r="P458" s="1051"/>
      <c r="Q458" s="1051"/>
      <c r="R458" s="1052">
        <v>6</v>
      </c>
      <c r="S458" s="1052"/>
      <c r="T458" s="1052"/>
      <c r="U458" s="1052"/>
      <c r="V458" s="1053">
        <v>0</v>
      </c>
      <c r="W458" s="1054"/>
      <c r="X458" s="1054"/>
      <c r="Y458" s="1055"/>
      <c r="Z458" s="1050">
        <v>0</v>
      </c>
      <c r="AA458" s="1050"/>
      <c r="AB458" s="1050"/>
      <c r="AC458" s="1050"/>
      <c r="AD458" s="1050">
        <f t="shared" si="13"/>
        <v>0</v>
      </c>
      <c r="AE458" s="1050"/>
      <c r="AF458" s="1050"/>
      <c r="AG458" s="1050"/>
    </row>
    <row r="459" spans="1:33" ht="15" x14ac:dyDescent="0.2">
      <c r="A459" s="1056" t="s">
        <v>1946</v>
      </c>
      <c r="B459" s="1056"/>
      <c r="C459" s="1056"/>
      <c r="D459" s="1056"/>
      <c r="E459" s="1056"/>
      <c r="F459" s="1056"/>
      <c r="G459" s="1056"/>
      <c r="H459" s="1056"/>
      <c r="I459" s="1056"/>
      <c r="J459" s="1056"/>
      <c r="K459" s="1056"/>
      <c r="L459" s="1056"/>
      <c r="M459" s="1056"/>
      <c r="N459" s="1056"/>
      <c r="O459" s="1056"/>
      <c r="P459" s="1056"/>
      <c r="Q459" s="1056"/>
      <c r="R459" s="1057">
        <v>62</v>
      </c>
      <c r="S459" s="1057"/>
      <c r="T459" s="1057"/>
      <c r="U459" s="1057"/>
      <c r="V459" s="1058">
        <v>0</v>
      </c>
      <c r="W459" s="1059"/>
      <c r="X459" s="1059"/>
      <c r="Y459" s="1060"/>
      <c r="Z459" s="1061">
        <v>0</v>
      </c>
      <c r="AA459" s="1061"/>
      <c r="AB459" s="1061"/>
      <c r="AC459" s="1061"/>
      <c r="AD459" s="1061">
        <f t="shared" si="13"/>
        <v>0</v>
      </c>
      <c r="AE459" s="1061"/>
      <c r="AF459" s="1061"/>
      <c r="AG459" s="1061"/>
    </row>
    <row r="460" spans="1:33" ht="15" x14ac:dyDescent="0.2">
      <c r="A460" s="1051" t="s">
        <v>1947</v>
      </c>
      <c r="B460" s="1051"/>
      <c r="C460" s="1051"/>
      <c r="D460" s="1051"/>
      <c r="E460" s="1051"/>
      <c r="F460" s="1051"/>
      <c r="G460" s="1051"/>
      <c r="H460" s="1051"/>
      <c r="I460" s="1051"/>
      <c r="J460" s="1051"/>
      <c r="K460" s="1051"/>
      <c r="L460" s="1051"/>
      <c r="M460" s="1051"/>
      <c r="N460" s="1051"/>
      <c r="O460" s="1051"/>
      <c r="P460" s="1051"/>
      <c r="Q460" s="1051"/>
      <c r="R460" s="1062" t="s">
        <v>1948</v>
      </c>
      <c r="S460" s="1062"/>
      <c r="T460" s="1062"/>
      <c r="U460" s="1062"/>
      <c r="V460" s="1053">
        <f>(V451+V452)-(V456+V457)</f>
        <v>-38718</v>
      </c>
      <c r="W460" s="1054"/>
      <c r="X460" s="1054"/>
      <c r="Y460" s="1055"/>
      <c r="Z460" s="1050">
        <f>(Z451+Z452)-(Z456+Z457)</f>
        <v>1621</v>
      </c>
      <c r="AA460" s="1050"/>
      <c r="AB460" s="1050"/>
      <c r="AC460" s="1050"/>
      <c r="AD460" s="1050">
        <f t="shared" si="13"/>
        <v>-37097</v>
      </c>
      <c r="AE460" s="1050"/>
      <c r="AF460" s="1050"/>
      <c r="AG460" s="1050"/>
    </row>
    <row r="461" spans="1:33" ht="15" x14ac:dyDescent="0.2">
      <c r="A461" s="1051" t="s">
        <v>1949</v>
      </c>
      <c r="B461" s="1051"/>
      <c r="C461" s="1051"/>
      <c r="D461" s="1051"/>
      <c r="E461" s="1051"/>
      <c r="F461" s="1051"/>
      <c r="G461" s="1051"/>
      <c r="H461" s="1051"/>
      <c r="I461" s="1051"/>
      <c r="J461" s="1051"/>
      <c r="K461" s="1051"/>
      <c r="L461" s="1051"/>
      <c r="M461" s="1051"/>
      <c r="N461" s="1051"/>
      <c r="O461" s="1051"/>
      <c r="P461" s="1051"/>
      <c r="Q461" s="1051"/>
      <c r="R461" s="1070" t="s">
        <v>1950</v>
      </c>
      <c r="S461" s="1070"/>
      <c r="T461" s="1070"/>
      <c r="U461" s="1070"/>
      <c r="V461" s="1071">
        <f>(V451+V452)-(V456+V457)+(V454-V459)</f>
        <v>-38718</v>
      </c>
      <c r="W461" s="1072"/>
      <c r="X461" s="1072"/>
      <c r="Y461" s="1073"/>
      <c r="Z461" s="1050">
        <f>(Z451+Z452)-(Z456+Z457)+(Z454-Z459)</f>
        <v>1621</v>
      </c>
      <c r="AA461" s="1050"/>
      <c r="AB461" s="1050"/>
      <c r="AC461" s="1050"/>
      <c r="AD461" s="1050">
        <f t="shared" si="13"/>
        <v>-37097</v>
      </c>
      <c r="AE461" s="1050"/>
      <c r="AF461" s="1050"/>
      <c r="AG461" s="1050"/>
    </row>
    <row r="462" spans="1:33" ht="15" x14ac:dyDescent="0.2">
      <c r="A462" s="1074" t="s">
        <v>3677</v>
      </c>
      <c r="B462" s="1074"/>
      <c r="C462" s="1074"/>
      <c r="D462" s="1074"/>
      <c r="E462" s="1074"/>
      <c r="F462" s="1074"/>
      <c r="G462" s="1074"/>
      <c r="H462" s="1074"/>
      <c r="I462" s="1074"/>
      <c r="J462" s="1074"/>
      <c r="K462" s="1074"/>
      <c r="L462" s="1074"/>
      <c r="M462" s="1074"/>
      <c r="N462" s="1074"/>
      <c r="O462" s="1074"/>
      <c r="P462" s="1074"/>
      <c r="Q462" s="1074"/>
      <c r="R462" s="1075" t="s">
        <v>1951</v>
      </c>
      <c r="S462" s="1075"/>
      <c r="T462" s="1075"/>
      <c r="U462" s="1075"/>
      <c r="V462" s="1076">
        <f>V450-V455</f>
        <v>-38718</v>
      </c>
      <c r="W462" s="1077"/>
      <c r="X462" s="1077"/>
      <c r="Y462" s="1078"/>
      <c r="Z462" s="1079">
        <f>Z450-Z455</f>
        <v>55381</v>
      </c>
      <c r="AA462" s="1079"/>
      <c r="AB462" s="1079"/>
      <c r="AC462" s="1079"/>
      <c r="AD462" s="1079">
        <f t="shared" si="13"/>
        <v>16663</v>
      </c>
      <c r="AE462" s="1079"/>
      <c r="AF462" s="1079"/>
      <c r="AG462" s="1079"/>
    </row>
    <row r="463" spans="1:33" ht="15" x14ac:dyDescent="0.25">
      <c r="A463" s="157"/>
      <c r="B463" s="157"/>
      <c r="C463" s="157"/>
      <c r="D463" s="157"/>
      <c r="E463" s="157"/>
      <c r="F463" s="157"/>
      <c r="G463" s="157"/>
      <c r="H463" s="157"/>
      <c r="I463" s="157"/>
      <c r="J463" s="157"/>
      <c r="K463" s="157"/>
      <c r="L463" s="157"/>
      <c r="M463" s="157"/>
      <c r="N463" s="157"/>
      <c r="O463" s="157"/>
      <c r="P463" s="158"/>
      <c r="Q463" s="158"/>
      <c r="R463" s="158"/>
      <c r="S463" s="159"/>
      <c r="T463" s="159"/>
      <c r="U463" s="159"/>
      <c r="V463" s="159"/>
      <c r="W463" s="159"/>
      <c r="X463" s="159"/>
      <c r="Y463" s="159"/>
      <c r="Z463" s="159"/>
      <c r="AA463" s="159"/>
      <c r="AB463" s="159"/>
      <c r="AC463" s="159"/>
      <c r="AD463" s="159"/>
      <c r="AE463" s="153"/>
      <c r="AF463" s="153"/>
      <c r="AG463" s="154"/>
    </row>
    <row r="464" spans="1:33" ht="31.5" customHeight="1" x14ac:dyDescent="0.2">
      <c r="A464" s="1080" t="s">
        <v>3681</v>
      </c>
      <c r="B464" s="1080"/>
      <c r="C464" s="1080"/>
      <c r="D464" s="1080"/>
      <c r="E464" s="1080"/>
      <c r="F464" s="1080"/>
      <c r="G464" s="1080"/>
      <c r="H464" s="1080"/>
      <c r="I464" s="1080"/>
      <c r="J464" s="1080"/>
      <c r="K464" s="1080"/>
      <c r="L464" s="1080"/>
      <c r="M464" s="1080"/>
      <c r="N464" s="1080"/>
      <c r="O464" s="1080"/>
      <c r="P464" s="1080"/>
      <c r="Q464" s="1080"/>
      <c r="R464" s="1080"/>
      <c r="S464" s="1080"/>
      <c r="T464" s="1080"/>
      <c r="U464" s="1080"/>
      <c r="V464" s="1080"/>
      <c r="W464" s="1080"/>
      <c r="X464" s="1080"/>
      <c r="Y464" s="1080"/>
      <c r="Z464" s="1080"/>
      <c r="AA464" s="1080"/>
      <c r="AB464" s="1080"/>
      <c r="AC464" s="1080"/>
      <c r="AD464" s="1080"/>
      <c r="AE464" s="1080"/>
      <c r="AF464" s="1080"/>
      <c r="AG464" s="1080"/>
    </row>
    <row r="465" spans="1:33" ht="36" customHeight="1" x14ac:dyDescent="0.2">
      <c r="A465" s="1081" t="s">
        <v>3679</v>
      </c>
      <c r="B465" s="1081"/>
      <c r="C465" s="1081"/>
      <c r="D465" s="1081"/>
      <c r="E465" s="1081"/>
      <c r="F465" s="1081"/>
      <c r="G465" s="1081"/>
      <c r="H465" s="1081"/>
      <c r="I465" s="1081"/>
      <c r="J465" s="1081"/>
      <c r="K465" s="1081"/>
      <c r="L465" s="1081"/>
      <c r="M465" s="1081"/>
      <c r="N465" s="1081"/>
      <c r="O465" s="1081"/>
      <c r="P465" s="1081"/>
      <c r="Q465" s="1081"/>
      <c r="R465" s="1081"/>
      <c r="S465" s="1081"/>
      <c r="T465" s="1081"/>
      <c r="U465" s="1081"/>
      <c r="V465" s="1081"/>
      <c r="W465" s="1081"/>
      <c r="X465" s="1081"/>
      <c r="Y465" s="1081"/>
      <c r="Z465" s="1081"/>
      <c r="AA465" s="1081"/>
      <c r="AB465" s="1081"/>
      <c r="AC465" s="1081"/>
      <c r="AD465" s="1081"/>
      <c r="AE465" s="1081"/>
      <c r="AF465" s="1081"/>
      <c r="AG465" s="1081"/>
    </row>
    <row r="466" spans="1:33" ht="39" customHeight="1" x14ac:dyDescent="0.2">
      <c r="A466" s="1080" t="s">
        <v>3682</v>
      </c>
      <c r="B466" s="1080"/>
      <c r="C466" s="1080"/>
      <c r="D466" s="1080"/>
      <c r="E466" s="1080"/>
      <c r="F466" s="1080"/>
      <c r="G466" s="1080"/>
      <c r="H466" s="1080"/>
      <c r="I466" s="1080"/>
      <c r="J466" s="1080"/>
      <c r="K466" s="1080"/>
      <c r="L466" s="1080"/>
      <c r="M466" s="1080"/>
      <c r="N466" s="1080"/>
      <c r="O466" s="1080"/>
      <c r="P466" s="1080"/>
      <c r="Q466" s="1080"/>
      <c r="R466" s="1080"/>
      <c r="S466" s="1080"/>
      <c r="T466" s="1080"/>
      <c r="U466" s="1080"/>
      <c r="V466" s="1080"/>
      <c r="W466" s="1080"/>
      <c r="X466" s="1080"/>
      <c r="Y466" s="1080"/>
      <c r="Z466" s="1080"/>
      <c r="AA466" s="1080"/>
      <c r="AB466" s="1080"/>
      <c r="AC466" s="1080"/>
      <c r="AD466" s="1080"/>
      <c r="AE466" s="1080"/>
      <c r="AF466" s="1080"/>
      <c r="AG466" s="1080"/>
    </row>
    <row r="467" spans="1:33" ht="15" x14ac:dyDescent="0.25">
      <c r="A467" s="33"/>
      <c r="B467" s="33"/>
      <c r="C467" s="33"/>
      <c r="D467" s="33"/>
      <c r="E467" s="33"/>
      <c r="F467" s="33"/>
      <c r="G467" s="33"/>
      <c r="H467" s="33"/>
      <c r="I467" s="33"/>
      <c r="J467" s="33"/>
      <c r="K467" s="33"/>
      <c r="L467" s="33"/>
      <c r="M467" s="33"/>
      <c r="N467" s="33"/>
      <c r="O467" s="33"/>
      <c r="P467" s="33"/>
      <c r="Q467" s="33"/>
      <c r="R467" s="33"/>
      <c r="S467" s="33"/>
      <c r="T467" s="33"/>
      <c r="U467" s="33"/>
      <c r="V467" s="33"/>
      <c r="W467" s="33"/>
      <c r="X467" s="33"/>
      <c r="Y467" s="33"/>
      <c r="Z467" s="33"/>
      <c r="AA467" s="33"/>
      <c r="AB467" s="33"/>
      <c r="AC467" s="33"/>
      <c r="AD467" s="33"/>
      <c r="AE467" s="33"/>
      <c r="AF467" s="33"/>
      <c r="AG467" s="155"/>
    </row>
    <row r="468" spans="1:33" ht="15" x14ac:dyDescent="0.25">
      <c r="A468" s="1082" t="s">
        <v>197</v>
      </c>
      <c r="B468" s="1082"/>
      <c r="C468" s="1082"/>
      <c r="D468" s="1082"/>
      <c r="E468" s="1082"/>
      <c r="F468" s="1082"/>
      <c r="G468" s="1082"/>
      <c r="H468" s="1082"/>
      <c r="I468" s="1082"/>
      <c r="J468" s="1082"/>
      <c r="K468" s="1082"/>
      <c r="L468" s="1082"/>
      <c r="M468" s="1082"/>
      <c r="N468" s="1082"/>
      <c r="O468" s="1082"/>
      <c r="P468" s="1082"/>
      <c r="Q468" s="1082"/>
      <c r="R468" s="1082"/>
      <c r="S468" s="1082"/>
      <c r="T468" s="1082"/>
      <c r="U468" s="1082"/>
      <c r="V468" s="1082"/>
      <c r="W468" s="1082"/>
      <c r="X468" s="1082"/>
      <c r="Y468" s="1082"/>
      <c r="Z468" s="1082"/>
      <c r="AA468" s="1082"/>
      <c r="AB468" s="1082"/>
      <c r="AC468" s="1082"/>
      <c r="AD468" s="1082"/>
      <c r="AE468" s="1082"/>
      <c r="AF468" s="1082"/>
      <c r="AG468" s="1082"/>
    </row>
    <row r="469" spans="1:33" ht="18.75" customHeight="1" x14ac:dyDescent="0.25">
      <c r="A469" s="33"/>
      <c r="B469" s="259"/>
      <c r="C469" s="33"/>
      <c r="D469" s="1083" t="s">
        <v>3683</v>
      </c>
      <c r="E469" s="1083"/>
      <c r="F469" s="1083"/>
      <c r="G469" s="1083"/>
      <c r="H469" s="1083"/>
      <c r="I469" s="1083"/>
      <c r="J469" s="1083"/>
      <c r="K469" s="1083"/>
      <c r="L469" s="1083"/>
      <c r="M469" s="1083"/>
      <c r="N469" s="1083"/>
      <c r="O469" s="1083"/>
      <c r="P469" s="1083"/>
      <c r="Q469" s="1083"/>
      <c r="R469" s="1083"/>
      <c r="S469" s="1083"/>
      <c r="T469" s="1083"/>
      <c r="U469" s="1083"/>
      <c r="V469" s="1083"/>
      <c r="W469" s="1083"/>
      <c r="X469" s="1083"/>
      <c r="Y469" s="1083"/>
      <c r="Z469" s="1083"/>
      <c r="AA469" s="1083"/>
      <c r="AB469" s="1083"/>
      <c r="AC469" s="1083"/>
      <c r="AD469" s="1083"/>
      <c r="AE469" s="33"/>
      <c r="AF469" s="33"/>
      <c r="AG469" s="155"/>
    </row>
    <row r="470" spans="1:33" ht="30.75" customHeight="1" x14ac:dyDescent="0.25">
      <c r="A470" s="153"/>
      <c r="B470" s="164"/>
      <c r="C470" s="153"/>
      <c r="D470" s="1084" t="s">
        <v>1416</v>
      </c>
      <c r="E470" s="1085"/>
      <c r="F470" s="1086" t="s">
        <v>1952</v>
      </c>
      <c r="G470" s="1087"/>
      <c r="H470" s="1087"/>
      <c r="I470" s="1087"/>
      <c r="J470" s="1087"/>
      <c r="K470" s="1087"/>
      <c r="L470" s="1087"/>
      <c r="M470" s="1087"/>
      <c r="N470" s="1087"/>
      <c r="O470" s="1087"/>
      <c r="P470" s="1087"/>
      <c r="Q470" s="1087"/>
      <c r="R470" s="1088"/>
      <c r="S470" s="1084" t="s">
        <v>1641</v>
      </c>
      <c r="T470" s="1089"/>
      <c r="U470" s="1089"/>
      <c r="V470" s="1085"/>
      <c r="W470" s="1084" t="s">
        <v>1642</v>
      </c>
      <c r="X470" s="1089"/>
      <c r="Y470" s="1089"/>
      <c r="Z470" s="1085"/>
      <c r="AA470" s="1090" t="s">
        <v>3673</v>
      </c>
      <c r="AB470" s="1090"/>
      <c r="AC470" s="1090"/>
      <c r="AD470" s="1090"/>
      <c r="AE470" s="153"/>
      <c r="AF470" s="153"/>
      <c r="AG470" s="154"/>
    </row>
    <row r="471" spans="1:33" ht="15" x14ac:dyDescent="0.25">
      <c r="A471" s="153"/>
      <c r="B471" s="165"/>
      <c r="C471" s="153"/>
      <c r="D471" s="1091">
        <v>1</v>
      </c>
      <c r="E471" s="1092"/>
      <c r="F471" s="1091">
        <v>2</v>
      </c>
      <c r="G471" s="1093"/>
      <c r="H471" s="1093"/>
      <c r="I471" s="1093"/>
      <c r="J471" s="1093"/>
      <c r="K471" s="1093"/>
      <c r="L471" s="1093"/>
      <c r="M471" s="1093"/>
      <c r="N471" s="1093"/>
      <c r="O471" s="1093"/>
      <c r="P471" s="1093"/>
      <c r="Q471" s="1093"/>
      <c r="R471" s="1092"/>
      <c r="S471" s="1091">
        <v>3</v>
      </c>
      <c r="T471" s="1093"/>
      <c r="U471" s="1093"/>
      <c r="V471" s="1092"/>
      <c r="W471" s="1091">
        <v>4</v>
      </c>
      <c r="X471" s="1093"/>
      <c r="Y471" s="1093"/>
      <c r="Z471" s="1092"/>
      <c r="AA471" s="1091">
        <v>5</v>
      </c>
      <c r="AB471" s="1093"/>
      <c r="AC471" s="1093"/>
      <c r="AD471" s="1092"/>
      <c r="AE471" s="153"/>
      <c r="AF471" s="153"/>
      <c r="AG471" s="154"/>
    </row>
    <row r="472" spans="1:33" ht="15" x14ac:dyDescent="0.25">
      <c r="A472" s="153"/>
      <c r="B472" s="166"/>
      <c r="C472" s="153"/>
      <c r="D472" s="1065" t="s">
        <v>5</v>
      </c>
      <c r="E472" s="1066"/>
      <c r="F472" s="1005" t="s">
        <v>1953</v>
      </c>
      <c r="G472" s="1006"/>
      <c r="H472" s="1006"/>
      <c r="I472" s="1006"/>
      <c r="J472" s="1006"/>
      <c r="K472" s="1006"/>
      <c r="L472" s="1006"/>
      <c r="M472" s="1006"/>
      <c r="N472" s="1006"/>
      <c r="O472" s="1006"/>
      <c r="P472" s="1006"/>
      <c r="Q472" s="1006"/>
      <c r="R472" s="1007"/>
      <c r="S472" s="1008">
        <f>SUM(S473:S474)</f>
        <v>0</v>
      </c>
      <c r="T472" s="1009"/>
      <c r="U472" s="1009"/>
      <c r="V472" s="1010"/>
      <c r="W472" s="1008">
        <f>SUM(W473:W474)</f>
        <v>53760</v>
      </c>
      <c r="X472" s="1009"/>
      <c r="Y472" s="1009"/>
      <c r="Z472" s="1010"/>
      <c r="AA472" s="1011">
        <v>0</v>
      </c>
      <c r="AB472" s="1012"/>
      <c r="AC472" s="1012"/>
      <c r="AD472" s="1013"/>
      <c r="AE472" s="153"/>
      <c r="AF472" s="153"/>
      <c r="AG472" s="154"/>
    </row>
    <row r="473" spans="1:33" ht="15" x14ac:dyDescent="0.25">
      <c r="A473" s="153"/>
      <c r="B473" s="166"/>
      <c r="C473" s="153"/>
      <c r="D473" s="1065"/>
      <c r="E473" s="1066"/>
      <c r="F473" s="999" t="s">
        <v>1954</v>
      </c>
      <c r="G473" s="1000"/>
      <c r="H473" s="1000"/>
      <c r="I473" s="1000"/>
      <c r="J473" s="1000"/>
      <c r="K473" s="1000"/>
      <c r="L473" s="1000"/>
      <c r="M473" s="1000"/>
      <c r="N473" s="1000"/>
      <c r="O473" s="1000"/>
      <c r="P473" s="1000"/>
      <c r="Q473" s="1000"/>
      <c r="R473" s="1001"/>
      <c r="S473" s="985">
        <v>0</v>
      </c>
      <c r="T473" s="986"/>
      <c r="U473" s="986"/>
      <c r="V473" s="987"/>
      <c r="W473" s="985">
        <v>53760</v>
      </c>
      <c r="X473" s="986"/>
      <c r="Y473" s="986"/>
      <c r="Z473" s="987"/>
      <c r="AA473" s="988">
        <v>0</v>
      </c>
      <c r="AB473" s="989"/>
      <c r="AC473" s="989"/>
      <c r="AD473" s="990"/>
      <c r="AE473" s="153"/>
      <c r="AF473" s="153"/>
      <c r="AG473" s="154"/>
    </row>
    <row r="474" spans="1:33" ht="15" x14ac:dyDescent="0.25">
      <c r="A474" s="153"/>
      <c r="B474" s="166"/>
      <c r="C474" s="153"/>
      <c r="D474" s="1063"/>
      <c r="E474" s="1064"/>
      <c r="F474" s="999" t="s">
        <v>1955</v>
      </c>
      <c r="G474" s="1000"/>
      <c r="H474" s="1000"/>
      <c r="I474" s="1000"/>
      <c r="J474" s="1000"/>
      <c r="K474" s="1000"/>
      <c r="L474" s="1000"/>
      <c r="M474" s="1000"/>
      <c r="N474" s="1000"/>
      <c r="O474" s="1000"/>
      <c r="P474" s="1000"/>
      <c r="Q474" s="1000"/>
      <c r="R474" s="1001"/>
      <c r="S474" s="1002">
        <v>0</v>
      </c>
      <c r="T474" s="1003"/>
      <c r="U474" s="1003"/>
      <c r="V474" s="1004"/>
      <c r="W474" s="1002">
        <v>0</v>
      </c>
      <c r="X474" s="1003"/>
      <c r="Y474" s="1003"/>
      <c r="Z474" s="1004"/>
      <c r="AA474" s="988">
        <v>0</v>
      </c>
      <c r="AB474" s="989"/>
      <c r="AC474" s="989"/>
      <c r="AD474" s="990"/>
      <c r="AE474" s="153"/>
      <c r="AF474" s="153"/>
      <c r="AG474" s="154"/>
    </row>
    <row r="475" spans="1:33" ht="15" x14ac:dyDescent="0.25">
      <c r="A475" s="153"/>
      <c r="B475" s="166"/>
      <c r="C475" s="153"/>
      <c r="D475" s="1065" t="s">
        <v>9</v>
      </c>
      <c r="E475" s="1066"/>
      <c r="F475" s="1067" t="s">
        <v>1956</v>
      </c>
      <c r="G475" s="1068"/>
      <c r="H475" s="1068"/>
      <c r="I475" s="1068"/>
      <c r="J475" s="1068"/>
      <c r="K475" s="1068"/>
      <c r="L475" s="1068"/>
      <c r="M475" s="1068"/>
      <c r="N475" s="1068"/>
      <c r="O475" s="1068"/>
      <c r="P475" s="1068"/>
      <c r="Q475" s="1068"/>
      <c r="R475" s="1069"/>
      <c r="S475" s="1008">
        <f>SUM(S476:S477)</f>
        <v>0</v>
      </c>
      <c r="T475" s="1009"/>
      <c r="U475" s="1009"/>
      <c r="V475" s="1010"/>
      <c r="W475" s="1008">
        <f>SUM(W476:W477)</f>
        <v>0</v>
      </c>
      <c r="X475" s="1009"/>
      <c r="Y475" s="1009"/>
      <c r="Z475" s="1010"/>
      <c r="AA475" s="1011">
        <v>0</v>
      </c>
      <c r="AB475" s="1012"/>
      <c r="AC475" s="1012"/>
      <c r="AD475" s="1013"/>
      <c r="AE475" s="153"/>
      <c r="AF475" s="153"/>
      <c r="AG475" s="154"/>
    </row>
    <row r="476" spans="1:33" ht="15" x14ac:dyDescent="0.25">
      <c r="A476" s="153"/>
      <c r="B476" s="166"/>
      <c r="C476" s="153"/>
      <c r="D476" s="997"/>
      <c r="E476" s="998"/>
      <c r="F476" s="999" t="s">
        <v>1957</v>
      </c>
      <c r="G476" s="1000"/>
      <c r="H476" s="1000"/>
      <c r="I476" s="1000"/>
      <c r="J476" s="1000"/>
      <c r="K476" s="1000"/>
      <c r="L476" s="1000"/>
      <c r="M476" s="1000"/>
      <c r="N476" s="1000"/>
      <c r="O476" s="1000"/>
      <c r="P476" s="1000"/>
      <c r="Q476" s="1000"/>
      <c r="R476" s="1001"/>
      <c r="S476" s="1002">
        <v>0</v>
      </c>
      <c r="T476" s="1003"/>
      <c r="U476" s="1003"/>
      <c r="V476" s="1004"/>
      <c r="W476" s="1002">
        <v>0</v>
      </c>
      <c r="X476" s="1003"/>
      <c r="Y476" s="1003"/>
      <c r="Z476" s="1004"/>
      <c r="AA476" s="988">
        <v>0</v>
      </c>
      <c r="AB476" s="989"/>
      <c r="AC476" s="989"/>
      <c r="AD476" s="990"/>
      <c r="AE476" s="153"/>
      <c r="AF476" s="153"/>
      <c r="AG476" s="154"/>
    </row>
    <row r="477" spans="1:33" ht="15" x14ac:dyDescent="0.25">
      <c r="A477" s="153"/>
      <c r="B477" s="166"/>
      <c r="C477" s="153"/>
      <c r="D477" s="997"/>
      <c r="E477" s="998"/>
      <c r="F477" s="999" t="s">
        <v>1958</v>
      </c>
      <c r="G477" s="1000"/>
      <c r="H477" s="1000"/>
      <c r="I477" s="1000"/>
      <c r="J477" s="1000"/>
      <c r="K477" s="1000"/>
      <c r="L477" s="1000"/>
      <c r="M477" s="1000"/>
      <c r="N477" s="1000"/>
      <c r="O477" s="1000"/>
      <c r="P477" s="1000"/>
      <c r="Q477" s="1000"/>
      <c r="R477" s="1001"/>
      <c r="S477" s="1002">
        <v>0</v>
      </c>
      <c r="T477" s="1003"/>
      <c r="U477" s="1003"/>
      <c r="V477" s="1004"/>
      <c r="W477" s="1002">
        <v>0</v>
      </c>
      <c r="X477" s="1003"/>
      <c r="Y477" s="1003"/>
      <c r="Z477" s="1004"/>
      <c r="AA477" s="988">
        <v>0</v>
      </c>
      <c r="AB477" s="989"/>
      <c r="AC477" s="989"/>
      <c r="AD477" s="990"/>
      <c r="AE477" s="153"/>
      <c r="AF477" s="153"/>
      <c r="AG477" s="154"/>
    </row>
    <row r="478" spans="1:33" ht="15" x14ac:dyDescent="0.25">
      <c r="A478" s="153"/>
      <c r="B478" s="166"/>
      <c r="C478" s="153"/>
      <c r="D478" s="997"/>
      <c r="E478" s="998"/>
      <c r="F478" s="1005" t="s">
        <v>1959</v>
      </c>
      <c r="G478" s="1006"/>
      <c r="H478" s="1006"/>
      <c r="I478" s="1006"/>
      <c r="J478" s="1006"/>
      <c r="K478" s="1006"/>
      <c r="L478" s="1006"/>
      <c r="M478" s="1006"/>
      <c r="N478" s="1006"/>
      <c r="O478" s="1006"/>
      <c r="P478" s="1006"/>
      <c r="Q478" s="1006"/>
      <c r="R478" s="1007"/>
      <c r="S478" s="1008">
        <f>(S472+S474)-(S476+S477)</f>
        <v>0</v>
      </c>
      <c r="T478" s="1009"/>
      <c r="U478" s="1009"/>
      <c r="V478" s="1010"/>
      <c r="W478" s="1008">
        <f>(W472+W474)-(W476+W477)</f>
        <v>53760</v>
      </c>
      <c r="X478" s="1009"/>
      <c r="Y478" s="1009"/>
      <c r="Z478" s="1010"/>
      <c r="AA478" s="1011">
        <v>0</v>
      </c>
      <c r="AB478" s="1012"/>
      <c r="AC478" s="1012"/>
      <c r="AD478" s="1013"/>
      <c r="AE478" s="153"/>
      <c r="AF478" s="153"/>
      <c r="AG478" s="154"/>
    </row>
    <row r="479" spans="1:33" ht="15" x14ac:dyDescent="0.25">
      <c r="A479" s="33"/>
      <c r="B479" s="160"/>
      <c r="C479" s="33"/>
      <c r="D479" s="160"/>
      <c r="E479" s="160"/>
      <c r="F479" s="161"/>
      <c r="G479" s="161"/>
      <c r="H479" s="161"/>
      <c r="I479" s="161"/>
      <c r="J479" s="161"/>
      <c r="K479" s="161"/>
      <c r="L479" s="161"/>
      <c r="M479" s="161"/>
      <c r="N479" s="161"/>
      <c r="O479" s="161"/>
      <c r="P479" s="161"/>
      <c r="Q479" s="161"/>
      <c r="R479" s="161"/>
      <c r="S479" s="162"/>
      <c r="T479" s="162"/>
      <c r="U479" s="162"/>
      <c r="V479" s="162"/>
      <c r="W479" s="162"/>
      <c r="X479" s="162"/>
      <c r="Y479" s="162"/>
      <c r="Z479" s="162"/>
      <c r="AA479" s="163"/>
      <c r="AB479" s="163"/>
      <c r="AC479" s="163"/>
      <c r="AD479" s="163"/>
      <c r="AE479" s="33"/>
      <c r="AF479" s="33"/>
      <c r="AG479" s="155"/>
    </row>
    <row r="480" spans="1:33" ht="18.75" customHeight="1" x14ac:dyDescent="0.2">
      <c r="A480" s="1512" t="s">
        <v>3678</v>
      </c>
      <c r="B480" s="1512"/>
      <c r="C480" s="1512"/>
      <c r="D480" s="1512"/>
      <c r="E480" s="1512"/>
      <c r="F480" s="1512"/>
      <c r="G480" s="1512"/>
      <c r="H480" s="1512"/>
      <c r="I480" s="1512"/>
      <c r="J480" s="1512"/>
      <c r="K480" s="1512"/>
      <c r="L480" s="1512"/>
      <c r="M480" s="1512"/>
      <c r="N480" s="1512"/>
      <c r="O480" s="1512"/>
      <c r="P480" s="1512"/>
      <c r="Q480" s="1512"/>
      <c r="R480" s="1512"/>
      <c r="S480" s="1512"/>
      <c r="T480" s="1512"/>
      <c r="U480" s="1512"/>
      <c r="V480" s="1512"/>
      <c r="W480" s="1512"/>
      <c r="X480" s="1512"/>
      <c r="Y480" s="1512"/>
      <c r="Z480" s="1512"/>
      <c r="AA480" s="1512"/>
      <c r="AB480" s="1512"/>
      <c r="AC480" s="1512"/>
      <c r="AD480" s="1512"/>
      <c r="AE480" s="1512"/>
      <c r="AF480" s="1512"/>
      <c r="AG480" s="1512"/>
    </row>
    <row r="481" spans="1:999" ht="12.75" customHeight="1" x14ac:dyDescent="0.2">
      <c r="A481" s="1513" t="s">
        <v>16</v>
      </c>
      <c r="B481" s="1513"/>
      <c r="C481" s="1513"/>
      <c r="D481" s="1513"/>
      <c r="E481" s="1513"/>
      <c r="F481" s="1513"/>
      <c r="G481" s="1513"/>
      <c r="H481" s="1513"/>
      <c r="I481" s="1513"/>
      <c r="J481" s="1513"/>
      <c r="K481" s="1513"/>
      <c r="L481" s="1513"/>
      <c r="M481" s="1513"/>
      <c r="N481" s="1513"/>
      <c r="O481" s="1513"/>
      <c r="P481" s="1513"/>
      <c r="Q481" s="1513"/>
      <c r="R481" s="1513"/>
      <c r="S481" s="1513"/>
      <c r="T481" s="1513"/>
      <c r="U481" s="1513"/>
      <c r="V481" s="1513"/>
      <c r="W481" s="1513"/>
      <c r="X481" s="1513"/>
      <c r="Y481" s="1513"/>
      <c r="Z481" s="1513"/>
      <c r="AA481" s="1513"/>
      <c r="AB481" s="1513"/>
      <c r="AC481" s="1513"/>
      <c r="AD481" s="1513"/>
      <c r="AE481" s="1513"/>
      <c r="AF481" s="1513"/>
      <c r="AG481" s="1513"/>
    </row>
    <row r="482" spans="1:999" ht="63.75" customHeight="1" x14ac:dyDescent="0.2">
      <c r="A482" s="65" t="s">
        <v>17</v>
      </c>
      <c r="B482" s="1514" t="s">
        <v>18</v>
      </c>
      <c r="C482" s="1515"/>
      <c r="D482" s="1516"/>
      <c r="E482" s="1517" t="s">
        <v>19</v>
      </c>
      <c r="F482" s="1518"/>
      <c r="G482" s="1519" t="s">
        <v>20</v>
      </c>
      <c r="H482" s="1520"/>
      <c r="I482" s="1520"/>
      <c r="J482" s="1520"/>
      <c r="K482" s="1520"/>
      <c r="L482" s="1520"/>
      <c r="M482" s="1520"/>
      <c r="N482" s="1520"/>
      <c r="O482" s="1520"/>
      <c r="P482" s="1520"/>
      <c r="Q482" s="1521"/>
      <c r="R482" s="1514" t="s">
        <v>4</v>
      </c>
      <c r="S482" s="1515"/>
      <c r="T482" s="1516"/>
      <c r="U482" s="1522" t="s">
        <v>1961</v>
      </c>
      <c r="V482" s="1523"/>
      <c r="W482" s="1524"/>
      <c r="X482" s="1514" t="s">
        <v>3674</v>
      </c>
      <c r="Y482" s="1516"/>
      <c r="Z482" s="1509" t="s">
        <v>22</v>
      </c>
      <c r="AA482" s="1510"/>
      <c r="AB482" s="1510"/>
      <c r="AC482" s="1511"/>
      <c r="AD482" s="1509" t="s">
        <v>23</v>
      </c>
      <c r="AE482" s="1510"/>
      <c r="AF482" s="1510"/>
      <c r="AG482" s="1511"/>
      <c r="ALJ482" s="36"/>
      <c r="ALK482" s="36"/>
    </row>
    <row r="483" spans="1:999" ht="17.25" customHeight="1" x14ac:dyDescent="0.2">
      <c r="A483" s="64"/>
      <c r="B483" s="1492"/>
      <c r="C483" s="1493"/>
      <c r="D483" s="1494"/>
      <c r="E483" s="1443">
        <v>321000</v>
      </c>
      <c r="F483" s="1444"/>
      <c r="G483" s="1506" t="s">
        <v>24</v>
      </c>
      <c r="H483" s="1507"/>
      <c r="I483" s="1507"/>
      <c r="J483" s="1507"/>
      <c r="K483" s="1507"/>
      <c r="L483" s="1507"/>
      <c r="M483" s="1507"/>
      <c r="N483" s="1507"/>
      <c r="O483" s="1507"/>
      <c r="P483" s="1507"/>
      <c r="Q483" s="1508"/>
      <c r="R483" s="1489">
        <v>76426771</v>
      </c>
      <c r="S483" s="1490"/>
      <c r="T483" s="1491"/>
      <c r="U483" s="1474"/>
      <c r="V483" s="1475"/>
      <c r="W483" s="1476"/>
      <c r="X483" s="1460">
        <f>(U483/R483)</f>
        <v>0</v>
      </c>
      <c r="Y483" s="1461"/>
      <c r="Z483" s="1480"/>
      <c r="AA483" s="1481"/>
      <c r="AB483" s="1481"/>
      <c r="AC483" s="1482"/>
      <c r="AD483" s="1483">
        <f>R483+Z483</f>
        <v>76426771</v>
      </c>
      <c r="AE483" s="1484"/>
      <c r="AF483" s="1484"/>
      <c r="AG483" s="1485"/>
      <c r="ALJ483" s="36"/>
      <c r="ALK483" s="36"/>
    </row>
    <row r="484" spans="1:999" ht="18.75" customHeight="1" x14ac:dyDescent="0.2">
      <c r="A484" s="64"/>
      <c r="B484" s="1492"/>
      <c r="C484" s="1493"/>
      <c r="D484" s="1494"/>
      <c r="E484" s="1443">
        <v>311712</v>
      </c>
      <c r="F484" s="1444"/>
      <c r="G484" s="1454" t="s">
        <v>1312</v>
      </c>
      <c r="H484" s="1455"/>
      <c r="I484" s="1455"/>
      <c r="J484" s="1455"/>
      <c r="K484" s="1455"/>
      <c r="L484" s="1455"/>
      <c r="M484" s="1455"/>
      <c r="N484" s="1455"/>
      <c r="O484" s="1455"/>
      <c r="P484" s="1455"/>
      <c r="Q484" s="1456"/>
      <c r="R484" s="1489">
        <v>10821708.779999999</v>
      </c>
      <c r="S484" s="1490"/>
      <c r="T484" s="1491"/>
      <c r="U484" s="1474"/>
      <c r="V484" s="1475"/>
      <c r="W484" s="1476"/>
      <c r="X484" s="1460">
        <f t="shared" ref="X484:X547" si="14">(U484/R484)</f>
        <v>0</v>
      </c>
      <c r="Y484" s="1461"/>
      <c r="Z484" s="1480"/>
      <c r="AA484" s="1481"/>
      <c r="AB484" s="1481"/>
      <c r="AC484" s="1482"/>
      <c r="AD484" s="1483">
        <f>R484+Z484</f>
        <v>10821708.779999999</v>
      </c>
      <c r="AE484" s="1484"/>
      <c r="AF484" s="1484"/>
      <c r="AG484" s="1485"/>
      <c r="ALJ484" s="36"/>
      <c r="ALK484" s="36"/>
    </row>
    <row r="485" spans="1:999" ht="13.5" customHeight="1" x14ac:dyDescent="0.2">
      <c r="A485" s="7"/>
      <c r="B485" s="1486">
        <v>700000</v>
      </c>
      <c r="C485" s="1487"/>
      <c r="D485" s="1488"/>
      <c r="E485" s="1495"/>
      <c r="F485" s="1496"/>
      <c r="G485" s="1457" t="s">
        <v>25</v>
      </c>
      <c r="H485" s="1458"/>
      <c r="I485" s="1458"/>
      <c r="J485" s="1458"/>
      <c r="K485" s="1458"/>
      <c r="L485" s="1458"/>
      <c r="M485" s="1458"/>
      <c r="N485" s="1458"/>
      <c r="O485" s="1458"/>
      <c r="P485" s="1458"/>
      <c r="Q485" s="1459"/>
      <c r="R485" s="1477">
        <f>R486+R522+R536+R565</f>
        <v>1385350696.22</v>
      </c>
      <c r="S485" s="1478"/>
      <c r="T485" s="1479"/>
      <c r="U485" s="1477">
        <f>U486+U522+U536+U565</f>
        <v>1367858822.8999999</v>
      </c>
      <c r="V485" s="1478"/>
      <c r="W485" s="1479"/>
      <c r="X485" s="1462">
        <f t="shared" si="14"/>
        <v>0.9873736856900367</v>
      </c>
      <c r="Y485" s="1463"/>
      <c r="Z485" s="1468">
        <f>Z486+Z522+Z536</f>
        <v>23356682.82</v>
      </c>
      <c r="AA485" s="1469"/>
      <c r="AB485" s="1469"/>
      <c r="AC485" s="1470"/>
      <c r="AD485" s="1471">
        <f>U485+Z485</f>
        <v>1391215505.7199998</v>
      </c>
      <c r="AE485" s="1472"/>
      <c r="AF485" s="1472"/>
      <c r="AG485" s="1473"/>
      <c r="ALJ485" s="36"/>
      <c r="ALK485" s="36"/>
    </row>
    <row r="486" spans="1:999" ht="13.5" customHeight="1" x14ac:dyDescent="0.2">
      <c r="A486" s="55"/>
      <c r="B486" s="1402">
        <v>710000</v>
      </c>
      <c r="C486" s="1407"/>
      <c r="D486" s="1403"/>
      <c r="E486" s="1402"/>
      <c r="F486" s="1403"/>
      <c r="G486" s="1448" t="s">
        <v>26</v>
      </c>
      <c r="H486" s="1449"/>
      <c r="I486" s="1449"/>
      <c r="J486" s="1449"/>
      <c r="K486" s="1449"/>
      <c r="L486" s="1449"/>
      <c r="M486" s="1449"/>
      <c r="N486" s="1449"/>
      <c r="O486" s="1449"/>
      <c r="P486" s="1449"/>
      <c r="Q486" s="1450"/>
      <c r="R486" s="1374">
        <f>R487+R499+R508+R520</f>
        <v>852742115.48000002</v>
      </c>
      <c r="S486" s="1375"/>
      <c r="T486" s="1376"/>
      <c r="U486" s="1374">
        <f>U487+U499+U508+U520</f>
        <v>808377469.13999999</v>
      </c>
      <c r="V486" s="1375"/>
      <c r="W486" s="1376"/>
      <c r="X486" s="1464">
        <f t="shared" si="14"/>
        <v>0.94797413481210835</v>
      </c>
      <c r="Y486" s="1465"/>
      <c r="Z486" s="1445">
        <f>Z487+Z499+Z509+Z520</f>
        <v>0</v>
      </c>
      <c r="AA486" s="1446"/>
      <c r="AB486" s="1446"/>
      <c r="AC486" s="1447"/>
      <c r="AD486" s="1360">
        <f t="shared" ref="AD486:AD550" si="15">U486+Z486</f>
        <v>808377469.13999999</v>
      </c>
      <c r="AE486" s="1361"/>
      <c r="AF486" s="1361"/>
      <c r="AG486" s="1362"/>
      <c r="ALJ486" s="36"/>
      <c r="ALK486" s="36"/>
    </row>
    <row r="487" spans="1:999" ht="13.5" customHeight="1" x14ac:dyDescent="0.2">
      <c r="A487" s="8"/>
      <c r="B487" s="1026">
        <v>711000</v>
      </c>
      <c r="C487" s="1027"/>
      <c r="D487" s="1028"/>
      <c r="E487" s="1029"/>
      <c r="F487" s="1030"/>
      <c r="G487" s="1451" t="s">
        <v>27</v>
      </c>
      <c r="H487" s="1452"/>
      <c r="I487" s="1452"/>
      <c r="J487" s="1452"/>
      <c r="K487" s="1452"/>
      <c r="L487" s="1452"/>
      <c r="M487" s="1452"/>
      <c r="N487" s="1452"/>
      <c r="O487" s="1452"/>
      <c r="P487" s="1452"/>
      <c r="Q487" s="1453"/>
      <c r="R487" s="1037">
        <f>SUM(R488:R492)+R493+SUM(R497:R498)</f>
        <v>533408032</v>
      </c>
      <c r="S487" s="1038"/>
      <c r="T487" s="1039"/>
      <c r="U487" s="1037">
        <f>SUM(U488:U492)+U493+SUM(U497:U498)</f>
        <v>486704365.47999996</v>
      </c>
      <c r="V487" s="1038"/>
      <c r="W487" s="1039"/>
      <c r="X487" s="1466">
        <f t="shared" si="14"/>
        <v>0.91244288852403321</v>
      </c>
      <c r="Y487" s="1467"/>
      <c r="Z487" s="1440">
        <f>SUM(Z488:Z498)</f>
        <v>0</v>
      </c>
      <c r="AA487" s="1441"/>
      <c r="AB487" s="1441"/>
      <c r="AC487" s="1442"/>
      <c r="AD487" s="1040">
        <f t="shared" si="15"/>
        <v>486704365.47999996</v>
      </c>
      <c r="AE487" s="1041"/>
      <c r="AF487" s="1041"/>
      <c r="AG487" s="1042"/>
      <c r="ALJ487" s="36"/>
      <c r="ALK487" s="36"/>
    </row>
    <row r="488" spans="1:999" ht="15.75" customHeight="1" x14ac:dyDescent="0.2">
      <c r="A488" s="56">
        <v>1</v>
      </c>
      <c r="B488" s="1023"/>
      <c r="C488" s="1024"/>
      <c r="D488" s="1025"/>
      <c r="E488" s="1023">
        <v>711111</v>
      </c>
      <c r="F488" s="1025"/>
      <c r="G488" s="1043" t="s">
        <v>28</v>
      </c>
      <c r="H488" s="1044"/>
      <c r="I488" s="1044"/>
      <c r="J488" s="1044"/>
      <c r="K488" s="1044"/>
      <c r="L488" s="1044"/>
      <c r="M488" s="1044"/>
      <c r="N488" s="1044"/>
      <c r="O488" s="1044"/>
      <c r="P488" s="1044"/>
      <c r="Q488" s="1045"/>
      <c r="R488" s="1014">
        <v>419602032</v>
      </c>
      <c r="S488" s="1015"/>
      <c r="T488" s="1016"/>
      <c r="U488" s="1014">
        <v>388741560.76999998</v>
      </c>
      <c r="V488" s="1015"/>
      <c r="W488" s="1016"/>
      <c r="X488" s="1349">
        <f t="shared" si="14"/>
        <v>0.92645299861178931</v>
      </c>
      <c r="Y488" s="1350"/>
      <c r="Z488" s="1017"/>
      <c r="AA488" s="1018"/>
      <c r="AB488" s="1018"/>
      <c r="AC488" s="1019"/>
      <c r="AD488" s="1020">
        <f t="shared" si="15"/>
        <v>388741560.76999998</v>
      </c>
      <c r="AE488" s="1021"/>
      <c r="AF488" s="1021"/>
      <c r="AG488" s="1022"/>
      <c r="ALJ488" s="36"/>
      <c r="ALK488" s="36"/>
    </row>
    <row r="489" spans="1:999" ht="36" customHeight="1" x14ac:dyDescent="0.2">
      <c r="A489" s="56">
        <v>2</v>
      </c>
      <c r="B489" s="1023"/>
      <c r="C489" s="1024"/>
      <c r="D489" s="1025"/>
      <c r="E489" s="1023">
        <v>711121</v>
      </c>
      <c r="F489" s="1025"/>
      <c r="G489" s="1043" t="s">
        <v>29</v>
      </c>
      <c r="H489" s="1044"/>
      <c r="I489" s="1044"/>
      <c r="J489" s="1044"/>
      <c r="K489" s="1044"/>
      <c r="L489" s="1044"/>
      <c r="M489" s="1044"/>
      <c r="N489" s="1044"/>
      <c r="O489" s="1044"/>
      <c r="P489" s="1044"/>
      <c r="Q489" s="1045"/>
      <c r="R489" s="1014">
        <v>5000</v>
      </c>
      <c r="S489" s="1015"/>
      <c r="T489" s="1016"/>
      <c r="U489" s="1014">
        <v>1270</v>
      </c>
      <c r="V489" s="1015"/>
      <c r="W489" s="1016"/>
      <c r="X489" s="1349">
        <f t="shared" si="14"/>
        <v>0.254</v>
      </c>
      <c r="Y489" s="1350"/>
      <c r="Z489" s="1017"/>
      <c r="AA489" s="1018"/>
      <c r="AB489" s="1018"/>
      <c r="AC489" s="1019"/>
      <c r="AD489" s="1020">
        <f t="shared" si="15"/>
        <v>1270</v>
      </c>
      <c r="AE489" s="1021"/>
      <c r="AF489" s="1021"/>
      <c r="AG489" s="1022"/>
      <c r="ALJ489" s="36"/>
      <c r="ALK489" s="36"/>
    </row>
    <row r="490" spans="1:999" ht="40.5" customHeight="1" x14ac:dyDescent="0.2">
      <c r="A490" s="56">
        <v>3</v>
      </c>
      <c r="B490" s="1023"/>
      <c r="C490" s="1024"/>
      <c r="D490" s="1025"/>
      <c r="E490" s="1023">
        <v>711122</v>
      </c>
      <c r="F490" s="1025"/>
      <c r="G490" s="1043" t="s">
        <v>30</v>
      </c>
      <c r="H490" s="1044"/>
      <c r="I490" s="1044"/>
      <c r="J490" s="1044"/>
      <c r="K490" s="1044"/>
      <c r="L490" s="1044"/>
      <c r="M490" s="1044"/>
      <c r="N490" s="1044"/>
      <c r="O490" s="1044"/>
      <c r="P490" s="1044"/>
      <c r="Q490" s="1045"/>
      <c r="R490" s="1014">
        <v>9500000</v>
      </c>
      <c r="S490" s="1015"/>
      <c r="T490" s="1016"/>
      <c r="U490" s="1014">
        <v>8098831.71</v>
      </c>
      <c r="V490" s="1015"/>
      <c r="W490" s="1016"/>
      <c r="X490" s="1349">
        <f t="shared" si="14"/>
        <v>0.8525086010526316</v>
      </c>
      <c r="Y490" s="1350"/>
      <c r="Z490" s="1017"/>
      <c r="AA490" s="1018"/>
      <c r="AB490" s="1018"/>
      <c r="AC490" s="1019"/>
      <c r="AD490" s="1020">
        <f t="shared" si="15"/>
        <v>8098831.71</v>
      </c>
      <c r="AE490" s="1021"/>
      <c r="AF490" s="1021"/>
      <c r="AG490" s="1022"/>
      <c r="ALJ490" s="36"/>
      <c r="ALK490" s="36"/>
    </row>
    <row r="491" spans="1:999" ht="39" customHeight="1" x14ac:dyDescent="0.2">
      <c r="A491" s="56">
        <v>4</v>
      </c>
      <c r="B491" s="1023"/>
      <c r="C491" s="1024"/>
      <c r="D491" s="1025"/>
      <c r="E491" s="1023">
        <v>711123</v>
      </c>
      <c r="F491" s="1025"/>
      <c r="G491" s="1043" t="s">
        <v>31</v>
      </c>
      <c r="H491" s="1044"/>
      <c r="I491" s="1044"/>
      <c r="J491" s="1044"/>
      <c r="K491" s="1044"/>
      <c r="L491" s="1044"/>
      <c r="M491" s="1044"/>
      <c r="N491" s="1044"/>
      <c r="O491" s="1044"/>
      <c r="P491" s="1044"/>
      <c r="Q491" s="1045"/>
      <c r="R491" s="1014">
        <v>45000000</v>
      </c>
      <c r="S491" s="1015"/>
      <c r="T491" s="1016"/>
      <c r="U491" s="1014">
        <v>30588350.440000001</v>
      </c>
      <c r="V491" s="1015"/>
      <c r="W491" s="1016"/>
      <c r="X491" s="1349">
        <f t="shared" si="14"/>
        <v>0.67974112088888894</v>
      </c>
      <c r="Y491" s="1350"/>
      <c r="Z491" s="1017"/>
      <c r="AA491" s="1018"/>
      <c r="AB491" s="1018"/>
      <c r="AC491" s="1019"/>
      <c r="AD491" s="1020">
        <f t="shared" si="15"/>
        <v>30588350.440000001</v>
      </c>
      <c r="AE491" s="1021"/>
      <c r="AF491" s="1021"/>
      <c r="AG491" s="1022"/>
      <c r="ALJ491" s="36"/>
      <c r="ALK491" s="36"/>
    </row>
    <row r="492" spans="1:999" ht="28.5" customHeight="1" x14ac:dyDescent="0.2">
      <c r="A492" s="56">
        <v>5</v>
      </c>
      <c r="B492" s="1023"/>
      <c r="C492" s="1024"/>
      <c r="D492" s="1025"/>
      <c r="E492" s="1023">
        <v>711145</v>
      </c>
      <c r="F492" s="1025"/>
      <c r="G492" s="1043" t="s">
        <v>32</v>
      </c>
      <c r="H492" s="1044"/>
      <c r="I492" s="1044"/>
      <c r="J492" s="1044"/>
      <c r="K492" s="1044"/>
      <c r="L492" s="1044"/>
      <c r="M492" s="1044"/>
      <c r="N492" s="1044"/>
      <c r="O492" s="1044"/>
      <c r="P492" s="1044"/>
      <c r="Q492" s="1045"/>
      <c r="R492" s="1014">
        <v>6000000</v>
      </c>
      <c r="S492" s="1015"/>
      <c r="T492" s="1016"/>
      <c r="U492" s="1014">
        <v>3879950.25</v>
      </c>
      <c r="V492" s="1015"/>
      <c r="W492" s="1016"/>
      <c r="X492" s="1349">
        <f t="shared" si="14"/>
        <v>0.64665837500000001</v>
      </c>
      <c r="Y492" s="1350"/>
      <c r="Z492" s="1017"/>
      <c r="AA492" s="1018"/>
      <c r="AB492" s="1018"/>
      <c r="AC492" s="1019"/>
      <c r="AD492" s="1020">
        <f t="shared" si="15"/>
        <v>3879950.25</v>
      </c>
      <c r="AE492" s="1021"/>
      <c r="AF492" s="1021"/>
      <c r="AG492" s="1022"/>
      <c r="ALJ492" s="36"/>
      <c r="ALK492" s="36"/>
    </row>
    <row r="493" spans="1:999" ht="15" customHeight="1" x14ac:dyDescent="0.2">
      <c r="A493" s="56"/>
      <c r="B493" s="1023"/>
      <c r="C493" s="1024"/>
      <c r="D493" s="1025"/>
      <c r="E493" s="1423">
        <v>711180</v>
      </c>
      <c r="F493" s="1424"/>
      <c r="G493" s="1425" t="s">
        <v>33</v>
      </c>
      <c r="H493" s="1426"/>
      <c r="I493" s="1426"/>
      <c r="J493" s="1426"/>
      <c r="K493" s="1426"/>
      <c r="L493" s="1426"/>
      <c r="M493" s="1426"/>
      <c r="N493" s="1426"/>
      <c r="O493" s="1426"/>
      <c r="P493" s="1426"/>
      <c r="Q493" s="1427"/>
      <c r="R493" s="1497">
        <f>SUM(R494:R496)</f>
        <v>19001000</v>
      </c>
      <c r="S493" s="1498"/>
      <c r="T493" s="1499"/>
      <c r="U493" s="1497">
        <f>SUM(U494:U496)</f>
        <v>20527149.350000001</v>
      </c>
      <c r="V493" s="1498"/>
      <c r="W493" s="1499"/>
      <c r="X493" s="1431">
        <f t="shared" si="14"/>
        <v>1.0803194226619652</v>
      </c>
      <c r="Y493" s="1432"/>
      <c r="Z493" s="1500"/>
      <c r="AA493" s="1501"/>
      <c r="AB493" s="1501"/>
      <c r="AC493" s="1502"/>
      <c r="AD493" s="1503">
        <f t="shared" si="15"/>
        <v>20527149.350000001</v>
      </c>
      <c r="AE493" s="1504"/>
      <c r="AF493" s="1504"/>
      <c r="AG493" s="1505"/>
      <c r="ALJ493" s="36"/>
      <c r="ALK493" s="36"/>
    </row>
    <row r="494" spans="1:999" ht="28.5" customHeight="1" x14ac:dyDescent="0.2">
      <c r="A494" s="56">
        <v>6</v>
      </c>
      <c r="B494" s="1023"/>
      <c r="C494" s="1024"/>
      <c r="D494" s="1025"/>
      <c r="E494" s="1421">
        <v>711181</v>
      </c>
      <c r="F494" s="1422"/>
      <c r="G494" s="1428" t="s">
        <v>34</v>
      </c>
      <c r="H494" s="1429"/>
      <c r="I494" s="1429"/>
      <c r="J494" s="1429"/>
      <c r="K494" s="1429"/>
      <c r="L494" s="1429"/>
      <c r="M494" s="1429"/>
      <c r="N494" s="1429"/>
      <c r="O494" s="1429"/>
      <c r="P494" s="1429"/>
      <c r="Q494" s="1430"/>
      <c r="R494" s="1418">
        <v>12000000</v>
      </c>
      <c r="S494" s="1419"/>
      <c r="T494" s="1420"/>
      <c r="U494" s="1418">
        <v>11064561.130000001</v>
      </c>
      <c r="V494" s="1419"/>
      <c r="W494" s="1420"/>
      <c r="X494" s="1410">
        <f t="shared" si="14"/>
        <v>0.92204676083333337</v>
      </c>
      <c r="Y494" s="1411"/>
      <c r="Z494" s="1412"/>
      <c r="AA494" s="1413"/>
      <c r="AB494" s="1413"/>
      <c r="AC494" s="1414"/>
      <c r="AD494" s="1415">
        <f t="shared" si="15"/>
        <v>11064561.130000001</v>
      </c>
      <c r="AE494" s="1416"/>
      <c r="AF494" s="1416"/>
      <c r="AG494" s="1417"/>
      <c r="ALJ494" s="36"/>
      <c r="ALK494" s="36"/>
    </row>
    <row r="495" spans="1:999" ht="20.25" customHeight="1" x14ac:dyDescent="0.2">
      <c r="A495" s="56">
        <v>7</v>
      </c>
      <c r="B495" s="1023"/>
      <c r="C495" s="1024"/>
      <c r="D495" s="1025"/>
      <c r="E495" s="1421">
        <v>711183</v>
      </c>
      <c r="F495" s="1422"/>
      <c r="G495" s="1428" t="s">
        <v>35</v>
      </c>
      <c r="H495" s="1429"/>
      <c r="I495" s="1429"/>
      <c r="J495" s="1429"/>
      <c r="K495" s="1429"/>
      <c r="L495" s="1429"/>
      <c r="M495" s="1429"/>
      <c r="N495" s="1429"/>
      <c r="O495" s="1429"/>
      <c r="P495" s="1429"/>
      <c r="Q495" s="1430"/>
      <c r="R495" s="1418">
        <v>7000000</v>
      </c>
      <c r="S495" s="1419"/>
      <c r="T495" s="1420"/>
      <c r="U495" s="1418">
        <v>9462588.2200000007</v>
      </c>
      <c r="V495" s="1419"/>
      <c r="W495" s="1420"/>
      <c r="X495" s="1410">
        <f t="shared" si="14"/>
        <v>1.3517983171428571</v>
      </c>
      <c r="Y495" s="1411"/>
      <c r="Z495" s="1412"/>
      <c r="AA495" s="1413"/>
      <c r="AB495" s="1413"/>
      <c r="AC495" s="1414"/>
      <c r="AD495" s="1415">
        <f t="shared" si="15"/>
        <v>9462588.2200000007</v>
      </c>
      <c r="AE495" s="1416"/>
      <c r="AF495" s="1416"/>
      <c r="AG495" s="1417"/>
      <c r="ALJ495" s="36"/>
      <c r="ALK495" s="36"/>
    </row>
    <row r="496" spans="1:999" ht="28.5" customHeight="1" x14ac:dyDescent="0.2">
      <c r="A496" s="56">
        <v>8</v>
      </c>
      <c r="B496" s="1023"/>
      <c r="C496" s="1024"/>
      <c r="D496" s="1025"/>
      <c r="E496" s="1435">
        <v>711184</v>
      </c>
      <c r="F496" s="1436"/>
      <c r="G496" s="1437" t="s">
        <v>36</v>
      </c>
      <c r="H496" s="1438"/>
      <c r="I496" s="1438"/>
      <c r="J496" s="1438"/>
      <c r="K496" s="1438"/>
      <c r="L496" s="1438"/>
      <c r="M496" s="1438"/>
      <c r="N496" s="1438"/>
      <c r="O496" s="1438"/>
      <c r="P496" s="1438"/>
      <c r="Q496" s="1439"/>
      <c r="R496" s="1418">
        <v>1000</v>
      </c>
      <c r="S496" s="1419"/>
      <c r="T496" s="1420"/>
      <c r="U496" s="1418">
        <v>0</v>
      </c>
      <c r="V496" s="1419"/>
      <c r="W496" s="1420"/>
      <c r="X496" s="1410">
        <f t="shared" si="14"/>
        <v>0</v>
      </c>
      <c r="Y496" s="1411"/>
      <c r="Z496" s="1412"/>
      <c r="AA496" s="1413"/>
      <c r="AB496" s="1413"/>
      <c r="AC496" s="1414"/>
      <c r="AD496" s="1415">
        <f t="shared" si="15"/>
        <v>0</v>
      </c>
      <c r="AE496" s="1416"/>
      <c r="AF496" s="1416"/>
      <c r="AG496" s="1417"/>
      <c r="ALJ496" s="36"/>
      <c r="ALK496" s="36"/>
    </row>
    <row r="497" spans="1:999" ht="21" customHeight="1" x14ac:dyDescent="0.2">
      <c r="A497" s="56">
        <v>9</v>
      </c>
      <c r="B497" s="1023"/>
      <c r="C497" s="1024"/>
      <c r="D497" s="1025"/>
      <c r="E497" s="1023">
        <v>711191</v>
      </c>
      <c r="F497" s="1025"/>
      <c r="G497" s="1043" t="s">
        <v>37</v>
      </c>
      <c r="H497" s="1044"/>
      <c r="I497" s="1044"/>
      <c r="J497" s="1044"/>
      <c r="K497" s="1044"/>
      <c r="L497" s="1044"/>
      <c r="M497" s="1044"/>
      <c r="N497" s="1044"/>
      <c r="O497" s="1044"/>
      <c r="P497" s="1044"/>
      <c r="Q497" s="1045"/>
      <c r="R497" s="1014">
        <v>33000000</v>
      </c>
      <c r="S497" s="1015"/>
      <c r="T497" s="1016"/>
      <c r="U497" s="1014">
        <v>33527334.559999999</v>
      </c>
      <c r="V497" s="1015"/>
      <c r="W497" s="1016"/>
      <c r="X497" s="1349">
        <f t="shared" si="14"/>
        <v>1.015979835151515</v>
      </c>
      <c r="Y497" s="1350"/>
      <c r="Z497" s="1017"/>
      <c r="AA497" s="1018"/>
      <c r="AB497" s="1018"/>
      <c r="AC497" s="1019"/>
      <c r="AD497" s="1020">
        <f t="shared" si="15"/>
        <v>33527334.559999999</v>
      </c>
      <c r="AE497" s="1021"/>
      <c r="AF497" s="1021"/>
      <c r="AG497" s="1022"/>
      <c r="ALJ497" s="36"/>
      <c r="ALK497" s="36"/>
    </row>
    <row r="498" spans="1:999" ht="22.5" customHeight="1" x14ac:dyDescent="0.2">
      <c r="A498" s="56">
        <v>10</v>
      </c>
      <c r="B498" s="1023"/>
      <c r="C498" s="1024"/>
      <c r="D498" s="1025"/>
      <c r="E498" s="1023">
        <v>711193</v>
      </c>
      <c r="F498" s="1025"/>
      <c r="G498" s="1043" t="s">
        <v>38</v>
      </c>
      <c r="H498" s="1044"/>
      <c r="I498" s="1044"/>
      <c r="J498" s="1044"/>
      <c r="K498" s="1044"/>
      <c r="L498" s="1044"/>
      <c r="M498" s="1044"/>
      <c r="N498" s="1044"/>
      <c r="O498" s="1044"/>
      <c r="P498" s="1044"/>
      <c r="Q498" s="1045"/>
      <c r="R498" s="1014">
        <v>1300000</v>
      </c>
      <c r="S498" s="1015"/>
      <c r="T498" s="1016"/>
      <c r="U498" s="1014">
        <v>1339918.3999999999</v>
      </c>
      <c r="V498" s="1015"/>
      <c r="W498" s="1016"/>
      <c r="X498" s="1349">
        <f t="shared" si="14"/>
        <v>1.0307064615384616</v>
      </c>
      <c r="Y498" s="1350"/>
      <c r="Z498" s="1017"/>
      <c r="AA498" s="1018"/>
      <c r="AB498" s="1018"/>
      <c r="AC498" s="1019"/>
      <c r="AD498" s="1020">
        <f t="shared" si="15"/>
        <v>1339918.3999999999</v>
      </c>
      <c r="AE498" s="1021"/>
      <c r="AF498" s="1021"/>
      <c r="AG498" s="1022"/>
      <c r="ALJ498" s="36"/>
      <c r="ALK498" s="36"/>
    </row>
    <row r="499" spans="1:999" ht="13.5" customHeight="1" x14ac:dyDescent="0.2">
      <c r="A499" s="8"/>
      <c r="B499" s="1026">
        <v>713000</v>
      </c>
      <c r="C499" s="1027"/>
      <c r="D499" s="1028"/>
      <c r="E499" s="1029"/>
      <c r="F499" s="1030"/>
      <c r="G499" s="1346" t="s">
        <v>39</v>
      </c>
      <c r="H499" s="1347"/>
      <c r="I499" s="1347"/>
      <c r="J499" s="1347"/>
      <c r="K499" s="1347"/>
      <c r="L499" s="1347"/>
      <c r="M499" s="1347"/>
      <c r="N499" s="1347"/>
      <c r="O499" s="1347"/>
      <c r="P499" s="1347"/>
      <c r="Q499" s="1348"/>
      <c r="R499" s="1037">
        <f>SUM(R500:R507)</f>
        <v>257091083.48000002</v>
      </c>
      <c r="S499" s="1038"/>
      <c r="T499" s="1039"/>
      <c r="U499" s="1037">
        <f>SUM(U500:U507)</f>
        <v>259924841.79000002</v>
      </c>
      <c r="V499" s="1038"/>
      <c r="W499" s="1039"/>
      <c r="X499" s="1353">
        <f t="shared" si="14"/>
        <v>1.0110223904759437</v>
      </c>
      <c r="Y499" s="1354"/>
      <c r="Z499" s="1363">
        <f>SUM(Z500:Z507)</f>
        <v>0</v>
      </c>
      <c r="AA499" s="1364"/>
      <c r="AB499" s="1364"/>
      <c r="AC499" s="1365"/>
      <c r="AD499" s="1040">
        <f t="shared" si="15"/>
        <v>259924841.79000002</v>
      </c>
      <c r="AE499" s="1041"/>
      <c r="AF499" s="1041"/>
      <c r="AG499" s="1042"/>
      <c r="ALJ499" s="36"/>
      <c r="ALK499" s="36"/>
    </row>
    <row r="500" spans="1:999" ht="19.5" customHeight="1" x14ac:dyDescent="0.2">
      <c r="A500" s="56">
        <v>11</v>
      </c>
      <c r="B500" s="1023"/>
      <c r="C500" s="1024"/>
      <c r="D500" s="1025"/>
      <c r="E500" s="1023">
        <v>713121</v>
      </c>
      <c r="F500" s="1025"/>
      <c r="G500" s="1043" t="s">
        <v>40</v>
      </c>
      <c r="H500" s="1044"/>
      <c r="I500" s="1044"/>
      <c r="J500" s="1044"/>
      <c r="K500" s="1044"/>
      <c r="L500" s="1044"/>
      <c r="M500" s="1044"/>
      <c r="N500" s="1044"/>
      <c r="O500" s="1044"/>
      <c r="P500" s="1044"/>
      <c r="Q500" s="1045"/>
      <c r="R500" s="1014">
        <v>100000000</v>
      </c>
      <c r="S500" s="1015"/>
      <c r="T500" s="1016"/>
      <c r="U500" s="1014">
        <v>117946380.18000001</v>
      </c>
      <c r="V500" s="1015"/>
      <c r="W500" s="1016"/>
      <c r="X500" s="1349">
        <f t="shared" si="14"/>
        <v>1.1794638018000001</v>
      </c>
      <c r="Y500" s="1350"/>
      <c r="Z500" s="1017"/>
      <c r="AA500" s="1018"/>
      <c r="AB500" s="1018"/>
      <c r="AC500" s="1019"/>
      <c r="AD500" s="1020">
        <f t="shared" si="15"/>
        <v>117946380.18000001</v>
      </c>
      <c r="AE500" s="1021"/>
      <c r="AF500" s="1021"/>
      <c r="AG500" s="1022"/>
      <c r="ALJ500" s="36"/>
      <c r="ALK500" s="36"/>
    </row>
    <row r="501" spans="1:999" ht="21" customHeight="1" x14ac:dyDescent="0.2">
      <c r="A501" s="56">
        <v>12</v>
      </c>
      <c r="B501" s="1023"/>
      <c r="C501" s="1024"/>
      <c r="D501" s="1025"/>
      <c r="E501" s="1023">
        <v>713122</v>
      </c>
      <c r="F501" s="1025"/>
      <c r="G501" s="1043" t="s">
        <v>41</v>
      </c>
      <c r="H501" s="1044"/>
      <c r="I501" s="1044"/>
      <c r="J501" s="1044"/>
      <c r="K501" s="1044"/>
      <c r="L501" s="1044"/>
      <c r="M501" s="1044"/>
      <c r="N501" s="1044"/>
      <c r="O501" s="1044"/>
      <c r="P501" s="1044"/>
      <c r="Q501" s="1045"/>
      <c r="R501" s="1014">
        <v>124389083.48</v>
      </c>
      <c r="S501" s="1015"/>
      <c r="T501" s="1016"/>
      <c r="U501" s="1014">
        <v>124248071.37</v>
      </c>
      <c r="V501" s="1015"/>
      <c r="W501" s="1016"/>
      <c r="X501" s="1349">
        <f t="shared" si="14"/>
        <v>0.99886636265775952</v>
      </c>
      <c r="Y501" s="1350"/>
      <c r="Z501" s="1017"/>
      <c r="AA501" s="1018"/>
      <c r="AB501" s="1018"/>
      <c r="AC501" s="1019"/>
      <c r="AD501" s="1020">
        <f t="shared" si="15"/>
        <v>124248071.37</v>
      </c>
      <c r="AE501" s="1021"/>
      <c r="AF501" s="1021"/>
      <c r="AG501" s="1022"/>
      <c r="ALJ501" s="36"/>
      <c r="ALK501" s="36"/>
    </row>
    <row r="502" spans="1:999" ht="21" customHeight="1" x14ac:dyDescent="0.2">
      <c r="A502" s="56">
        <v>13</v>
      </c>
      <c r="B502" s="1023"/>
      <c r="C502" s="1024"/>
      <c r="D502" s="1025"/>
      <c r="E502" s="1023">
        <v>713311</v>
      </c>
      <c r="F502" s="1025"/>
      <c r="G502" s="1043" t="s">
        <v>42</v>
      </c>
      <c r="H502" s="1044"/>
      <c r="I502" s="1044"/>
      <c r="J502" s="1044"/>
      <c r="K502" s="1044"/>
      <c r="L502" s="1044"/>
      <c r="M502" s="1044"/>
      <c r="N502" s="1044"/>
      <c r="O502" s="1044"/>
      <c r="P502" s="1044"/>
      <c r="Q502" s="1045"/>
      <c r="R502" s="1014">
        <v>2500000</v>
      </c>
      <c r="S502" s="1015"/>
      <c r="T502" s="1016"/>
      <c r="U502" s="1014">
        <v>2026450.71</v>
      </c>
      <c r="V502" s="1015"/>
      <c r="W502" s="1016"/>
      <c r="X502" s="1349">
        <f t="shared" si="14"/>
        <v>0.81058028400000004</v>
      </c>
      <c r="Y502" s="1350"/>
      <c r="Z502" s="1017"/>
      <c r="AA502" s="1018"/>
      <c r="AB502" s="1018"/>
      <c r="AC502" s="1019"/>
      <c r="AD502" s="1020">
        <f t="shared" si="15"/>
        <v>2026450.71</v>
      </c>
      <c r="AE502" s="1021"/>
      <c r="AF502" s="1021"/>
      <c r="AG502" s="1022"/>
      <c r="ALJ502" s="36"/>
      <c r="ALK502" s="36"/>
    </row>
    <row r="503" spans="1:999" ht="27" customHeight="1" x14ac:dyDescent="0.2">
      <c r="A503" s="56">
        <v>14</v>
      </c>
      <c r="B503" s="1023"/>
      <c r="C503" s="1024"/>
      <c r="D503" s="1025"/>
      <c r="E503" s="1023">
        <v>713421</v>
      </c>
      <c r="F503" s="1025"/>
      <c r="G503" s="1043" t="s">
        <v>43</v>
      </c>
      <c r="H503" s="1044"/>
      <c r="I503" s="1044"/>
      <c r="J503" s="1044"/>
      <c r="K503" s="1044"/>
      <c r="L503" s="1044"/>
      <c r="M503" s="1044"/>
      <c r="N503" s="1044"/>
      <c r="O503" s="1044"/>
      <c r="P503" s="1044"/>
      <c r="Q503" s="1045"/>
      <c r="R503" s="1014">
        <v>23000000</v>
      </c>
      <c r="S503" s="1015"/>
      <c r="T503" s="1016"/>
      <c r="U503" s="1014">
        <v>9228164.6999999993</v>
      </c>
      <c r="V503" s="1015"/>
      <c r="W503" s="1016"/>
      <c r="X503" s="1349">
        <f t="shared" si="14"/>
        <v>0.40122455217391301</v>
      </c>
      <c r="Y503" s="1350"/>
      <c r="Z503" s="1017"/>
      <c r="AA503" s="1018"/>
      <c r="AB503" s="1018"/>
      <c r="AC503" s="1019"/>
      <c r="AD503" s="1020">
        <f t="shared" si="15"/>
        <v>9228164.6999999993</v>
      </c>
      <c r="AE503" s="1021"/>
      <c r="AF503" s="1021"/>
      <c r="AG503" s="1022"/>
      <c r="ALJ503" s="36"/>
      <c r="ALK503" s="36"/>
    </row>
    <row r="504" spans="1:999" ht="27" customHeight="1" x14ac:dyDescent="0.2">
      <c r="A504" s="56">
        <v>15</v>
      </c>
      <c r="B504" s="1023"/>
      <c r="C504" s="1024"/>
      <c r="D504" s="1025"/>
      <c r="E504" s="1023">
        <v>713422</v>
      </c>
      <c r="F504" s="1025"/>
      <c r="G504" s="1043" t="s">
        <v>44</v>
      </c>
      <c r="H504" s="1044"/>
      <c r="I504" s="1044"/>
      <c r="J504" s="1044"/>
      <c r="K504" s="1044"/>
      <c r="L504" s="1044"/>
      <c r="M504" s="1044"/>
      <c r="N504" s="1044"/>
      <c r="O504" s="1044"/>
      <c r="P504" s="1044"/>
      <c r="Q504" s="1045"/>
      <c r="R504" s="1014">
        <v>1000</v>
      </c>
      <c r="S504" s="1015"/>
      <c r="T504" s="1016"/>
      <c r="U504" s="1014">
        <v>0</v>
      </c>
      <c r="V504" s="1015"/>
      <c r="W504" s="1016"/>
      <c r="X504" s="1349">
        <f t="shared" si="14"/>
        <v>0</v>
      </c>
      <c r="Y504" s="1350"/>
      <c r="Z504" s="1017"/>
      <c r="AA504" s="1018"/>
      <c r="AB504" s="1018"/>
      <c r="AC504" s="1019"/>
      <c r="AD504" s="1020">
        <f t="shared" si="15"/>
        <v>0</v>
      </c>
      <c r="AE504" s="1021"/>
      <c r="AF504" s="1021"/>
      <c r="AG504" s="1022"/>
      <c r="ALJ504" s="36"/>
      <c r="ALK504" s="36"/>
    </row>
    <row r="505" spans="1:999" ht="41.25" customHeight="1" x14ac:dyDescent="0.2">
      <c r="A505" s="56">
        <v>16</v>
      </c>
      <c r="B505" s="1023"/>
      <c r="C505" s="1024"/>
      <c r="D505" s="1025"/>
      <c r="E505" s="1023">
        <v>713423</v>
      </c>
      <c r="F505" s="1025"/>
      <c r="G505" s="1043" t="s">
        <v>45</v>
      </c>
      <c r="H505" s="1044"/>
      <c r="I505" s="1044"/>
      <c r="J505" s="1044"/>
      <c r="K505" s="1044"/>
      <c r="L505" s="1044"/>
      <c r="M505" s="1044"/>
      <c r="N505" s="1044"/>
      <c r="O505" s="1044"/>
      <c r="P505" s="1044"/>
      <c r="Q505" s="1045"/>
      <c r="R505" s="1014">
        <v>800000</v>
      </c>
      <c r="S505" s="1015"/>
      <c r="T505" s="1016"/>
      <c r="U505" s="1014">
        <v>1050649.1499999999</v>
      </c>
      <c r="V505" s="1015"/>
      <c r="W505" s="1016"/>
      <c r="X505" s="1349">
        <f t="shared" si="14"/>
        <v>1.3133114374999999</v>
      </c>
      <c r="Y505" s="1350"/>
      <c r="Z505" s="1017"/>
      <c r="AA505" s="1018"/>
      <c r="AB505" s="1018"/>
      <c r="AC505" s="1019"/>
      <c r="AD505" s="1020">
        <f t="shared" si="15"/>
        <v>1050649.1499999999</v>
      </c>
      <c r="AE505" s="1021"/>
      <c r="AF505" s="1021"/>
      <c r="AG505" s="1022"/>
      <c r="ALJ505" s="36"/>
      <c r="ALK505" s="36"/>
    </row>
    <row r="506" spans="1:999" ht="27" customHeight="1" x14ac:dyDescent="0.2">
      <c r="A506" s="56">
        <v>17</v>
      </c>
      <c r="B506" s="1023"/>
      <c r="C506" s="1024"/>
      <c r="D506" s="1025"/>
      <c r="E506" s="1023">
        <v>713427</v>
      </c>
      <c r="F506" s="1025"/>
      <c r="G506" s="1043" t="s">
        <v>982</v>
      </c>
      <c r="H506" s="1044"/>
      <c r="I506" s="1044"/>
      <c r="J506" s="1044"/>
      <c r="K506" s="1044"/>
      <c r="L506" s="1044"/>
      <c r="M506" s="1044"/>
      <c r="N506" s="1044"/>
      <c r="O506" s="1044"/>
      <c r="P506" s="1044"/>
      <c r="Q506" s="1045"/>
      <c r="R506" s="1014">
        <v>6400000</v>
      </c>
      <c r="S506" s="1015"/>
      <c r="T506" s="1016"/>
      <c r="U506" s="1014">
        <v>5425125.6799999997</v>
      </c>
      <c r="V506" s="1015"/>
      <c r="W506" s="1016"/>
      <c r="X506" s="1349">
        <f t="shared" si="14"/>
        <v>0.8476758875</v>
      </c>
      <c r="Y506" s="1350"/>
      <c r="Z506" s="1017"/>
      <c r="AA506" s="1018"/>
      <c r="AB506" s="1018"/>
      <c r="AC506" s="1019"/>
      <c r="AD506" s="1020">
        <f t="shared" si="15"/>
        <v>5425125.6799999997</v>
      </c>
      <c r="AE506" s="1021"/>
      <c r="AF506" s="1021"/>
      <c r="AG506" s="1022"/>
      <c r="ALJ506" s="36"/>
      <c r="ALK506" s="36"/>
    </row>
    <row r="507" spans="1:999" ht="21" customHeight="1" x14ac:dyDescent="0.2">
      <c r="A507" s="56">
        <v>18</v>
      </c>
      <c r="B507" s="1023"/>
      <c r="C507" s="1024"/>
      <c r="D507" s="1025"/>
      <c r="E507" s="1023">
        <v>713611</v>
      </c>
      <c r="F507" s="1025"/>
      <c r="G507" s="1043" t="s">
        <v>46</v>
      </c>
      <c r="H507" s="1044"/>
      <c r="I507" s="1044"/>
      <c r="J507" s="1044"/>
      <c r="K507" s="1044"/>
      <c r="L507" s="1044"/>
      <c r="M507" s="1044"/>
      <c r="N507" s="1044"/>
      <c r="O507" s="1044"/>
      <c r="P507" s="1044"/>
      <c r="Q507" s="1045"/>
      <c r="R507" s="1014">
        <v>1000</v>
      </c>
      <c r="S507" s="1015"/>
      <c r="T507" s="1016"/>
      <c r="U507" s="1014">
        <v>0</v>
      </c>
      <c r="V507" s="1015"/>
      <c r="W507" s="1016"/>
      <c r="X507" s="1349">
        <f t="shared" si="14"/>
        <v>0</v>
      </c>
      <c r="Y507" s="1350"/>
      <c r="Z507" s="1017"/>
      <c r="AA507" s="1018"/>
      <c r="AB507" s="1018"/>
      <c r="AC507" s="1019"/>
      <c r="AD507" s="1020">
        <f t="shared" si="15"/>
        <v>0</v>
      </c>
      <c r="AE507" s="1021"/>
      <c r="AF507" s="1021"/>
      <c r="AG507" s="1022"/>
      <c r="ALJ507" s="36"/>
      <c r="ALK507" s="36"/>
    </row>
    <row r="508" spans="1:999" ht="13.5" customHeight="1" x14ac:dyDescent="0.2">
      <c r="A508" s="8"/>
      <c r="B508" s="1026">
        <v>714000</v>
      </c>
      <c r="C508" s="1027"/>
      <c r="D508" s="1028"/>
      <c r="E508" s="1029"/>
      <c r="F508" s="1030"/>
      <c r="G508" s="1346" t="s">
        <v>47</v>
      </c>
      <c r="H508" s="1347"/>
      <c r="I508" s="1347"/>
      <c r="J508" s="1347"/>
      <c r="K508" s="1347"/>
      <c r="L508" s="1347"/>
      <c r="M508" s="1347"/>
      <c r="N508" s="1347"/>
      <c r="O508" s="1347"/>
      <c r="P508" s="1347"/>
      <c r="Q508" s="1348"/>
      <c r="R508" s="1037">
        <f>SUM(R509:R519)</f>
        <v>43743000</v>
      </c>
      <c r="S508" s="1038"/>
      <c r="T508" s="1039"/>
      <c r="U508" s="1037">
        <f>SUM(U509:U519)</f>
        <v>39829967.009999998</v>
      </c>
      <c r="V508" s="1038"/>
      <c r="W508" s="1039"/>
      <c r="X508" s="1353">
        <f t="shared" si="14"/>
        <v>0.91054493313215823</v>
      </c>
      <c r="Y508" s="1354"/>
      <c r="Z508" s="1363">
        <f>SUM(Z509:Z516)</f>
        <v>0</v>
      </c>
      <c r="AA508" s="1364"/>
      <c r="AB508" s="1364"/>
      <c r="AC508" s="1365"/>
      <c r="AD508" s="1040">
        <f t="shared" si="15"/>
        <v>39829967.009999998</v>
      </c>
      <c r="AE508" s="1041"/>
      <c r="AF508" s="1041"/>
      <c r="AG508" s="1042"/>
      <c r="ALJ508" s="36"/>
      <c r="ALK508" s="36"/>
    </row>
    <row r="509" spans="1:999" ht="21.75" customHeight="1" x14ac:dyDescent="0.2">
      <c r="A509" s="56">
        <v>19</v>
      </c>
      <c r="B509" s="1023"/>
      <c r="C509" s="1024"/>
      <c r="D509" s="1025"/>
      <c r="E509" s="1023">
        <v>714431</v>
      </c>
      <c r="F509" s="1025"/>
      <c r="G509" s="1043" t="s">
        <v>48</v>
      </c>
      <c r="H509" s="1044"/>
      <c r="I509" s="1044"/>
      <c r="J509" s="1044"/>
      <c r="K509" s="1044"/>
      <c r="L509" s="1044"/>
      <c r="M509" s="1044"/>
      <c r="N509" s="1044"/>
      <c r="O509" s="1044"/>
      <c r="P509" s="1044"/>
      <c r="Q509" s="1045"/>
      <c r="R509" s="1014">
        <v>1000</v>
      </c>
      <c r="S509" s="1015"/>
      <c r="T509" s="1016"/>
      <c r="U509" s="1014">
        <v>0</v>
      </c>
      <c r="V509" s="1015"/>
      <c r="W509" s="1016"/>
      <c r="X509" s="1349">
        <f t="shared" si="14"/>
        <v>0</v>
      </c>
      <c r="Y509" s="1350"/>
      <c r="Z509" s="1017"/>
      <c r="AA509" s="1018"/>
      <c r="AB509" s="1018"/>
      <c r="AC509" s="1019"/>
      <c r="AD509" s="1020">
        <f t="shared" si="15"/>
        <v>0</v>
      </c>
      <c r="AE509" s="1021"/>
      <c r="AF509" s="1021"/>
      <c r="AG509" s="1022"/>
      <c r="ALJ509" s="36"/>
      <c r="ALK509" s="36"/>
    </row>
    <row r="510" spans="1:999" ht="39" customHeight="1" x14ac:dyDescent="0.2">
      <c r="A510" s="56">
        <v>20</v>
      </c>
      <c r="B510" s="1023"/>
      <c r="C510" s="1024"/>
      <c r="D510" s="1025"/>
      <c r="E510" s="1023">
        <v>714513</v>
      </c>
      <c r="F510" s="1025"/>
      <c r="G510" s="1043" t="s">
        <v>49</v>
      </c>
      <c r="H510" s="1044"/>
      <c r="I510" s="1044"/>
      <c r="J510" s="1044"/>
      <c r="K510" s="1044"/>
      <c r="L510" s="1044"/>
      <c r="M510" s="1044"/>
      <c r="N510" s="1044"/>
      <c r="O510" s="1044"/>
      <c r="P510" s="1044"/>
      <c r="Q510" s="1045"/>
      <c r="R510" s="1014">
        <v>24000000</v>
      </c>
      <c r="S510" s="1015"/>
      <c r="T510" s="1016"/>
      <c r="U510" s="1014">
        <v>23265906</v>
      </c>
      <c r="V510" s="1015"/>
      <c r="W510" s="1016"/>
      <c r="X510" s="1349">
        <f t="shared" si="14"/>
        <v>0.96941275000000005</v>
      </c>
      <c r="Y510" s="1350"/>
      <c r="Z510" s="1017"/>
      <c r="AA510" s="1018"/>
      <c r="AB510" s="1018"/>
      <c r="AC510" s="1019"/>
      <c r="AD510" s="1020">
        <f t="shared" si="15"/>
        <v>23265906</v>
      </c>
      <c r="AE510" s="1021"/>
      <c r="AF510" s="1021"/>
      <c r="AG510" s="1022"/>
      <c r="ALJ510" s="36"/>
      <c r="ALK510" s="36"/>
    </row>
    <row r="511" spans="1:999" ht="27" customHeight="1" x14ac:dyDescent="0.2">
      <c r="A511" s="56">
        <v>21</v>
      </c>
      <c r="B511" s="1023"/>
      <c r="C511" s="1024"/>
      <c r="D511" s="1025"/>
      <c r="E511" s="1023">
        <v>714543</v>
      </c>
      <c r="F511" s="1025"/>
      <c r="G511" s="1043" t="s">
        <v>50</v>
      </c>
      <c r="H511" s="1044"/>
      <c r="I511" s="1044"/>
      <c r="J511" s="1044"/>
      <c r="K511" s="1044"/>
      <c r="L511" s="1044"/>
      <c r="M511" s="1044"/>
      <c r="N511" s="1044"/>
      <c r="O511" s="1044"/>
      <c r="P511" s="1044"/>
      <c r="Q511" s="1045"/>
      <c r="R511" s="1014">
        <v>15000</v>
      </c>
      <c r="S511" s="1015"/>
      <c r="T511" s="1016"/>
      <c r="U511" s="1014">
        <v>0</v>
      </c>
      <c r="V511" s="1015"/>
      <c r="W511" s="1016"/>
      <c r="X511" s="1349">
        <f t="shared" si="14"/>
        <v>0</v>
      </c>
      <c r="Y511" s="1350"/>
      <c r="Z511" s="1017"/>
      <c r="AA511" s="1018"/>
      <c r="AB511" s="1018"/>
      <c r="AC511" s="1019"/>
      <c r="AD511" s="1020">
        <f t="shared" si="15"/>
        <v>0</v>
      </c>
      <c r="AE511" s="1021"/>
      <c r="AF511" s="1021"/>
      <c r="AG511" s="1022"/>
      <c r="ALJ511" s="36"/>
      <c r="ALK511" s="36"/>
    </row>
    <row r="512" spans="1:999" ht="30.75" customHeight="1" x14ac:dyDescent="0.2">
      <c r="A512" s="56">
        <v>22</v>
      </c>
      <c r="B512" s="1023"/>
      <c r="C512" s="1024"/>
      <c r="D512" s="1025"/>
      <c r="E512" s="1023">
        <v>714548</v>
      </c>
      <c r="F512" s="1025"/>
      <c r="G512" s="1043" t="s">
        <v>690</v>
      </c>
      <c r="H512" s="1044"/>
      <c r="I512" s="1044"/>
      <c r="J512" s="1044"/>
      <c r="K512" s="1044"/>
      <c r="L512" s="1044"/>
      <c r="M512" s="1044"/>
      <c r="N512" s="1044"/>
      <c r="O512" s="1044"/>
      <c r="P512" s="1044"/>
      <c r="Q512" s="1045"/>
      <c r="R512" s="1014">
        <v>5000</v>
      </c>
      <c r="S512" s="1015"/>
      <c r="T512" s="1016"/>
      <c r="U512" s="1014">
        <v>0</v>
      </c>
      <c r="V512" s="1015"/>
      <c r="W512" s="1016"/>
      <c r="X512" s="1349">
        <f t="shared" si="14"/>
        <v>0</v>
      </c>
      <c r="Y512" s="1350"/>
      <c r="Z512" s="1017"/>
      <c r="AA512" s="1018"/>
      <c r="AB512" s="1018"/>
      <c r="AC512" s="1019"/>
      <c r="AD512" s="1020">
        <f t="shared" si="15"/>
        <v>0</v>
      </c>
      <c r="AE512" s="1021"/>
      <c r="AF512" s="1021"/>
      <c r="AG512" s="1022"/>
      <c r="ALJ512" s="36"/>
      <c r="ALK512" s="36"/>
    </row>
    <row r="513" spans="1:999" ht="30.75" customHeight="1" x14ac:dyDescent="0.2">
      <c r="A513" s="56">
        <v>23</v>
      </c>
      <c r="B513" s="1023"/>
      <c r="C513" s="1024"/>
      <c r="D513" s="1025"/>
      <c r="E513" s="1023">
        <v>714549</v>
      </c>
      <c r="F513" s="1025"/>
      <c r="G513" s="1043" t="s">
        <v>725</v>
      </c>
      <c r="H513" s="1044"/>
      <c r="I513" s="1044"/>
      <c r="J513" s="1044"/>
      <c r="K513" s="1044"/>
      <c r="L513" s="1044"/>
      <c r="M513" s="1044"/>
      <c r="N513" s="1044"/>
      <c r="O513" s="1044"/>
      <c r="P513" s="1044"/>
      <c r="Q513" s="1045"/>
      <c r="R513" s="1014">
        <v>500000</v>
      </c>
      <c r="S513" s="1015"/>
      <c r="T513" s="1016"/>
      <c r="U513" s="1014">
        <v>228733.94</v>
      </c>
      <c r="V513" s="1015"/>
      <c r="W513" s="1016"/>
      <c r="X513" s="1349">
        <f t="shared" si="14"/>
        <v>0.45746787999999999</v>
      </c>
      <c r="Y513" s="1350"/>
      <c r="Z513" s="1017"/>
      <c r="AA513" s="1018"/>
      <c r="AB513" s="1018"/>
      <c r="AC513" s="1019"/>
      <c r="AD513" s="1020">
        <f t="shared" si="15"/>
        <v>228733.94</v>
      </c>
      <c r="AE513" s="1021"/>
      <c r="AF513" s="1021"/>
      <c r="AG513" s="1022"/>
      <c r="ALJ513" s="36"/>
      <c r="ALK513" s="36"/>
    </row>
    <row r="514" spans="1:999" ht="17.25" customHeight="1" x14ac:dyDescent="0.2">
      <c r="A514" s="56">
        <v>24</v>
      </c>
      <c r="B514" s="1023"/>
      <c r="C514" s="1024"/>
      <c r="D514" s="1025"/>
      <c r="E514" s="1023">
        <v>714552</v>
      </c>
      <c r="F514" s="1025"/>
      <c r="G514" s="1043" t="s">
        <v>51</v>
      </c>
      <c r="H514" s="1044"/>
      <c r="I514" s="1044"/>
      <c r="J514" s="1044"/>
      <c r="K514" s="1044"/>
      <c r="L514" s="1044"/>
      <c r="M514" s="1044"/>
      <c r="N514" s="1044"/>
      <c r="O514" s="1044"/>
      <c r="P514" s="1044"/>
      <c r="Q514" s="1045"/>
      <c r="R514" s="1014">
        <v>4600000</v>
      </c>
      <c r="S514" s="1015"/>
      <c r="T514" s="1016"/>
      <c r="U514" s="1014">
        <v>4691430</v>
      </c>
      <c r="V514" s="1015"/>
      <c r="W514" s="1016"/>
      <c r="X514" s="1349">
        <f t="shared" si="14"/>
        <v>1.0198760869565218</v>
      </c>
      <c r="Y514" s="1350"/>
      <c r="Z514" s="1017"/>
      <c r="AA514" s="1018"/>
      <c r="AB514" s="1018"/>
      <c r="AC514" s="1019"/>
      <c r="AD514" s="1020">
        <f t="shared" si="15"/>
        <v>4691430</v>
      </c>
      <c r="AE514" s="1021"/>
      <c r="AF514" s="1021"/>
      <c r="AG514" s="1022"/>
      <c r="ALJ514" s="36"/>
      <c r="ALK514" s="36"/>
    </row>
    <row r="515" spans="1:999" ht="17.25" customHeight="1" x14ac:dyDescent="0.2">
      <c r="A515" s="56">
        <v>25</v>
      </c>
      <c r="B515" s="1023"/>
      <c r="C515" s="1024"/>
      <c r="D515" s="1025"/>
      <c r="E515" s="1023">
        <v>714553</v>
      </c>
      <c r="F515" s="1025"/>
      <c r="G515" s="1043" t="s">
        <v>743</v>
      </c>
      <c r="H515" s="1044"/>
      <c r="I515" s="1044"/>
      <c r="J515" s="1044"/>
      <c r="K515" s="1044"/>
      <c r="L515" s="1044"/>
      <c r="M515" s="1044"/>
      <c r="N515" s="1044"/>
      <c r="O515" s="1044"/>
      <c r="P515" s="1044"/>
      <c r="Q515" s="1045"/>
      <c r="R515" s="1014">
        <v>310000</v>
      </c>
      <c r="S515" s="1015"/>
      <c r="T515" s="1016"/>
      <c r="U515" s="1014">
        <v>227207.27</v>
      </c>
      <c r="V515" s="1015"/>
      <c r="W515" s="1016"/>
      <c r="X515" s="1349">
        <f t="shared" si="14"/>
        <v>0.7329266774193548</v>
      </c>
      <c r="Y515" s="1350"/>
      <c r="Z515" s="1017"/>
      <c r="AA515" s="1018"/>
      <c r="AB515" s="1018"/>
      <c r="AC515" s="1019"/>
      <c r="AD515" s="1020">
        <f t="shared" si="15"/>
        <v>227207.27</v>
      </c>
      <c r="AE515" s="1021"/>
      <c r="AF515" s="1021"/>
      <c r="AG515" s="1022"/>
      <c r="ALJ515" s="36"/>
      <c r="ALK515" s="36"/>
    </row>
    <row r="516" spans="1:999" ht="30.75" customHeight="1" x14ac:dyDescent="0.2">
      <c r="A516" s="56">
        <v>26</v>
      </c>
      <c r="B516" s="1023"/>
      <c r="C516" s="1024"/>
      <c r="D516" s="1025"/>
      <c r="E516" s="1023">
        <v>714562</v>
      </c>
      <c r="F516" s="1025"/>
      <c r="G516" s="1043" t="s">
        <v>52</v>
      </c>
      <c r="H516" s="1044"/>
      <c r="I516" s="1044"/>
      <c r="J516" s="1044"/>
      <c r="K516" s="1044"/>
      <c r="L516" s="1044"/>
      <c r="M516" s="1044"/>
      <c r="N516" s="1044"/>
      <c r="O516" s="1044"/>
      <c r="P516" s="1044"/>
      <c r="Q516" s="1045"/>
      <c r="R516" s="1014">
        <v>12500000</v>
      </c>
      <c r="S516" s="1015"/>
      <c r="T516" s="1016"/>
      <c r="U516" s="1014">
        <v>10072868.439999999</v>
      </c>
      <c r="V516" s="1015"/>
      <c r="W516" s="1016"/>
      <c r="X516" s="1349">
        <f t="shared" si="14"/>
        <v>0.80582947519999992</v>
      </c>
      <c r="Y516" s="1350"/>
      <c r="Z516" s="1017"/>
      <c r="AA516" s="1018"/>
      <c r="AB516" s="1018"/>
      <c r="AC516" s="1019"/>
      <c r="AD516" s="1020">
        <f t="shared" si="15"/>
        <v>10072868.439999999</v>
      </c>
      <c r="AE516" s="1021"/>
      <c r="AF516" s="1021"/>
      <c r="AG516" s="1022"/>
      <c r="ALJ516" s="36"/>
      <c r="ALK516" s="36"/>
    </row>
    <row r="517" spans="1:999" ht="30.75" customHeight="1" x14ac:dyDescent="0.2">
      <c r="A517" s="56">
        <v>27</v>
      </c>
      <c r="B517" s="1023"/>
      <c r="C517" s="1024"/>
      <c r="D517" s="1025"/>
      <c r="E517" s="1023">
        <v>714565</v>
      </c>
      <c r="F517" s="1025"/>
      <c r="G517" s="1043" t="s">
        <v>744</v>
      </c>
      <c r="H517" s="1044"/>
      <c r="I517" s="1044"/>
      <c r="J517" s="1044"/>
      <c r="K517" s="1044"/>
      <c r="L517" s="1044"/>
      <c r="M517" s="1044"/>
      <c r="N517" s="1044"/>
      <c r="O517" s="1044"/>
      <c r="P517" s="1044"/>
      <c r="Q517" s="1045"/>
      <c r="R517" s="1014">
        <v>1300000</v>
      </c>
      <c r="S517" s="1015"/>
      <c r="T517" s="1016"/>
      <c r="U517" s="1014">
        <v>1001771.36</v>
      </c>
      <c r="V517" s="1015"/>
      <c r="W517" s="1016"/>
      <c r="X517" s="1349">
        <f t="shared" si="14"/>
        <v>0.77059335384615379</v>
      </c>
      <c r="Y517" s="1350"/>
      <c r="Z517" s="1017"/>
      <c r="AA517" s="1018"/>
      <c r="AB517" s="1018"/>
      <c r="AC517" s="1019"/>
      <c r="AD517" s="1020">
        <f t="shared" si="15"/>
        <v>1001771.36</v>
      </c>
      <c r="AE517" s="1021"/>
      <c r="AF517" s="1021"/>
      <c r="AG517" s="1022"/>
      <c r="ALJ517" s="36"/>
      <c r="ALK517" s="36"/>
    </row>
    <row r="518" spans="1:999" ht="43.5" customHeight="1" x14ac:dyDescent="0.2">
      <c r="A518" s="56">
        <v>28</v>
      </c>
      <c r="B518" s="1023"/>
      <c r="C518" s="1024"/>
      <c r="D518" s="1025"/>
      <c r="E518" s="1023">
        <v>714567</v>
      </c>
      <c r="F518" s="1025"/>
      <c r="G518" s="1043" t="s">
        <v>745</v>
      </c>
      <c r="H518" s="1044"/>
      <c r="I518" s="1044"/>
      <c r="J518" s="1044"/>
      <c r="K518" s="1044"/>
      <c r="L518" s="1044"/>
      <c r="M518" s="1044"/>
      <c r="N518" s="1044"/>
      <c r="O518" s="1044"/>
      <c r="P518" s="1044"/>
      <c r="Q518" s="1045"/>
      <c r="R518" s="1014">
        <v>500000</v>
      </c>
      <c r="S518" s="1015"/>
      <c r="T518" s="1016"/>
      <c r="U518" s="1014">
        <v>342050</v>
      </c>
      <c r="V518" s="1015"/>
      <c r="W518" s="1016"/>
      <c r="X518" s="1349">
        <f t="shared" si="14"/>
        <v>0.68410000000000004</v>
      </c>
      <c r="Y518" s="1350"/>
      <c r="Z518" s="1017"/>
      <c r="AA518" s="1018"/>
      <c r="AB518" s="1018"/>
      <c r="AC518" s="1019"/>
      <c r="AD518" s="1020">
        <f t="shared" si="15"/>
        <v>342050</v>
      </c>
      <c r="AE518" s="1021"/>
      <c r="AF518" s="1021"/>
      <c r="AG518" s="1022"/>
      <c r="ALJ518" s="36"/>
      <c r="ALK518" s="36"/>
    </row>
    <row r="519" spans="1:999" ht="40.5" customHeight="1" x14ac:dyDescent="0.2">
      <c r="A519" s="56">
        <v>29</v>
      </c>
      <c r="B519" s="1023"/>
      <c r="C519" s="1024"/>
      <c r="D519" s="1025"/>
      <c r="E519" s="1023">
        <v>714572</v>
      </c>
      <c r="F519" s="1025"/>
      <c r="G519" s="1043" t="s">
        <v>745</v>
      </c>
      <c r="H519" s="1044"/>
      <c r="I519" s="1044"/>
      <c r="J519" s="1044"/>
      <c r="K519" s="1044"/>
      <c r="L519" s="1044"/>
      <c r="M519" s="1044"/>
      <c r="N519" s="1044"/>
      <c r="O519" s="1044"/>
      <c r="P519" s="1044"/>
      <c r="Q519" s="1045"/>
      <c r="R519" s="1014">
        <v>12000</v>
      </c>
      <c r="S519" s="1015"/>
      <c r="T519" s="1016"/>
      <c r="U519" s="1014">
        <v>0</v>
      </c>
      <c r="V519" s="1015"/>
      <c r="W519" s="1016"/>
      <c r="X519" s="1349">
        <f t="shared" si="14"/>
        <v>0</v>
      </c>
      <c r="Y519" s="1350"/>
      <c r="Z519" s="1017"/>
      <c r="AA519" s="1018"/>
      <c r="AB519" s="1018"/>
      <c r="AC519" s="1019"/>
      <c r="AD519" s="1020">
        <f t="shared" si="15"/>
        <v>0</v>
      </c>
      <c r="AE519" s="1021"/>
      <c r="AF519" s="1021"/>
      <c r="AG519" s="1022"/>
      <c r="ALJ519" s="36"/>
      <c r="ALK519" s="36"/>
    </row>
    <row r="520" spans="1:999" ht="19.5" customHeight="1" x14ac:dyDescent="0.2">
      <c r="A520" s="8"/>
      <c r="B520" s="1026">
        <v>716000</v>
      </c>
      <c r="C520" s="1027"/>
      <c r="D520" s="1028"/>
      <c r="E520" s="1029"/>
      <c r="F520" s="1030"/>
      <c r="G520" s="1346" t="s">
        <v>53</v>
      </c>
      <c r="H520" s="1347"/>
      <c r="I520" s="1347"/>
      <c r="J520" s="1347"/>
      <c r="K520" s="1347"/>
      <c r="L520" s="1347"/>
      <c r="M520" s="1347"/>
      <c r="N520" s="1347"/>
      <c r="O520" s="1347"/>
      <c r="P520" s="1347"/>
      <c r="Q520" s="1348"/>
      <c r="R520" s="1037">
        <f>SUM(R521:R521)</f>
        <v>18500000</v>
      </c>
      <c r="S520" s="1038"/>
      <c r="T520" s="1039"/>
      <c r="U520" s="1037">
        <f>SUM(U521:U521)</f>
        <v>21918294.859999999</v>
      </c>
      <c r="V520" s="1038"/>
      <c r="W520" s="1039"/>
      <c r="X520" s="1353">
        <f t="shared" si="14"/>
        <v>1.1847726951351352</v>
      </c>
      <c r="Y520" s="1354"/>
      <c r="Z520" s="1363">
        <f>SUM(Z521:Z521)</f>
        <v>0</v>
      </c>
      <c r="AA520" s="1364"/>
      <c r="AB520" s="1364"/>
      <c r="AC520" s="1365"/>
      <c r="AD520" s="1040">
        <f t="shared" si="15"/>
        <v>21918294.859999999</v>
      </c>
      <c r="AE520" s="1041"/>
      <c r="AF520" s="1041"/>
      <c r="AG520" s="1042"/>
      <c r="ALJ520" s="36"/>
      <c r="ALK520" s="36"/>
    </row>
    <row r="521" spans="1:999" ht="29.25" customHeight="1" x14ac:dyDescent="0.2">
      <c r="A521" s="56">
        <v>30</v>
      </c>
      <c r="B521" s="1023"/>
      <c r="C521" s="1024"/>
      <c r="D521" s="1025"/>
      <c r="E521" s="1023">
        <v>716111</v>
      </c>
      <c r="F521" s="1025"/>
      <c r="G521" s="1043" t="s">
        <v>54</v>
      </c>
      <c r="H521" s="1044"/>
      <c r="I521" s="1044"/>
      <c r="J521" s="1044"/>
      <c r="K521" s="1044"/>
      <c r="L521" s="1044"/>
      <c r="M521" s="1044"/>
      <c r="N521" s="1044"/>
      <c r="O521" s="1044"/>
      <c r="P521" s="1044"/>
      <c r="Q521" s="1045"/>
      <c r="R521" s="1014">
        <v>18500000</v>
      </c>
      <c r="S521" s="1015"/>
      <c r="T521" s="1016"/>
      <c r="U521" s="1014">
        <v>21918294.859999999</v>
      </c>
      <c r="V521" s="1015"/>
      <c r="W521" s="1016"/>
      <c r="X521" s="1349">
        <f t="shared" si="14"/>
        <v>1.1847726951351352</v>
      </c>
      <c r="Y521" s="1350"/>
      <c r="Z521" s="1017"/>
      <c r="AA521" s="1018"/>
      <c r="AB521" s="1018"/>
      <c r="AC521" s="1019"/>
      <c r="AD521" s="1020">
        <f t="shared" si="15"/>
        <v>21918294.859999999</v>
      </c>
      <c r="AE521" s="1021"/>
      <c r="AF521" s="1021"/>
      <c r="AG521" s="1022"/>
      <c r="ALJ521" s="36"/>
      <c r="ALK521" s="36"/>
    </row>
    <row r="522" spans="1:999" ht="13.5" customHeight="1" x14ac:dyDescent="0.2">
      <c r="A522" s="55"/>
      <c r="B522" s="1402">
        <v>730000</v>
      </c>
      <c r="C522" s="1407"/>
      <c r="D522" s="1403"/>
      <c r="E522" s="1408"/>
      <c r="F522" s="1409"/>
      <c r="G522" s="1387" t="s">
        <v>55</v>
      </c>
      <c r="H522" s="1388"/>
      <c r="I522" s="1388"/>
      <c r="J522" s="1388"/>
      <c r="K522" s="1388"/>
      <c r="L522" s="1388"/>
      <c r="M522" s="1388"/>
      <c r="N522" s="1388"/>
      <c r="O522" s="1388"/>
      <c r="P522" s="1388"/>
      <c r="Q522" s="1389"/>
      <c r="R522" s="1374">
        <f>R523+R529+R525</f>
        <v>260618580.74000001</v>
      </c>
      <c r="S522" s="1375"/>
      <c r="T522" s="1376"/>
      <c r="U522" s="1374">
        <f>U523+U529+U525</f>
        <v>319637693.96999997</v>
      </c>
      <c r="V522" s="1375"/>
      <c r="W522" s="1376"/>
      <c r="X522" s="1351">
        <f t="shared" si="14"/>
        <v>1.2264578107302295</v>
      </c>
      <c r="Y522" s="1352"/>
      <c r="Z522" s="1374">
        <f>Z523+Z525+Z529</f>
        <v>7629393.0800000001</v>
      </c>
      <c r="AA522" s="1375"/>
      <c r="AB522" s="1375"/>
      <c r="AC522" s="1376"/>
      <c r="AD522" s="1360">
        <f t="shared" si="15"/>
        <v>327267087.04999995</v>
      </c>
      <c r="AE522" s="1361"/>
      <c r="AF522" s="1361"/>
      <c r="AG522" s="1362"/>
      <c r="ALJ522" s="36"/>
      <c r="ALK522" s="36"/>
    </row>
    <row r="523" spans="1:999" ht="13.5" customHeight="1" x14ac:dyDescent="0.2">
      <c r="A523" s="8"/>
      <c r="B523" s="1026">
        <v>731000</v>
      </c>
      <c r="C523" s="1027"/>
      <c r="D523" s="1028"/>
      <c r="E523" s="1029"/>
      <c r="F523" s="1030"/>
      <c r="G523" s="1346" t="s">
        <v>56</v>
      </c>
      <c r="H523" s="1347"/>
      <c r="I523" s="1347"/>
      <c r="J523" s="1347"/>
      <c r="K523" s="1347"/>
      <c r="L523" s="1347"/>
      <c r="M523" s="1347"/>
      <c r="N523" s="1347"/>
      <c r="O523" s="1347"/>
      <c r="P523" s="1347"/>
      <c r="Q523" s="1348"/>
      <c r="R523" s="1037">
        <f>SUM(R524:R524)</f>
        <v>0</v>
      </c>
      <c r="S523" s="1038"/>
      <c r="T523" s="1039"/>
      <c r="U523" s="1037">
        <f>SUM(U524:U524)</f>
        <v>0</v>
      </c>
      <c r="V523" s="1038"/>
      <c r="W523" s="1039"/>
      <c r="X523" s="1353">
        <v>0</v>
      </c>
      <c r="Y523" s="1354"/>
      <c r="Z523" s="1037">
        <f>SUM(Z524:Z524)</f>
        <v>0</v>
      </c>
      <c r="AA523" s="1038"/>
      <c r="AB523" s="1038"/>
      <c r="AC523" s="1039"/>
      <c r="AD523" s="1040">
        <f t="shared" si="15"/>
        <v>0</v>
      </c>
      <c r="AE523" s="1041"/>
      <c r="AF523" s="1041"/>
      <c r="AG523" s="1042"/>
      <c r="ALJ523" s="36"/>
      <c r="ALK523" s="36"/>
    </row>
    <row r="524" spans="1:999" ht="30" customHeight="1" x14ac:dyDescent="0.2">
      <c r="A524" s="56">
        <v>31</v>
      </c>
      <c r="B524" s="1023"/>
      <c r="C524" s="1024"/>
      <c r="D524" s="1025"/>
      <c r="E524" s="1023">
        <v>731151</v>
      </c>
      <c r="F524" s="1025"/>
      <c r="G524" s="1043" t="s">
        <v>57</v>
      </c>
      <c r="H524" s="1044"/>
      <c r="I524" s="1044"/>
      <c r="J524" s="1044"/>
      <c r="K524" s="1044"/>
      <c r="L524" s="1044"/>
      <c r="M524" s="1044"/>
      <c r="N524" s="1044"/>
      <c r="O524" s="1044"/>
      <c r="P524" s="1044"/>
      <c r="Q524" s="1045"/>
      <c r="R524" s="1014">
        <v>0</v>
      </c>
      <c r="S524" s="1015"/>
      <c r="T524" s="1016"/>
      <c r="U524" s="1014">
        <v>0</v>
      </c>
      <c r="V524" s="1015"/>
      <c r="W524" s="1016"/>
      <c r="X524" s="1349">
        <v>0</v>
      </c>
      <c r="Y524" s="1350"/>
      <c r="Z524" s="1014"/>
      <c r="AA524" s="1015"/>
      <c r="AB524" s="1015"/>
      <c r="AC524" s="1016"/>
      <c r="AD524" s="1020">
        <f t="shared" si="15"/>
        <v>0</v>
      </c>
      <c r="AE524" s="1021"/>
      <c r="AF524" s="1021"/>
      <c r="AG524" s="1022"/>
      <c r="ALJ524" s="36"/>
      <c r="ALK524" s="36"/>
    </row>
    <row r="525" spans="1:999" ht="16.5" customHeight="1" x14ac:dyDescent="0.2">
      <c r="A525" s="8"/>
      <c r="B525" s="1026">
        <v>732000</v>
      </c>
      <c r="C525" s="1027"/>
      <c r="D525" s="1028"/>
      <c r="E525" s="1029"/>
      <c r="F525" s="1030"/>
      <c r="G525" s="1346" t="s">
        <v>798</v>
      </c>
      <c r="H525" s="1347"/>
      <c r="I525" s="1347"/>
      <c r="J525" s="1347"/>
      <c r="K525" s="1347"/>
      <c r="L525" s="1347"/>
      <c r="M525" s="1347"/>
      <c r="N525" s="1347"/>
      <c r="O525" s="1347"/>
      <c r="P525" s="1347"/>
      <c r="Q525" s="1348"/>
      <c r="R525" s="1037">
        <f>R526+R527+R528</f>
        <v>8763761.8599999994</v>
      </c>
      <c r="S525" s="1038"/>
      <c r="T525" s="1039"/>
      <c r="U525" s="1037">
        <f>U526+U527+U528</f>
        <v>9507639.5500000007</v>
      </c>
      <c r="V525" s="1038"/>
      <c r="W525" s="1039"/>
      <c r="X525" s="1433">
        <f t="shared" si="14"/>
        <v>1.0848810935170712</v>
      </c>
      <c r="Y525" s="1434"/>
      <c r="Z525" s="1037">
        <f>+Z526</f>
        <v>7070715.7199999997</v>
      </c>
      <c r="AA525" s="1038"/>
      <c r="AB525" s="1038"/>
      <c r="AC525" s="1039"/>
      <c r="AD525" s="1404">
        <f t="shared" si="15"/>
        <v>16578355.27</v>
      </c>
      <c r="AE525" s="1405"/>
      <c r="AF525" s="1405"/>
      <c r="AG525" s="1406"/>
      <c r="ALJ525" s="36"/>
      <c r="ALK525" s="36"/>
    </row>
    <row r="526" spans="1:999" ht="27.75" customHeight="1" x14ac:dyDescent="0.2">
      <c r="A526" s="56">
        <v>32</v>
      </c>
      <c r="B526" s="1023"/>
      <c r="C526" s="1024"/>
      <c r="D526" s="1025"/>
      <c r="E526" s="1023">
        <v>732151</v>
      </c>
      <c r="F526" s="1025"/>
      <c r="G526" s="1043" t="s">
        <v>799</v>
      </c>
      <c r="H526" s="1044"/>
      <c r="I526" s="1044"/>
      <c r="J526" s="1044"/>
      <c r="K526" s="1044"/>
      <c r="L526" s="1044"/>
      <c r="M526" s="1044"/>
      <c r="N526" s="1044"/>
      <c r="O526" s="1044"/>
      <c r="P526" s="1044"/>
      <c r="Q526" s="1045"/>
      <c r="R526" s="1014">
        <v>0</v>
      </c>
      <c r="S526" s="1015"/>
      <c r="T526" s="1016"/>
      <c r="U526" s="1014">
        <v>4831496.9400000004</v>
      </c>
      <c r="V526" s="1015"/>
      <c r="W526" s="1016"/>
      <c r="X526" s="1349">
        <v>0</v>
      </c>
      <c r="Y526" s="1350"/>
      <c r="Z526" s="1014">
        <v>7070715.7199999997</v>
      </c>
      <c r="AA526" s="1015"/>
      <c r="AB526" s="1015"/>
      <c r="AC526" s="1016"/>
      <c r="AD526" s="1020">
        <f t="shared" si="15"/>
        <v>11902212.66</v>
      </c>
      <c r="AE526" s="1021"/>
      <c r="AF526" s="1021"/>
      <c r="AG526" s="1022"/>
      <c r="ALJ526" s="36"/>
      <c r="ALK526" s="36"/>
    </row>
    <row r="527" spans="1:999" ht="19.5" customHeight="1" x14ac:dyDescent="0.2">
      <c r="A527" s="56">
        <v>32</v>
      </c>
      <c r="B527" s="1023"/>
      <c r="C527" s="1024"/>
      <c r="D527" s="1025"/>
      <c r="E527" s="1023">
        <v>732341</v>
      </c>
      <c r="F527" s="1025"/>
      <c r="G527" s="1043" t="s">
        <v>1311</v>
      </c>
      <c r="H527" s="1044"/>
      <c r="I527" s="1044"/>
      <c r="J527" s="1044"/>
      <c r="K527" s="1044"/>
      <c r="L527" s="1044"/>
      <c r="M527" s="1044"/>
      <c r="N527" s="1044"/>
      <c r="O527" s="1044"/>
      <c r="P527" s="1044"/>
      <c r="Q527" s="1045"/>
      <c r="R527" s="1014">
        <v>6266561.8600000003</v>
      </c>
      <c r="S527" s="1015"/>
      <c r="T527" s="1016"/>
      <c r="U527" s="1014">
        <v>2080409.23</v>
      </c>
      <c r="V527" s="1015"/>
      <c r="W527" s="1016"/>
      <c r="X527" s="1349">
        <f t="shared" si="14"/>
        <v>0.33198574856165225</v>
      </c>
      <c r="Y527" s="1350"/>
      <c r="Z527" s="1014"/>
      <c r="AA527" s="1015"/>
      <c r="AB527" s="1015"/>
      <c r="AC527" s="1016"/>
      <c r="AD527" s="1020">
        <f t="shared" si="15"/>
        <v>2080409.23</v>
      </c>
      <c r="AE527" s="1021"/>
      <c r="AF527" s="1021"/>
      <c r="AG527" s="1022"/>
      <c r="ALJ527" s="36"/>
      <c r="ALK527" s="36"/>
    </row>
    <row r="528" spans="1:999" ht="19.5" customHeight="1" x14ac:dyDescent="0.2">
      <c r="A528" s="56">
        <v>32</v>
      </c>
      <c r="B528" s="1023"/>
      <c r="C528" s="1024"/>
      <c r="D528" s="1025"/>
      <c r="E528" s="1023">
        <v>732441</v>
      </c>
      <c r="F528" s="1025"/>
      <c r="G528" s="1043" t="s">
        <v>1962</v>
      </c>
      <c r="H528" s="1044"/>
      <c r="I528" s="1044"/>
      <c r="J528" s="1044"/>
      <c r="K528" s="1044"/>
      <c r="L528" s="1044"/>
      <c r="M528" s="1044"/>
      <c r="N528" s="1044"/>
      <c r="O528" s="1044"/>
      <c r="P528" s="1044"/>
      <c r="Q528" s="1045"/>
      <c r="R528" s="1014">
        <v>2497200</v>
      </c>
      <c r="S528" s="1015"/>
      <c r="T528" s="1016"/>
      <c r="U528" s="1014">
        <v>2595733.38</v>
      </c>
      <c r="V528" s="1015"/>
      <c r="W528" s="1016"/>
      <c r="X528" s="1349">
        <f t="shared" si="14"/>
        <v>1.0394575444497838</v>
      </c>
      <c r="Y528" s="1350"/>
      <c r="Z528" s="1014"/>
      <c r="AA528" s="1015"/>
      <c r="AB528" s="1015"/>
      <c r="AC528" s="1016"/>
      <c r="AD528" s="1020">
        <f t="shared" ref="AD528" si="16">U528+Z528</f>
        <v>2595733.38</v>
      </c>
      <c r="AE528" s="1021"/>
      <c r="AF528" s="1021"/>
      <c r="AG528" s="1022"/>
      <c r="ALJ528" s="36"/>
      <c r="ALK528" s="36"/>
    </row>
    <row r="529" spans="1:999" ht="17.25" customHeight="1" x14ac:dyDescent="0.2">
      <c r="A529" s="8"/>
      <c r="B529" s="1026">
        <v>733000</v>
      </c>
      <c r="C529" s="1027"/>
      <c r="D529" s="1028"/>
      <c r="E529" s="1029"/>
      <c r="F529" s="1030"/>
      <c r="G529" s="1346" t="s">
        <v>58</v>
      </c>
      <c r="H529" s="1347"/>
      <c r="I529" s="1347"/>
      <c r="J529" s="1347"/>
      <c r="K529" s="1347"/>
      <c r="L529" s="1347"/>
      <c r="M529" s="1347"/>
      <c r="N529" s="1347"/>
      <c r="O529" s="1347"/>
      <c r="P529" s="1347"/>
      <c r="Q529" s="1348"/>
      <c r="R529" s="1037">
        <f>SUM(R530:R535)</f>
        <v>251854818.88</v>
      </c>
      <c r="S529" s="1038"/>
      <c r="T529" s="1039"/>
      <c r="U529" s="1037">
        <f>SUM(U530:U535)</f>
        <v>310130054.41999996</v>
      </c>
      <c r="V529" s="1038"/>
      <c r="W529" s="1039"/>
      <c r="X529" s="1353">
        <f t="shared" si="14"/>
        <v>1.231384238741789</v>
      </c>
      <c r="Y529" s="1354"/>
      <c r="Z529" s="1037">
        <f>SUM(Z530:Z535)</f>
        <v>558677.36</v>
      </c>
      <c r="AA529" s="1038"/>
      <c r="AB529" s="1038"/>
      <c r="AC529" s="1039"/>
      <c r="AD529" s="1040">
        <f t="shared" si="15"/>
        <v>310688731.77999997</v>
      </c>
      <c r="AE529" s="1041"/>
      <c r="AF529" s="1041"/>
      <c r="AG529" s="1042"/>
      <c r="ALJ529" s="36"/>
      <c r="ALK529" s="36"/>
    </row>
    <row r="530" spans="1:999" ht="27" customHeight="1" x14ac:dyDescent="0.2">
      <c r="A530" s="56">
        <v>33</v>
      </c>
      <c r="B530" s="1023"/>
      <c r="C530" s="1024"/>
      <c r="D530" s="1025"/>
      <c r="E530" s="1023">
        <v>733152</v>
      </c>
      <c r="F530" s="1025"/>
      <c r="G530" s="1043" t="s">
        <v>692</v>
      </c>
      <c r="H530" s="1044"/>
      <c r="I530" s="1044"/>
      <c r="J530" s="1044"/>
      <c r="K530" s="1044"/>
      <c r="L530" s="1044"/>
      <c r="M530" s="1044"/>
      <c r="N530" s="1044"/>
      <c r="O530" s="1044"/>
      <c r="P530" s="1044"/>
      <c r="Q530" s="1045"/>
      <c r="R530" s="1014">
        <v>0</v>
      </c>
      <c r="S530" s="1015"/>
      <c r="T530" s="1016"/>
      <c r="U530" s="1014">
        <v>20000000</v>
      </c>
      <c r="V530" s="1015"/>
      <c r="W530" s="1016"/>
      <c r="X530" s="1349">
        <v>0</v>
      </c>
      <c r="Y530" s="1350"/>
      <c r="Z530" s="1014"/>
      <c r="AA530" s="1015"/>
      <c r="AB530" s="1015"/>
      <c r="AC530" s="1016"/>
      <c r="AD530" s="1020">
        <f t="shared" si="15"/>
        <v>20000000</v>
      </c>
      <c r="AE530" s="1021"/>
      <c r="AF530" s="1021"/>
      <c r="AG530" s="1022"/>
      <c r="ALJ530" s="36"/>
      <c r="ALK530" s="36"/>
    </row>
    <row r="531" spans="1:999" ht="27" customHeight="1" x14ac:dyDescent="0.2">
      <c r="A531" s="56">
        <v>33</v>
      </c>
      <c r="B531" s="1023"/>
      <c r="C531" s="1024"/>
      <c r="D531" s="1025"/>
      <c r="E531" s="1023">
        <v>733154</v>
      </c>
      <c r="F531" s="1025"/>
      <c r="G531" s="1043" t="s">
        <v>1309</v>
      </c>
      <c r="H531" s="1044"/>
      <c r="I531" s="1044"/>
      <c r="J531" s="1044"/>
      <c r="K531" s="1044"/>
      <c r="L531" s="1044"/>
      <c r="M531" s="1044"/>
      <c r="N531" s="1044"/>
      <c r="O531" s="1044"/>
      <c r="P531" s="1044"/>
      <c r="Q531" s="1045"/>
      <c r="R531" s="1014">
        <v>36437660</v>
      </c>
      <c r="S531" s="1015"/>
      <c r="T531" s="1016"/>
      <c r="U531" s="1014">
        <v>41246917.530000001</v>
      </c>
      <c r="V531" s="1015"/>
      <c r="W531" s="1016"/>
      <c r="X531" s="1349">
        <f t="shared" si="14"/>
        <v>1.1319859049675529</v>
      </c>
      <c r="Y531" s="1350"/>
      <c r="Z531" s="1014"/>
      <c r="AA531" s="1015"/>
      <c r="AB531" s="1015"/>
      <c r="AC531" s="1016"/>
      <c r="AD531" s="1020">
        <f t="shared" si="15"/>
        <v>41246917.530000001</v>
      </c>
      <c r="AE531" s="1021"/>
      <c r="AF531" s="1021"/>
      <c r="AG531" s="1022"/>
      <c r="ALJ531" s="36"/>
      <c r="ALK531" s="36"/>
    </row>
    <row r="532" spans="1:999" ht="27" customHeight="1" x14ac:dyDescent="0.2">
      <c r="A532" s="56">
        <v>34</v>
      </c>
      <c r="B532" s="1023"/>
      <c r="C532" s="1024"/>
      <c r="D532" s="1025"/>
      <c r="E532" s="1023">
        <v>733156</v>
      </c>
      <c r="F532" s="1025"/>
      <c r="G532" s="1043" t="s">
        <v>59</v>
      </c>
      <c r="H532" s="1044"/>
      <c r="I532" s="1044"/>
      <c r="J532" s="1044"/>
      <c r="K532" s="1044"/>
      <c r="L532" s="1044"/>
      <c r="M532" s="1044"/>
      <c r="N532" s="1044"/>
      <c r="O532" s="1044"/>
      <c r="P532" s="1044"/>
      <c r="Q532" s="1045"/>
      <c r="R532" s="1014">
        <v>18283584.800000001</v>
      </c>
      <c r="S532" s="1015"/>
      <c r="T532" s="1016"/>
      <c r="U532" s="1014">
        <v>29236086</v>
      </c>
      <c r="V532" s="1015"/>
      <c r="W532" s="1016"/>
      <c r="X532" s="1349">
        <f t="shared" si="14"/>
        <v>1.5990346707063703</v>
      </c>
      <c r="Y532" s="1350"/>
      <c r="Z532" s="1014">
        <v>558677.36</v>
      </c>
      <c r="AA532" s="1015"/>
      <c r="AB532" s="1015"/>
      <c r="AC532" s="1016"/>
      <c r="AD532" s="1020">
        <f t="shared" si="15"/>
        <v>29794763.359999999</v>
      </c>
      <c r="AE532" s="1021"/>
      <c r="AF532" s="1021"/>
      <c r="AG532" s="1022"/>
      <c r="ALJ532" s="36"/>
      <c r="ALK532" s="36"/>
    </row>
    <row r="533" spans="1:999" ht="27" customHeight="1" x14ac:dyDescent="0.2">
      <c r="A533" s="56">
        <v>35</v>
      </c>
      <c r="B533" s="1023"/>
      <c r="C533" s="1024"/>
      <c r="D533" s="1025"/>
      <c r="E533" s="1023">
        <v>733158</v>
      </c>
      <c r="F533" s="1025"/>
      <c r="G533" s="1043" t="s">
        <v>60</v>
      </c>
      <c r="H533" s="1044"/>
      <c r="I533" s="1044"/>
      <c r="J533" s="1044"/>
      <c r="K533" s="1044"/>
      <c r="L533" s="1044"/>
      <c r="M533" s="1044"/>
      <c r="N533" s="1044"/>
      <c r="O533" s="1044"/>
      <c r="P533" s="1044"/>
      <c r="Q533" s="1045"/>
      <c r="R533" s="1014">
        <v>70777340</v>
      </c>
      <c r="S533" s="1015"/>
      <c r="T533" s="1016"/>
      <c r="U533" s="1014">
        <v>70777340</v>
      </c>
      <c r="V533" s="1015"/>
      <c r="W533" s="1016"/>
      <c r="X533" s="1349">
        <f t="shared" si="14"/>
        <v>1</v>
      </c>
      <c r="Y533" s="1350"/>
      <c r="Z533" s="1017"/>
      <c r="AA533" s="1018"/>
      <c r="AB533" s="1018"/>
      <c r="AC533" s="1019"/>
      <c r="AD533" s="1020">
        <f t="shared" si="15"/>
        <v>70777340</v>
      </c>
      <c r="AE533" s="1021"/>
      <c r="AF533" s="1021"/>
      <c r="AG533" s="1022"/>
      <c r="ALJ533" s="36"/>
      <c r="ALK533" s="36"/>
    </row>
    <row r="534" spans="1:999" ht="27" customHeight="1" x14ac:dyDescent="0.2">
      <c r="A534" s="56">
        <v>36</v>
      </c>
      <c r="B534" s="1023"/>
      <c r="C534" s="1024"/>
      <c r="D534" s="1025"/>
      <c r="E534" s="1023">
        <v>733251</v>
      </c>
      <c r="F534" s="1025"/>
      <c r="G534" s="1043" t="s">
        <v>691</v>
      </c>
      <c r="H534" s="1044"/>
      <c r="I534" s="1044"/>
      <c r="J534" s="1044"/>
      <c r="K534" s="1044"/>
      <c r="L534" s="1044"/>
      <c r="M534" s="1044"/>
      <c r="N534" s="1044"/>
      <c r="O534" s="1044"/>
      <c r="P534" s="1044"/>
      <c r="Q534" s="1045"/>
      <c r="R534" s="1014">
        <v>2500000</v>
      </c>
      <c r="S534" s="1015"/>
      <c r="T534" s="1016"/>
      <c r="U534" s="1014">
        <v>2500000</v>
      </c>
      <c r="V534" s="1015"/>
      <c r="W534" s="1016"/>
      <c r="X534" s="1349">
        <f t="shared" si="14"/>
        <v>1</v>
      </c>
      <c r="Y534" s="1350"/>
      <c r="Z534" s="1017"/>
      <c r="AA534" s="1018"/>
      <c r="AB534" s="1018"/>
      <c r="AC534" s="1019"/>
      <c r="AD534" s="1020">
        <f t="shared" si="15"/>
        <v>2500000</v>
      </c>
      <c r="AE534" s="1021"/>
      <c r="AF534" s="1021"/>
      <c r="AG534" s="1022"/>
      <c r="ALJ534" s="36"/>
      <c r="ALK534" s="36"/>
    </row>
    <row r="535" spans="1:999" ht="27" customHeight="1" x14ac:dyDescent="0.2">
      <c r="A535" s="56">
        <v>37</v>
      </c>
      <c r="B535" s="1023"/>
      <c r="C535" s="1024"/>
      <c r="D535" s="1025"/>
      <c r="E535" s="1023">
        <v>733252</v>
      </c>
      <c r="F535" s="1025"/>
      <c r="G535" s="1043" t="s">
        <v>61</v>
      </c>
      <c r="H535" s="1044"/>
      <c r="I535" s="1044"/>
      <c r="J535" s="1044"/>
      <c r="K535" s="1044"/>
      <c r="L535" s="1044"/>
      <c r="M535" s="1044"/>
      <c r="N535" s="1044"/>
      <c r="O535" s="1044"/>
      <c r="P535" s="1044"/>
      <c r="Q535" s="1045"/>
      <c r="R535" s="1014">
        <v>123856234.08</v>
      </c>
      <c r="S535" s="1015"/>
      <c r="T535" s="1016"/>
      <c r="U535" s="1014">
        <v>146369710.88999999</v>
      </c>
      <c r="V535" s="1015"/>
      <c r="W535" s="1016"/>
      <c r="X535" s="1349">
        <f t="shared" si="14"/>
        <v>1.1817710426707977</v>
      </c>
      <c r="Y535" s="1350"/>
      <c r="Z535" s="1014"/>
      <c r="AA535" s="1015"/>
      <c r="AB535" s="1015"/>
      <c r="AC535" s="1016"/>
      <c r="AD535" s="1020">
        <f t="shared" si="15"/>
        <v>146369710.88999999</v>
      </c>
      <c r="AE535" s="1021"/>
      <c r="AF535" s="1021"/>
      <c r="AG535" s="1022"/>
      <c r="ALJ535" s="36"/>
      <c r="ALK535" s="36"/>
    </row>
    <row r="536" spans="1:999" ht="13.5" customHeight="1" x14ac:dyDescent="0.2">
      <c r="A536" s="54"/>
      <c r="B536" s="1402">
        <v>740000</v>
      </c>
      <c r="C536" s="1407"/>
      <c r="D536" s="1403"/>
      <c r="E536" s="1402"/>
      <c r="F536" s="1403"/>
      <c r="G536" s="1387" t="s">
        <v>62</v>
      </c>
      <c r="H536" s="1388"/>
      <c r="I536" s="1388"/>
      <c r="J536" s="1388"/>
      <c r="K536" s="1388"/>
      <c r="L536" s="1388"/>
      <c r="M536" s="1388"/>
      <c r="N536" s="1388"/>
      <c r="O536" s="1388"/>
      <c r="P536" s="1388"/>
      <c r="Q536" s="1389"/>
      <c r="R536" s="1374">
        <f>R537+R546+R554+R558+R561</f>
        <v>271990000</v>
      </c>
      <c r="S536" s="1375"/>
      <c r="T536" s="1376"/>
      <c r="U536" s="1374">
        <f>U537+U546+U554+U558+U561</f>
        <v>238718250.06</v>
      </c>
      <c r="V536" s="1375"/>
      <c r="W536" s="1376"/>
      <c r="X536" s="1351">
        <f t="shared" si="14"/>
        <v>0.87767289260634584</v>
      </c>
      <c r="Y536" s="1352"/>
      <c r="Z536" s="1374">
        <f>Z537+Z546+Z554+Z558+Z561+Z566</f>
        <v>15727289.74</v>
      </c>
      <c r="AA536" s="1375"/>
      <c r="AB536" s="1375"/>
      <c r="AC536" s="1376"/>
      <c r="AD536" s="1360">
        <f t="shared" si="15"/>
        <v>254445539.80000001</v>
      </c>
      <c r="AE536" s="1361"/>
      <c r="AF536" s="1361"/>
      <c r="AG536" s="1362"/>
      <c r="ALJ536" s="36"/>
      <c r="ALK536" s="36"/>
    </row>
    <row r="537" spans="1:999" ht="15.75" customHeight="1" x14ac:dyDescent="0.2">
      <c r="A537" s="8"/>
      <c r="B537" s="1026">
        <v>741000</v>
      </c>
      <c r="C537" s="1027"/>
      <c r="D537" s="1028"/>
      <c r="E537" s="1029"/>
      <c r="F537" s="1030"/>
      <c r="G537" s="1346" t="s">
        <v>63</v>
      </c>
      <c r="H537" s="1347"/>
      <c r="I537" s="1347"/>
      <c r="J537" s="1347"/>
      <c r="K537" s="1347"/>
      <c r="L537" s="1347"/>
      <c r="M537" s="1347"/>
      <c r="N537" s="1347"/>
      <c r="O537" s="1347"/>
      <c r="P537" s="1347"/>
      <c r="Q537" s="1348"/>
      <c r="R537" s="1037">
        <f>SUM(R538:R545)</f>
        <v>230890000</v>
      </c>
      <c r="S537" s="1038"/>
      <c r="T537" s="1039"/>
      <c r="U537" s="1037">
        <f>SUM(U538:U545)</f>
        <v>193146532.49000001</v>
      </c>
      <c r="V537" s="1038"/>
      <c r="W537" s="1039"/>
      <c r="X537" s="1353">
        <f t="shared" si="14"/>
        <v>0.83653052314955179</v>
      </c>
      <c r="Y537" s="1354"/>
      <c r="Z537" s="1371">
        <f>SUM(Z538:AC545)</f>
        <v>80751.070000000007</v>
      </c>
      <c r="AA537" s="1372"/>
      <c r="AB537" s="1372"/>
      <c r="AC537" s="1373"/>
      <c r="AD537" s="1040">
        <f t="shared" si="15"/>
        <v>193227283.56</v>
      </c>
      <c r="AE537" s="1041"/>
      <c r="AF537" s="1041"/>
      <c r="AG537" s="1042"/>
      <c r="ALJ537" s="36"/>
      <c r="ALK537" s="36"/>
    </row>
    <row r="538" spans="1:999" ht="34.5" customHeight="1" x14ac:dyDescent="0.2">
      <c r="A538" s="56">
        <v>38</v>
      </c>
      <c r="B538" s="1023"/>
      <c r="C538" s="1024"/>
      <c r="D538" s="1025"/>
      <c r="E538" s="1023">
        <v>741151</v>
      </c>
      <c r="F538" s="1025"/>
      <c r="G538" s="1043" t="s">
        <v>64</v>
      </c>
      <c r="H538" s="1044"/>
      <c r="I538" s="1044"/>
      <c r="J538" s="1044"/>
      <c r="K538" s="1044"/>
      <c r="L538" s="1044"/>
      <c r="M538" s="1044"/>
      <c r="N538" s="1044"/>
      <c r="O538" s="1044"/>
      <c r="P538" s="1044"/>
      <c r="Q538" s="1045"/>
      <c r="R538" s="1014">
        <v>7270000</v>
      </c>
      <c r="S538" s="1015"/>
      <c r="T538" s="1015"/>
      <c r="U538" s="1015">
        <v>5840983.6799999997</v>
      </c>
      <c r="V538" s="1015"/>
      <c r="W538" s="1016"/>
      <c r="X538" s="1349">
        <f t="shared" si="14"/>
        <v>0.80343654470426407</v>
      </c>
      <c r="Y538" s="1350"/>
      <c r="Z538" s="1031">
        <v>80751.070000000007</v>
      </c>
      <c r="AA538" s="1032"/>
      <c r="AB538" s="1032"/>
      <c r="AC538" s="1033"/>
      <c r="AD538" s="1020">
        <f t="shared" si="15"/>
        <v>5921734.75</v>
      </c>
      <c r="AE538" s="1021"/>
      <c r="AF538" s="1021"/>
      <c r="AG538" s="1022"/>
      <c r="ALJ538" s="36"/>
      <c r="ALK538" s="36"/>
    </row>
    <row r="539" spans="1:999" ht="41.25" customHeight="1" x14ac:dyDescent="0.2">
      <c r="A539" s="56">
        <v>39</v>
      </c>
      <c r="B539" s="1023"/>
      <c r="C539" s="1024"/>
      <c r="D539" s="1025"/>
      <c r="E539" s="1023">
        <v>741516</v>
      </c>
      <c r="F539" s="1025"/>
      <c r="G539" s="1043" t="s">
        <v>65</v>
      </c>
      <c r="H539" s="1044"/>
      <c r="I539" s="1044"/>
      <c r="J539" s="1044"/>
      <c r="K539" s="1044"/>
      <c r="L539" s="1044"/>
      <c r="M539" s="1044"/>
      <c r="N539" s="1044"/>
      <c r="O539" s="1044"/>
      <c r="P539" s="1044"/>
      <c r="Q539" s="1045"/>
      <c r="R539" s="1014">
        <v>206790000</v>
      </c>
      <c r="S539" s="1015"/>
      <c r="T539" s="1015"/>
      <c r="U539" s="1015">
        <v>169550071.46000001</v>
      </c>
      <c r="V539" s="1015"/>
      <c r="W539" s="1016"/>
      <c r="X539" s="1349">
        <f t="shared" si="14"/>
        <v>0.81991426790463762</v>
      </c>
      <c r="Y539" s="1350"/>
      <c r="Z539" s="1031"/>
      <c r="AA539" s="1032"/>
      <c r="AB539" s="1032"/>
      <c r="AC539" s="1033"/>
      <c r="AD539" s="1020">
        <f t="shared" si="15"/>
        <v>169550071.46000001</v>
      </c>
      <c r="AE539" s="1021"/>
      <c r="AF539" s="1021"/>
      <c r="AG539" s="1022"/>
      <c r="ALJ539" s="36"/>
      <c r="ALK539" s="36"/>
    </row>
    <row r="540" spans="1:999" ht="35.25" customHeight="1" x14ac:dyDescent="0.2">
      <c r="A540" s="56">
        <v>40</v>
      </c>
      <c r="B540" s="1023"/>
      <c r="C540" s="1024"/>
      <c r="D540" s="1025"/>
      <c r="E540" s="1023">
        <v>741522</v>
      </c>
      <c r="F540" s="1025"/>
      <c r="G540" s="1043" t="s">
        <v>66</v>
      </c>
      <c r="H540" s="1044"/>
      <c r="I540" s="1044"/>
      <c r="J540" s="1044"/>
      <c r="K540" s="1044"/>
      <c r="L540" s="1044"/>
      <c r="M540" s="1044"/>
      <c r="N540" s="1044"/>
      <c r="O540" s="1044"/>
      <c r="P540" s="1044"/>
      <c r="Q540" s="1045"/>
      <c r="R540" s="1014">
        <v>16000000</v>
      </c>
      <c r="S540" s="1015"/>
      <c r="T540" s="1015"/>
      <c r="U540" s="1015">
        <v>17180474.32</v>
      </c>
      <c r="V540" s="1015"/>
      <c r="W540" s="1016"/>
      <c r="X540" s="1349">
        <f t="shared" si="14"/>
        <v>1.0737796450000001</v>
      </c>
      <c r="Y540" s="1350"/>
      <c r="Z540" s="1031"/>
      <c r="AA540" s="1032"/>
      <c r="AB540" s="1032"/>
      <c r="AC540" s="1033"/>
      <c r="AD540" s="1020">
        <f t="shared" si="15"/>
        <v>17180474.32</v>
      </c>
      <c r="AE540" s="1021"/>
      <c r="AF540" s="1021"/>
      <c r="AG540" s="1022"/>
      <c r="ALJ540" s="36"/>
      <c r="ALK540" s="36"/>
    </row>
    <row r="541" spans="1:999" ht="40.5" customHeight="1" x14ac:dyDescent="0.2">
      <c r="A541" s="56">
        <v>41</v>
      </c>
      <c r="B541" s="1023"/>
      <c r="C541" s="1024"/>
      <c r="D541" s="1025"/>
      <c r="E541" s="1023">
        <v>741531</v>
      </c>
      <c r="F541" s="1025"/>
      <c r="G541" s="1043" t="s">
        <v>67</v>
      </c>
      <c r="H541" s="1044"/>
      <c r="I541" s="1044"/>
      <c r="J541" s="1044"/>
      <c r="K541" s="1044"/>
      <c r="L541" s="1044"/>
      <c r="M541" s="1044"/>
      <c r="N541" s="1044"/>
      <c r="O541" s="1044"/>
      <c r="P541" s="1044"/>
      <c r="Q541" s="1045"/>
      <c r="R541" s="1014">
        <v>10000</v>
      </c>
      <c r="S541" s="1015"/>
      <c r="T541" s="1015"/>
      <c r="U541" s="1015">
        <v>0</v>
      </c>
      <c r="V541" s="1015"/>
      <c r="W541" s="1016"/>
      <c r="X541" s="1349">
        <f t="shared" si="14"/>
        <v>0</v>
      </c>
      <c r="Y541" s="1350"/>
      <c r="Z541" s="1031"/>
      <c r="AA541" s="1032"/>
      <c r="AB541" s="1032"/>
      <c r="AC541" s="1033"/>
      <c r="AD541" s="1020">
        <f t="shared" si="15"/>
        <v>0</v>
      </c>
      <c r="AE541" s="1021"/>
      <c r="AF541" s="1021"/>
      <c r="AG541" s="1022"/>
      <c r="ALJ541" s="36"/>
      <c r="ALK541" s="36"/>
    </row>
    <row r="542" spans="1:999" ht="23.25" customHeight="1" x14ac:dyDescent="0.2">
      <c r="A542" s="56">
        <v>42</v>
      </c>
      <c r="B542" s="1023"/>
      <c r="C542" s="1024"/>
      <c r="D542" s="1025"/>
      <c r="E542" s="1023">
        <v>741534</v>
      </c>
      <c r="F542" s="1025"/>
      <c r="G542" s="1043" t="s">
        <v>7</v>
      </c>
      <c r="H542" s="1044"/>
      <c r="I542" s="1044"/>
      <c r="J542" s="1044"/>
      <c r="K542" s="1044"/>
      <c r="L542" s="1044"/>
      <c r="M542" s="1044"/>
      <c r="N542" s="1044"/>
      <c r="O542" s="1044"/>
      <c r="P542" s="1044"/>
      <c r="Q542" s="1045"/>
      <c r="R542" s="1014">
        <v>0</v>
      </c>
      <c r="S542" s="1015"/>
      <c r="T542" s="1015"/>
      <c r="U542" s="1015">
        <v>0</v>
      </c>
      <c r="V542" s="1015"/>
      <c r="W542" s="1016"/>
      <c r="X542" s="1349">
        <v>0</v>
      </c>
      <c r="Y542" s="1350"/>
      <c r="Z542" s="1031"/>
      <c r="AA542" s="1032"/>
      <c r="AB542" s="1032"/>
      <c r="AC542" s="1033"/>
      <c r="AD542" s="1020">
        <f t="shared" si="15"/>
        <v>0</v>
      </c>
      <c r="AE542" s="1021"/>
      <c r="AF542" s="1021"/>
      <c r="AG542" s="1022"/>
      <c r="ALJ542" s="36"/>
      <c r="ALK542" s="36"/>
    </row>
    <row r="543" spans="1:999" ht="32.25" customHeight="1" x14ac:dyDescent="0.2">
      <c r="A543" s="56">
        <v>43</v>
      </c>
      <c r="B543" s="1023"/>
      <c r="C543" s="1024"/>
      <c r="D543" s="1025"/>
      <c r="E543" s="1023">
        <v>741535</v>
      </c>
      <c r="F543" s="1025"/>
      <c r="G543" s="1043" t="s">
        <v>68</v>
      </c>
      <c r="H543" s="1044"/>
      <c r="I543" s="1044"/>
      <c r="J543" s="1044"/>
      <c r="K543" s="1044"/>
      <c r="L543" s="1044"/>
      <c r="M543" s="1044"/>
      <c r="N543" s="1044"/>
      <c r="O543" s="1044"/>
      <c r="P543" s="1044"/>
      <c r="Q543" s="1045"/>
      <c r="R543" s="1014">
        <v>0</v>
      </c>
      <c r="S543" s="1015"/>
      <c r="T543" s="1015"/>
      <c r="U543" s="1015">
        <v>0</v>
      </c>
      <c r="V543" s="1015"/>
      <c r="W543" s="1016"/>
      <c r="X543" s="1349">
        <v>0</v>
      </c>
      <c r="Y543" s="1350"/>
      <c r="Z543" s="1031"/>
      <c r="AA543" s="1032"/>
      <c r="AB543" s="1032"/>
      <c r="AC543" s="1033"/>
      <c r="AD543" s="1020">
        <f t="shared" si="15"/>
        <v>0</v>
      </c>
      <c r="AE543" s="1021"/>
      <c r="AF543" s="1021"/>
      <c r="AG543" s="1022"/>
      <c r="ALJ543" s="36"/>
      <c r="ALK543" s="36"/>
    </row>
    <row r="544" spans="1:999" ht="20.25" customHeight="1" x14ac:dyDescent="0.2">
      <c r="A544" s="56">
        <v>44</v>
      </c>
      <c r="B544" s="1023"/>
      <c r="C544" s="1024"/>
      <c r="D544" s="1025"/>
      <c r="E544" s="1023">
        <v>741538</v>
      </c>
      <c r="F544" s="1025"/>
      <c r="G544" s="1043" t="s">
        <v>69</v>
      </c>
      <c r="H544" s="1044"/>
      <c r="I544" s="1044"/>
      <c r="J544" s="1044"/>
      <c r="K544" s="1044"/>
      <c r="L544" s="1044"/>
      <c r="M544" s="1044"/>
      <c r="N544" s="1044"/>
      <c r="O544" s="1044"/>
      <c r="P544" s="1044"/>
      <c r="Q544" s="1045"/>
      <c r="R544" s="1014">
        <v>420000</v>
      </c>
      <c r="S544" s="1015"/>
      <c r="T544" s="1015"/>
      <c r="U544" s="1015">
        <v>359440.96</v>
      </c>
      <c r="V544" s="1015"/>
      <c r="W544" s="1016"/>
      <c r="X544" s="1349">
        <f t="shared" si="14"/>
        <v>0.85581180952380953</v>
      </c>
      <c r="Y544" s="1350"/>
      <c r="Z544" s="1031"/>
      <c r="AA544" s="1032"/>
      <c r="AB544" s="1032"/>
      <c r="AC544" s="1033"/>
      <c r="AD544" s="1020">
        <f t="shared" si="15"/>
        <v>359440.96</v>
      </c>
      <c r="AE544" s="1021"/>
      <c r="AF544" s="1021"/>
      <c r="AG544" s="1022"/>
      <c r="ALJ544" s="36"/>
      <c r="ALK544" s="36"/>
    </row>
    <row r="545" spans="1:999" ht="18.75" customHeight="1" x14ac:dyDescent="0.2">
      <c r="A545" s="56">
        <v>45</v>
      </c>
      <c r="B545" s="1023"/>
      <c r="C545" s="1024"/>
      <c r="D545" s="1025"/>
      <c r="E545" s="1023">
        <v>741596</v>
      </c>
      <c r="F545" s="1025"/>
      <c r="G545" s="1043" t="s">
        <v>746</v>
      </c>
      <c r="H545" s="1044"/>
      <c r="I545" s="1044"/>
      <c r="J545" s="1044"/>
      <c r="K545" s="1044"/>
      <c r="L545" s="1044"/>
      <c r="M545" s="1044"/>
      <c r="N545" s="1044"/>
      <c r="O545" s="1044"/>
      <c r="P545" s="1044"/>
      <c r="Q545" s="1045"/>
      <c r="R545" s="1014">
        <v>400000</v>
      </c>
      <c r="S545" s="1015"/>
      <c r="T545" s="1015"/>
      <c r="U545" s="1015">
        <v>215562.07</v>
      </c>
      <c r="V545" s="1015"/>
      <c r="W545" s="1016"/>
      <c r="X545" s="1349">
        <f t="shared" si="14"/>
        <v>0.53890517500000001</v>
      </c>
      <c r="Y545" s="1350"/>
      <c r="Z545" s="1017"/>
      <c r="AA545" s="1018"/>
      <c r="AB545" s="1018"/>
      <c r="AC545" s="1019"/>
      <c r="AD545" s="1020">
        <f t="shared" si="15"/>
        <v>215562.07</v>
      </c>
      <c r="AE545" s="1021"/>
      <c r="AF545" s="1021"/>
      <c r="AG545" s="1022"/>
      <c r="ALJ545" s="36"/>
      <c r="ALK545" s="36"/>
    </row>
    <row r="546" spans="1:999" ht="15.75" customHeight="1" x14ac:dyDescent="0.2">
      <c r="A546" s="8"/>
      <c r="B546" s="1026">
        <v>742000</v>
      </c>
      <c r="C546" s="1027"/>
      <c r="D546" s="1028"/>
      <c r="E546" s="1029"/>
      <c r="F546" s="1030"/>
      <c r="G546" s="1346" t="s">
        <v>70</v>
      </c>
      <c r="H546" s="1347"/>
      <c r="I546" s="1347"/>
      <c r="J546" s="1347"/>
      <c r="K546" s="1347"/>
      <c r="L546" s="1347"/>
      <c r="M546" s="1347"/>
      <c r="N546" s="1347"/>
      <c r="O546" s="1347"/>
      <c r="P546" s="1347"/>
      <c r="Q546" s="1348"/>
      <c r="R546" s="1037">
        <f>SUM(R547:R553)</f>
        <v>23900000</v>
      </c>
      <c r="S546" s="1038"/>
      <c r="T546" s="1039"/>
      <c r="U546" s="1037">
        <f>SUM(U547:U553)</f>
        <v>21607910.32</v>
      </c>
      <c r="V546" s="1038"/>
      <c r="W546" s="1039"/>
      <c r="X546" s="1353">
        <f t="shared" si="14"/>
        <v>0.90409666610878658</v>
      </c>
      <c r="Y546" s="1354"/>
      <c r="Z546" s="1037">
        <f>SUM(Z548:Z553)</f>
        <v>13046482.32</v>
      </c>
      <c r="AA546" s="1038"/>
      <c r="AB546" s="1038"/>
      <c r="AC546" s="1039"/>
      <c r="AD546" s="1040">
        <f t="shared" si="15"/>
        <v>34654392.640000001</v>
      </c>
      <c r="AE546" s="1041"/>
      <c r="AF546" s="1041"/>
      <c r="AG546" s="1042"/>
      <c r="ALJ546" s="36"/>
      <c r="ALK546" s="36"/>
    </row>
    <row r="547" spans="1:999" ht="24" customHeight="1" x14ac:dyDescent="0.2">
      <c r="A547" s="56">
        <v>46</v>
      </c>
      <c r="B547" s="1023"/>
      <c r="C547" s="1024"/>
      <c r="D547" s="1025"/>
      <c r="E547" s="1023">
        <v>742153</v>
      </c>
      <c r="F547" s="1025"/>
      <c r="G547" s="1043" t="s">
        <v>1310</v>
      </c>
      <c r="H547" s="1044"/>
      <c r="I547" s="1044"/>
      <c r="J547" s="1044"/>
      <c r="K547" s="1044"/>
      <c r="L547" s="1044"/>
      <c r="M547" s="1044"/>
      <c r="N547" s="1044"/>
      <c r="O547" s="1044"/>
      <c r="P547" s="1044"/>
      <c r="Q547" s="1045"/>
      <c r="R547" s="1014">
        <v>400000</v>
      </c>
      <c r="S547" s="1015"/>
      <c r="T547" s="1015"/>
      <c r="U547" s="1015">
        <v>318800</v>
      </c>
      <c r="V547" s="1015"/>
      <c r="W547" s="1016"/>
      <c r="X547" s="1349">
        <f t="shared" si="14"/>
        <v>0.79700000000000004</v>
      </c>
      <c r="Y547" s="1350"/>
      <c r="Z547" s="1017"/>
      <c r="AA547" s="1018"/>
      <c r="AB547" s="1018"/>
      <c r="AC547" s="1019"/>
      <c r="AD547" s="1020">
        <f t="shared" si="15"/>
        <v>318800</v>
      </c>
      <c r="AE547" s="1021"/>
      <c r="AF547" s="1021"/>
      <c r="AG547" s="1022"/>
      <c r="ALJ547" s="36"/>
      <c r="ALK547" s="36"/>
    </row>
    <row r="548" spans="1:999" ht="42.75" customHeight="1" x14ac:dyDescent="0.2">
      <c r="A548" s="56">
        <v>47</v>
      </c>
      <c r="B548" s="1023"/>
      <c r="C548" s="1024"/>
      <c r="D548" s="1025"/>
      <c r="E548" s="1023">
        <v>742155</v>
      </c>
      <c r="F548" s="1025"/>
      <c r="G548" s="1043" t="s">
        <v>693</v>
      </c>
      <c r="H548" s="1044"/>
      <c r="I548" s="1044"/>
      <c r="J548" s="1044"/>
      <c r="K548" s="1044"/>
      <c r="L548" s="1044"/>
      <c r="M548" s="1044"/>
      <c r="N548" s="1044"/>
      <c r="O548" s="1044"/>
      <c r="P548" s="1044"/>
      <c r="Q548" s="1045"/>
      <c r="R548" s="1014">
        <v>5000000</v>
      </c>
      <c r="S548" s="1015"/>
      <c r="T548" s="1015"/>
      <c r="U548" s="1015">
        <v>4557677.32</v>
      </c>
      <c r="V548" s="1015"/>
      <c r="W548" s="1016"/>
      <c r="X548" s="1349">
        <f t="shared" ref="X548:X585" si="17">(U548/R548)</f>
        <v>0.91153546400000007</v>
      </c>
      <c r="Y548" s="1350"/>
      <c r="Z548" s="1017"/>
      <c r="AA548" s="1018"/>
      <c r="AB548" s="1018"/>
      <c r="AC548" s="1019"/>
      <c r="AD548" s="1020">
        <f t="shared" si="15"/>
        <v>4557677.32</v>
      </c>
      <c r="AE548" s="1021"/>
      <c r="AF548" s="1021"/>
      <c r="AG548" s="1022"/>
      <c r="ALJ548" s="36"/>
      <c r="ALK548" s="36"/>
    </row>
    <row r="549" spans="1:999" ht="30" customHeight="1" x14ac:dyDescent="0.2">
      <c r="A549" s="56">
        <v>48</v>
      </c>
      <c r="B549" s="1023"/>
      <c r="C549" s="1024"/>
      <c r="D549" s="1025"/>
      <c r="E549" s="1023">
        <v>742156</v>
      </c>
      <c r="F549" s="1025"/>
      <c r="G549" s="1043" t="s">
        <v>694</v>
      </c>
      <c r="H549" s="1044"/>
      <c r="I549" s="1044"/>
      <c r="J549" s="1044"/>
      <c r="K549" s="1044"/>
      <c r="L549" s="1044"/>
      <c r="M549" s="1044"/>
      <c r="N549" s="1044"/>
      <c r="O549" s="1044"/>
      <c r="P549" s="1044"/>
      <c r="Q549" s="1045"/>
      <c r="R549" s="1014">
        <v>14500000</v>
      </c>
      <c r="S549" s="1015"/>
      <c r="T549" s="1015"/>
      <c r="U549" s="1015">
        <v>14470883</v>
      </c>
      <c r="V549" s="1015"/>
      <c r="W549" s="1016"/>
      <c r="X549" s="1349">
        <f t="shared" si="17"/>
        <v>0.9979919310344828</v>
      </c>
      <c r="Y549" s="1350"/>
      <c r="Z549" s="1017"/>
      <c r="AA549" s="1018"/>
      <c r="AB549" s="1018"/>
      <c r="AC549" s="1019"/>
      <c r="AD549" s="1020">
        <f t="shared" si="15"/>
        <v>14470883</v>
      </c>
      <c r="AE549" s="1021"/>
      <c r="AF549" s="1021"/>
      <c r="AG549" s="1022"/>
      <c r="ALJ549" s="36"/>
      <c r="ALK549" s="36"/>
    </row>
    <row r="550" spans="1:999" ht="21" customHeight="1" x14ac:dyDescent="0.2">
      <c r="A550" s="56">
        <v>48</v>
      </c>
      <c r="B550" s="1023"/>
      <c r="C550" s="1024"/>
      <c r="D550" s="1025"/>
      <c r="E550" s="1023">
        <v>742251</v>
      </c>
      <c r="F550" s="1025"/>
      <c r="G550" s="1043" t="s">
        <v>71</v>
      </c>
      <c r="H550" s="1044"/>
      <c r="I550" s="1044"/>
      <c r="J550" s="1044"/>
      <c r="K550" s="1044"/>
      <c r="L550" s="1044"/>
      <c r="M550" s="1044"/>
      <c r="N550" s="1044"/>
      <c r="O550" s="1044"/>
      <c r="P550" s="1044"/>
      <c r="Q550" s="1045"/>
      <c r="R550" s="1014">
        <v>1500000</v>
      </c>
      <c r="S550" s="1015"/>
      <c r="T550" s="1015"/>
      <c r="U550" s="1015">
        <v>1156630</v>
      </c>
      <c r="V550" s="1015"/>
      <c r="W550" s="1016"/>
      <c r="X550" s="1349">
        <f t="shared" si="17"/>
        <v>0.7710866666666667</v>
      </c>
      <c r="Y550" s="1350"/>
      <c r="Z550" s="1017"/>
      <c r="AA550" s="1018"/>
      <c r="AB550" s="1018"/>
      <c r="AC550" s="1019"/>
      <c r="AD550" s="1020">
        <f t="shared" si="15"/>
        <v>1156630</v>
      </c>
      <c r="AE550" s="1021"/>
      <c r="AF550" s="1021"/>
      <c r="AG550" s="1022"/>
      <c r="ALJ550" s="36"/>
      <c r="ALK550" s="36"/>
    </row>
    <row r="551" spans="1:999" ht="21.75" customHeight="1" x14ac:dyDescent="0.2">
      <c r="A551" s="56">
        <v>49</v>
      </c>
      <c r="B551" s="1023"/>
      <c r="C551" s="1024"/>
      <c r="D551" s="1025"/>
      <c r="E551" s="1023">
        <v>742255</v>
      </c>
      <c r="F551" s="1025"/>
      <c r="G551" s="1043" t="s">
        <v>72</v>
      </c>
      <c r="H551" s="1044"/>
      <c r="I551" s="1044"/>
      <c r="J551" s="1044"/>
      <c r="K551" s="1044"/>
      <c r="L551" s="1044"/>
      <c r="M551" s="1044"/>
      <c r="N551" s="1044"/>
      <c r="O551" s="1044"/>
      <c r="P551" s="1044"/>
      <c r="Q551" s="1045"/>
      <c r="R551" s="1014">
        <v>2500000</v>
      </c>
      <c r="S551" s="1015"/>
      <c r="T551" s="1015"/>
      <c r="U551" s="1015">
        <v>1051000</v>
      </c>
      <c r="V551" s="1015"/>
      <c r="W551" s="1016"/>
      <c r="X551" s="1349">
        <f t="shared" si="17"/>
        <v>0.4204</v>
      </c>
      <c r="Y551" s="1350"/>
      <c r="Z551" s="1017"/>
      <c r="AA551" s="1018"/>
      <c r="AB551" s="1018"/>
      <c r="AC551" s="1019"/>
      <c r="AD551" s="1020">
        <f t="shared" ref="AD551:AD585" si="18">U551+Z551</f>
        <v>1051000</v>
      </c>
      <c r="AE551" s="1021"/>
      <c r="AF551" s="1021"/>
      <c r="AG551" s="1022"/>
      <c r="ALJ551" s="36"/>
      <c r="ALK551" s="36"/>
    </row>
    <row r="552" spans="1:999" ht="32.25" customHeight="1" x14ac:dyDescent="0.2">
      <c r="A552" s="56">
        <v>50</v>
      </c>
      <c r="B552" s="1023"/>
      <c r="C552" s="1024"/>
      <c r="D552" s="1025"/>
      <c r="E552" s="1023">
        <v>742351</v>
      </c>
      <c r="F552" s="1025"/>
      <c r="G552" s="1043" t="s">
        <v>73</v>
      </c>
      <c r="H552" s="1044"/>
      <c r="I552" s="1044"/>
      <c r="J552" s="1044"/>
      <c r="K552" s="1044"/>
      <c r="L552" s="1044"/>
      <c r="M552" s="1044"/>
      <c r="N552" s="1044"/>
      <c r="O552" s="1044"/>
      <c r="P552" s="1044"/>
      <c r="Q552" s="1045"/>
      <c r="R552" s="1014">
        <v>0</v>
      </c>
      <c r="S552" s="1015"/>
      <c r="T552" s="1015"/>
      <c r="U552" s="1015">
        <v>52920</v>
      </c>
      <c r="V552" s="1015"/>
      <c r="W552" s="1016"/>
      <c r="X552" s="1349">
        <v>0</v>
      </c>
      <c r="Y552" s="1350"/>
      <c r="Z552" s="1017"/>
      <c r="AA552" s="1018"/>
      <c r="AB552" s="1018"/>
      <c r="AC552" s="1019"/>
      <c r="AD552" s="1020">
        <f t="shared" si="18"/>
        <v>52920</v>
      </c>
      <c r="AE552" s="1021"/>
      <c r="AF552" s="1021"/>
      <c r="AG552" s="1022"/>
      <c r="ALJ552" s="36"/>
      <c r="ALK552" s="36"/>
    </row>
    <row r="553" spans="1:999" ht="27.75" customHeight="1" x14ac:dyDescent="0.2">
      <c r="A553" s="56">
        <v>51</v>
      </c>
      <c r="B553" s="1023"/>
      <c r="C553" s="1024"/>
      <c r="D553" s="1025"/>
      <c r="E553" s="1023">
        <v>742372</v>
      </c>
      <c r="F553" s="1025"/>
      <c r="G553" s="1043" t="s">
        <v>74</v>
      </c>
      <c r="H553" s="1044"/>
      <c r="I553" s="1044"/>
      <c r="J553" s="1044"/>
      <c r="K553" s="1044"/>
      <c r="L553" s="1044"/>
      <c r="M553" s="1044"/>
      <c r="N553" s="1044"/>
      <c r="O553" s="1044"/>
      <c r="P553" s="1044"/>
      <c r="Q553" s="1045"/>
      <c r="R553" s="1014">
        <v>0</v>
      </c>
      <c r="S553" s="1015"/>
      <c r="T553" s="1015"/>
      <c r="U553" s="1015">
        <v>0</v>
      </c>
      <c r="V553" s="1015"/>
      <c r="W553" s="1016"/>
      <c r="X553" s="1349">
        <v>0</v>
      </c>
      <c r="Y553" s="1350"/>
      <c r="Z553" s="1014">
        <v>13046482.32</v>
      </c>
      <c r="AA553" s="1015"/>
      <c r="AB553" s="1015"/>
      <c r="AC553" s="1016"/>
      <c r="AD553" s="1020">
        <f t="shared" si="18"/>
        <v>13046482.32</v>
      </c>
      <c r="AE553" s="1021"/>
      <c r="AF553" s="1021"/>
      <c r="AG553" s="1022"/>
      <c r="ALJ553" s="36"/>
      <c r="ALK553" s="36"/>
    </row>
    <row r="554" spans="1:999" ht="15.75" customHeight="1" x14ac:dyDescent="0.2">
      <c r="A554" s="8"/>
      <c r="B554" s="1026">
        <v>743000</v>
      </c>
      <c r="C554" s="1027"/>
      <c r="D554" s="1028"/>
      <c r="E554" s="1029"/>
      <c r="F554" s="1030"/>
      <c r="G554" s="1346" t="s">
        <v>75</v>
      </c>
      <c r="H554" s="1347"/>
      <c r="I554" s="1347"/>
      <c r="J554" s="1347"/>
      <c r="K554" s="1347"/>
      <c r="L554" s="1347"/>
      <c r="M554" s="1347"/>
      <c r="N554" s="1347"/>
      <c r="O554" s="1347"/>
      <c r="P554" s="1347"/>
      <c r="Q554" s="1348"/>
      <c r="R554" s="1037">
        <f>SUM(R555:R557)</f>
        <v>2800000</v>
      </c>
      <c r="S554" s="1038"/>
      <c r="T554" s="1039"/>
      <c r="U554" s="1037">
        <f>SUM(U555:U557)</f>
        <v>3474080</v>
      </c>
      <c r="V554" s="1038"/>
      <c r="W554" s="1039"/>
      <c r="X554" s="1353">
        <f t="shared" si="17"/>
        <v>1.2407428571428571</v>
      </c>
      <c r="Y554" s="1354"/>
      <c r="Z554" s="1363">
        <f>SUM(Z555:Z557)</f>
        <v>0</v>
      </c>
      <c r="AA554" s="1364"/>
      <c r="AB554" s="1364"/>
      <c r="AC554" s="1365"/>
      <c r="AD554" s="1040">
        <f t="shared" si="18"/>
        <v>3474080</v>
      </c>
      <c r="AE554" s="1041"/>
      <c r="AF554" s="1041"/>
      <c r="AG554" s="1042"/>
      <c r="ALJ554" s="36"/>
      <c r="ALK554" s="36"/>
    </row>
    <row r="555" spans="1:999" ht="33.75" customHeight="1" x14ac:dyDescent="0.2">
      <c r="A555" s="56">
        <v>52</v>
      </c>
      <c r="B555" s="1023"/>
      <c r="C555" s="1024"/>
      <c r="D555" s="1025"/>
      <c r="E555" s="1023">
        <v>743324</v>
      </c>
      <c r="F555" s="1025"/>
      <c r="G555" s="1043" t="s">
        <v>76</v>
      </c>
      <c r="H555" s="1044"/>
      <c r="I555" s="1044"/>
      <c r="J555" s="1044"/>
      <c r="K555" s="1044"/>
      <c r="L555" s="1044"/>
      <c r="M555" s="1044"/>
      <c r="N555" s="1044"/>
      <c r="O555" s="1044"/>
      <c r="P555" s="1044"/>
      <c r="Q555" s="1045"/>
      <c r="R555" s="1014">
        <v>0</v>
      </c>
      <c r="S555" s="1015"/>
      <c r="T555" s="1015"/>
      <c r="U555" s="1015">
        <v>0</v>
      </c>
      <c r="V555" s="1015"/>
      <c r="W555" s="1016"/>
      <c r="X555" s="1349">
        <v>0</v>
      </c>
      <c r="Y555" s="1350"/>
      <c r="Z555" s="1017"/>
      <c r="AA555" s="1018"/>
      <c r="AB555" s="1018"/>
      <c r="AC555" s="1019"/>
      <c r="AD555" s="1020">
        <f t="shared" si="18"/>
        <v>0</v>
      </c>
      <c r="AE555" s="1021"/>
      <c r="AF555" s="1021"/>
      <c r="AG555" s="1022"/>
      <c r="ALJ555" s="36"/>
      <c r="ALK555" s="36"/>
    </row>
    <row r="556" spans="1:999" ht="43.5" customHeight="1" x14ac:dyDescent="0.2">
      <c r="A556" s="56">
        <v>52</v>
      </c>
      <c r="B556" s="1023"/>
      <c r="C556" s="1024"/>
      <c r="D556" s="1025"/>
      <c r="E556" s="1023">
        <v>743351</v>
      </c>
      <c r="F556" s="1025"/>
      <c r="G556" s="1043" t="s">
        <v>1963</v>
      </c>
      <c r="H556" s="1044"/>
      <c r="I556" s="1044"/>
      <c r="J556" s="1044"/>
      <c r="K556" s="1044"/>
      <c r="L556" s="1044"/>
      <c r="M556" s="1044"/>
      <c r="N556" s="1044"/>
      <c r="O556" s="1044"/>
      <c r="P556" s="1044"/>
      <c r="Q556" s="1045"/>
      <c r="R556" s="1014">
        <v>0</v>
      </c>
      <c r="S556" s="1015"/>
      <c r="T556" s="1015"/>
      <c r="U556" s="1015">
        <v>40000</v>
      </c>
      <c r="V556" s="1015"/>
      <c r="W556" s="1016"/>
      <c r="X556" s="1349">
        <v>0</v>
      </c>
      <c r="Y556" s="1350"/>
      <c r="Z556" s="1017"/>
      <c r="AA556" s="1018"/>
      <c r="AB556" s="1018"/>
      <c r="AC556" s="1019"/>
      <c r="AD556" s="1020">
        <f t="shared" ref="AD556" si="19">U556+Z556</f>
        <v>40000</v>
      </c>
      <c r="AE556" s="1021"/>
      <c r="AF556" s="1021"/>
      <c r="AG556" s="1022"/>
      <c r="ALJ556" s="36"/>
      <c r="ALK556" s="36"/>
    </row>
    <row r="557" spans="1:999" ht="43.5" customHeight="1" x14ac:dyDescent="0.2">
      <c r="A557" s="56">
        <v>53</v>
      </c>
      <c r="B557" s="1023"/>
      <c r="C557" s="1024"/>
      <c r="D557" s="1025"/>
      <c r="E557" s="1023">
        <v>743353</v>
      </c>
      <c r="F557" s="1025"/>
      <c r="G557" s="1043" t="s">
        <v>77</v>
      </c>
      <c r="H557" s="1044"/>
      <c r="I557" s="1044"/>
      <c r="J557" s="1044"/>
      <c r="K557" s="1044"/>
      <c r="L557" s="1044"/>
      <c r="M557" s="1044"/>
      <c r="N557" s="1044"/>
      <c r="O557" s="1044"/>
      <c r="P557" s="1044"/>
      <c r="Q557" s="1045"/>
      <c r="R557" s="1014">
        <v>2800000</v>
      </c>
      <c r="S557" s="1015"/>
      <c r="T557" s="1015"/>
      <c r="U557" s="1015">
        <v>3434080</v>
      </c>
      <c r="V557" s="1015"/>
      <c r="W557" s="1016"/>
      <c r="X557" s="1349">
        <f t="shared" si="17"/>
        <v>1.2264571428571429</v>
      </c>
      <c r="Y557" s="1350"/>
      <c r="Z557" s="1017"/>
      <c r="AA557" s="1018"/>
      <c r="AB557" s="1018"/>
      <c r="AC557" s="1019"/>
      <c r="AD557" s="1020">
        <f t="shared" si="18"/>
        <v>3434080</v>
      </c>
      <c r="AE557" s="1021"/>
      <c r="AF557" s="1021"/>
      <c r="AG557" s="1022"/>
      <c r="ALJ557" s="36"/>
      <c r="ALK557" s="36"/>
    </row>
    <row r="558" spans="1:999" ht="21" customHeight="1" x14ac:dyDescent="0.2">
      <c r="A558" s="8"/>
      <c r="B558" s="1026">
        <v>744000</v>
      </c>
      <c r="C558" s="1027"/>
      <c r="D558" s="1028"/>
      <c r="E558" s="1029"/>
      <c r="F558" s="1030"/>
      <c r="G558" s="1346" t="s">
        <v>78</v>
      </c>
      <c r="H558" s="1347"/>
      <c r="I558" s="1347"/>
      <c r="J558" s="1347"/>
      <c r="K558" s="1347"/>
      <c r="L558" s="1347"/>
      <c r="M558" s="1347"/>
      <c r="N558" s="1347"/>
      <c r="O558" s="1347"/>
      <c r="P558" s="1347"/>
      <c r="Q558" s="1348"/>
      <c r="R558" s="1037">
        <f>SUM(R559:R560)</f>
        <v>0</v>
      </c>
      <c r="S558" s="1038"/>
      <c r="T558" s="1039"/>
      <c r="U558" s="1037">
        <f>SUM(U559:U560)</f>
        <v>8000000</v>
      </c>
      <c r="V558" s="1038"/>
      <c r="W558" s="1039"/>
      <c r="X558" s="1353">
        <v>0</v>
      </c>
      <c r="Y558" s="1354"/>
      <c r="Z558" s="1037">
        <f>SUM(Z559:Z560)</f>
        <v>1280187</v>
      </c>
      <c r="AA558" s="1038"/>
      <c r="AB558" s="1038"/>
      <c r="AC558" s="1039"/>
      <c r="AD558" s="1040">
        <f t="shared" si="18"/>
        <v>9280187</v>
      </c>
      <c r="AE558" s="1041"/>
      <c r="AF558" s="1041"/>
      <c r="AG558" s="1042"/>
      <c r="ALJ558" s="36"/>
      <c r="ALK558" s="36"/>
    </row>
    <row r="559" spans="1:999" ht="30" customHeight="1" x14ac:dyDescent="0.2">
      <c r="A559" s="56">
        <v>54</v>
      </c>
      <c r="B559" s="1023"/>
      <c r="C559" s="1024"/>
      <c r="D559" s="1025"/>
      <c r="E559" s="1023">
        <v>744151</v>
      </c>
      <c r="F559" s="1025"/>
      <c r="G559" s="1043" t="s">
        <v>79</v>
      </c>
      <c r="H559" s="1044"/>
      <c r="I559" s="1044"/>
      <c r="J559" s="1044"/>
      <c r="K559" s="1044"/>
      <c r="L559" s="1044"/>
      <c r="M559" s="1044"/>
      <c r="N559" s="1044"/>
      <c r="O559" s="1044"/>
      <c r="P559" s="1044"/>
      <c r="Q559" s="1045"/>
      <c r="R559" s="1014">
        <v>0</v>
      </c>
      <c r="S559" s="1015"/>
      <c r="T559" s="1015"/>
      <c r="U559" s="1015">
        <v>0</v>
      </c>
      <c r="V559" s="1015"/>
      <c r="W559" s="1016"/>
      <c r="X559" s="1349">
        <v>0</v>
      </c>
      <c r="Y559" s="1350"/>
      <c r="Z559" s="1014">
        <v>1280187</v>
      </c>
      <c r="AA559" s="1015"/>
      <c r="AB559" s="1015"/>
      <c r="AC559" s="1016"/>
      <c r="AD559" s="1020">
        <f t="shared" si="18"/>
        <v>1280187</v>
      </c>
      <c r="AE559" s="1021"/>
      <c r="AF559" s="1021"/>
      <c r="AG559" s="1022"/>
      <c r="ALJ559" s="36"/>
      <c r="ALK559" s="36"/>
    </row>
    <row r="560" spans="1:999" ht="34.5" customHeight="1" x14ac:dyDescent="0.2">
      <c r="A560" s="56">
        <v>55</v>
      </c>
      <c r="B560" s="1023"/>
      <c r="C560" s="1024"/>
      <c r="D560" s="1025"/>
      <c r="E560" s="1023">
        <v>744251</v>
      </c>
      <c r="F560" s="1025"/>
      <c r="G560" s="1043" t="s">
        <v>80</v>
      </c>
      <c r="H560" s="1044"/>
      <c r="I560" s="1044"/>
      <c r="J560" s="1044"/>
      <c r="K560" s="1044"/>
      <c r="L560" s="1044"/>
      <c r="M560" s="1044"/>
      <c r="N560" s="1044"/>
      <c r="O560" s="1044"/>
      <c r="P560" s="1044"/>
      <c r="Q560" s="1045"/>
      <c r="R560" s="1014">
        <v>0</v>
      </c>
      <c r="S560" s="1015"/>
      <c r="T560" s="1015"/>
      <c r="U560" s="1015">
        <v>8000000</v>
      </c>
      <c r="V560" s="1015"/>
      <c r="W560" s="1016"/>
      <c r="X560" s="1349">
        <v>0</v>
      </c>
      <c r="Y560" s="1350"/>
      <c r="Z560" s="1017"/>
      <c r="AA560" s="1018"/>
      <c r="AB560" s="1018"/>
      <c r="AC560" s="1019"/>
      <c r="AD560" s="1020">
        <f t="shared" si="18"/>
        <v>8000000</v>
      </c>
      <c r="AE560" s="1021"/>
      <c r="AF560" s="1021"/>
      <c r="AG560" s="1022"/>
      <c r="ALJ560" s="36"/>
      <c r="ALK560" s="36"/>
    </row>
    <row r="561" spans="1:999" ht="15.75" customHeight="1" x14ac:dyDescent="0.2">
      <c r="A561" s="8"/>
      <c r="B561" s="1026">
        <v>745000</v>
      </c>
      <c r="C561" s="1027"/>
      <c r="D561" s="1028"/>
      <c r="E561" s="1029"/>
      <c r="F561" s="1030"/>
      <c r="G561" s="1346" t="s">
        <v>81</v>
      </c>
      <c r="H561" s="1347"/>
      <c r="I561" s="1347"/>
      <c r="J561" s="1347"/>
      <c r="K561" s="1347"/>
      <c r="L561" s="1347"/>
      <c r="M561" s="1347"/>
      <c r="N561" s="1347"/>
      <c r="O561" s="1347"/>
      <c r="P561" s="1347"/>
      <c r="Q561" s="1348"/>
      <c r="R561" s="1037">
        <f>SUM(R562:R564)</f>
        <v>14400000</v>
      </c>
      <c r="S561" s="1038"/>
      <c r="T561" s="1039"/>
      <c r="U561" s="1037">
        <f>SUM(U562:W564)</f>
        <v>12489727.25</v>
      </c>
      <c r="V561" s="1038"/>
      <c r="W561" s="1039"/>
      <c r="X561" s="1353">
        <f t="shared" si="17"/>
        <v>0.86734217013888892</v>
      </c>
      <c r="Y561" s="1354"/>
      <c r="Z561" s="1037">
        <f>Z563+Z562+Z564</f>
        <v>1234443.75</v>
      </c>
      <c r="AA561" s="1038"/>
      <c r="AB561" s="1038"/>
      <c r="AC561" s="1039"/>
      <c r="AD561" s="1040">
        <f t="shared" si="18"/>
        <v>13724171</v>
      </c>
      <c r="AE561" s="1041"/>
      <c r="AF561" s="1041"/>
      <c r="AG561" s="1042"/>
      <c r="ALJ561" s="36"/>
      <c r="ALK561" s="36"/>
    </row>
    <row r="562" spans="1:999" ht="27" customHeight="1" x14ac:dyDescent="0.2">
      <c r="A562" s="56">
        <v>56</v>
      </c>
      <c r="B562" s="1023"/>
      <c r="C562" s="1024"/>
      <c r="D562" s="1025"/>
      <c r="E562" s="1023">
        <v>745151</v>
      </c>
      <c r="F562" s="1025"/>
      <c r="G562" s="1043" t="s">
        <v>82</v>
      </c>
      <c r="H562" s="1044"/>
      <c r="I562" s="1044"/>
      <c r="J562" s="1044"/>
      <c r="K562" s="1044"/>
      <c r="L562" s="1044"/>
      <c r="M562" s="1044"/>
      <c r="N562" s="1044"/>
      <c r="O562" s="1044"/>
      <c r="P562" s="1044"/>
      <c r="Q562" s="1045"/>
      <c r="R562" s="1014">
        <v>11000000</v>
      </c>
      <c r="S562" s="1015"/>
      <c r="T562" s="1015"/>
      <c r="U562" s="1015">
        <v>10634042.949999999</v>
      </c>
      <c r="V562" s="1015"/>
      <c r="W562" s="1016"/>
      <c r="X562" s="1349">
        <f t="shared" si="17"/>
        <v>0.96673117727272717</v>
      </c>
      <c r="Y562" s="1350"/>
      <c r="Z562" s="1014">
        <v>1234443.75</v>
      </c>
      <c r="AA562" s="1015"/>
      <c r="AB562" s="1015"/>
      <c r="AC562" s="1016"/>
      <c r="AD562" s="1020">
        <f t="shared" si="18"/>
        <v>11868486.699999999</v>
      </c>
      <c r="AE562" s="1021"/>
      <c r="AF562" s="1021"/>
      <c r="AG562" s="1022"/>
      <c r="ALJ562" s="36"/>
      <c r="ALK562" s="36"/>
    </row>
    <row r="563" spans="1:999" ht="31.5" customHeight="1" x14ac:dyDescent="0.2">
      <c r="A563" s="56">
        <v>57</v>
      </c>
      <c r="B563" s="1023"/>
      <c r="C563" s="1024"/>
      <c r="D563" s="1025"/>
      <c r="E563" s="1023">
        <v>745153</v>
      </c>
      <c r="F563" s="1025"/>
      <c r="G563" s="1043" t="s">
        <v>696</v>
      </c>
      <c r="H563" s="1044"/>
      <c r="I563" s="1044"/>
      <c r="J563" s="1044"/>
      <c r="K563" s="1044"/>
      <c r="L563" s="1044"/>
      <c r="M563" s="1044"/>
      <c r="N563" s="1044"/>
      <c r="O563" s="1044"/>
      <c r="P563" s="1044"/>
      <c r="Q563" s="1045"/>
      <c r="R563" s="1014">
        <v>2000000</v>
      </c>
      <c r="S563" s="1015"/>
      <c r="T563" s="1015"/>
      <c r="U563" s="1015">
        <v>513456.3</v>
      </c>
      <c r="V563" s="1015"/>
      <c r="W563" s="1016"/>
      <c r="X563" s="1349">
        <f t="shared" si="17"/>
        <v>0.25672814999999999</v>
      </c>
      <c r="Y563" s="1350"/>
      <c r="Z563" s="1014"/>
      <c r="AA563" s="1015"/>
      <c r="AB563" s="1015"/>
      <c r="AC563" s="1016"/>
      <c r="AD563" s="1020">
        <f t="shared" si="18"/>
        <v>513456.3</v>
      </c>
      <c r="AE563" s="1021"/>
      <c r="AF563" s="1021"/>
      <c r="AG563" s="1022"/>
      <c r="ALJ563" s="36"/>
      <c r="ALK563" s="36"/>
    </row>
    <row r="564" spans="1:999" ht="30.75" customHeight="1" x14ac:dyDescent="0.2">
      <c r="A564" s="56">
        <v>58</v>
      </c>
      <c r="B564" s="1023"/>
      <c r="C564" s="1024"/>
      <c r="D564" s="1025"/>
      <c r="E564" s="1023">
        <v>745154</v>
      </c>
      <c r="F564" s="1025"/>
      <c r="G564" s="1043" t="s">
        <v>695</v>
      </c>
      <c r="H564" s="1044"/>
      <c r="I564" s="1044"/>
      <c r="J564" s="1044"/>
      <c r="K564" s="1044"/>
      <c r="L564" s="1044"/>
      <c r="M564" s="1044"/>
      <c r="N564" s="1044"/>
      <c r="O564" s="1044"/>
      <c r="P564" s="1044"/>
      <c r="Q564" s="1045"/>
      <c r="R564" s="1014">
        <v>1400000</v>
      </c>
      <c r="S564" s="1015"/>
      <c r="T564" s="1015"/>
      <c r="U564" s="1015">
        <v>1342228</v>
      </c>
      <c r="V564" s="1015"/>
      <c r="W564" s="1016"/>
      <c r="X564" s="1349">
        <f t="shared" si="17"/>
        <v>0.95873428571428576</v>
      </c>
      <c r="Y564" s="1350"/>
      <c r="Z564" s="1014"/>
      <c r="AA564" s="1015"/>
      <c r="AB564" s="1015"/>
      <c r="AC564" s="1016"/>
      <c r="AD564" s="1020">
        <f t="shared" si="18"/>
        <v>1342228</v>
      </c>
      <c r="AE564" s="1021"/>
      <c r="AF564" s="1021"/>
      <c r="AG564" s="1022"/>
      <c r="ALJ564" s="36"/>
      <c r="ALK564" s="36"/>
    </row>
    <row r="565" spans="1:999" ht="15.75" customHeight="1" x14ac:dyDescent="0.2">
      <c r="A565" s="55"/>
      <c r="B565" s="1402">
        <v>770000</v>
      </c>
      <c r="C565" s="1407"/>
      <c r="D565" s="1403"/>
      <c r="E565" s="1402"/>
      <c r="F565" s="1403"/>
      <c r="G565" s="1387" t="s">
        <v>83</v>
      </c>
      <c r="H565" s="1388"/>
      <c r="I565" s="1388"/>
      <c r="J565" s="1388"/>
      <c r="K565" s="1388"/>
      <c r="L565" s="1388"/>
      <c r="M565" s="1388"/>
      <c r="N565" s="1388"/>
      <c r="O565" s="1388"/>
      <c r="P565" s="1388"/>
      <c r="Q565" s="1389"/>
      <c r="R565" s="1374">
        <f>R566+R568</f>
        <v>0</v>
      </c>
      <c r="S565" s="1375"/>
      <c r="T565" s="1376"/>
      <c r="U565" s="1374">
        <f>U566+U568</f>
        <v>1125409.73</v>
      </c>
      <c r="V565" s="1375"/>
      <c r="W565" s="1376"/>
      <c r="X565" s="1351">
        <v>0</v>
      </c>
      <c r="Y565" s="1352"/>
      <c r="Z565" s="1374">
        <f>Z566</f>
        <v>85425.600000000006</v>
      </c>
      <c r="AA565" s="1375"/>
      <c r="AB565" s="1375"/>
      <c r="AC565" s="1376"/>
      <c r="AD565" s="1360">
        <f t="shared" si="18"/>
        <v>1210835.33</v>
      </c>
      <c r="AE565" s="1361"/>
      <c r="AF565" s="1361"/>
      <c r="AG565" s="1362"/>
      <c r="ALJ565" s="36"/>
      <c r="ALK565" s="36"/>
    </row>
    <row r="566" spans="1:999" ht="16.5" customHeight="1" x14ac:dyDescent="0.2">
      <c r="A566" s="8"/>
      <c r="B566" s="1026">
        <v>771000</v>
      </c>
      <c r="C566" s="1027"/>
      <c r="D566" s="1028"/>
      <c r="E566" s="1029"/>
      <c r="F566" s="1030"/>
      <c r="G566" s="1346" t="s">
        <v>83</v>
      </c>
      <c r="H566" s="1347"/>
      <c r="I566" s="1347"/>
      <c r="J566" s="1347"/>
      <c r="K566" s="1347"/>
      <c r="L566" s="1347"/>
      <c r="M566" s="1347"/>
      <c r="N566" s="1347"/>
      <c r="O566" s="1347"/>
      <c r="P566" s="1347"/>
      <c r="Q566" s="1348"/>
      <c r="R566" s="1037">
        <f>R567</f>
        <v>0</v>
      </c>
      <c r="S566" s="1038"/>
      <c r="T566" s="1039"/>
      <c r="U566" s="1037">
        <f>U567</f>
        <v>0</v>
      </c>
      <c r="V566" s="1038"/>
      <c r="W566" s="1039"/>
      <c r="X566" s="1353">
        <v>0</v>
      </c>
      <c r="Y566" s="1354"/>
      <c r="Z566" s="1037">
        <f>Z567+Z570</f>
        <v>85425.600000000006</v>
      </c>
      <c r="AA566" s="1038"/>
      <c r="AB566" s="1038"/>
      <c r="AC566" s="1039"/>
      <c r="AD566" s="1040">
        <f t="shared" si="18"/>
        <v>85425.600000000006</v>
      </c>
      <c r="AE566" s="1041"/>
      <c r="AF566" s="1041"/>
      <c r="AG566" s="1042"/>
      <c r="ALJ566" s="36"/>
      <c r="ALK566" s="36"/>
    </row>
    <row r="567" spans="1:999" ht="37.5" customHeight="1" x14ac:dyDescent="0.2">
      <c r="A567" s="56">
        <v>59</v>
      </c>
      <c r="B567" s="1023"/>
      <c r="C567" s="1024"/>
      <c r="D567" s="1025"/>
      <c r="E567" s="1023">
        <v>771111</v>
      </c>
      <c r="F567" s="1025"/>
      <c r="G567" s="1043" t="s">
        <v>84</v>
      </c>
      <c r="H567" s="1044"/>
      <c r="I567" s="1044"/>
      <c r="J567" s="1044"/>
      <c r="K567" s="1044"/>
      <c r="L567" s="1044"/>
      <c r="M567" s="1044"/>
      <c r="N567" s="1044"/>
      <c r="O567" s="1044"/>
      <c r="P567" s="1044"/>
      <c r="Q567" s="1045"/>
      <c r="R567" s="1014">
        <v>0</v>
      </c>
      <c r="S567" s="1015"/>
      <c r="T567" s="1015"/>
      <c r="U567" s="1015"/>
      <c r="V567" s="1015"/>
      <c r="W567" s="1016"/>
      <c r="X567" s="1349">
        <v>0</v>
      </c>
      <c r="Y567" s="1350"/>
      <c r="Z567" s="1014">
        <v>85425.600000000006</v>
      </c>
      <c r="AA567" s="1015"/>
      <c r="AB567" s="1015"/>
      <c r="AC567" s="1016"/>
      <c r="AD567" s="1020">
        <f t="shared" si="18"/>
        <v>85425.600000000006</v>
      </c>
      <c r="AE567" s="1021"/>
      <c r="AF567" s="1021"/>
      <c r="AG567" s="1022"/>
      <c r="ALJ567" s="36"/>
      <c r="ALK567" s="36"/>
    </row>
    <row r="568" spans="1:999" ht="12" customHeight="1" x14ac:dyDescent="0.2">
      <c r="A568" s="32"/>
      <c r="B568" s="1980">
        <v>772000</v>
      </c>
      <c r="C568" s="1981"/>
      <c r="D568" s="1982"/>
      <c r="E568" s="1994"/>
      <c r="F568" s="1995"/>
      <c r="G568" s="1996" t="s">
        <v>705</v>
      </c>
      <c r="H568" s="1997"/>
      <c r="I568" s="1997"/>
      <c r="J568" s="1997"/>
      <c r="K568" s="1997"/>
      <c r="L568" s="1997"/>
      <c r="M568" s="1997"/>
      <c r="N568" s="1997"/>
      <c r="O568" s="1997"/>
      <c r="P568" s="1997"/>
      <c r="Q568" s="1998"/>
      <c r="R568" s="1404">
        <f>+R570+R569</f>
        <v>0</v>
      </c>
      <c r="S568" s="1405"/>
      <c r="T568" s="1406"/>
      <c r="U568" s="1404">
        <f>+U570+U569</f>
        <v>1125409.73</v>
      </c>
      <c r="V568" s="1405"/>
      <c r="W568" s="1406"/>
      <c r="X568" s="1433">
        <v>0</v>
      </c>
      <c r="Y568" s="1434"/>
      <c r="Z568" s="1404"/>
      <c r="AA568" s="1405"/>
      <c r="AB568" s="1405"/>
      <c r="AC568" s="1406"/>
      <c r="AD568" s="1404">
        <f t="shared" si="18"/>
        <v>1125409.73</v>
      </c>
      <c r="AE568" s="1405"/>
      <c r="AF568" s="1405"/>
      <c r="AG568" s="1406"/>
      <c r="ALJ568" s="36"/>
      <c r="ALK568" s="36"/>
    </row>
    <row r="569" spans="1:999" ht="33" customHeight="1" x14ac:dyDescent="0.2">
      <c r="A569" s="56">
        <v>60</v>
      </c>
      <c r="B569" s="1023"/>
      <c r="C569" s="1024"/>
      <c r="D569" s="1025"/>
      <c r="E569" s="1023">
        <v>772114</v>
      </c>
      <c r="F569" s="1025"/>
      <c r="G569" s="1043" t="s">
        <v>1363</v>
      </c>
      <c r="H569" s="1044"/>
      <c r="I569" s="1044"/>
      <c r="J569" s="1044"/>
      <c r="K569" s="1044"/>
      <c r="L569" s="1044"/>
      <c r="M569" s="1044"/>
      <c r="N569" s="1044"/>
      <c r="O569" s="1044"/>
      <c r="P569" s="1044"/>
      <c r="Q569" s="1045"/>
      <c r="R569" s="1014">
        <v>0</v>
      </c>
      <c r="S569" s="1015"/>
      <c r="T569" s="1015"/>
      <c r="U569" s="1015">
        <v>1125409.73</v>
      </c>
      <c r="V569" s="1015"/>
      <c r="W569" s="1016"/>
      <c r="X569" s="1349">
        <v>0</v>
      </c>
      <c r="Y569" s="1350"/>
      <c r="Z569" s="1014"/>
      <c r="AA569" s="1015"/>
      <c r="AB569" s="1015"/>
      <c r="AC569" s="1016"/>
      <c r="AD569" s="1020">
        <f t="shared" si="18"/>
        <v>1125409.73</v>
      </c>
      <c r="AE569" s="1021"/>
      <c r="AF569" s="1021"/>
      <c r="AG569" s="1022"/>
      <c r="ALJ569" s="36"/>
      <c r="ALK569" s="36"/>
    </row>
    <row r="570" spans="1:999" ht="38.25" customHeight="1" x14ac:dyDescent="0.2">
      <c r="A570" s="56">
        <v>61</v>
      </c>
      <c r="B570" s="1023"/>
      <c r="C570" s="1024"/>
      <c r="D570" s="1025"/>
      <c r="E570" s="1023">
        <v>772125</v>
      </c>
      <c r="F570" s="1025"/>
      <c r="G570" s="1043" t="s">
        <v>706</v>
      </c>
      <c r="H570" s="1044"/>
      <c r="I570" s="1044"/>
      <c r="J570" s="1044"/>
      <c r="K570" s="1044"/>
      <c r="L570" s="1044"/>
      <c r="M570" s="1044"/>
      <c r="N570" s="1044"/>
      <c r="O570" s="1044"/>
      <c r="P570" s="1044"/>
      <c r="Q570" s="1045"/>
      <c r="R570" s="1014">
        <v>0</v>
      </c>
      <c r="S570" s="1015"/>
      <c r="T570" s="1015"/>
      <c r="U570" s="1015">
        <v>0</v>
      </c>
      <c r="V570" s="1015"/>
      <c r="W570" s="1016"/>
      <c r="X570" s="1349">
        <v>0</v>
      </c>
      <c r="Y570" s="1350"/>
      <c r="Z570" s="1014"/>
      <c r="AA570" s="1015"/>
      <c r="AB570" s="1015"/>
      <c r="AC570" s="1016"/>
      <c r="AD570" s="1020">
        <f t="shared" si="18"/>
        <v>0</v>
      </c>
      <c r="AE570" s="1021"/>
      <c r="AF570" s="1021"/>
      <c r="AG570" s="1022"/>
      <c r="ALJ570" s="36"/>
      <c r="ALK570" s="36"/>
    </row>
    <row r="571" spans="1:999" ht="13.5" customHeight="1" x14ac:dyDescent="0.2">
      <c r="A571" s="58"/>
      <c r="B571" s="1486">
        <v>800000</v>
      </c>
      <c r="C571" s="1487"/>
      <c r="D571" s="1488"/>
      <c r="E571" s="1495"/>
      <c r="F571" s="1496"/>
      <c r="G571" s="1951" t="s">
        <v>85</v>
      </c>
      <c r="H571" s="1952"/>
      <c r="I571" s="1952"/>
      <c r="J571" s="1952"/>
      <c r="K571" s="1952"/>
      <c r="L571" s="1952"/>
      <c r="M571" s="1952"/>
      <c r="N571" s="1952"/>
      <c r="O571" s="1952"/>
      <c r="P571" s="1952"/>
      <c r="Q571" s="1953"/>
      <c r="R571" s="1949">
        <f>R572</f>
        <v>3300000</v>
      </c>
      <c r="S571" s="1950"/>
      <c r="T571" s="1990"/>
      <c r="U571" s="1949">
        <f>U572</f>
        <v>5476618.9800000004</v>
      </c>
      <c r="V571" s="1950"/>
      <c r="W571" s="1990"/>
      <c r="X571" s="1991">
        <f t="shared" si="17"/>
        <v>1.6595815090909092</v>
      </c>
      <c r="Y571" s="1992"/>
      <c r="Z571" s="1949">
        <f>Z572</f>
        <v>0</v>
      </c>
      <c r="AA571" s="1950"/>
      <c r="AB571" s="1950"/>
      <c r="AC571" s="1990"/>
      <c r="AD571" s="1468">
        <f t="shared" si="18"/>
        <v>5476618.9800000004</v>
      </c>
      <c r="AE571" s="1469"/>
      <c r="AF571" s="1469"/>
      <c r="AG571" s="1470"/>
      <c r="ALJ571" s="36"/>
      <c r="ALK571" s="36"/>
    </row>
    <row r="572" spans="1:999" ht="13.5" customHeight="1" x14ac:dyDescent="0.2">
      <c r="A572" s="55"/>
      <c r="B572" s="1402">
        <v>810000</v>
      </c>
      <c r="C572" s="1407"/>
      <c r="D572" s="1403"/>
      <c r="E572" s="1402"/>
      <c r="F572" s="1403"/>
      <c r="G572" s="1387" t="s">
        <v>86</v>
      </c>
      <c r="H572" s="1388"/>
      <c r="I572" s="1388"/>
      <c r="J572" s="1388"/>
      <c r="K572" s="1388"/>
      <c r="L572" s="1388"/>
      <c r="M572" s="1388"/>
      <c r="N572" s="1388"/>
      <c r="O572" s="1388"/>
      <c r="P572" s="1388"/>
      <c r="Q572" s="1389"/>
      <c r="R572" s="1374">
        <f>R573+R576</f>
        <v>3300000</v>
      </c>
      <c r="S572" s="1375"/>
      <c r="T572" s="1376"/>
      <c r="U572" s="1374">
        <f>U573+U576</f>
        <v>5476618.9800000004</v>
      </c>
      <c r="V572" s="1375"/>
      <c r="W572" s="1376"/>
      <c r="X572" s="1351">
        <f t="shared" si="17"/>
        <v>1.6595815090909092</v>
      </c>
      <c r="Y572" s="1352"/>
      <c r="Z572" s="1374">
        <f>Z573+Z576</f>
        <v>0</v>
      </c>
      <c r="AA572" s="1375"/>
      <c r="AB572" s="1375"/>
      <c r="AC572" s="1376"/>
      <c r="AD572" s="1360">
        <f t="shared" si="18"/>
        <v>5476618.9800000004</v>
      </c>
      <c r="AE572" s="1361"/>
      <c r="AF572" s="1361"/>
      <c r="AG572" s="1362"/>
      <c r="ALJ572" s="36"/>
      <c r="ALK572" s="36"/>
    </row>
    <row r="573" spans="1:999" ht="13.5" customHeight="1" x14ac:dyDescent="0.2">
      <c r="A573" s="56"/>
      <c r="B573" s="1957">
        <v>811000</v>
      </c>
      <c r="C573" s="1958"/>
      <c r="D573" s="1959"/>
      <c r="E573" s="1423"/>
      <c r="F573" s="1424"/>
      <c r="G573" s="1425" t="s">
        <v>87</v>
      </c>
      <c r="H573" s="1426"/>
      <c r="I573" s="1426"/>
      <c r="J573" s="1426"/>
      <c r="K573" s="1426"/>
      <c r="L573" s="1426"/>
      <c r="M573" s="1426"/>
      <c r="N573" s="1426"/>
      <c r="O573" s="1426"/>
      <c r="P573" s="1426"/>
      <c r="Q573" s="1427"/>
      <c r="R573" s="1497">
        <f>SUM(R574:R575)</f>
        <v>3300000</v>
      </c>
      <c r="S573" s="1498"/>
      <c r="T573" s="1499"/>
      <c r="U573" s="1497">
        <f>SUM(U574:U575)</f>
        <v>5476618.9800000004</v>
      </c>
      <c r="V573" s="1498"/>
      <c r="W573" s="1499"/>
      <c r="X573" s="1431">
        <f t="shared" si="17"/>
        <v>1.6595815090909092</v>
      </c>
      <c r="Y573" s="1432"/>
      <c r="Z573" s="1500"/>
      <c r="AA573" s="1501"/>
      <c r="AB573" s="1501"/>
      <c r="AC573" s="1502"/>
      <c r="AD573" s="1503">
        <f t="shared" si="18"/>
        <v>5476618.9800000004</v>
      </c>
      <c r="AE573" s="1504"/>
      <c r="AF573" s="1504"/>
      <c r="AG573" s="1505"/>
      <c r="ALJ573" s="36"/>
      <c r="ALK573" s="36"/>
    </row>
    <row r="574" spans="1:999" ht="21.75" customHeight="1" x14ac:dyDescent="0.2">
      <c r="A574" s="56">
        <v>62</v>
      </c>
      <c r="B574" s="1023"/>
      <c r="C574" s="1024"/>
      <c r="D574" s="1025"/>
      <c r="E574" s="1023">
        <v>811151</v>
      </c>
      <c r="F574" s="1025"/>
      <c r="G574" s="1043" t="s">
        <v>88</v>
      </c>
      <c r="H574" s="1044"/>
      <c r="I574" s="1044"/>
      <c r="J574" s="1044"/>
      <c r="K574" s="1044"/>
      <c r="L574" s="1044"/>
      <c r="M574" s="1044"/>
      <c r="N574" s="1044"/>
      <c r="O574" s="1044"/>
      <c r="P574" s="1044"/>
      <c r="Q574" s="1045"/>
      <c r="R574" s="1014">
        <v>0</v>
      </c>
      <c r="S574" s="1015"/>
      <c r="T574" s="1015"/>
      <c r="U574" s="1015">
        <v>5015840.29</v>
      </c>
      <c r="V574" s="1015"/>
      <c r="W574" s="1016"/>
      <c r="X574" s="1349">
        <v>0</v>
      </c>
      <c r="Y574" s="1350"/>
      <c r="Z574" s="1017"/>
      <c r="AA574" s="1018"/>
      <c r="AB574" s="1018"/>
      <c r="AC574" s="1019"/>
      <c r="AD574" s="1020">
        <f t="shared" si="18"/>
        <v>5015840.29</v>
      </c>
      <c r="AE574" s="1021"/>
      <c r="AF574" s="1021"/>
      <c r="AG574" s="1022"/>
      <c r="ALJ574" s="36"/>
      <c r="ALK574" s="36"/>
    </row>
    <row r="575" spans="1:999" ht="15.75" customHeight="1" x14ac:dyDescent="0.2">
      <c r="A575" s="56">
        <v>63</v>
      </c>
      <c r="B575" s="1986"/>
      <c r="C575" s="1986"/>
      <c r="D575" s="1986"/>
      <c r="E575" s="1986">
        <v>811153</v>
      </c>
      <c r="F575" s="1986"/>
      <c r="G575" s="1043" t="s">
        <v>689</v>
      </c>
      <c r="H575" s="1044"/>
      <c r="I575" s="1044"/>
      <c r="J575" s="1044"/>
      <c r="K575" s="1044"/>
      <c r="L575" s="1044"/>
      <c r="M575" s="1044"/>
      <c r="N575" s="1044"/>
      <c r="O575" s="1044"/>
      <c r="P575" s="1044"/>
      <c r="Q575" s="1045"/>
      <c r="R575" s="1014">
        <v>3300000</v>
      </c>
      <c r="S575" s="1015"/>
      <c r="T575" s="1015"/>
      <c r="U575" s="1015">
        <v>460778.69</v>
      </c>
      <c r="V575" s="1015"/>
      <c r="W575" s="1015"/>
      <c r="X575" s="1349">
        <f t="shared" si="17"/>
        <v>0.13962990606060607</v>
      </c>
      <c r="Y575" s="1350"/>
      <c r="Z575" s="1017"/>
      <c r="AA575" s="1018"/>
      <c r="AB575" s="1018"/>
      <c r="AC575" s="1019"/>
      <c r="AD575" s="1020">
        <f t="shared" si="18"/>
        <v>460778.69</v>
      </c>
      <c r="AE575" s="1021"/>
      <c r="AF575" s="1021"/>
      <c r="AG575" s="1022"/>
      <c r="ALJ575" s="36"/>
      <c r="ALK575" s="36"/>
    </row>
    <row r="576" spans="1:999" ht="14.25" customHeight="1" x14ac:dyDescent="0.2">
      <c r="A576" s="56"/>
      <c r="B576" s="1978">
        <v>812000</v>
      </c>
      <c r="C576" s="1978"/>
      <c r="D576" s="1978"/>
      <c r="E576" s="1979"/>
      <c r="F576" s="1979"/>
      <c r="G576" s="1425" t="s">
        <v>89</v>
      </c>
      <c r="H576" s="1426"/>
      <c r="I576" s="1426"/>
      <c r="J576" s="1426"/>
      <c r="K576" s="1426"/>
      <c r="L576" s="1426"/>
      <c r="M576" s="1426"/>
      <c r="N576" s="1426"/>
      <c r="O576" s="1426"/>
      <c r="P576" s="1426"/>
      <c r="Q576" s="1427"/>
      <c r="R576" s="1497">
        <f>+R577</f>
        <v>0</v>
      </c>
      <c r="S576" s="1498"/>
      <c r="T576" s="1498"/>
      <c r="U576" s="1497">
        <f>+U577</f>
        <v>0</v>
      </c>
      <c r="V576" s="1498"/>
      <c r="W576" s="1498"/>
      <c r="X576" s="1349">
        <v>0</v>
      </c>
      <c r="Y576" s="1350"/>
      <c r="Z576" s="1497">
        <f>+Z577</f>
        <v>0</v>
      </c>
      <c r="AA576" s="1498"/>
      <c r="AB576" s="1498"/>
      <c r="AC576" s="1499"/>
      <c r="AD576" s="1503">
        <f t="shared" si="18"/>
        <v>0</v>
      </c>
      <c r="AE576" s="1504"/>
      <c r="AF576" s="1504"/>
      <c r="AG576" s="1505"/>
      <c r="ALJ576" s="36"/>
      <c r="ALK576" s="36"/>
    </row>
    <row r="577" spans="1:999" ht="25.5" customHeight="1" x14ac:dyDescent="0.2">
      <c r="A577" s="56">
        <v>64</v>
      </c>
      <c r="B577" s="1986"/>
      <c r="C577" s="1986"/>
      <c r="D577" s="1986"/>
      <c r="E577" s="1986">
        <v>812151</v>
      </c>
      <c r="F577" s="1986"/>
      <c r="G577" s="1043" t="s">
        <v>90</v>
      </c>
      <c r="H577" s="1044"/>
      <c r="I577" s="1044"/>
      <c r="J577" s="1044"/>
      <c r="K577" s="1044"/>
      <c r="L577" s="1044"/>
      <c r="M577" s="1044"/>
      <c r="N577" s="1044"/>
      <c r="O577" s="1044"/>
      <c r="P577" s="1044"/>
      <c r="Q577" s="1045"/>
      <c r="R577" s="1014">
        <v>0</v>
      </c>
      <c r="S577" s="1015"/>
      <c r="T577" s="1015"/>
      <c r="U577" s="1015">
        <v>0</v>
      </c>
      <c r="V577" s="1015"/>
      <c r="W577" s="1015"/>
      <c r="X577" s="1349">
        <v>0</v>
      </c>
      <c r="Y577" s="1350"/>
      <c r="Z577" s="1014"/>
      <c r="AA577" s="1015"/>
      <c r="AB577" s="1015"/>
      <c r="AC577" s="1016"/>
      <c r="AD577" s="1020">
        <f t="shared" si="18"/>
        <v>0</v>
      </c>
      <c r="AE577" s="1021"/>
      <c r="AF577" s="1021"/>
      <c r="AG577" s="1022"/>
      <c r="ALJ577" s="36"/>
      <c r="ALK577" s="36"/>
    </row>
    <row r="578" spans="1:999" ht="25.5" customHeight="1" x14ac:dyDescent="0.2">
      <c r="A578" s="7"/>
      <c r="B578" s="1964">
        <v>900000</v>
      </c>
      <c r="C578" s="1964"/>
      <c r="D578" s="1964"/>
      <c r="E578" s="1993"/>
      <c r="F578" s="1993"/>
      <c r="G578" s="1951" t="s">
        <v>91</v>
      </c>
      <c r="H578" s="1952"/>
      <c r="I578" s="1952"/>
      <c r="J578" s="1952"/>
      <c r="K578" s="1952"/>
      <c r="L578" s="1952"/>
      <c r="M578" s="1952"/>
      <c r="N578" s="1952"/>
      <c r="O578" s="1952"/>
      <c r="P578" s="1952"/>
      <c r="Q578" s="1953"/>
      <c r="R578" s="1949">
        <f>R579+R582</f>
        <v>86671000</v>
      </c>
      <c r="S578" s="1950"/>
      <c r="T578" s="1950"/>
      <c r="U578" s="1949">
        <f>U579+U582</f>
        <v>53760223.689999998</v>
      </c>
      <c r="V578" s="1950"/>
      <c r="W578" s="1950"/>
      <c r="X578" s="1991">
        <f t="shared" si="17"/>
        <v>0.62027925938318462</v>
      </c>
      <c r="Y578" s="1992"/>
      <c r="Z578" s="1949">
        <f>Z582</f>
        <v>0</v>
      </c>
      <c r="AA578" s="1950"/>
      <c r="AB578" s="1950"/>
      <c r="AC578" s="1990"/>
      <c r="AD578" s="1468">
        <f t="shared" si="18"/>
        <v>53760223.689999998</v>
      </c>
      <c r="AE578" s="1469"/>
      <c r="AF578" s="1469"/>
      <c r="AG578" s="1470"/>
      <c r="ALJ578" s="36"/>
      <c r="ALK578" s="36"/>
    </row>
    <row r="579" spans="1:999" ht="15" customHeight="1" x14ac:dyDescent="0.2">
      <c r="A579" s="55"/>
      <c r="B579" s="1963">
        <v>910000</v>
      </c>
      <c r="C579" s="1963"/>
      <c r="D579" s="1963"/>
      <c r="E579" s="1963"/>
      <c r="F579" s="1963"/>
      <c r="G579" s="1387" t="s">
        <v>92</v>
      </c>
      <c r="H579" s="1388"/>
      <c r="I579" s="1388"/>
      <c r="J579" s="1388"/>
      <c r="K579" s="1388"/>
      <c r="L579" s="1388"/>
      <c r="M579" s="1388"/>
      <c r="N579" s="1388"/>
      <c r="O579" s="1388"/>
      <c r="P579" s="1388"/>
      <c r="Q579" s="1389"/>
      <c r="R579" s="1374">
        <f>R580</f>
        <v>86671000</v>
      </c>
      <c r="S579" s="1375"/>
      <c r="T579" s="1375"/>
      <c r="U579" s="1374">
        <f>U580</f>
        <v>53760223.689999998</v>
      </c>
      <c r="V579" s="1375"/>
      <c r="W579" s="1375"/>
      <c r="X579" s="1351">
        <f t="shared" si="17"/>
        <v>0.62027925938318462</v>
      </c>
      <c r="Y579" s="1352"/>
      <c r="Z579" s="2144"/>
      <c r="AA579" s="2145"/>
      <c r="AB579" s="2145"/>
      <c r="AC579" s="2146"/>
      <c r="AD579" s="1360">
        <f t="shared" si="18"/>
        <v>53760223.689999998</v>
      </c>
      <c r="AE579" s="1361"/>
      <c r="AF579" s="1361"/>
      <c r="AG579" s="1362"/>
      <c r="ALJ579" s="36"/>
      <c r="ALK579" s="36"/>
    </row>
    <row r="580" spans="1:999" ht="15" customHeight="1" x14ac:dyDescent="0.2">
      <c r="A580" s="8"/>
      <c r="B580" s="1983">
        <v>911000</v>
      </c>
      <c r="C580" s="1983"/>
      <c r="D580" s="1983"/>
      <c r="E580" s="1984"/>
      <c r="F580" s="1984"/>
      <c r="G580" s="1346" t="s">
        <v>93</v>
      </c>
      <c r="H580" s="1347"/>
      <c r="I580" s="1347"/>
      <c r="J580" s="1347"/>
      <c r="K580" s="1347"/>
      <c r="L580" s="1347"/>
      <c r="M580" s="1347"/>
      <c r="N580" s="1347"/>
      <c r="O580" s="1347"/>
      <c r="P580" s="1347"/>
      <c r="Q580" s="1348"/>
      <c r="R580" s="1037">
        <f>R581</f>
        <v>86671000</v>
      </c>
      <c r="S580" s="1038"/>
      <c r="T580" s="1038"/>
      <c r="U580" s="1037">
        <f>U581</f>
        <v>53760223.689999998</v>
      </c>
      <c r="V580" s="1038"/>
      <c r="W580" s="1038"/>
      <c r="X580" s="1353">
        <f t="shared" si="17"/>
        <v>0.62027925938318462</v>
      </c>
      <c r="Y580" s="1354"/>
      <c r="Z580" s="1037"/>
      <c r="AA580" s="1038"/>
      <c r="AB580" s="1038"/>
      <c r="AC580" s="1039"/>
      <c r="AD580" s="1040">
        <f t="shared" si="18"/>
        <v>53760223.689999998</v>
      </c>
      <c r="AE580" s="1041"/>
      <c r="AF580" s="1041"/>
      <c r="AG580" s="1042"/>
      <c r="ALJ580" s="36"/>
      <c r="ALK580" s="36"/>
    </row>
    <row r="581" spans="1:999" ht="24" customHeight="1" x14ac:dyDescent="0.2">
      <c r="A581" s="56">
        <v>65</v>
      </c>
      <c r="B581" s="1985"/>
      <c r="C581" s="1985"/>
      <c r="D581" s="1985"/>
      <c r="E581" s="1986">
        <v>911451</v>
      </c>
      <c r="F581" s="1986"/>
      <c r="G581" s="1043" t="s">
        <v>94</v>
      </c>
      <c r="H581" s="1044"/>
      <c r="I581" s="1044"/>
      <c r="J581" s="1044"/>
      <c r="K581" s="1044"/>
      <c r="L581" s="1044"/>
      <c r="M581" s="1044"/>
      <c r="N581" s="1044"/>
      <c r="O581" s="1044"/>
      <c r="P581" s="1044"/>
      <c r="Q581" s="1045"/>
      <c r="R581" s="1014">
        <v>86671000</v>
      </c>
      <c r="S581" s="1015"/>
      <c r="T581" s="1015"/>
      <c r="U581" s="1015">
        <v>53760223.689999998</v>
      </c>
      <c r="V581" s="1015"/>
      <c r="W581" s="1015"/>
      <c r="X581" s="1349">
        <f t="shared" si="17"/>
        <v>0.62027925938318462</v>
      </c>
      <c r="Y581" s="1350"/>
      <c r="Z581" s="1014"/>
      <c r="AA581" s="1015"/>
      <c r="AB581" s="1015"/>
      <c r="AC581" s="1016"/>
      <c r="AD581" s="1020">
        <f t="shared" si="18"/>
        <v>53760223.689999998</v>
      </c>
      <c r="AE581" s="1021"/>
      <c r="AF581" s="1021"/>
      <c r="AG581" s="1022"/>
      <c r="ALJ581" s="36"/>
      <c r="ALK581" s="36"/>
    </row>
    <row r="582" spans="1:999" ht="25.5" customHeight="1" x14ac:dyDescent="0.2">
      <c r="A582" s="55"/>
      <c r="B582" s="1963">
        <v>920000</v>
      </c>
      <c r="C582" s="1963"/>
      <c r="D582" s="1963"/>
      <c r="E582" s="1963"/>
      <c r="F582" s="1963"/>
      <c r="G582" s="1387" t="s">
        <v>95</v>
      </c>
      <c r="H582" s="1388"/>
      <c r="I582" s="1388"/>
      <c r="J582" s="1388"/>
      <c r="K582" s="1388"/>
      <c r="L582" s="1388"/>
      <c r="M582" s="1388"/>
      <c r="N582" s="1388"/>
      <c r="O582" s="1388"/>
      <c r="P582" s="1388"/>
      <c r="Q582" s="1389"/>
      <c r="R582" s="1374">
        <f>R583</f>
        <v>0</v>
      </c>
      <c r="S582" s="1375"/>
      <c r="T582" s="1375"/>
      <c r="U582" s="1374">
        <f>U583</f>
        <v>0</v>
      </c>
      <c r="V582" s="1375"/>
      <c r="W582" s="1375"/>
      <c r="X582" s="1351">
        <v>0</v>
      </c>
      <c r="Y582" s="1352"/>
      <c r="Z582" s="1374">
        <f>Z583</f>
        <v>0</v>
      </c>
      <c r="AA582" s="1375"/>
      <c r="AB582" s="1375"/>
      <c r="AC582" s="1376"/>
      <c r="AD582" s="1360">
        <f t="shared" si="18"/>
        <v>0</v>
      </c>
      <c r="AE582" s="1361"/>
      <c r="AF582" s="1361"/>
      <c r="AG582" s="1362"/>
      <c r="ALJ582" s="36"/>
      <c r="ALK582" s="36"/>
    </row>
    <row r="583" spans="1:999" ht="15" customHeight="1" x14ac:dyDescent="0.2">
      <c r="A583" s="56">
        <v>66</v>
      </c>
      <c r="B583" s="1986"/>
      <c r="C583" s="1986"/>
      <c r="D583" s="1986"/>
      <c r="E583" s="1986">
        <v>921951</v>
      </c>
      <c r="F583" s="1986"/>
      <c r="G583" s="1043" t="s">
        <v>96</v>
      </c>
      <c r="H583" s="1044"/>
      <c r="I583" s="1044"/>
      <c r="J583" s="1044"/>
      <c r="K583" s="1044"/>
      <c r="L583" s="1044"/>
      <c r="M583" s="1044"/>
      <c r="N583" s="1044"/>
      <c r="O583" s="1044"/>
      <c r="P583" s="1044"/>
      <c r="Q583" s="1045"/>
      <c r="R583" s="1014">
        <v>0</v>
      </c>
      <c r="S583" s="1015"/>
      <c r="T583" s="1015"/>
      <c r="U583" s="1015">
        <v>0</v>
      </c>
      <c r="V583" s="1015"/>
      <c r="W583" s="1016"/>
      <c r="X583" s="1349">
        <v>0</v>
      </c>
      <c r="Y583" s="1350"/>
      <c r="Z583" s="1017"/>
      <c r="AA583" s="1018"/>
      <c r="AB583" s="1018"/>
      <c r="AC583" s="1019"/>
      <c r="AD583" s="1020">
        <f t="shared" si="18"/>
        <v>0</v>
      </c>
      <c r="AE583" s="1021"/>
      <c r="AF583" s="1021"/>
      <c r="AG583" s="1022"/>
      <c r="ALJ583" s="36"/>
      <c r="ALK583" s="36"/>
    </row>
    <row r="584" spans="1:999" ht="24" customHeight="1" x14ac:dyDescent="0.2">
      <c r="A584" s="9"/>
      <c r="B584" s="1960" t="s">
        <v>97</v>
      </c>
      <c r="C584" s="1960"/>
      <c r="D584" s="1960"/>
      <c r="E584" s="1960"/>
      <c r="F584" s="1960"/>
      <c r="G584" s="1954" t="s">
        <v>98</v>
      </c>
      <c r="H584" s="1955"/>
      <c r="I584" s="1955"/>
      <c r="J584" s="1955"/>
      <c r="K584" s="1955"/>
      <c r="L584" s="1955"/>
      <c r="M584" s="1955"/>
      <c r="N584" s="1955"/>
      <c r="O584" s="1955"/>
      <c r="P584" s="1955"/>
      <c r="Q584" s="1956"/>
      <c r="R584" s="1750">
        <f>R485+R571+R578</f>
        <v>1475321696.22</v>
      </c>
      <c r="S584" s="1751"/>
      <c r="T584" s="1751"/>
      <c r="U584" s="1750">
        <f>U485+U571+U578</f>
        <v>1427095665.5699999</v>
      </c>
      <c r="V584" s="1751"/>
      <c r="W584" s="1751"/>
      <c r="X584" s="2122">
        <f t="shared" si="17"/>
        <v>0.96731151533013948</v>
      </c>
      <c r="Y584" s="2123"/>
      <c r="Z584" s="1750">
        <f>Z485+Z571+Z578</f>
        <v>23356682.82</v>
      </c>
      <c r="AA584" s="1751"/>
      <c r="AB584" s="1751"/>
      <c r="AC584" s="1752"/>
      <c r="AD584" s="1781">
        <f t="shared" si="18"/>
        <v>1450452348.3899999</v>
      </c>
      <c r="AE584" s="1782"/>
      <c r="AF584" s="1782"/>
      <c r="AG584" s="1783"/>
      <c r="ALJ584" s="36"/>
      <c r="ALK584" s="36"/>
    </row>
    <row r="585" spans="1:999" ht="24.75" customHeight="1" x14ac:dyDescent="0.2">
      <c r="A585" s="138"/>
      <c r="B585" s="1961" t="s">
        <v>99</v>
      </c>
      <c r="C585" s="1961"/>
      <c r="D585" s="1961"/>
      <c r="E585" s="1961"/>
      <c r="F585" s="1961"/>
      <c r="G585" s="1966" t="s">
        <v>100</v>
      </c>
      <c r="H585" s="1967"/>
      <c r="I585" s="1967"/>
      <c r="J585" s="1967"/>
      <c r="K585" s="1967"/>
      <c r="L585" s="1967"/>
      <c r="M585" s="1967"/>
      <c r="N585" s="1967"/>
      <c r="O585" s="1967"/>
      <c r="P585" s="1967"/>
      <c r="Q585" s="1968"/>
      <c r="R585" s="1999">
        <f>R484+R584+R483</f>
        <v>1562570176</v>
      </c>
      <c r="S585" s="2000"/>
      <c r="T585" s="2001"/>
      <c r="U585" s="1999">
        <f>U484+U584+U483</f>
        <v>1427095665.5699999</v>
      </c>
      <c r="V585" s="2000"/>
      <c r="W585" s="2001"/>
      <c r="X585" s="2124">
        <f t="shared" si="17"/>
        <v>0.91330020724138017</v>
      </c>
      <c r="Y585" s="2125"/>
      <c r="Z585" s="1744">
        <f>Z484+Z584</f>
        <v>23356682.82</v>
      </c>
      <c r="AA585" s="1745"/>
      <c r="AB585" s="1745"/>
      <c r="AC585" s="1746"/>
      <c r="AD585" s="1747">
        <f t="shared" si="18"/>
        <v>1450452348.3899999</v>
      </c>
      <c r="AE585" s="1748"/>
      <c r="AF585" s="1748"/>
      <c r="AG585" s="1749"/>
      <c r="ALJ585" s="36"/>
      <c r="ALK585" s="36"/>
    </row>
    <row r="586" spans="1:999" x14ac:dyDescent="0.2">
      <c r="G586" s="10"/>
      <c r="H586" s="11"/>
      <c r="I586" s="12"/>
      <c r="M586" s="13"/>
    </row>
    <row r="587" spans="1:999" x14ac:dyDescent="0.2">
      <c r="G587" s="10"/>
      <c r="H587" s="11"/>
      <c r="I587" s="12"/>
      <c r="M587" s="13"/>
    </row>
    <row r="588" spans="1:999" ht="14.25" customHeight="1" x14ac:dyDescent="0.2">
      <c r="A588" s="1911" t="s">
        <v>3436</v>
      </c>
      <c r="B588" s="1911"/>
      <c r="C588" s="1911"/>
      <c r="D588" s="1911"/>
      <c r="E588" s="1911"/>
      <c r="F588" s="1911"/>
      <c r="G588" s="1911"/>
      <c r="H588" s="1911"/>
      <c r="I588" s="1911"/>
      <c r="J588" s="1911"/>
      <c r="K588" s="1911"/>
      <c r="L588" s="1911"/>
      <c r="M588" s="1911"/>
      <c r="N588" s="1911"/>
      <c r="O588" s="1911"/>
      <c r="P588" s="1911"/>
      <c r="Q588" s="1911"/>
      <c r="R588" s="1911"/>
      <c r="S588" s="1911"/>
      <c r="T588" s="1911"/>
      <c r="U588" s="1911"/>
      <c r="V588" s="1911"/>
      <c r="W588" s="1911"/>
      <c r="X588" s="1911"/>
      <c r="Y588" s="1911"/>
      <c r="Z588" s="1911"/>
      <c r="AA588" s="1911"/>
      <c r="AB588" s="1911"/>
      <c r="AC588" s="1911"/>
      <c r="AD588" s="1911"/>
      <c r="AE588" s="1911"/>
      <c r="AF588" s="1911"/>
      <c r="AG588" s="1911"/>
    </row>
    <row r="589" spans="1:999" ht="13.5" customHeight="1" x14ac:dyDescent="0.2">
      <c r="A589" s="2002" t="s">
        <v>102</v>
      </c>
      <c r="B589" s="2002"/>
      <c r="C589" s="2002"/>
      <c r="D589" s="2002"/>
      <c r="E589" s="2002"/>
      <c r="F589" s="2002"/>
      <c r="G589" s="2002"/>
      <c r="H589" s="2002"/>
      <c r="I589" s="2002"/>
      <c r="J589" s="2002"/>
      <c r="K589" s="2002"/>
      <c r="L589" s="2002"/>
      <c r="M589" s="2002"/>
      <c r="N589" s="2002"/>
      <c r="O589" s="2002"/>
      <c r="P589" s="2002"/>
      <c r="Q589" s="2002"/>
      <c r="R589" s="2002"/>
      <c r="S589" s="2002"/>
      <c r="T589" s="2002"/>
      <c r="U589" s="2002"/>
      <c r="V589" s="2002"/>
      <c r="W589" s="2002"/>
      <c r="X589" s="2002"/>
      <c r="Y589" s="2002"/>
      <c r="Z589" s="2002"/>
      <c r="AA589" s="2002"/>
      <c r="AB589" s="2002"/>
      <c r="AC589" s="2002"/>
      <c r="AD589" s="2002"/>
      <c r="AE589" s="2002"/>
      <c r="AF589" s="2002"/>
      <c r="AG589" s="2002"/>
    </row>
    <row r="590" spans="1:999" ht="51" customHeight="1" x14ac:dyDescent="0.2">
      <c r="A590" s="66" t="s">
        <v>17</v>
      </c>
      <c r="B590" s="1965" t="s">
        <v>19</v>
      </c>
      <c r="C590" s="1965"/>
      <c r="D590" s="1965"/>
      <c r="E590" s="2042" t="s">
        <v>103</v>
      </c>
      <c r="F590" s="2043"/>
      <c r="G590" s="2043"/>
      <c r="H590" s="2043"/>
      <c r="I590" s="2043"/>
      <c r="J590" s="2043"/>
      <c r="K590" s="2043"/>
      <c r="L590" s="2043"/>
      <c r="M590" s="2043"/>
      <c r="N590" s="2043"/>
      <c r="O590" s="2043"/>
      <c r="P590" s="2043"/>
      <c r="Q590" s="2044"/>
      <c r="R590" s="1918" t="s">
        <v>4</v>
      </c>
      <c r="S590" s="1919"/>
      <c r="T590" s="1920"/>
      <c r="U590" s="1684" t="s">
        <v>1964</v>
      </c>
      <c r="V590" s="1685"/>
      <c r="W590" s="1686"/>
      <c r="X590" s="1684" t="s">
        <v>1308</v>
      </c>
      <c r="Y590" s="1685"/>
      <c r="Z590" s="1927" t="s">
        <v>105</v>
      </c>
      <c r="AA590" s="1928"/>
      <c r="AB590" s="1928"/>
      <c r="AC590" s="1929"/>
      <c r="AD590" s="1927" t="s">
        <v>106</v>
      </c>
      <c r="AE590" s="1928"/>
      <c r="AF590" s="1928"/>
      <c r="AG590" s="1929"/>
      <c r="ALK590" s="36"/>
    </row>
    <row r="591" spans="1:999" x14ac:dyDescent="0.2">
      <c r="A591" s="67">
        <v>1</v>
      </c>
      <c r="B591" s="1962">
        <v>2</v>
      </c>
      <c r="C591" s="1962"/>
      <c r="D591" s="1962"/>
      <c r="E591" s="1969">
        <v>3</v>
      </c>
      <c r="F591" s="1970"/>
      <c r="G591" s="1970"/>
      <c r="H591" s="1970"/>
      <c r="I591" s="1970"/>
      <c r="J591" s="1970"/>
      <c r="K591" s="1970"/>
      <c r="L591" s="1970"/>
      <c r="M591" s="1970"/>
      <c r="N591" s="1970"/>
      <c r="O591" s="1970"/>
      <c r="P591" s="1970"/>
      <c r="Q591" s="1971"/>
      <c r="R591" s="2003">
        <v>4</v>
      </c>
      <c r="S591" s="2004"/>
      <c r="T591" s="2005"/>
      <c r="U591" s="2003">
        <v>5</v>
      </c>
      <c r="V591" s="2004"/>
      <c r="W591" s="2005"/>
      <c r="X591" s="2003">
        <v>6</v>
      </c>
      <c r="Y591" s="2005"/>
      <c r="Z591" s="1987">
        <v>7</v>
      </c>
      <c r="AA591" s="1988"/>
      <c r="AB591" s="1988"/>
      <c r="AC591" s="1989"/>
      <c r="AD591" s="1987">
        <v>8</v>
      </c>
      <c r="AE591" s="1988"/>
      <c r="AF591" s="1988"/>
      <c r="AG591" s="1989"/>
      <c r="ALK591" s="36"/>
    </row>
    <row r="592" spans="1:999" ht="15" customHeight="1" x14ac:dyDescent="0.2">
      <c r="A592" s="14"/>
      <c r="B592" s="2011">
        <v>4</v>
      </c>
      <c r="C592" s="2011"/>
      <c r="D592" s="2011"/>
      <c r="E592" s="2012" t="s">
        <v>107</v>
      </c>
      <c r="F592" s="2013"/>
      <c r="G592" s="2013"/>
      <c r="H592" s="2013"/>
      <c r="I592" s="2013"/>
      <c r="J592" s="2013"/>
      <c r="K592" s="2013"/>
      <c r="L592" s="2013"/>
      <c r="M592" s="2013"/>
      <c r="N592" s="2013"/>
      <c r="O592" s="2013"/>
      <c r="P592" s="2013"/>
      <c r="Q592" s="2014"/>
      <c r="R592" s="1753">
        <f>R593+R600+R607+R610+R613+R617+R619+R623</f>
        <v>1308465024.9099998</v>
      </c>
      <c r="S592" s="1754"/>
      <c r="T592" s="1755"/>
      <c r="U592" s="1753">
        <f>U593+U600+U607+U610+U613+U617+U619+U623</f>
        <v>1193434477.5900004</v>
      </c>
      <c r="V592" s="1754"/>
      <c r="W592" s="1755"/>
      <c r="X592" s="1974">
        <f>(U592/R592)</f>
        <v>0.91208741148590378</v>
      </c>
      <c r="Y592" s="1975"/>
      <c r="Z592" s="1753">
        <f>Z593+Z600+Z607+Z610+Z613+Z617+Z619+Z623</f>
        <v>18282018.550000001</v>
      </c>
      <c r="AA592" s="1754"/>
      <c r="AB592" s="1754"/>
      <c r="AC592" s="1755"/>
      <c r="AD592" s="1753">
        <f>U592+Z592</f>
        <v>1211716496.1400003</v>
      </c>
      <c r="AE592" s="1754"/>
      <c r="AF592" s="1754"/>
      <c r="AG592" s="1755"/>
      <c r="ALK592" s="36"/>
    </row>
    <row r="593" spans="1:999" ht="15" customHeight="1" x14ac:dyDescent="0.2">
      <c r="A593" s="15"/>
      <c r="B593" s="1909">
        <v>41</v>
      </c>
      <c r="C593" s="1909"/>
      <c r="D593" s="1909"/>
      <c r="E593" s="1933" t="s">
        <v>10</v>
      </c>
      <c r="F593" s="1934"/>
      <c r="G593" s="1934"/>
      <c r="H593" s="1934"/>
      <c r="I593" s="1934"/>
      <c r="J593" s="1934"/>
      <c r="K593" s="1934"/>
      <c r="L593" s="1934"/>
      <c r="M593" s="1934"/>
      <c r="N593" s="1934"/>
      <c r="O593" s="1934"/>
      <c r="P593" s="1934"/>
      <c r="Q593" s="1935"/>
      <c r="R593" s="1768">
        <f>SUM(R594:R599)</f>
        <v>380497513.06</v>
      </c>
      <c r="S593" s="1769"/>
      <c r="T593" s="1770"/>
      <c r="U593" s="1768">
        <f>SUM(U594:U599)</f>
        <v>370497346.79000008</v>
      </c>
      <c r="V593" s="1769"/>
      <c r="W593" s="1770"/>
      <c r="X593" s="1976">
        <f t="shared" ref="X593:X636" si="20">(U593/R593)</f>
        <v>0.97371818230932039</v>
      </c>
      <c r="Y593" s="1977"/>
      <c r="Z593" s="1768">
        <f>SUM(Z594:Z599)</f>
        <v>2566568.2399999998</v>
      </c>
      <c r="AA593" s="1769"/>
      <c r="AB593" s="1769"/>
      <c r="AC593" s="1770"/>
      <c r="AD593" s="1768">
        <f t="shared" ref="AD593:AD636" si="21">U593+Z593</f>
        <v>373063915.03000009</v>
      </c>
      <c r="AE593" s="1769"/>
      <c r="AF593" s="1769"/>
      <c r="AG593" s="1770"/>
      <c r="ALK593" s="36"/>
    </row>
    <row r="594" spans="1:999" ht="15" customHeight="1" x14ac:dyDescent="0.2">
      <c r="A594" s="68">
        <v>1</v>
      </c>
      <c r="B594" s="1780">
        <v>411</v>
      </c>
      <c r="C594" s="1780"/>
      <c r="D594" s="1780"/>
      <c r="E594" s="1936" t="s">
        <v>108</v>
      </c>
      <c r="F594" s="1937"/>
      <c r="G594" s="1937"/>
      <c r="H594" s="1937"/>
      <c r="I594" s="1937"/>
      <c r="J594" s="1937"/>
      <c r="K594" s="1937"/>
      <c r="L594" s="1937"/>
      <c r="M594" s="1937"/>
      <c r="N594" s="1937"/>
      <c r="O594" s="1937"/>
      <c r="P594" s="1937"/>
      <c r="Q594" s="1938"/>
      <c r="R594" s="1756">
        <f>R830+R842+R876+R862+R913+R1985+R2131+R2249+R2414+R2153+R2190+R2216+R893</f>
        <v>306812857.62</v>
      </c>
      <c r="S594" s="1757"/>
      <c r="T594" s="1758"/>
      <c r="U594" s="1756">
        <f>U830+U842+U876+U862+U913+U1985+U2131+U2249+U2414+U2153+U2190+U2216+U893</f>
        <v>300675077.08000004</v>
      </c>
      <c r="V594" s="1757"/>
      <c r="W594" s="1758"/>
      <c r="X594" s="1945">
        <f t="shared" si="20"/>
        <v>0.97999503479869854</v>
      </c>
      <c r="Y594" s="1946"/>
      <c r="Z594" s="1756">
        <f>Z830+Z842+Z876+Z862+Z913+Z1985+Z2131+Z2249+Z2414+Z2153+Z2190+Z2216+Z893</f>
        <v>2219241.89</v>
      </c>
      <c r="AA594" s="1757"/>
      <c r="AB594" s="1757"/>
      <c r="AC594" s="1758"/>
      <c r="AD594" s="1756">
        <f t="shared" si="21"/>
        <v>302894318.97000003</v>
      </c>
      <c r="AE594" s="1757"/>
      <c r="AF594" s="1757"/>
      <c r="AG594" s="1758"/>
      <c r="ALK594" s="36"/>
    </row>
    <row r="595" spans="1:999" ht="15" customHeight="1" x14ac:dyDescent="0.2">
      <c r="A595" s="68">
        <v>2</v>
      </c>
      <c r="B595" s="1780">
        <v>412</v>
      </c>
      <c r="C595" s="1780"/>
      <c r="D595" s="1780"/>
      <c r="E595" s="1936" t="s">
        <v>109</v>
      </c>
      <c r="F595" s="1937"/>
      <c r="G595" s="1937"/>
      <c r="H595" s="1937"/>
      <c r="I595" s="1937"/>
      <c r="J595" s="1937"/>
      <c r="K595" s="1937"/>
      <c r="L595" s="1937"/>
      <c r="M595" s="1937"/>
      <c r="N595" s="1937"/>
      <c r="O595" s="1937"/>
      <c r="P595" s="1937"/>
      <c r="Q595" s="1938"/>
      <c r="R595" s="1756">
        <f>R831+R843+R863+R877+R914+R1986+R2132+R2154+R2191+R2217+R894+R2250+R2415</f>
        <v>46483155.439999998</v>
      </c>
      <c r="S595" s="1757"/>
      <c r="T595" s="1758"/>
      <c r="U595" s="1756">
        <f>U831+U843+U863+U877+U914+U1986+U2132+U2154+U2191+U2217+U894+U2250+U2415</f>
        <v>45566431.469999999</v>
      </c>
      <c r="V595" s="1757"/>
      <c r="W595" s="1758"/>
      <c r="X595" s="1945">
        <f t="shared" si="20"/>
        <v>0.98027836188566642</v>
      </c>
      <c r="Y595" s="1946"/>
      <c r="Z595" s="1756">
        <f>Z831+Z843+Z863+Z877+Z914+Z1986+Z2132+Z2154+Z2191+Z2217+Z894+Z2250+Z2415</f>
        <v>336215.23</v>
      </c>
      <c r="AA595" s="1757"/>
      <c r="AB595" s="1757"/>
      <c r="AC595" s="1758"/>
      <c r="AD595" s="1756">
        <f t="shared" si="21"/>
        <v>45902646.699999996</v>
      </c>
      <c r="AE595" s="1757"/>
      <c r="AF595" s="1757"/>
      <c r="AG595" s="1758"/>
      <c r="ALK595" s="36"/>
    </row>
    <row r="596" spans="1:999" ht="15" customHeight="1" x14ac:dyDescent="0.2">
      <c r="A596" s="68">
        <v>3</v>
      </c>
      <c r="B596" s="1780">
        <v>413</v>
      </c>
      <c r="C596" s="1780"/>
      <c r="D596" s="1780"/>
      <c r="E596" s="1936" t="s">
        <v>110</v>
      </c>
      <c r="F596" s="1937"/>
      <c r="G596" s="1937"/>
      <c r="H596" s="1937"/>
      <c r="I596" s="1937"/>
      <c r="J596" s="1937"/>
      <c r="K596" s="1937"/>
      <c r="L596" s="1937"/>
      <c r="M596" s="1937"/>
      <c r="N596" s="1937"/>
      <c r="O596" s="1937"/>
      <c r="P596" s="1937"/>
      <c r="Q596" s="1938"/>
      <c r="R596" s="1756">
        <f>R2133+R2192+R2251+R2416+R2155</f>
        <v>347000</v>
      </c>
      <c r="S596" s="1757"/>
      <c r="T596" s="1758"/>
      <c r="U596" s="1756">
        <f>U2133+U2192+U2251+U2416+U2155</f>
        <v>318014.03000000003</v>
      </c>
      <c r="V596" s="1757"/>
      <c r="W596" s="1758"/>
      <c r="X596" s="1945">
        <f t="shared" si="20"/>
        <v>0.91646694524495687</v>
      </c>
      <c r="Y596" s="1946"/>
      <c r="Z596" s="1756">
        <f>Z2133+Z2192+Z2251</f>
        <v>0</v>
      </c>
      <c r="AA596" s="1757"/>
      <c r="AB596" s="1757"/>
      <c r="AC596" s="1758"/>
      <c r="AD596" s="1756">
        <f t="shared" si="21"/>
        <v>318014.03000000003</v>
      </c>
      <c r="AE596" s="1757"/>
      <c r="AF596" s="1757"/>
      <c r="AG596" s="1758"/>
      <c r="ALK596" s="36"/>
    </row>
    <row r="597" spans="1:999" ht="15" customHeight="1" x14ac:dyDescent="0.2">
      <c r="A597" s="68">
        <v>4</v>
      </c>
      <c r="B597" s="1780">
        <v>414</v>
      </c>
      <c r="C597" s="1780"/>
      <c r="D597" s="1780"/>
      <c r="E597" s="1936" t="s">
        <v>111</v>
      </c>
      <c r="F597" s="1937"/>
      <c r="G597" s="1937"/>
      <c r="H597" s="1937"/>
      <c r="I597" s="1937"/>
      <c r="J597" s="1937"/>
      <c r="K597" s="1937"/>
      <c r="L597" s="1937"/>
      <c r="M597" s="1937"/>
      <c r="N597" s="1937"/>
      <c r="O597" s="1937"/>
      <c r="P597" s="1937"/>
      <c r="Q597" s="1938"/>
      <c r="R597" s="1756">
        <f>R832+R864+R895+R915+R1987+R2134+R2156+R2193+R2252+R2417</f>
        <v>11547500</v>
      </c>
      <c r="S597" s="1757"/>
      <c r="T597" s="1758"/>
      <c r="U597" s="1756">
        <f>U832+U864+U895+U915+U1987+U2134+U2156+U2193+U2252+U2417</f>
        <v>10098935.17</v>
      </c>
      <c r="V597" s="1757"/>
      <c r="W597" s="1758"/>
      <c r="X597" s="1945">
        <f t="shared" si="20"/>
        <v>0.87455597921628059</v>
      </c>
      <c r="Y597" s="1946"/>
      <c r="Z597" s="1756">
        <f>Z832+Z864+Z895+Z915+Z1987+Z2134+Z2156+Z2193+Z2252+Z2417</f>
        <v>0.01</v>
      </c>
      <c r="AA597" s="1757"/>
      <c r="AB597" s="1757"/>
      <c r="AC597" s="1758"/>
      <c r="AD597" s="1756">
        <f t="shared" si="21"/>
        <v>10098935.18</v>
      </c>
      <c r="AE597" s="1757"/>
      <c r="AF597" s="1757"/>
      <c r="AG597" s="1758"/>
      <c r="ALK597" s="36"/>
    </row>
    <row r="598" spans="1:999" ht="15" customHeight="1" x14ac:dyDescent="0.2">
      <c r="A598" s="68">
        <v>5</v>
      </c>
      <c r="B598" s="1780">
        <v>415</v>
      </c>
      <c r="C598" s="1780"/>
      <c r="D598" s="1780"/>
      <c r="E598" s="1936" t="s">
        <v>112</v>
      </c>
      <c r="F598" s="1937"/>
      <c r="G598" s="1937"/>
      <c r="H598" s="1937"/>
      <c r="I598" s="1937"/>
      <c r="J598" s="1937"/>
      <c r="K598" s="1937"/>
      <c r="L598" s="1937"/>
      <c r="M598" s="1937"/>
      <c r="N598" s="1937"/>
      <c r="O598" s="1937"/>
      <c r="P598" s="1937"/>
      <c r="Q598" s="1938"/>
      <c r="R598" s="1756">
        <f>R833+R865+R896+R916+R1988+R2157+R2218+R2253+R2418+R2194</f>
        <v>10220000</v>
      </c>
      <c r="S598" s="1757"/>
      <c r="T598" s="1758"/>
      <c r="U598" s="1756">
        <f>+U865+U896+U916+U1988+U2157+U2218+U2253+U2418+U2194+U833</f>
        <v>9438618.5700000003</v>
      </c>
      <c r="V598" s="1757"/>
      <c r="W598" s="1758"/>
      <c r="X598" s="1945">
        <f t="shared" si="20"/>
        <v>0.92354389138943249</v>
      </c>
      <c r="Y598" s="1946"/>
      <c r="Z598" s="1756">
        <f>Z844+Z878+Z896+Z916+Z1988+Z2157+Z2218+Z2253+Z2418</f>
        <v>0</v>
      </c>
      <c r="AA598" s="1757"/>
      <c r="AB598" s="1757"/>
      <c r="AC598" s="1758"/>
      <c r="AD598" s="1756">
        <f t="shared" si="21"/>
        <v>9438618.5700000003</v>
      </c>
      <c r="AE598" s="1757"/>
      <c r="AF598" s="1757"/>
      <c r="AG598" s="1758"/>
      <c r="ALK598" s="36"/>
    </row>
    <row r="599" spans="1:999" ht="15" customHeight="1" x14ac:dyDescent="0.2">
      <c r="A599" s="68">
        <v>6</v>
      </c>
      <c r="B599" s="1780">
        <v>416</v>
      </c>
      <c r="C599" s="1780"/>
      <c r="D599" s="1780"/>
      <c r="E599" s="1936" t="s">
        <v>113</v>
      </c>
      <c r="F599" s="1937"/>
      <c r="G599" s="1937"/>
      <c r="H599" s="1937"/>
      <c r="I599" s="1937"/>
      <c r="J599" s="1937"/>
      <c r="K599" s="1937"/>
      <c r="L599" s="1937"/>
      <c r="M599" s="1937"/>
      <c r="N599" s="1937"/>
      <c r="O599" s="1937"/>
      <c r="P599" s="1937"/>
      <c r="Q599" s="1938"/>
      <c r="R599" s="1756">
        <f>R866+R1989+R2158+R2254+R2419+R2195+R2135</f>
        <v>5087000</v>
      </c>
      <c r="S599" s="1757"/>
      <c r="T599" s="1758"/>
      <c r="U599" s="1756">
        <f>U866+U1989+U2158+U2254+U2419+U2195+U2135</f>
        <v>4400270.47</v>
      </c>
      <c r="V599" s="1757"/>
      <c r="W599" s="1758"/>
      <c r="X599" s="1945">
        <f t="shared" si="20"/>
        <v>0.86500304108511883</v>
      </c>
      <c r="Y599" s="1946"/>
      <c r="Z599" s="1756">
        <f>Z866+Z1989+Z2158+Z2254+Z2419</f>
        <v>11111.11</v>
      </c>
      <c r="AA599" s="1757"/>
      <c r="AB599" s="1757"/>
      <c r="AC599" s="1758"/>
      <c r="AD599" s="1756">
        <f t="shared" si="21"/>
        <v>4411381.58</v>
      </c>
      <c r="AE599" s="1757"/>
      <c r="AF599" s="1757"/>
      <c r="AG599" s="1758"/>
      <c r="ALK599" s="36"/>
    </row>
    <row r="600" spans="1:999" ht="15" customHeight="1" x14ac:dyDescent="0.2">
      <c r="A600" s="15"/>
      <c r="B600" s="1909">
        <v>42</v>
      </c>
      <c r="C600" s="1909"/>
      <c r="D600" s="1909"/>
      <c r="E600" s="1933" t="s">
        <v>114</v>
      </c>
      <c r="F600" s="1934"/>
      <c r="G600" s="1934"/>
      <c r="H600" s="1934"/>
      <c r="I600" s="1934"/>
      <c r="J600" s="1934"/>
      <c r="K600" s="1934"/>
      <c r="L600" s="1934"/>
      <c r="M600" s="1934"/>
      <c r="N600" s="1934"/>
      <c r="O600" s="1934"/>
      <c r="P600" s="1934"/>
      <c r="Q600" s="1935"/>
      <c r="R600" s="1768">
        <f>SUM(R601:R606)</f>
        <v>570038564.02999997</v>
      </c>
      <c r="S600" s="1769"/>
      <c r="T600" s="1770"/>
      <c r="U600" s="1768">
        <f>SUM(U601:U606)</f>
        <v>506047951.7100001</v>
      </c>
      <c r="V600" s="1769"/>
      <c r="W600" s="1770"/>
      <c r="X600" s="1972">
        <f t="shared" si="20"/>
        <v>0.887743362716365</v>
      </c>
      <c r="Y600" s="1973"/>
      <c r="Z600" s="1768">
        <f>SUM(Z601:Z606)</f>
        <v>15664285.24</v>
      </c>
      <c r="AA600" s="1769"/>
      <c r="AB600" s="1769"/>
      <c r="AC600" s="1770"/>
      <c r="AD600" s="1768">
        <f t="shared" si="21"/>
        <v>521712236.95000011</v>
      </c>
      <c r="AE600" s="1769"/>
      <c r="AF600" s="1769"/>
      <c r="AG600" s="1770"/>
      <c r="ALK600" s="36"/>
    </row>
    <row r="601" spans="1:999" ht="15" customHeight="1" x14ac:dyDescent="0.2">
      <c r="A601" s="68">
        <v>7</v>
      </c>
      <c r="B601" s="1780">
        <v>421</v>
      </c>
      <c r="C601" s="1780"/>
      <c r="D601" s="1780"/>
      <c r="E601" s="1936" t="s">
        <v>115</v>
      </c>
      <c r="F601" s="1937"/>
      <c r="G601" s="1937"/>
      <c r="H601" s="1937"/>
      <c r="I601" s="1937"/>
      <c r="J601" s="1937"/>
      <c r="K601" s="1937"/>
      <c r="L601" s="1937"/>
      <c r="M601" s="1937"/>
      <c r="N601" s="1937"/>
      <c r="O601" s="1937"/>
      <c r="P601" s="1937"/>
      <c r="Q601" s="1938"/>
      <c r="R601" s="1756">
        <f>R943+R960+R1229+R1990+R2136+R2159+R2196+R2219+R2255+R2420</f>
        <v>82627190</v>
      </c>
      <c r="S601" s="1757"/>
      <c r="T601" s="1758"/>
      <c r="U601" s="1756">
        <f>U943+U960+U1229+U1990+U2136+U2159+U2196+U2219+U2255+U2420</f>
        <v>75373841.61999999</v>
      </c>
      <c r="V601" s="1757"/>
      <c r="W601" s="1758"/>
      <c r="X601" s="1945">
        <f t="shared" si="20"/>
        <v>0.91221596208221523</v>
      </c>
      <c r="Y601" s="1946"/>
      <c r="Z601" s="1756">
        <f>Z943+Z960+Z1229+Z1990+Z2136+Z2159+Z2196+Z2219+Z2255+Z2420</f>
        <v>604426.84000000008</v>
      </c>
      <c r="AA601" s="1757"/>
      <c r="AB601" s="1757"/>
      <c r="AC601" s="1758"/>
      <c r="AD601" s="1756">
        <f t="shared" si="21"/>
        <v>75978268.459999993</v>
      </c>
      <c r="AE601" s="1757"/>
      <c r="AF601" s="1757"/>
      <c r="AG601" s="1758"/>
      <c r="ALK601" s="36"/>
    </row>
    <row r="602" spans="1:999" ht="15" customHeight="1" x14ac:dyDescent="0.2">
      <c r="A602" s="68">
        <v>8</v>
      </c>
      <c r="B602" s="1780">
        <v>422</v>
      </c>
      <c r="C602" s="1780"/>
      <c r="D602" s="1780"/>
      <c r="E602" s="1936" t="s">
        <v>116</v>
      </c>
      <c r="F602" s="1937"/>
      <c r="G602" s="1937"/>
      <c r="H602" s="1937"/>
      <c r="I602" s="1937"/>
      <c r="J602" s="1937"/>
      <c r="K602" s="1937"/>
      <c r="L602" s="1937"/>
      <c r="M602" s="1937"/>
      <c r="N602" s="1937"/>
      <c r="O602" s="1937"/>
      <c r="P602" s="1937"/>
      <c r="Q602" s="1938"/>
      <c r="R602" s="1756">
        <f>R834+R867+R1944+R1991+R2137+R2160+R2197+R2220+R897+R2256+R2421+R1905</f>
        <v>9734000</v>
      </c>
      <c r="S602" s="1757"/>
      <c r="T602" s="1758"/>
      <c r="U602" s="1756">
        <f>U834+U867+U1944+U1991+U2137+U2160+U2197+U2220+U897+U2256+U2421+U1905</f>
        <v>8259401.4499999993</v>
      </c>
      <c r="V602" s="1757"/>
      <c r="W602" s="1758"/>
      <c r="X602" s="1945">
        <f t="shared" si="20"/>
        <v>0.84851052496404344</v>
      </c>
      <c r="Y602" s="1946"/>
      <c r="Z602" s="1756">
        <f>Z834+Z867+Z1944+Z1991+Z2137+Z2160+Z2197+Z2220+Z897+Z2256+Z2421</f>
        <v>1141363.33</v>
      </c>
      <c r="AA602" s="1757"/>
      <c r="AB602" s="1757"/>
      <c r="AC602" s="1758"/>
      <c r="AD602" s="1756">
        <f t="shared" si="21"/>
        <v>9400764.7799999993</v>
      </c>
      <c r="AE602" s="1757"/>
      <c r="AF602" s="1757"/>
      <c r="AG602" s="1758"/>
      <c r="ALK602" s="36"/>
    </row>
    <row r="603" spans="1:999" ht="15" customHeight="1" x14ac:dyDescent="0.2">
      <c r="A603" s="68">
        <v>9</v>
      </c>
      <c r="B603" s="1780">
        <v>423</v>
      </c>
      <c r="C603" s="1780"/>
      <c r="D603" s="1780"/>
      <c r="E603" s="1936" t="s">
        <v>117</v>
      </c>
      <c r="F603" s="1937"/>
      <c r="G603" s="1937"/>
      <c r="H603" s="1937"/>
      <c r="I603" s="1937"/>
      <c r="J603" s="1937"/>
      <c r="K603" s="1937"/>
      <c r="L603" s="1937"/>
      <c r="M603" s="1937"/>
      <c r="N603" s="1937"/>
      <c r="O603" s="1937"/>
      <c r="P603" s="1937"/>
      <c r="Q603" s="1938"/>
      <c r="R603" s="1756">
        <f>R835+R868+R898+R931+R1003+R1042+R1050+R1081+R1082+R1149+R1158+R1230+R1165+R1516+R1569+R1575+R1723+R1931+R1945+R1992+R2138+R2161+R2198+R2221+R1203+R2257+R2422+R1705+R1952+R1599+R1864+R1961+R1872+R1880+R2085+R1018+R1057+R2056+R1552+R1560+R1906+R2076</f>
        <v>205149072.44</v>
      </c>
      <c r="S603" s="1757"/>
      <c r="T603" s="1758"/>
      <c r="U603" s="1756">
        <f>U835+U868+U898+U931+U1003+U1042+U1050+U1081+U1082+U1149+U1158+U1230+U1165+U1516+U1569+U1575+U1723+U1931+U1945+U1992+U2138+U2161+U2198+U2221+U1203+U2257+U2422+U1705+U1952+U1599+U1864+U1961+U1872+U1880+U2085+U1018+U1057+U2056+U1552+U1560+U1906+U2076</f>
        <v>172850248.06000006</v>
      </c>
      <c r="V603" s="1757"/>
      <c r="W603" s="1758"/>
      <c r="X603" s="1945">
        <f t="shared" si="20"/>
        <v>0.84255924730321952</v>
      </c>
      <c r="Y603" s="1946"/>
      <c r="Z603" s="1756">
        <f>Z835+Z868+Z898+Z931+Z1003+Z1042+Z1050+Z1081+Z1082+Z1109+Z1149+Z1158+Z1230+Z1165+Z1516+Z1569+Z1575+Z1723+Z1742+Z1749+Z1755+Z1761+Z1767+Z1773+Z1779+Z1785+Z1791+Z1797+Z1803+Z1809+Z1815+Z1821+Z1827+Z1833+Z1839+Z1845+Z1931+Z1938+Z1945+Z1992+Z2138+Z2161+Z2198+Z2221+Z1203+Z2257+Z2422+Z1705</f>
        <v>3179406</v>
      </c>
      <c r="AA603" s="1757"/>
      <c r="AB603" s="1757"/>
      <c r="AC603" s="1758"/>
      <c r="AD603" s="1756">
        <f t="shared" si="21"/>
        <v>176029654.06000006</v>
      </c>
      <c r="AE603" s="1757"/>
      <c r="AF603" s="1757"/>
      <c r="AG603" s="1758"/>
      <c r="ALK603" s="36"/>
    </row>
    <row r="604" spans="1:999" ht="15" customHeight="1" x14ac:dyDescent="0.2">
      <c r="A604" s="68">
        <v>10</v>
      </c>
      <c r="B604" s="1780">
        <v>424</v>
      </c>
      <c r="C604" s="1780"/>
      <c r="D604" s="1780"/>
      <c r="E604" s="1936" t="s">
        <v>118</v>
      </c>
      <c r="F604" s="1937"/>
      <c r="G604" s="1937"/>
      <c r="H604" s="1937"/>
      <c r="I604" s="1937"/>
      <c r="J604" s="1937"/>
      <c r="K604" s="1937"/>
      <c r="L604" s="1937"/>
      <c r="M604" s="1937"/>
      <c r="N604" s="1937"/>
      <c r="O604" s="1937"/>
      <c r="P604" s="1937"/>
      <c r="Q604" s="1938"/>
      <c r="R604" s="1756">
        <f>R932+R944+R974+R954+R968+R1083+R1121+R1130+R1139+R1191+R1522+R1687+R1993+R1994+R2162+R2199+R2222+R2258+R2423+R1109+R1742+R1749+R1755+R1761+R1767+R1773+R1779+R1785+R1791+R1797+R1803+R1809+R1815+R1821+R1827+R1833+R1839+R1845+R1851+R1938+R2057+R1219</f>
        <v>137401569.81</v>
      </c>
      <c r="S604" s="1757"/>
      <c r="T604" s="1758"/>
      <c r="U604" s="1756">
        <f>U932+U944+U974+U954+U968+U1083+U1121+U1130+U1139+U1191+U1522+U1687+U1993+U1994+U2162+U2199+U2222+U2258+U2423+U1109+U1742+U1749+U1755+U1761+U1767+U1773+U1779+U1785+U1791+U1797+U1803+U1809+U1815+U1821+U1827+U1833+U1839+U1845+U1851+U1938+U2057+U1219</f>
        <v>125793235.28</v>
      </c>
      <c r="V604" s="1757"/>
      <c r="W604" s="1758"/>
      <c r="X604" s="1945">
        <f t="shared" si="20"/>
        <v>0.91551526997797694</v>
      </c>
      <c r="Y604" s="1946"/>
      <c r="Z604" s="1756">
        <f>Z932+Z954+Z968+Z1083+Z1121+Z1139+Z1191+Z1522+Z1687+Z1993+Z1994+Z2162+Z2199+Z2222+Z2258+Z2423</f>
        <v>6175947.0600000005</v>
      </c>
      <c r="AA604" s="1757"/>
      <c r="AB604" s="1757"/>
      <c r="AC604" s="1758"/>
      <c r="AD604" s="1756">
        <f t="shared" si="21"/>
        <v>131969182.34</v>
      </c>
      <c r="AE604" s="1757"/>
      <c r="AF604" s="1757"/>
      <c r="AG604" s="1758"/>
      <c r="ALK604" s="36"/>
    </row>
    <row r="605" spans="1:999" ht="15" customHeight="1" x14ac:dyDescent="0.2">
      <c r="A605" s="68">
        <v>11</v>
      </c>
      <c r="B605" s="1780">
        <v>425</v>
      </c>
      <c r="C605" s="1780"/>
      <c r="D605" s="1780"/>
      <c r="E605" s="1936" t="s">
        <v>119</v>
      </c>
      <c r="F605" s="1937"/>
      <c r="G605" s="1937"/>
      <c r="H605" s="1937"/>
      <c r="I605" s="1937"/>
      <c r="J605" s="1937"/>
      <c r="K605" s="1937"/>
      <c r="L605" s="1937"/>
      <c r="M605" s="1937"/>
      <c r="N605" s="1937"/>
      <c r="O605" s="1937"/>
      <c r="P605" s="1937"/>
      <c r="Q605" s="1938"/>
      <c r="R605" s="1756">
        <f>R945+R1043+R1084+R1192+R1995+R2139+R2163+R2200+R2223+R961+R2259+R2424+R1600+R2058+R1889+R1897</f>
        <v>86957866.780000001</v>
      </c>
      <c r="S605" s="1757"/>
      <c r="T605" s="1758"/>
      <c r="U605" s="1756">
        <f>U945+U1043+U1084+U1192+U1995+U2139+U2163+U2200+U2223+U961+U2259+U2424+U1600+U2058+U1889+U1897</f>
        <v>82102730.340000004</v>
      </c>
      <c r="V605" s="1757"/>
      <c r="W605" s="1758"/>
      <c r="X605" s="1945">
        <f t="shared" si="20"/>
        <v>0.94416679456634667</v>
      </c>
      <c r="Y605" s="1946"/>
      <c r="Z605" s="1756">
        <f>Z945+Z1084+Z1192+Z1995+Z2139+Z2163+Z2200+Z2223+Z961+Z2259+Z2424</f>
        <v>219546.09</v>
      </c>
      <c r="AA605" s="1757"/>
      <c r="AB605" s="1757"/>
      <c r="AC605" s="1758"/>
      <c r="AD605" s="1756">
        <f t="shared" si="21"/>
        <v>82322276.430000007</v>
      </c>
      <c r="AE605" s="1757"/>
      <c r="AF605" s="1757"/>
      <c r="AG605" s="1758"/>
      <c r="ALK605" s="36"/>
    </row>
    <row r="606" spans="1:999" ht="15" customHeight="1" x14ac:dyDescent="0.2">
      <c r="A606" s="68">
        <v>12</v>
      </c>
      <c r="B606" s="1780">
        <v>426</v>
      </c>
      <c r="C606" s="1780"/>
      <c r="D606" s="1780"/>
      <c r="E606" s="1936" t="s">
        <v>120</v>
      </c>
      <c r="F606" s="1937"/>
      <c r="G606" s="1937"/>
      <c r="H606" s="1937"/>
      <c r="I606" s="1937"/>
      <c r="J606" s="1937"/>
      <c r="K606" s="1937"/>
      <c r="L606" s="1937"/>
      <c r="M606" s="1937"/>
      <c r="N606" s="1937"/>
      <c r="O606" s="1937"/>
      <c r="P606" s="1937"/>
      <c r="Q606" s="1938"/>
      <c r="R606" s="1756">
        <f>R869+R1085+R1140+R1996+R2140+R2164+R2201+R2224+R1204+R2260+R2425+R1925+R2059+R1561+R1904+R1553</f>
        <v>48168865</v>
      </c>
      <c r="S606" s="1757"/>
      <c r="T606" s="1758"/>
      <c r="U606" s="1756">
        <f>U869+U1085+U1140+U1996+U2140+U2164+U2201+U2224+U1204+U2260+U2425+U1925+U2059+U1561+U1904+U1553</f>
        <v>41668494.960000001</v>
      </c>
      <c r="V606" s="1757"/>
      <c r="W606" s="1758"/>
      <c r="X606" s="1945">
        <f t="shared" si="20"/>
        <v>0.86505037974218413</v>
      </c>
      <c r="Y606" s="1946"/>
      <c r="Z606" s="1756">
        <f>Z869+Z1085+Z1140+Z1996+Z2140+Z2164+Z2201+Z2224+Z1204+Z2260+Z2425</f>
        <v>4343595.92</v>
      </c>
      <c r="AA606" s="1757"/>
      <c r="AB606" s="1757"/>
      <c r="AC606" s="1758"/>
      <c r="AD606" s="1756">
        <f t="shared" si="21"/>
        <v>46012090.880000003</v>
      </c>
      <c r="AE606" s="1757"/>
      <c r="AF606" s="1757"/>
      <c r="AG606" s="1758"/>
      <c r="ALK606" s="36"/>
    </row>
    <row r="607" spans="1:999" ht="15" customHeight="1" x14ac:dyDescent="0.2">
      <c r="A607" s="15"/>
      <c r="B607" s="1909">
        <v>44</v>
      </c>
      <c r="C607" s="1909"/>
      <c r="D607" s="1909"/>
      <c r="E607" s="1933" t="s">
        <v>11</v>
      </c>
      <c r="F607" s="1934"/>
      <c r="G607" s="1934"/>
      <c r="H607" s="1934"/>
      <c r="I607" s="1934"/>
      <c r="J607" s="1934"/>
      <c r="K607" s="1934"/>
      <c r="L607" s="1934"/>
      <c r="M607" s="1934"/>
      <c r="N607" s="1934"/>
      <c r="O607" s="1934"/>
      <c r="P607" s="1934"/>
      <c r="Q607" s="1935"/>
      <c r="R607" s="1768">
        <f>SUM(R608:R609)</f>
        <v>5001000</v>
      </c>
      <c r="S607" s="1769"/>
      <c r="T607" s="1770"/>
      <c r="U607" s="1768">
        <f>SUM(U608:U609)</f>
        <v>282564.69</v>
      </c>
      <c r="V607" s="1769"/>
      <c r="W607" s="1770"/>
      <c r="X607" s="1972">
        <f t="shared" si="20"/>
        <v>5.6501637672465507E-2</v>
      </c>
      <c r="Y607" s="1973"/>
      <c r="Z607" s="1768">
        <f>SUM(Z608:Z609)</f>
        <v>3222.43</v>
      </c>
      <c r="AA607" s="1769"/>
      <c r="AB607" s="1769"/>
      <c r="AC607" s="1770"/>
      <c r="AD607" s="1768">
        <f t="shared" si="21"/>
        <v>285787.12</v>
      </c>
      <c r="AE607" s="1769"/>
      <c r="AF607" s="1769"/>
      <c r="AG607" s="1770"/>
      <c r="ALK607" s="36"/>
    </row>
    <row r="608" spans="1:999" ht="15" customHeight="1" x14ac:dyDescent="0.2">
      <c r="A608" s="68">
        <v>13</v>
      </c>
      <c r="B608" s="1780">
        <v>441</v>
      </c>
      <c r="C608" s="1780"/>
      <c r="D608" s="1780"/>
      <c r="E608" s="1936" t="s">
        <v>121</v>
      </c>
      <c r="F608" s="1937"/>
      <c r="G608" s="1937"/>
      <c r="H608" s="1937"/>
      <c r="I608" s="1937"/>
      <c r="J608" s="1937"/>
      <c r="K608" s="1937"/>
      <c r="L608" s="1937"/>
      <c r="M608" s="1937"/>
      <c r="N608" s="1937"/>
      <c r="O608" s="1937"/>
      <c r="P608" s="1937"/>
      <c r="Q608" s="1938"/>
      <c r="R608" s="1756">
        <f>R2016</f>
        <v>5000000</v>
      </c>
      <c r="S608" s="1757"/>
      <c r="T608" s="1758"/>
      <c r="U608" s="1756">
        <f>U2016</f>
        <v>282564.69</v>
      </c>
      <c r="V608" s="1757"/>
      <c r="W608" s="1758"/>
      <c r="X608" s="1945">
        <f t="shared" si="20"/>
        <v>5.6512937999999999E-2</v>
      </c>
      <c r="Y608" s="1946"/>
      <c r="Z608" s="1756">
        <f>Z2017</f>
        <v>0</v>
      </c>
      <c r="AA608" s="1757"/>
      <c r="AB608" s="1757"/>
      <c r="AC608" s="1758"/>
      <c r="AD608" s="1756">
        <f t="shared" si="21"/>
        <v>282564.69</v>
      </c>
      <c r="AE608" s="1757"/>
      <c r="AF608" s="1757"/>
      <c r="AG608" s="1758"/>
      <c r="ALK608" s="36"/>
    </row>
    <row r="609" spans="1:999" ht="15" customHeight="1" x14ac:dyDescent="0.2">
      <c r="A609" s="68">
        <v>14</v>
      </c>
      <c r="B609" s="1780">
        <v>444</v>
      </c>
      <c r="C609" s="1780"/>
      <c r="D609" s="1780"/>
      <c r="E609" s="1936" t="s">
        <v>122</v>
      </c>
      <c r="F609" s="1937"/>
      <c r="G609" s="1937"/>
      <c r="H609" s="1937"/>
      <c r="I609" s="1937"/>
      <c r="J609" s="1937"/>
      <c r="K609" s="1937"/>
      <c r="L609" s="1937"/>
      <c r="M609" s="1937"/>
      <c r="N609" s="1937"/>
      <c r="O609" s="1937"/>
      <c r="P609" s="1937"/>
      <c r="Q609" s="1938"/>
      <c r="R609" s="1756">
        <f>R2165+R2261</f>
        <v>1000</v>
      </c>
      <c r="S609" s="1757"/>
      <c r="T609" s="1758"/>
      <c r="U609" s="1756">
        <f>U2165+U2261</f>
        <v>0</v>
      </c>
      <c r="V609" s="1757"/>
      <c r="W609" s="1758"/>
      <c r="X609" s="1945">
        <f t="shared" si="20"/>
        <v>0</v>
      </c>
      <c r="Y609" s="1946"/>
      <c r="Z609" s="1756">
        <f>Z2165+Z2261</f>
        <v>3222.43</v>
      </c>
      <c r="AA609" s="1757"/>
      <c r="AB609" s="1757"/>
      <c r="AC609" s="1758"/>
      <c r="AD609" s="1756">
        <f t="shared" si="21"/>
        <v>3222.43</v>
      </c>
      <c r="AE609" s="1757"/>
      <c r="AF609" s="1757"/>
      <c r="AG609" s="1758"/>
      <c r="ALK609" s="36"/>
    </row>
    <row r="610" spans="1:999" ht="15" customHeight="1" x14ac:dyDescent="0.2">
      <c r="A610" s="15"/>
      <c r="B610" s="1909">
        <v>45</v>
      </c>
      <c r="C610" s="1909"/>
      <c r="D610" s="1909"/>
      <c r="E610" s="1933" t="s">
        <v>12</v>
      </c>
      <c r="F610" s="1934"/>
      <c r="G610" s="1934"/>
      <c r="H610" s="1934"/>
      <c r="I610" s="1934"/>
      <c r="J610" s="1934"/>
      <c r="K610" s="1934"/>
      <c r="L610" s="1934"/>
      <c r="M610" s="1934"/>
      <c r="N610" s="1934"/>
      <c r="O610" s="1934"/>
      <c r="P610" s="1934"/>
      <c r="Q610" s="1935"/>
      <c r="R610" s="1768">
        <f>SUM(R611:R612)</f>
        <v>54956827</v>
      </c>
      <c r="S610" s="1769"/>
      <c r="T610" s="1770"/>
      <c r="U610" s="1768">
        <f>SUM(U611:U612)</f>
        <v>52437763.600000001</v>
      </c>
      <c r="V610" s="1769"/>
      <c r="W610" s="1770"/>
      <c r="X610" s="1972">
        <f t="shared" si="20"/>
        <v>0.95416286678996232</v>
      </c>
      <c r="Y610" s="1973"/>
      <c r="Z610" s="1768">
        <f>SUM(Z611:Z612)</f>
        <v>0</v>
      </c>
      <c r="AA610" s="1769"/>
      <c r="AB610" s="1769"/>
      <c r="AC610" s="1770"/>
      <c r="AD610" s="1768">
        <f t="shared" si="21"/>
        <v>52437763.600000001</v>
      </c>
      <c r="AE610" s="1769"/>
      <c r="AF610" s="1769"/>
      <c r="AG610" s="1770"/>
      <c r="ALK610" s="36"/>
    </row>
    <row r="611" spans="1:999" ht="15" customHeight="1" x14ac:dyDescent="0.2">
      <c r="A611" s="68">
        <v>15</v>
      </c>
      <c r="B611" s="1780">
        <v>451</v>
      </c>
      <c r="C611" s="1780"/>
      <c r="D611" s="1780"/>
      <c r="E611" s="1936" t="s">
        <v>123</v>
      </c>
      <c r="F611" s="1937"/>
      <c r="G611" s="1937"/>
      <c r="H611" s="1937"/>
      <c r="I611" s="1937"/>
      <c r="J611" s="1937"/>
      <c r="K611" s="1937"/>
      <c r="L611" s="1937"/>
      <c r="M611" s="1937"/>
      <c r="N611" s="1937"/>
      <c r="O611" s="1937"/>
      <c r="P611" s="1937"/>
      <c r="Q611" s="1938"/>
      <c r="R611" s="1756">
        <f>R1012+R1086+R1110+R1004+R1998</f>
        <v>29906827</v>
      </c>
      <c r="S611" s="1757"/>
      <c r="T611" s="1758"/>
      <c r="U611" s="1756">
        <f>U1012+U1086+U1110+U1004+U1998</f>
        <v>29673222.490000002</v>
      </c>
      <c r="V611" s="1757"/>
      <c r="W611" s="1758"/>
      <c r="X611" s="1945">
        <f t="shared" si="20"/>
        <v>0.9921889236193463</v>
      </c>
      <c r="Y611" s="1946"/>
      <c r="Z611" s="1756">
        <f>Z1111</f>
        <v>0</v>
      </c>
      <c r="AA611" s="1757"/>
      <c r="AB611" s="1757"/>
      <c r="AC611" s="1758"/>
      <c r="AD611" s="1756">
        <f t="shared" si="21"/>
        <v>29673222.490000002</v>
      </c>
      <c r="AE611" s="1757"/>
      <c r="AF611" s="1757"/>
      <c r="AG611" s="1758"/>
      <c r="ALK611" s="36"/>
    </row>
    <row r="612" spans="1:999" ht="15" customHeight="1" x14ac:dyDescent="0.2">
      <c r="A612" s="68">
        <v>16</v>
      </c>
      <c r="B612" s="1780">
        <v>454</v>
      </c>
      <c r="C612" s="1780"/>
      <c r="D612" s="1780"/>
      <c r="E612" s="1936" t="s">
        <v>124</v>
      </c>
      <c r="F612" s="1937"/>
      <c r="G612" s="1937"/>
      <c r="H612" s="1937"/>
      <c r="I612" s="1937"/>
      <c r="J612" s="1937"/>
      <c r="K612" s="1937"/>
      <c r="L612" s="1937"/>
      <c r="M612" s="1937"/>
      <c r="N612" s="1937"/>
      <c r="O612" s="1937"/>
      <c r="P612" s="1937"/>
      <c r="Q612" s="1938"/>
      <c r="R612" s="1756">
        <f>R1097+R1724+R2108</f>
        <v>25050000</v>
      </c>
      <c r="S612" s="1757"/>
      <c r="T612" s="1758"/>
      <c r="U612" s="1756">
        <f>U1097+U1724+U2108</f>
        <v>22764541.109999999</v>
      </c>
      <c r="V612" s="1757"/>
      <c r="W612" s="1758"/>
      <c r="X612" s="1945">
        <f t="shared" si="20"/>
        <v>0.90876411616766462</v>
      </c>
      <c r="Y612" s="1946"/>
      <c r="Z612" s="1756">
        <f>Z1097+Z1724</f>
        <v>0</v>
      </c>
      <c r="AA612" s="1757"/>
      <c r="AB612" s="1757"/>
      <c r="AC612" s="1758"/>
      <c r="AD612" s="1756">
        <f t="shared" si="21"/>
        <v>22764541.109999999</v>
      </c>
      <c r="AE612" s="1757"/>
      <c r="AF612" s="1757"/>
      <c r="AG612" s="1758"/>
      <c r="ALK612" s="36"/>
    </row>
    <row r="613" spans="1:999" ht="15" customHeight="1" x14ac:dyDescent="0.2">
      <c r="A613" s="15"/>
      <c r="B613" s="1909">
        <v>46</v>
      </c>
      <c r="C613" s="1909"/>
      <c r="D613" s="1909"/>
      <c r="E613" s="1933" t="s">
        <v>125</v>
      </c>
      <c r="F613" s="1934"/>
      <c r="G613" s="1934"/>
      <c r="H613" s="1934"/>
      <c r="I613" s="1934"/>
      <c r="J613" s="1934"/>
      <c r="K613" s="1934"/>
      <c r="L613" s="1934"/>
      <c r="M613" s="1934"/>
      <c r="N613" s="1934"/>
      <c r="O613" s="1934"/>
      <c r="P613" s="1934"/>
      <c r="Q613" s="1935"/>
      <c r="R613" s="1768">
        <f>SUM(R614:R616)</f>
        <v>150075482.56</v>
      </c>
      <c r="S613" s="1769"/>
      <c r="T613" s="1770"/>
      <c r="U613" s="1768">
        <f>SUM(U614:U616)</f>
        <v>120834891.37000002</v>
      </c>
      <c r="V613" s="1769"/>
      <c r="W613" s="1770"/>
      <c r="X613" s="1972">
        <f t="shared" si="20"/>
        <v>0.805160771824874</v>
      </c>
      <c r="Y613" s="1973"/>
      <c r="Z613" s="1768">
        <f>SUM(Z614:Z615)</f>
        <v>0</v>
      </c>
      <c r="AA613" s="1769"/>
      <c r="AB613" s="1769"/>
      <c r="AC613" s="1770"/>
      <c r="AD613" s="1768">
        <f t="shared" si="21"/>
        <v>120834891.37000002</v>
      </c>
      <c r="AE613" s="1769"/>
      <c r="AF613" s="1769"/>
      <c r="AG613" s="1770"/>
      <c r="ALK613" s="36"/>
    </row>
    <row r="614" spans="1:999" ht="15" customHeight="1" x14ac:dyDescent="0.2">
      <c r="A614" s="68">
        <v>17</v>
      </c>
      <c r="B614" s="1780">
        <v>463</v>
      </c>
      <c r="C614" s="1780"/>
      <c r="D614" s="1780"/>
      <c r="E614" s="1936" t="s">
        <v>126</v>
      </c>
      <c r="F614" s="1937"/>
      <c r="G614" s="1937"/>
      <c r="H614" s="1937"/>
      <c r="I614" s="1937"/>
      <c r="J614" s="1937"/>
      <c r="K614" s="1937"/>
      <c r="L614" s="1937"/>
      <c r="M614" s="1937"/>
      <c r="N614" s="1937"/>
      <c r="O614" s="1937"/>
      <c r="P614" s="1937"/>
      <c r="Q614" s="1938"/>
      <c r="R614" s="1756">
        <f>R1253+R1451+R1997+R1611+R2047</f>
        <v>124682190.31999999</v>
      </c>
      <c r="S614" s="1757"/>
      <c r="T614" s="1758"/>
      <c r="U614" s="1756">
        <f>U1253+U1451+U1997+U1611+U2047</f>
        <v>101313852.45000002</v>
      </c>
      <c r="V614" s="1757"/>
      <c r="W614" s="1758"/>
      <c r="X614" s="1945">
        <f t="shared" si="20"/>
        <v>0.81257677772563552</v>
      </c>
      <c r="Y614" s="1946"/>
      <c r="Z614" s="1756"/>
      <c r="AA614" s="1757"/>
      <c r="AB614" s="1757"/>
      <c r="AC614" s="1758"/>
      <c r="AD614" s="1756">
        <f t="shared" si="21"/>
        <v>101313852.45000002</v>
      </c>
      <c r="AE614" s="1757"/>
      <c r="AF614" s="1757"/>
      <c r="AG614" s="1758"/>
      <c r="ALK614" s="36"/>
    </row>
    <row r="615" spans="1:999" ht="15" customHeight="1" x14ac:dyDescent="0.2">
      <c r="A615" s="68">
        <v>18</v>
      </c>
      <c r="B615" s="1780">
        <v>464</v>
      </c>
      <c r="C615" s="1780"/>
      <c r="D615" s="1780"/>
      <c r="E615" s="1936" t="s">
        <v>127</v>
      </c>
      <c r="F615" s="1937"/>
      <c r="G615" s="1937"/>
      <c r="H615" s="1937"/>
      <c r="I615" s="1937"/>
      <c r="J615" s="1937"/>
      <c r="K615" s="1937"/>
      <c r="L615" s="1937"/>
      <c r="M615" s="1937"/>
      <c r="N615" s="1937"/>
      <c r="O615" s="1937"/>
      <c r="P615" s="1937"/>
      <c r="Q615" s="1938"/>
      <c r="R615" s="1756">
        <f>R1675+R1676+R1678+R1679+R1677</f>
        <v>18540000</v>
      </c>
      <c r="S615" s="1757"/>
      <c r="T615" s="1758"/>
      <c r="U615" s="1756">
        <f>U1675+U1676+U1678+U1679+U1677</f>
        <v>16572355.27</v>
      </c>
      <c r="V615" s="1757"/>
      <c r="W615" s="1758"/>
      <c r="X615" s="1945">
        <f t="shared" si="20"/>
        <v>0.89387029503775617</v>
      </c>
      <c r="Y615" s="1946"/>
      <c r="Z615" s="1756">
        <f>Z1675+Z1676</f>
        <v>0</v>
      </c>
      <c r="AA615" s="1757"/>
      <c r="AB615" s="1757"/>
      <c r="AC615" s="1758"/>
      <c r="AD615" s="1756">
        <f t="shared" si="21"/>
        <v>16572355.27</v>
      </c>
      <c r="AE615" s="1757"/>
      <c r="AF615" s="1757"/>
      <c r="AG615" s="1758"/>
      <c r="ALK615" s="36"/>
    </row>
    <row r="616" spans="1:999" ht="15" customHeight="1" x14ac:dyDescent="0.2">
      <c r="A616" s="68">
        <v>19</v>
      </c>
      <c r="B616" s="1780">
        <v>465</v>
      </c>
      <c r="C616" s="1780"/>
      <c r="D616" s="1780"/>
      <c r="E616" s="1936" t="s">
        <v>900</v>
      </c>
      <c r="F616" s="1937"/>
      <c r="G616" s="1937"/>
      <c r="H616" s="1937"/>
      <c r="I616" s="1937"/>
      <c r="J616" s="1937"/>
      <c r="K616" s="1937"/>
      <c r="L616" s="1937"/>
      <c r="M616" s="1937"/>
      <c r="N616" s="1937"/>
      <c r="O616" s="1937"/>
      <c r="P616" s="1937"/>
      <c r="Q616" s="1938"/>
      <c r="R616" s="1756">
        <f>+R1999</f>
        <v>6853292.2400000002</v>
      </c>
      <c r="S616" s="1757"/>
      <c r="T616" s="1758"/>
      <c r="U616" s="1756">
        <f>+U1999</f>
        <v>2948683.65</v>
      </c>
      <c r="V616" s="1757"/>
      <c r="W616" s="1758"/>
      <c r="X616" s="1945">
        <f t="shared" si="20"/>
        <v>0.43025797627448026</v>
      </c>
      <c r="Y616" s="1946"/>
      <c r="Z616" s="1756"/>
      <c r="AA616" s="1757"/>
      <c r="AB616" s="1757"/>
      <c r="AC616" s="1758"/>
      <c r="AD616" s="1756">
        <f t="shared" si="21"/>
        <v>2948683.65</v>
      </c>
      <c r="AE616" s="1757"/>
      <c r="AF616" s="1757"/>
      <c r="AG616" s="1758"/>
      <c r="ALK616" s="36"/>
    </row>
    <row r="617" spans="1:999" ht="15" customHeight="1" x14ac:dyDescent="0.2">
      <c r="A617" s="15"/>
      <c r="B617" s="1909">
        <v>47</v>
      </c>
      <c r="C617" s="1909"/>
      <c r="D617" s="1909"/>
      <c r="E617" s="1933" t="s">
        <v>128</v>
      </c>
      <c r="F617" s="1934"/>
      <c r="G617" s="1934"/>
      <c r="H617" s="1934"/>
      <c r="I617" s="1934"/>
      <c r="J617" s="1934"/>
      <c r="K617" s="1934"/>
      <c r="L617" s="1934"/>
      <c r="M617" s="1934"/>
      <c r="N617" s="1934"/>
      <c r="O617" s="1934"/>
      <c r="P617" s="1934"/>
      <c r="Q617" s="1935"/>
      <c r="R617" s="1768">
        <f>R618</f>
        <v>88095287</v>
      </c>
      <c r="S617" s="1769"/>
      <c r="T617" s="1770"/>
      <c r="U617" s="1768">
        <f>U618</f>
        <v>87458402.679999992</v>
      </c>
      <c r="V617" s="1769"/>
      <c r="W617" s="1770"/>
      <c r="X617" s="1972">
        <f t="shared" si="20"/>
        <v>0.99277050632685937</v>
      </c>
      <c r="Y617" s="1973"/>
      <c r="Z617" s="1768">
        <f>Z618</f>
        <v>0</v>
      </c>
      <c r="AA617" s="1769"/>
      <c r="AB617" s="1769"/>
      <c r="AC617" s="1770"/>
      <c r="AD617" s="1768">
        <f t="shared" si="21"/>
        <v>87458402.679999992</v>
      </c>
      <c r="AE617" s="1769"/>
      <c r="AF617" s="1769"/>
      <c r="AG617" s="1770"/>
      <c r="ALK617" s="36"/>
    </row>
    <row r="618" spans="1:999" ht="15" customHeight="1" x14ac:dyDescent="0.2">
      <c r="A618" s="68">
        <v>20</v>
      </c>
      <c r="B618" s="1780">
        <v>472</v>
      </c>
      <c r="C618" s="1780"/>
      <c r="D618" s="1780"/>
      <c r="E618" s="1936" t="s">
        <v>129</v>
      </c>
      <c r="F618" s="1937"/>
      <c r="G618" s="1937"/>
      <c r="H618" s="1937"/>
      <c r="I618" s="1937"/>
      <c r="J618" s="1937"/>
      <c r="K618" s="1937"/>
      <c r="L618" s="1937"/>
      <c r="M618" s="1937"/>
      <c r="N618" s="1937"/>
      <c r="O618" s="1937"/>
      <c r="P618" s="1937"/>
      <c r="Q618" s="1938"/>
      <c r="R618" s="1756">
        <f>R1507+R1508+R1534+R1539+R1540+R1541+R1542+R1543+R1544</f>
        <v>88095287</v>
      </c>
      <c r="S618" s="1757"/>
      <c r="T618" s="1758"/>
      <c r="U618" s="1756">
        <f>U1507+U1508+U1534+U1539+U1540+U1541+U1542+U1543+U1544</f>
        <v>87458402.679999992</v>
      </c>
      <c r="V618" s="1757"/>
      <c r="W618" s="1758"/>
      <c r="X618" s="1945">
        <f t="shared" si="20"/>
        <v>0.99277050632685937</v>
      </c>
      <c r="Y618" s="1946"/>
      <c r="Z618" s="1756">
        <f>Z1507+Z1508+Z1534+Z1539+Z1540+Z1541</f>
        <v>0</v>
      </c>
      <c r="AA618" s="1757"/>
      <c r="AB618" s="1757"/>
      <c r="AC618" s="1758"/>
      <c r="AD618" s="1756">
        <f t="shared" si="21"/>
        <v>87458402.679999992</v>
      </c>
      <c r="AE618" s="1757"/>
      <c r="AF618" s="1757"/>
      <c r="AG618" s="1758"/>
      <c r="ALK618" s="36"/>
    </row>
    <row r="619" spans="1:999" ht="15" customHeight="1" x14ac:dyDescent="0.2">
      <c r="A619" s="15"/>
      <c r="B619" s="1909">
        <v>48</v>
      </c>
      <c r="C619" s="1909"/>
      <c r="D619" s="1909"/>
      <c r="E619" s="1933" t="s">
        <v>13</v>
      </c>
      <c r="F619" s="1934"/>
      <c r="G619" s="1934"/>
      <c r="H619" s="1934"/>
      <c r="I619" s="1934"/>
      <c r="J619" s="1934"/>
      <c r="K619" s="1934"/>
      <c r="L619" s="1934"/>
      <c r="M619" s="1934"/>
      <c r="N619" s="1934"/>
      <c r="O619" s="1934"/>
      <c r="P619" s="1934"/>
      <c r="Q619" s="1935"/>
      <c r="R619" s="1768">
        <f>SUM(R620:R622)</f>
        <v>59117000</v>
      </c>
      <c r="S619" s="1769"/>
      <c r="T619" s="1770"/>
      <c r="U619" s="1768">
        <f>SUM(U620:U622)</f>
        <v>55875556.75</v>
      </c>
      <c r="V619" s="1769"/>
      <c r="W619" s="1770"/>
      <c r="X619" s="1972">
        <f t="shared" si="20"/>
        <v>0.94516901652654906</v>
      </c>
      <c r="Y619" s="1973"/>
      <c r="Z619" s="1768">
        <f>SUM(Z620:Z622)</f>
        <v>47942.64</v>
      </c>
      <c r="AA619" s="1769"/>
      <c r="AB619" s="1769"/>
      <c r="AC619" s="1770"/>
      <c r="AD619" s="1768">
        <f t="shared" si="21"/>
        <v>55923499.390000001</v>
      </c>
      <c r="AE619" s="1769"/>
      <c r="AF619" s="1769"/>
      <c r="AG619" s="1770"/>
      <c r="ALK619" s="36"/>
    </row>
    <row r="620" spans="1:999" ht="15" customHeight="1" x14ac:dyDescent="0.2">
      <c r="A620" s="68">
        <v>21</v>
      </c>
      <c r="B620" s="1780">
        <v>481</v>
      </c>
      <c r="C620" s="1780"/>
      <c r="D620" s="1780"/>
      <c r="E620" s="1936" t="s">
        <v>130</v>
      </c>
      <c r="F620" s="1937"/>
      <c r="G620" s="1937"/>
      <c r="H620" s="1937"/>
      <c r="I620" s="1937"/>
      <c r="J620" s="1937"/>
      <c r="K620" s="1937"/>
      <c r="L620" s="1937"/>
      <c r="M620" s="1937"/>
      <c r="N620" s="1937"/>
      <c r="O620" s="1937"/>
      <c r="P620" s="1937"/>
      <c r="Q620" s="1938"/>
      <c r="R620" s="1756">
        <f>R836+R1005+R1087+R1528+R1714+R1730+R1736+R1921+R2000+R2026+R2426+R870</f>
        <v>55386000</v>
      </c>
      <c r="S620" s="1757"/>
      <c r="T620" s="1758"/>
      <c r="U620" s="1756">
        <f>U836+U1005+U1087+U1528+U1714+U1730+U1736+U1921+U2000+U2026+U2426+U870</f>
        <v>52766337.609999999</v>
      </c>
      <c r="V620" s="1757"/>
      <c r="W620" s="1758"/>
      <c r="X620" s="1945">
        <f t="shared" si="20"/>
        <v>0.95270172263748965</v>
      </c>
      <c r="Y620" s="1946"/>
      <c r="Z620" s="1756">
        <f>Z836+Z1005+Z1087+Z1528+Z1714+Z1730+Z1736+Z1921+Z2000+Z2026+Z2426</f>
        <v>0</v>
      </c>
      <c r="AA620" s="1757"/>
      <c r="AB620" s="1757"/>
      <c r="AC620" s="1758"/>
      <c r="AD620" s="1756">
        <f t="shared" si="21"/>
        <v>52766337.609999999</v>
      </c>
      <c r="AE620" s="1757"/>
      <c r="AF620" s="1757"/>
      <c r="AG620" s="1758"/>
      <c r="ALK620" s="36"/>
    </row>
    <row r="621" spans="1:999" ht="15" customHeight="1" x14ac:dyDescent="0.2">
      <c r="A621" s="68">
        <v>22</v>
      </c>
      <c r="B621" s="1780">
        <v>482</v>
      </c>
      <c r="C621" s="1780"/>
      <c r="D621" s="1780"/>
      <c r="E621" s="1936" t="s">
        <v>131</v>
      </c>
      <c r="F621" s="1937"/>
      <c r="G621" s="1937"/>
      <c r="H621" s="1937"/>
      <c r="I621" s="1937"/>
      <c r="J621" s="1937"/>
      <c r="K621" s="1937"/>
      <c r="L621" s="1937"/>
      <c r="M621" s="1937"/>
      <c r="N621" s="1937"/>
      <c r="O621" s="1937"/>
      <c r="P621" s="1937"/>
      <c r="Q621" s="1938"/>
      <c r="R621" s="1756">
        <f>R1088+R1231+R2001+R2141+R2166+R2202+R2225+R2427+R2262</f>
        <v>3731000</v>
      </c>
      <c r="S621" s="1757"/>
      <c r="T621" s="1758"/>
      <c r="U621" s="1756">
        <f>U1088+U1231+U2001+U2141+U2166+U2202+U2225+U2427+U2262</f>
        <v>3109219.1399999997</v>
      </c>
      <c r="V621" s="1757"/>
      <c r="W621" s="1758"/>
      <c r="X621" s="1945">
        <f t="shared" si="20"/>
        <v>0.83334739748056808</v>
      </c>
      <c r="Y621" s="1946"/>
      <c r="Z621" s="1756">
        <f>Z1088+Z1231+Z2001+Z2141+Z2166+Z2202+Z2225+Z2427+Z2262</f>
        <v>47942.64</v>
      </c>
      <c r="AA621" s="1757"/>
      <c r="AB621" s="1757"/>
      <c r="AC621" s="1758"/>
      <c r="AD621" s="1756">
        <f t="shared" si="21"/>
        <v>3157161.78</v>
      </c>
      <c r="AE621" s="1757"/>
      <c r="AF621" s="1757"/>
      <c r="AG621" s="1758"/>
      <c r="ALK621" s="36"/>
    </row>
    <row r="622" spans="1:999" ht="15" customHeight="1" x14ac:dyDescent="0.2">
      <c r="A622" s="68">
        <v>23</v>
      </c>
      <c r="B622" s="1780">
        <v>484</v>
      </c>
      <c r="C622" s="1780"/>
      <c r="D622" s="1780"/>
      <c r="E622" s="1936" t="s">
        <v>132</v>
      </c>
      <c r="F622" s="1937"/>
      <c r="G622" s="1937"/>
      <c r="H622" s="1937"/>
      <c r="I622" s="1937"/>
      <c r="J622" s="1937"/>
      <c r="K622" s="1937"/>
      <c r="L622" s="1937"/>
      <c r="M622" s="1937"/>
      <c r="N622" s="1937"/>
      <c r="O622" s="1937"/>
      <c r="P622" s="1937"/>
      <c r="Q622" s="1938"/>
      <c r="R622" s="1756">
        <f>R2002</f>
        <v>0</v>
      </c>
      <c r="S622" s="1757"/>
      <c r="T622" s="1758"/>
      <c r="U622" s="1756">
        <f>U2002</f>
        <v>0</v>
      </c>
      <c r="V622" s="1757"/>
      <c r="W622" s="1758"/>
      <c r="X622" s="1945">
        <v>0</v>
      </c>
      <c r="Y622" s="1946"/>
      <c r="Z622" s="1756">
        <f>Z2002</f>
        <v>0</v>
      </c>
      <c r="AA622" s="1757"/>
      <c r="AB622" s="1757"/>
      <c r="AC622" s="1758"/>
      <c r="AD622" s="1756">
        <f t="shared" si="21"/>
        <v>0</v>
      </c>
      <c r="AE622" s="1757"/>
      <c r="AF622" s="1757"/>
      <c r="AG622" s="1758"/>
      <c r="ALK622" s="36"/>
    </row>
    <row r="623" spans="1:999" ht="15" customHeight="1" x14ac:dyDescent="0.2">
      <c r="A623" s="15"/>
      <c r="B623" s="1909">
        <v>49</v>
      </c>
      <c r="C623" s="1909"/>
      <c r="D623" s="1909"/>
      <c r="E623" s="1933" t="s">
        <v>134</v>
      </c>
      <c r="F623" s="1934"/>
      <c r="G623" s="1934"/>
      <c r="H623" s="1934"/>
      <c r="I623" s="1934"/>
      <c r="J623" s="1934"/>
      <c r="K623" s="1934"/>
      <c r="L623" s="1934"/>
      <c r="M623" s="1934"/>
      <c r="N623" s="1934"/>
      <c r="O623" s="1934"/>
      <c r="P623" s="1934"/>
      <c r="Q623" s="1935"/>
      <c r="R623" s="1768">
        <f>R624</f>
        <v>683351.26</v>
      </c>
      <c r="S623" s="1769"/>
      <c r="T623" s="1770"/>
      <c r="U623" s="1768">
        <f>U624</f>
        <v>0</v>
      </c>
      <c r="V623" s="1769"/>
      <c r="W623" s="1770"/>
      <c r="X623" s="1972">
        <f t="shared" si="20"/>
        <v>0</v>
      </c>
      <c r="Y623" s="1973"/>
      <c r="Z623" s="1768">
        <f>Z624</f>
        <v>0</v>
      </c>
      <c r="AA623" s="1769"/>
      <c r="AB623" s="1769"/>
      <c r="AC623" s="1770"/>
      <c r="AD623" s="1768">
        <f t="shared" si="21"/>
        <v>0</v>
      </c>
      <c r="AE623" s="1769"/>
      <c r="AF623" s="1769"/>
      <c r="AG623" s="1770"/>
      <c r="ALK623" s="36"/>
    </row>
    <row r="624" spans="1:999" ht="15" customHeight="1" x14ac:dyDescent="0.2">
      <c r="A624" s="68">
        <v>24</v>
      </c>
      <c r="B624" s="1780">
        <v>499</v>
      </c>
      <c r="C624" s="1780"/>
      <c r="D624" s="1780"/>
      <c r="E624" s="1936" t="s">
        <v>135</v>
      </c>
      <c r="F624" s="1937"/>
      <c r="G624" s="1937"/>
      <c r="H624" s="1937"/>
      <c r="I624" s="1937"/>
      <c r="J624" s="1937"/>
      <c r="K624" s="1937"/>
      <c r="L624" s="1937"/>
      <c r="M624" s="1937"/>
      <c r="N624" s="1937"/>
      <c r="O624" s="1937"/>
      <c r="P624" s="1937"/>
      <c r="Q624" s="1938"/>
      <c r="R624" s="1756">
        <f>R2035+R2041</f>
        <v>683351.26</v>
      </c>
      <c r="S624" s="1757"/>
      <c r="T624" s="1758"/>
      <c r="U624" s="1756">
        <f>U2035+U2041</f>
        <v>0</v>
      </c>
      <c r="V624" s="1757"/>
      <c r="W624" s="1758"/>
      <c r="X624" s="1945">
        <f t="shared" si="20"/>
        <v>0</v>
      </c>
      <c r="Y624" s="1946"/>
      <c r="Z624" s="1756">
        <f>Z2035+Z2041</f>
        <v>0</v>
      </c>
      <c r="AA624" s="1757"/>
      <c r="AB624" s="1757"/>
      <c r="AC624" s="1758"/>
      <c r="AD624" s="1756">
        <f t="shared" si="21"/>
        <v>0</v>
      </c>
      <c r="AE624" s="1757"/>
      <c r="AF624" s="1757"/>
      <c r="AG624" s="1758"/>
      <c r="ALK624" s="36"/>
    </row>
    <row r="625" spans="1:999" ht="15" customHeight="1" x14ac:dyDescent="0.2">
      <c r="A625" s="16"/>
      <c r="B625" s="1908">
        <v>5</v>
      </c>
      <c r="C625" s="1908"/>
      <c r="D625" s="1908"/>
      <c r="E625" s="1930" t="s">
        <v>136</v>
      </c>
      <c r="F625" s="1931"/>
      <c r="G625" s="1931"/>
      <c r="H625" s="1931"/>
      <c r="I625" s="1931"/>
      <c r="J625" s="1931"/>
      <c r="K625" s="1931"/>
      <c r="L625" s="1931"/>
      <c r="M625" s="1931"/>
      <c r="N625" s="1931"/>
      <c r="O625" s="1931"/>
      <c r="P625" s="1931"/>
      <c r="Q625" s="1932"/>
      <c r="R625" s="1753">
        <f>+R626+R630</f>
        <v>254105151.09</v>
      </c>
      <c r="S625" s="1754"/>
      <c r="T625" s="1755"/>
      <c r="U625" s="1753">
        <f>+U626+U630</f>
        <v>218625060.56</v>
      </c>
      <c r="V625" s="1754"/>
      <c r="W625" s="1755"/>
      <c r="X625" s="2026">
        <f t="shared" si="20"/>
        <v>0.8603724073368606</v>
      </c>
      <c r="Y625" s="2027"/>
      <c r="Z625" s="1753">
        <f>+Z626+Z630</f>
        <v>3453976.55</v>
      </c>
      <c r="AA625" s="1754"/>
      <c r="AB625" s="1754"/>
      <c r="AC625" s="1755"/>
      <c r="AD625" s="1753">
        <f t="shared" si="21"/>
        <v>222079037.11000001</v>
      </c>
      <c r="AE625" s="1754"/>
      <c r="AF625" s="1754"/>
      <c r="AG625" s="1755"/>
      <c r="ALK625" s="36"/>
    </row>
    <row r="626" spans="1:999" ht="15" customHeight="1" x14ac:dyDescent="0.2">
      <c r="A626" s="15"/>
      <c r="B626" s="1909">
        <v>51</v>
      </c>
      <c r="C626" s="1909"/>
      <c r="D626" s="1909"/>
      <c r="E626" s="1933" t="s">
        <v>137</v>
      </c>
      <c r="F626" s="1934"/>
      <c r="G626" s="1934"/>
      <c r="H626" s="1934"/>
      <c r="I626" s="1934"/>
      <c r="J626" s="1934"/>
      <c r="K626" s="1934"/>
      <c r="L626" s="1934"/>
      <c r="M626" s="1934"/>
      <c r="N626" s="1934"/>
      <c r="O626" s="1934"/>
      <c r="P626" s="1934"/>
      <c r="Q626" s="1935"/>
      <c r="R626" s="1768">
        <f>SUM(R627:R629)</f>
        <v>253605151.09</v>
      </c>
      <c r="S626" s="1769"/>
      <c r="T626" s="1770"/>
      <c r="U626" s="1768">
        <f>SUM(U627:U629)</f>
        <v>218539235.65000001</v>
      </c>
      <c r="V626" s="1769"/>
      <c r="W626" s="1770"/>
      <c r="X626" s="1972">
        <f t="shared" si="20"/>
        <v>0.86173027129265323</v>
      </c>
      <c r="Y626" s="1973"/>
      <c r="Z626" s="1768">
        <f>SUM(Z627:Z629)</f>
        <v>3453976.55</v>
      </c>
      <c r="AA626" s="1769"/>
      <c r="AB626" s="1769"/>
      <c r="AC626" s="1770"/>
      <c r="AD626" s="1768">
        <f t="shared" si="21"/>
        <v>221993212.20000002</v>
      </c>
      <c r="AE626" s="1769"/>
      <c r="AF626" s="1769"/>
      <c r="AG626" s="1770"/>
      <c r="ALK626" s="36"/>
    </row>
    <row r="627" spans="1:999" ht="15" customHeight="1" x14ac:dyDescent="0.2">
      <c r="A627" s="68">
        <v>25</v>
      </c>
      <c r="B627" s="1780">
        <v>511</v>
      </c>
      <c r="C627" s="1780"/>
      <c r="D627" s="1780"/>
      <c r="E627" s="1936" t="s">
        <v>138</v>
      </c>
      <c r="F627" s="1937"/>
      <c r="G627" s="1937"/>
      <c r="H627" s="1937"/>
      <c r="I627" s="1937"/>
      <c r="J627" s="1937"/>
      <c r="K627" s="1937"/>
      <c r="L627" s="1937"/>
      <c r="M627" s="1937"/>
      <c r="N627" s="1937"/>
      <c r="O627" s="1937"/>
      <c r="P627" s="1937"/>
      <c r="Q627" s="1938"/>
      <c r="R627" s="1756">
        <f>R980+R2003+R1951+R1237+R2167+R1857+R1601+R2075+R1019+R1058+R1068+R1213+R1589+R1969+R2069</f>
        <v>205245924.09</v>
      </c>
      <c r="S627" s="1757"/>
      <c r="T627" s="1758"/>
      <c r="U627" s="1756">
        <f>U980+U2003+U1951+U1237+U2167+U1857+U1601+U2075+U1019+U1058+U1068+U1213+U1969+U2069</f>
        <v>179105780.58000001</v>
      </c>
      <c r="V627" s="1757"/>
      <c r="W627" s="1758"/>
      <c r="X627" s="1945">
        <f t="shared" si="20"/>
        <v>0.87263988980099028</v>
      </c>
      <c r="Y627" s="1946"/>
      <c r="Z627" s="1756">
        <f>Z2003+Z1952+Z2167</f>
        <v>0</v>
      </c>
      <c r="AA627" s="1757"/>
      <c r="AB627" s="1757"/>
      <c r="AC627" s="1758"/>
      <c r="AD627" s="1756">
        <f t="shared" si="21"/>
        <v>179105780.58000001</v>
      </c>
      <c r="AE627" s="1757"/>
      <c r="AF627" s="1757"/>
      <c r="AG627" s="1758"/>
      <c r="ALK627" s="36"/>
    </row>
    <row r="628" spans="1:999" ht="15" customHeight="1" x14ac:dyDescent="0.2">
      <c r="A628" s="68">
        <v>26</v>
      </c>
      <c r="B628" s="1780">
        <v>512</v>
      </c>
      <c r="C628" s="1780"/>
      <c r="D628" s="1780"/>
      <c r="E628" s="1936" t="s">
        <v>139</v>
      </c>
      <c r="F628" s="1937"/>
      <c r="G628" s="1937"/>
      <c r="H628" s="1937"/>
      <c r="I628" s="1937"/>
      <c r="J628" s="1937"/>
      <c r="K628" s="1937"/>
      <c r="L628" s="1937"/>
      <c r="M628" s="1937"/>
      <c r="N628" s="1937"/>
      <c r="O628" s="1937"/>
      <c r="P628" s="1937"/>
      <c r="Q628" s="1938"/>
      <c r="R628" s="1756">
        <f>R1089+R1680+R1693+R2004+R2168+R2203+R2226+R1932+R1205+R2428+R2264+R2142+R1962+R1171+R1020+R2060+R1890+R1562+R1602+R1881+R1582</f>
        <v>45771227</v>
      </c>
      <c r="S628" s="1757"/>
      <c r="T628" s="1758"/>
      <c r="U628" s="1756">
        <f>U1089+U1680+U1693+U2004+U2168+U2203+U2226+U1932+U1205+U2428+U2264+U2142+U1962+U1171+U1020+U2060+U1890+U1562+U1602+U1881+U1582</f>
        <v>36864325.07</v>
      </c>
      <c r="V628" s="1757"/>
      <c r="W628" s="1758"/>
      <c r="X628" s="1945">
        <f t="shared" si="20"/>
        <v>0.80540390734991663</v>
      </c>
      <c r="Y628" s="1946"/>
      <c r="Z628" s="1756">
        <f>Z1089+Z1680+Z2004+Z2168+Z2203+Z2226+Z1932+Z1205+Z2428+Z2264</f>
        <v>3085762</v>
      </c>
      <c r="AA628" s="1757"/>
      <c r="AB628" s="1757"/>
      <c r="AC628" s="1758"/>
      <c r="AD628" s="1756">
        <f t="shared" si="21"/>
        <v>39950087.07</v>
      </c>
      <c r="AE628" s="1757"/>
      <c r="AF628" s="1757"/>
      <c r="AG628" s="1758"/>
      <c r="ALK628" s="36"/>
    </row>
    <row r="629" spans="1:999" ht="15" customHeight="1" x14ac:dyDescent="0.2">
      <c r="A629" s="68">
        <v>27</v>
      </c>
      <c r="B629" s="1780">
        <v>515</v>
      </c>
      <c r="C629" s="1780"/>
      <c r="D629" s="1780"/>
      <c r="E629" s="1936" t="s">
        <v>140</v>
      </c>
      <c r="F629" s="1937"/>
      <c r="G629" s="1937"/>
      <c r="H629" s="1937"/>
      <c r="I629" s="1937"/>
      <c r="J629" s="1937"/>
      <c r="K629" s="1937"/>
      <c r="L629" s="1937"/>
      <c r="M629" s="1937"/>
      <c r="N629" s="1937"/>
      <c r="O629" s="1937"/>
      <c r="P629" s="1937"/>
      <c r="Q629" s="1938"/>
      <c r="R629" s="1756">
        <f>R2005+R2265+R2143</f>
        <v>2588000</v>
      </c>
      <c r="S629" s="1757"/>
      <c r="T629" s="1758"/>
      <c r="U629" s="1756">
        <f>U2005+U2265+U2143</f>
        <v>2569130</v>
      </c>
      <c r="V629" s="1757"/>
      <c r="W629" s="1758"/>
      <c r="X629" s="1945">
        <f t="shared" si="20"/>
        <v>0.9927086553323029</v>
      </c>
      <c r="Y629" s="1946"/>
      <c r="Z629" s="1756">
        <f>Z2005+Z2265</f>
        <v>368214.55</v>
      </c>
      <c r="AA629" s="1757"/>
      <c r="AB629" s="1757"/>
      <c r="AC629" s="1758"/>
      <c r="AD629" s="1756">
        <f t="shared" si="21"/>
        <v>2937344.55</v>
      </c>
      <c r="AE629" s="1757"/>
      <c r="AF629" s="1757"/>
      <c r="AG629" s="1758"/>
      <c r="ALK629" s="36"/>
    </row>
    <row r="630" spans="1:999" ht="15" customHeight="1" x14ac:dyDescent="0.2">
      <c r="A630" s="15"/>
      <c r="B630" s="1909">
        <v>54</v>
      </c>
      <c r="C630" s="1909"/>
      <c r="D630" s="1909"/>
      <c r="E630" s="1933" t="s">
        <v>141</v>
      </c>
      <c r="F630" s="1934"/>
      <c r="G630" s="1934"/>
      <c r="H630" s="1934"/>
      <c r="I630" s="1934"/>
      <c r="J630" s="1934"/>
      <c r="K630" s="1934"/>
      <c r="L630" s="1934"/>
      <c r="M630" s="1934"/>
      <c r="N630" s="1934"/>
      <c r="O630" s="1934"/>
      <c r="P630" s="1934"/>
      <c r="Q630" s="1935"/>
      <c r="R630" s="1768">
        <f>R631</f>
        <v>500000</v>
      </c>
      <c r="S630" s="1769"/>
      <c r="T630" s="1770"/>
      <c r="U630" s="1768">
        <f>U631</f>
        <v>85824.91</v>
      </c>
      <c r="V630" s="1769"/>
      <c r="W630" s="1770"/>
      <c r="X630" s="1972">
        <f t="shared" si="20"/>
        <v>0.17164982000000001</v>
      </c>
      <c r="Y630" s="1973"/>
      <c r="Z630" s="1768">
        <f>Z631</f>
        <v>0</v>
      </c>
      <c r="AA630" s="1769"/>
      <c r="AB630" s="1769"/>
      <c r="AC630" s="1770"/>
      <c r="AD630" s="1768">
        <f t="shared" si="21"/>
        <v>85824.91</v>
      </c>
      <c r="AE630" s="1769"/>
      <c r="AF630" s="1769"/>
      <c r="AG630" s="1770"/>
      <c r="ALK630" s="36"/>
    </row>
    <row r="631" spans="1:999" ht="15" customHeight="1" x14ac:dyDescent="0.2">
      <c r="A631" s="68">
        <v>28</v>
      </c>
      <c r="B631" s="1780">
        <v>541</v>
      </c>
      <c r="C631" s="1780"/>
      <c r="D631" s="1780"/>
      <c r="E631" s="1936" t="s">
        <v>142</v>
      </c>
      <c r="F631" s="1937"/>
      <c r="G631" s="1937"/>
      <c r="H631" s="1937"/>
      <c r="I631" s="1937"/>
      <c r="J631" s="1937"/>
      <c r="K631" s="1937"/>
      <c r="L631" s="1937"/>
      <c r="M631" s="1937"/>
      <c r="N631" s="1937"/>
      <c r="O631" s="1937"/>
      <c r="P631" s="1937"/>
      <c r="Q631" s="1938"/>
      <c r="R631" s="1756">
        <f>R1090+R2006</f>
        <v>500000</v>
      </c>
      <c r="S631" s="1757"/>
      <c r="T631" s="1758"/>
      <c r="U631" s="1756">
        <f>U1090+U2006</f>
        <v>85824.91</v>
      </c>
      <c r="V631" s="1757"/>
      <c r="W631" s="1758"/>
      <c r="X631" s="1945">
        <f t="shared" si="20"/>
        <v>0.17164982000000001</v>
      </c>
      <c r="Y631" s="1946"/>
      <c r="Z631" s="1756">
        <f>Z1090</f>
        <v>0</v>
      </c>
      <c r="AA631" s="1757"/>
      <c r="AB631" s="1757"/>
      <c r="AC631" s="1758"/>
      <c r="AD631" s="1756">
        <f t="shared" si="21"/>
        <v>85824.91</v>
      </c>
      <c r="AE631" s="1757"/>
      <c r="AF631" s="1757"/>
      <c r="AG631" s="1758"/>
      <c r="ALK631" s="36"/>
    </row>
    <row r="632" spans="1:999" ht="15" customHeight="1" x14ac:dyDescent="0.2">
      <c r="A632" s="16"/>
      <c r="B632" s="1908">
        <v>6</v>
      </c>
      <c r="C632" s="1908"/>
      <c r="D632" s="1908"/>
      <c r="E632" s="1930" t="s">
        <v>143</v>
      </c>
      <c r="F632" s="1931"/>
      <c r="G632" s="1931"/>
      <c r="H632" s="1931"/>
      <c r="I632" s="1931"/>
      <c r="J632" s="1931"/>
      <c r="K632" s="1931"/>
      <c r="L632" s="1931"/>
      <c r="M632" s="1931"/>
      <c r="N632" s="1931"/>
      <c r="O632" s="1931"/>
      <c r="P632" s="1931"/>
      <c r="Q632" s="1932"/>
      <c r="R632" s="1753">
        <f>+R633</f>
        <v>0</v>
      </c>
      <c r="S632" s="1754"/>
      <c r="T632" s="1755"/>
      <c r="U632" s="1753">
        <f>+U633</f>
        <v>0</v>
      </c>
      <c r="V632" s="1754"/>
      <c r="W632" s="1755"/>
      <c r="X632" s="2026">
        <v>0</v>
      </c>
      <c r="Y632" s="2027"/>
      <c r="Z632" s="1753">
        <f>+Z633</f>
        <v>0</v>
      </c>
      <c r="AA632" s="1754"/>
      <c r="AB632" s="1754"/>
      <c r="AC632" s="1755"/>
      <c r="AD632" s="1753">
        <f t="shared" si="21"/>
        <v>0</v>
      </c>
      <c r="AE632" s="1754"/>
      <c r="AF632" s="1754"/>
      <c r="AG632" s="1755"/>
      <c r="ALK632" s="36"/>
    </row>
    <row r="633" spans="1:999" ht="15" customHeight="1" x14ac:dyDescent="0.2">
      <c r="A633" s="15"/>
      <c r="B633" s="1909">
        <v>61</v>
      </c>
      <c r="C633" s="1909"/>
      <c r="D633" s="1909"/>
      <c r="E633" s="1933" t="s">
        <v>144</v>
      </c>
      <c r="F633" s="1934"/>
      <c r="G633" s="1934"/>
      <c r="H633" s="1934"/>
      <c r="I633" s="1934"/>
      <c r="J633" s="1934"/>
      <c r="K633" s="1934"/>
      <c r="L633" s="1934"/>
      <c r="M633" s="1934"/>
      <c r="N633" s="1934"/>
      <c r="O633" s="1934"/>
      <c r="P633" s="1934"/>
      <c r="Q633" s="1935"/>
      <c r="R633" s="1768">
        <f>SUM(R634:R635)</f>
        <v>0</v>
      </c>
      <c r="S633" s="1769"/>
      <c r="T633" s="1770"/>
      <c r="U633" s="1768">
        <f>SUM(U634:U635)</f>
        <v>0</v>
      </c>
      <c r="V633" s="1769"/>
      <c r="W633" s="1770"/>
      <c r="X633" s="1972">
        <v>0</v>
      </c>
      <c r="Y633" s="1973"/>
      <c r="Z633" s="1768">
        <f>Z634</f>
        <v>0</v>
      </c>
      <c r="AA633" s="1769"/>
      <c r="AB633" s="1769"/>
      <c r="AC633" s="1770"/>
      <c r="AD633" s="1768">
        <f t="shared" si="21"/>
        <v>0</v>
      </c>
      <c r="AE633" s="1769"/>
      <c r="AF633" s="1769"/>
      <c r="AG633" s="1770"/>
      <c r="ALK633" s="36"/>
    </row>
    <row r="634" spans="1:999" ht="15" customHeight="1" x14ac:dyDescent="0.2">
      <c r="A634" s="68">
        <v>29</v>
      </c>
      <c r="B634" s="1780">
        <v>611</v>
      </c>
      <c r="C634" s="1780"/>
      <c r="D634" s="1780"/>
      <c r="E634" s="1936" t="s">
        <v>145</v>
      </c>
      <c r="F634" s="1937"/>
      <c r="G634" s="1937"/>
      <c r="H634" s="1937"/>
      <c r="I634" s="1937"/>
      <c r="J634" s="1937"/>
      <c r="K634" s="1937"/>
      <c r="L634" s="1937"/>
      <c r="M634" s="1937"/>
      <c r="N634" s="1937"/>
      <c r="O634" s="1937"/>
      <c r="P634" s="1937"/>
      <c r="Q634" s="1938"/>
      <c r="R634" s="1756">
        <f>R2017</f>
        <v>0</v>
      </c>
      <c r="S634" s="1757"/>
      <c r="T634" s="1758"/>
      <c r="U634" s="1756">
        <f>U2017</f>
        <v>0</v>
      </c>
      <c r="V634" s="1757"/>
      <c r="W634" s="1758"/>
      <c r="X634" s="1945">
        <v>0</v>
      </c>
      <c r="Y634" s="1946"/>
      <c r="Z634" s="1756">
        <f>Z2017</f>
        <v>0</v>
      </c>
      <c r="AA634" s="1757"/>
      <c r="AB634" s="1757"/>
      <c r="AC634" s="1758"/>
      <c r="AD634" s="1756">
        <f t="shared" si="21"/>
        <v>0</v>
      </c>
      <c r="AE634" s="1757"/>
      <c r="AF634" s="1757"/>
      <c r="AG634" s="1758"/>
      <c r="ALK634" s="36"/>
    </row>
    <row r="635" spans="1:999" ht="15" customHeight="1" x14ac:dyDescent="0.2">
      <c r="A635" s="68">
        <v>30</v>
      </c>
      <c r="B635" s="1780">
        <v>614</v>
      </c>
      <c r="C635" s="1780"/>
      <c r="D635" s="1780"/>
      <c r="E635" s="1936" t="s">
        <v>718</v>
      </c>
      <c r="F635" s="1937"/>
      <c r="G635" s="1937"/>
      <c r="H635" s="1937"/>
      <c r="I635" s="1937"/>
      <c r="J635" s="1937"/>
      <c r="K635" s="1937"/>
      <c r="L635" s="1937"/>
      <c r="M635" s="1937"/>
      <c r="N635" s="1937"/>
      <c r="O635" s="1937"/>
      <c r="P635" s="1937"/>
      <c r="Q635" s="1938"/>
      <c r="R635" s="1756">
        <f>+R2007</f>
        <v>0</v>
      </c>
      <c r="S635" s="1757"/>
      <c r="T635" s="1758"/>
      <c r="U635" s="1756">
        <f>+U2007</f>
        <v>0</v>
      </c>
      <c r="V635" s="1757"/>
      <c r="W635" s="1758"/>
      <c r="X635" s="1945">
        <v>0</v>
      </c>
      <c r="Y635" s="1946"/>
      <c r="Z635" s="1756">
        <f>+Z2007</f>
        <v>0</v>
      </c>
      <c r="AA635" s="1757"/>
      <c r="AB635" s="1757"/>
      <c r="AC635" s="1758"/>
      <c r="AD635" s="1756">
        <f t="shared" si="21"/>
        <v>0</v>
      </c>
      <c r="AE635" s="1757"/>
      <c r="AF635" s="1757"/>
      <c r="AG635" s="1758"/>
      <c r="ALK635" s="36"/>
    </row>
    <row r="636" spans="1:999" ht="15" customHeight="1" x14ac:dyDescent="0.2">
      <c r="A636" s="69"/>
      <c r="B636" s="1910"/>
      <c r="C636" s="1910"/>
      <c r="D636" s="1910"/>
      <c r="E636" s="2012" t="s">
        <v>146</v>
      </c>
      <c r="F636" s="2013"/>
      <c r="G636" s="2013"/>
      <c r="H636" s="2013"/>
      <c r="I636" s="2013"/>
      <c r="J636" s="2013"/>
      <c r="K636" s="2013"/>
      <c r="L636" s="2013"/>
      <c r="M636" s="2013"/>
      <c r="N636" s="2013"/>
      <c r="O636" s="2013"/>
      <c r="P636" s="2013"/>
      <c r="Q636" s="2014"/>
      <c r="R636" s="1915">
        <f>+R592+R625+R632</f>
        <v>1562570175.9999998</v>
      </c>
      <c r="S636" s="1916"/>
      <c r="T636" s="1917"/>
      <c r="U636" s="1915">
        <f>+U592+U625+U632</f>
        <v>1412059538.1500003</v>
      </c>
      <c r="V636" s="1916"/>
      <c r="W636" s="1917"/>
      <c r="X636" s="1947">
        <f t="shared" si="20"/>
        <v>0.90367751787296402</v>
      </c>
      <c r="Y636" s="1948"/>
      <c r="Z636" s="1915">
        <f>+Z592+Z625+Z632</f>
        <v>21735995.100000001</v>
      </c>
      <c r="AA636" s="1916"/>
      <c r="AB636" s="1916"/>
      <c r="AC636" s="1917"/>
      <c r="AD636" s="1915">
        <f t="shared" si="21"/>
        <v>1433795533.2500002</v>
      </c>
      <c r="AE636" s="1916"/>
      <c r="AF636" s="1916"/>
      <c r="AG636" s="1917"/>
      <c r="ALK636" s="36"/>
    </row>
    <row r="637" spans="1:999" x14ac:dyDescent="0.2">
      <c r="G637" s="17"/>
      <c r="H637" s="17"/>
      <c r="I637" s="17"/>
      <c r="J637" s="17"/>
      <c r="K637" s="17"/>
      <c r="L637" s="17"/>
      <c r="M637" s="17"/>
      <c r="N637" s="17"/>
      <c r="O637" s="17"/>
      <c r="P637" s="17"/>
      <c r="Q637" s="17"/>
      <c r="R637" s="18"/>
      <c r="S637" s="18"/>
      <c r="T637" s="18"/>
      <c r="U637" s="18"/>
      <c r="V637" s="18"/>
      <c r="W637" s="19"/>
      <c r="X637" s="19"/>
      <c r="Y637" s="18"/>
      <c r="Z637" s="18"/>
      <c r="AA637" s="18"/>
      <c r="AB637" s="18"/>
      <c r="AC637" s="18"/>
      <c r="AD637" s="18"/>
      <c r="AE637" s="18"/>
      <c r="AF637" s="18"/>
      <c r="AG637" s="19"/>
    </row>
    <row r="638" spans="1:999" x14ac:dyDescent="0.2">
      <c r="G638" s="17"/>
      <c r="H638" s="17"/>
      <c r="I638" s="17"/>
      <c r="J638" s="17"/>
      <c r="K638" s="17"/>
      <c r="L638" s="17"/>
      <c r="M638" s="17"/>
      <c r="N638" s="17"/>
      <c r="O638" s="17"/>
      <c r="P638" s="17"/>
      <c r="Q638" s="17"/>
      <c r="R638" s="18"/>
      <c r="S638" s="18"/>
      <c r="T638" s="18"/>
      <c r="U638" s="18"/>
      <c r="V638" s="18"/>
      <c r="W638" s="19"/>
      <c r="X638" s="19"/>
      <c r="Y638" s="18"/>
      <c r="Z638" s="18"/>
      <c r="AA638" s="18"/>
      <c r="AB638" s="18"/>
      <c r="AC638" s="18"/>
      <c r="AD638" s="18"/>
      <c r="AE638" s="18"/>
      <c r="AF638" s="18"/>
      <c r="AG638" s="19"/>
    </row>
    <row r="639" spans="1:999" x14ac:dyDescent="0.2">
      <c r="A639" s="1911" t="s">
        <v>3684</v>
      </c>
      <c r="B639" s="1911"/>
      <c r="C639" s="1911"/>
      <c r="D639" s="1911"/>
      <c r="E639" s="1911"/>
      <c r="F639" s="1911"/>
      <c r="G639" s="1911"/>
      <c r="H639" s="1911"/>
      <c r="I639" s="1911"/>
      <c r="J639" s="1911"/>
      <c r="K639" s="1911"/>
      <c r="L639" s="1911"/>
      <c r="M639" s="1911"/>
      <c r="N639" s="1911"/>
      <c r="O639" s="1911"/>
      <c r="P639" s="1911"/>
      <c r="Q639" s="1911"/>
      <c r="R639" s="1911"/>
      <c r="S639" s="1911"/>
      <c r="T639" s="1911"/>
      <c r="U639" s="1911"/>
      <c r="V639" s="1911"/>
      <c r="W639" s="1911"/>
      <c r="X639" s="1911"/>
      <c r="Y639" s="1911"/>
      <c r="Z639" s="1911"/>
      <c r="AA639" s="1911"/>
      <c r="AB639" s="1911"/>
      <c r="AC639" s="1911"/>
      <c r="AD639" s="1911"/>
      <c r="AE639" s="1911"/>
      <c r="AF639" s="1911"/>
      <c r="AG639" s="1911"/>
    </row>
    <row r="640" spans="1:999" ht="14.25" customHeight="1" x14ac:dyDescent="0.2">
      <c r="A640" s="1912" t="s">
        <v>148</v>
      </c>
      <c r="B640" s="1912"/>
      <c r="C640" s="1912"/>
      <c r="D640" s="1912"/>
      <c r="E640" s="1912"/>
      <c r="F640" s="1912"/>
      <c r="G640" s="1912"/>
      <c r="H640" s="1912"/>
      <c r="I640" s="1912"/>
      <c r="J640" s="1912"/>
      <c r="K640" s="1912"/>
      <c r="L640" s="1912"/>
      <c r="M640" s="1912"/>
      <c r="N640" s="1912"/>
      <c r="O640" s="1912"/>
      <c r="P640" s="1912"/>
      <c r="Q640" s="1912"/>
      <c r="R640" s="1912"/>
      <c r="S640" s="1912"/>
      <c r="T640" s="1912"/>
      <c r="U640" s="1912"/>
      <c r="V640" s="1912"/>
      <c r="W640" s="1912"/>
      <c r="X640" s="1912"/>
      <c r="Y640" s="1912"/>
      <c r="Z640" s="1912"/>
      <c r="AA640" s="1912"/>
      <c r="AB640" s="1912"/>
      <c r="AC640" s="1912"/>
      <c r="AD640" s="1912"/>
      <c r="AE640" s="1912"/>
      <c r="AF640" s="1912"/>
      <c r="AG640" s="1912"/>
    </row>
    <row r="641" spans="1:999" ht="49.5" customHeight="1" x14ac:dyDescent="0.2">
      <c r="A641" s="20" t="s">
        <v>17</v>
      </c>
      <c r="B641" s="1913" t="s">
        <v>149</v>
      </c>
      <c r="C641" s="1913"/>
      <c r="D641" s="1913"/>
      <c r="E641" s="1939" t="s">
        <v>150</v>
      </c>
      <c r="F641" s="1940"/>
      <c r="G641" s="1940"/>
      <c r="H641" s="1940"/>
      <c r="I641" s="1940"/>
      <c r="J641" s="1940"/>
      <c r="K641" s="1940"/>
      <c r="L641" s="1940"/>
      <c r="M641" s="1940"/>
      <c r="N641" s="1940"/>
      <c r="O641" s="1940"/>
      <c r="P641" s="1940"/>
      <c r="Q641" s="1941"/>
      <c r="R641" s="1918" t="s">
        <v>21</v>
      </c>
      <c r="S641" s="1919"/>
      <c r="T641" s="1920"/>
      <c r="U641" s="1684" t="s">
        <v>1964</v>
      </c>
      <c r="V641" s="1685"/>
      <c r="W641" s="1686"/>
      <c r="X641" s="1684" t="s">
        <v>1308</v>
      </c>
      <c r="Y641" s="1685"/>
      <c r="Z641" s="1924" t="s">
        <v>105</v>
      </c>
      <c r="AA641" s="1925"/>
      <c r="AB641" s="1925"/>
      <c r="AC641" s="1926"/>
      <c r="AD641" s="1927" t="s">
        <v>151</v>
      </c>
      <c r="AE641" s="1928"/>
      <c r="AF641" s="1928"/>
      <c r="AG641" s="1929"/>
      <c r="ALK641" s="36"/>
    </row>
    <row r="642" spans="1:999" x14ac:dyDescent="0.2">
      <c r="A642" s="21">
        <v>1</v>
      </c>
      <c r="B642" s="1914">
        <v>2</v>
      </c>
      <c r="C642" s="1914"/>
      <c r="D642" s="1914"/>
      <c r="E642" s="1942">
        <v>3</v>
      </c>
      <c r="F642" s="1943"/>
      <c r="G642" s="1943"/>
      <c r="H642" s="1943"/>
      <c r="I642" s="1943"/>
      <c r="J642" s="1943"/>
      <c r="K642" s="1943"/>
      <c r="L642" s="1943"/>
      <c r="M642" s="1943"/>
      <c r="N642" s="1943"/>
      <c r="O642" s="1943"/>
      <c r="P642" s="1943"/>
      <c r="Q642" s="1944"/>
      <c r="R642" s="1921">
        <v>4</v>
      </c>
      <c r="S642" s="1922"/>
      <c r="T642" s="1923"/>
      <c r="U642" s="1921">
        <v>5</v>
      </c>
      <c r="V642" s="1922"/>
      <c r="W642" s="1923"/>
      <c r="X642" s="1921">
        <v>6</v>
      </c>
      <c r="Y642" s="1923"/>
      <c r="Z642" s="1921">
        <v>7</v>
      </c>
      <c r="AA642" s="1922"/>
      <c r="AB642" s="1922"/>
      <c r="AC642" s="1923"/>
      <c r="AD642" s="1921">
        <v>9</v>
      </c>
      <c r="AE642" s="1922"/>
      <c r="AF642" s="1922"/>
      <c r="AG642" s="1923"/>
      <c r="ALK642" s="36"/>
    </row>
    <row r="643" spans="1:999" ht="15" customHeight="1" x14ac:dyDescent="0.2">
      <c r="A643" s="70">
        <v>1</v>
      </c>
      <c r="B643" s="1894" t="s">
        <v>152</v>
      </c>
      <c r="C643" s="1894"/>
      <c r="D643" s="1894"/>
      <c r="E643" s="1896" t="s">
        <v>153</v>
      </c>
      <c r="F643" s="1897"/>
      <c r="G643" s="1897"/>
      <c r="H643" s="1897"/>
      <c r="I643" s="1897"/>
      <c r="J643" s="1897"/>
      <c r="K643" s="1897"/>
      <c r="L643" s="1897"/>
      <c r="M643" s="1897"/>
      <c r="N643" s="1897"/>
      <c r="O643" s="1897"/>
      <c r="P643" s="1897"/>
      <c r="Q643" s="1898"/>
      <c r="R643" s="1768">
        <f>SUM(R644:R648)</f>
        <v>173748695.25999999</v>
      </c>
      <c r="S643" s="1769"/>
      <c r="T643" s="1770"/>
      <c r="U643" s="1768">
        <f>SUM(U644:U648)</f>
        <v>163528011.06</v>
      </c>
      <c r="V643" s="1769"/>
      <c r="W643" s="1770"/>
      <c r="X643" s="1889">
        <f>(U643/R643)</f>
        <v>0.94117547654268363</v>
      </c>
      <c r="Y643" s="1890"/>
      <c r="Z643" s="1768">
        <f>SUM(Z644:Z648)</f>
        <v>2249007.5099999998</v>
      </c>
      <c r="AA643" s="1769"/>
      <c r="AB643" s="1769"/>
      <c r="AC643" s="1770"/>
      <c r="AD643" s="1768">
        <f>U643+Z643</f>
        <v>165777018.56999999</v>
      </c>
      <c r="AE643" s="1769"/>
      <c r="AF643" s="1769"/>
      <c r="AG643" s="1770"/>
      <c r="ALK643" s="36"/>
    </row>
    <row r="644" spans="1:999" ht="15" customHeight="1" x14ac:dyDescent="0.2">
      <c r="A644" s="22"/>
      <c r="B644" s="1895" t="s">
        <v>154</v>
      </c>
      <c r="C644" s="1895"/>
      <c r="D644" s="1895"/>
      <c r="E644" s="1899" t="s">
        <v>155</v>
      </c>
      <c r="F644" s="1900"/>
      <c r="G644" s="1900"/>
      <c r="H644" s="1900"/>
      <c r="I644" s="1900"/>
      <c r="J644" s="1900"/>
      <c r="K644" s="1900"/>
      <c r="L644" s="1900"/>
      <c r="M644" s="1900"/>
      <c r="N644" s="1900"/>
      <c r="O644" s="1900"/>
      <c r="P644" s="1900"/>
      <c r="Q644" s="1901"/>
      <c r="R644" s="1785">
        <f>R1531</f>
        <v>5498000</v>
      </c>
      <c r="S644" s="1786"/>
      <c r="T644" s="1787"/>
      <c r="U644" s="2008">
        <f>U1531</f>
        <v>5498000</v>
      </c>
      <c r="V644" s="2009"/>
      <c r="W644" s="2010"/>
      <c r="X644" s="1881">
        <f t="shared" ref="X644:X684" si="22">(U644/R644)</f>
        <v>1</v>
      </c>
      <c r="Y644" s="1882"/>
      <c r="Z644" s="1785">
        <f>Z1531</f>
        <v>0</v>
      </c>
      <c r="AA644" s="1786"/>
      <c r="AB644" s="1786"/>
      <c r="AC644" s="1787"/>
      <c r="AD644" s="1788">
        <f t="shared" ref="AD644:AD684" si="23">U644+Z644</f>
        <v>5498000</v>
      </c>
      <c r="AE644" s="1789"/>
      <c r="AF644" s="1789"/>
      <c r="AG644" s="1790"/>
      <c r="ALK644" s="36"/>
    </row>
    <row r="645" spans="1:999" ht="15" customHeight="1" x14ac:dyDescent="0.2">
      <c r="A645" s="22"/>
      <c r="B645" s="1895" t="s">
        <v>156</v>
      </c>
      <c r="C645" s="1895"/>
      <c r="D645" s="1895"/>
      <c r="E645" s="1899" t="s">
        <v>157</v>
      </c>
      <c r="F645" s="1900"/>
      <c r="G645" s="1900"/>
      <c r="H645" s="1900"/>
      <c r="I645" s="1900"/>
      <c r="J645" s="1900"/>
      <c r="K645" s="1900"/>
      <c r="L645" s="1900"/>
      <c r="M645" s="1900"/>
      <c r="N645" s="1900"/>
      <c r="O645" s="1900"/>
      <c r="P645" s="1900"/>
      <c r="Q645" s="1901"/>
      <c r="R645" s="1785">
        <f>R1579</f>
        <v>6602000</v>
      </c>
      <c r="S645" s="1786"/>
      <c r="T645" s="1787"/>
      <c r="U645" s="2008">
        <f>U1579</f>
        <v>6601816</v>
      </c>
      <c r="V645" s="2009"/>
      <c r="W645" s="2010"/>
      <c r="X645" s="1881">
        <f t="shared" si="22"/>
        <v>0.99997212965767945</v>
      </c>
      <c r="Y645" s="1882"/>
      <c r="Z645" s="1785">
        <f>Z1579</f>
        <v>0</v>
      </c>
      <c r="AA645" s="1786"/>
      <c r="AB645" s="1786"/>
      <c r="AC645" s="1787"/>
      <c r="AD645" s="1788">
        <f t="shared" si="23"/>
        <v>6601816</v>
      </c>
      <c r="AE645" s="1789"/>
      <c r="AF645" s="1789"/>
      <c r="AG645" s="1790"/>
      <c r="ALK645" s="36"/>
    </row>
    <row r="646" spans="1:999" ht="15" customHeight="1" x14ac:dyDescent="0.2">
      <c r="A646" s="22"/>
      <c r="B646" s="1895" t="s">
        <v>158</v>
      </c>
      <c r="C646" s="1895"/>
      <c r="D646" s="1895"/>
      <c r="E646" s="1899" t="s">
        <v>159</v>
      </c>
      <c r="F646" s="1900"/>
      <c r="G646" s="1900"/>
      <c r="H646" s="1900"/>
      <c r="I646" s="1900"/>
      <c r="J646" s="1900"/>
      <c r="K646" s="1900"/>
      <c r="L646" s="1900"/>
      <c r="M646" s="1900"/>
      <c r="N646" s="1900"/>
      <c r="O646" s="1900"/>
      <c r="P646" s="1900"/>
      <c r="Q646" s="1901"/>
      <c r="R646" s="1891">
        <f>R1549+R1606+R1557+R1566</f>
        <v>59870737</v>
      </c>
      <c r="S646" s="1892"/>
      <c r="T646" s="1893"/>
      <c r="U646" s="1877">
        <f>U1549+U1606+U1557+U1566</f>
        <v>57442570.979999997</v>
      </c>
      <c r="V646" s="1878"/>
      <c r="W646" s="1879"/>
      <c r="X646" s="1881">
        <f t="shared" si="22"/>
        <v>0.95944319142087719</v>
      </c>
      <c r="Y646" s="1882"/>
      <c r="Z646" s="1891">
        <f>Z1549</f>
        <v>0</v>
      </c>
      <c r="AA646" s="1892"/>
      <c r="AB646" s="1892"/>
      <c r="AC646" s="1893"/>
      <c r="AD646" s="1891">
        <f t="shared" si="23"/>
        <v>57442570.979999997</v>
      </c>
      <c r="AE646" s="1892"/>
      <c r="AF646" s="1892"/>
      <c r="AG646" s="1893"/>
      <c r="ALK646" s="36"/>
    </row>
    <row r="647" spans="1:999" ht="15" customHeight="1" x14ac:dyDescent="0.2">
      <c r="A647" s="22"/>
      <c r="B647" s="1895" t="s">
        <v>160</v>
      </c>
      <c r="C647" s="1895"/>
      <c r="D647" s="1895"/>
      <c r="E647" s="1899" t="s">
        <v>161</v>
      </c>
      <c r="F647" s="1900"/>
      <c r="G647" s="1900"/>
      <c r="H647" s="1900"/>
      <c r="I647" s="1900"/>
      <c r="J647" s="1900"/>
      <c r="K647" s="1900"/>
      <c r="L647" s="1900"/>
      <c r="M647" s="1900"/>
      <c r="N647" s="1900"/>
      <c r="O647" s="1900"/>
      <c r="P647" s="1900"/>
      <c r="Q647" s="1901"/>
      <c r="R647" s="1891">
        <f>R1513+R1519</f>
        <v>35973000</v>
      </c>
      <c r="S647" s="1892"/>
      <c r="T647" s="1893"/>
      <c r="U647" s="1877">
        <f>U1513+U1519</f>
        <v>35391632.700000003</v>
      </c>
      <c r="V647" s="1878"/>
      <c r="W647" s="1879"/>
      <c r="X647" s="1881">
        <f t="shared" si="22"/>
        <v>0.9838387874239013</v>
      </c>
      <c r="Y647" s="1882"/>
      <c r="Z647" s="1891">
        <f>Z1513+Z1519</f>
        <v>0</v>
      </c>
      <c r="AA647" s="1892"/>
      <c r="AB647" s="1892"/>
      <c r="AC647" s="1893"/>
      <c r="AD647" s="1788">
        <f t="shared" si="23"/>
        <v>35391632.700000003</v>
      </c>
      <c r="AE647" s="1789"/>
      <c r="AF647" s="1789"/>
      <c r="AG647" s="1790"/>
      <c r="ALK647" s="36"/>
    </row>
    <row r="648" spans="1:999" ht="15" customHeight="1" x14ac:dyDescent="0.2">
      <c r="A648" s="22"/>
      <c r="B648" s="1895" t="s">
        <v>162</v>
      </c>
      <c r="C648" s="1895"/>
      <c r="D648" s="1895"/>
      <c r="E648" s="1899" t="s">
        <v>163</v>
      </c>
      <c r="F648" s="1900"/>
      <c r="G648" s="1900"/>
      <c r="H648" s="1900"/>
      <c r="I648" s="1900"/>
      <c r="J648" s="1900"/>
      <c r="K648" s="1900"/>
      <c r="L648" s="1900"/>
      <c r="M648" s="1900"/>
      <c r="N648" s="1900"/>
      <c r="O648" s="1900"/>
      <c r="P648" s="1900"/>
      <c r="Q648" s="1901"/>
      <c r="R648" s="1891">
        <f>R1525+R1572+R1614+R2244+R1586+R1592</f>
        <v>65804958.259999998</v>
      </c>
      <c r="S648" s="1892"/>
      <c r="T648" s="1893"/>
      <c r="U648" s="1877">
        <f>U1525+U1572+U1614+U2244+U1586+U1592</f>
        <v>58593991.380000003</v>
      </c>
      <c r="V648" s="1878"/>
      <c r="W648" s="1879"/>
      <c r="X648" s="1881">
        <f t="shared" si="22"/>
        <v>0.89041909499419547</v>
      </c>
      <c r="Y648" s="1882"/>
      <c r="Z648" s="1891">
        <f>Z1525+Z1572+Z1614+Z2244</f>
        <v>2249007.5099999998</v>
      </c>
      <c r="AA648" s="1892"/>
      <c r="AB648" s="1892"/>
      <c r="AC648" s="1893"/>
      <c r="AD648" s="1891">
        <f t="shared" si="23"/>
        <v>60842998.890000001</v>
      </c>
      <c r="AE648" s="1892"/>
      <c r="AF648" s="1892"/>
      <c r="AG648" s="1893"/>
      <c r="ALK648" s="36"/>
    </row>
    <row r="649" spans="1:999" ht="15" customHeight="1" x14ac:dyDescent="0.2">
      <c r="A649" s="70">
        <v>2</v>
      </c>
      <c r="B649" s="1880">
        <v>1</v>
      </c>
      <c r="C649" s="1880"/>
      <c r="D649" s="1880"/>
      <c r="E649" s="1896" t="s">
        <v>164</v>
      </c>
      <c r="F649" s="1897"/>
      <c r="G649" s="1897"/>
      <c r="H649" s="1897"/>
      <c r="I649" s="1897"/>
      <c r="J649" s="1897"/>
      <c r="K649" s="1897"/>
      <c r="L649" s="1897"/>
      <c r="M649" s="1897"/>
      <c r="N649" s="1897"/>
      <c r="O649" s="1897"/>
      <c r="P649" s="1897"/>
      <c r="Q649" s="1898"/>
      <c r="R649" s="1768">
        <f>SUM(R650:R654)</f>
        <v>436368687.80000001</v>
      </c>
      <c r="S649" s="1769"/>
      <c r="T649" s="1770"/>
      <c r="U649" s="1905">
        <f>SUM(U650:U654)</f>
        <v>392160928.85000008</v>
      </c>
      <c r="V649" s="1906"/>
      <c r="W649" s="1907"/>
      <c r="X649" s="1889">
        <f t="shared" si="22"/>
        <v>0.89869172517194551</v>
      </c>
      <c r="Y649" s="1890"/>
      <c r="Z649" s="1768">
        <f>SUM(Z650:Z654)</f>
        <v>183583.01</v>
      </c>
      <c r="AA649" s="1769"/>
      <c r="AB649" s="1769"/>
      <c r="AC649" s="1770"/>
      <c r="AD649" s="1768">
        <f t="shared" si="23"/>
        <v>392344511.86000007</v>
      </c>
      <c r="AE649" s="1769"/>
      <c r="AF649" s="1769"/>
      <c r="AG649" s="1770"/>
      <c r="ALK649" s="36"/>
    </row>
    <row r="650" spans="1:999" ht="15" customHeight="1" x14ac:dyDescent="0.2">
      <c r="A650" s="23"/>
      <c r="B650" s="1729">
        <v>111</v>
      </c>
      <c r="C650" s="1729"/>
      <c r="D650" s="1729"/>
      <c r="E650" s="1902" t="s">
        <v>165</v>
      </c>
      <c r="F650" s="1903"/>
      <c r="G650" s="1903"/>
      <c r="H650" s="1903"/>
      <c r="I650" s="1903"/>
      <c r="J650" s="1903"/>
      <c r="K650" s="1903"/>
      <c r="L650" s="1903"/>
      <c r="M650" s="1903"/>
      <c r="N650" s="1903"/>
      <c r="O650" s="1903"/>
      <c r="P650" s="1903"/>
      <c r="Q650" s="1904"/>
      <c r="R650" s="1788">
        <f>R856+R887+R907</f>
        <v>45934160</v>
      </c>
      <c r="S650" s="1789"/>
      <c r="T650" s="1790"/>
      <c r="U650" s="1877">
        <f>U856+U887+U907</f>
        <v>44225354.920000002</v>
      </c>
      <c r="V650" s="1878"/>
      <c r="W650" s="1879"/>
      <c r="X650" s="1881">
        <f t="shared" si="22"/>
        <v>0.96279881726366612</v>
      </c>
      <c r="Y650" s="1882"/>
      <c r="Z650" s="1788">
        <f>Z856+Z887</f>
        <v>0</v>
      </c>
      <c r="AA650" s="1789"/>
      <c r="AB650" s="1789"/>
      <c r="AC650" s="1790"/>
      <c r="AD650" s="1788">
        <f t="shared" si="23"/>
        <v>44225354.920000002</v>
      </c>
      <c r="AE650" s="1789"/>
      <c r="AF650" s="1789"/>
      <c r="AG650" s="1790"/>
      <c r="ALK650" s="36"/>
    </row>
    <row r="651" spans="1:999" ht="15" customHeight="1" x14ac:dyDescent="0.2">
      <c r="A651" s="23"/>
      <c r="B651" s="1729">
        <v>130</v>
      </c>
      <c r="C651" s="1729"/>
      <c r="D651" s="1729"/>
      <c r="E651" s="1902" t="s">
        <v>166</v>
      </c>
      <c r="F651" s="1903"/>
      <c r="G651" s="1903"/>
      <c r="H651" s="1903"/>
      <c r="I651" s="1903"/>
      <c r="J651" s="1903"/>
      <c r="K651" s="1903"/>
      <c r="L651" s="1903"/>
      <c r="M651" s="1903"/>
      <c r="N651" s="1903"/>
      <c r="O651" s="1903"/>
      <c r="P651" s="1903"/>
      <c r="Q651" s="1904"/>
      <c r="R651" s="1788">
        <f>R1696+R2053+R2013+R2032+R2081+R2089+R2063+R2072</f>
        <v>281005018.54000002</v>
      </c>
      <c r="S651" s="1789"/>
      <c r="T651" s="1790"/>
      <c r="U651" s="1877">
        <f>U1696+U2053+U2013+U2032+U2081+U2089+U2063+U2072</f>
        <v>260485742.30000004</v>
      </c>
      <c r="V651" s="1878"/>
      <c r="W651" s="1879"/>
      <c r="X651" s="1881">
        <f t="shared" si="22"/>
        <v>0.92697896875076935</v>
      </c>
      <c r="Y651" s="1882"/>
      <c r="Z651" s="1788">
        <f>Z2053+Z2013+Z2032</f>
        <v>0</v>
      </c>
      <c r="AA651" s="1789"/>
      <c r="AB651" s="1789"/>
      <c r="AC651" s="1790"/>
      <c r="AD651" s="1788">
        <f t="shared" si="23"/>
        <v>260485742.30000004</v>
      </c>
      <c r="AE651" s="1789"/>
      <c r="AF651" s="1789"/>
      <c r="AG651" s="1790"/>
      <c r="ALK651" s="36"/>
    </row>
    <row r="652" spans="1:999" ht="15" customHeight="1" x14ac:dyDescent="0.2">
      <c r="A652" s="23"/>
      <c r="B652" s="1729">
        <v>150</v>
      </c>
      <c r="C652" s="1729"/>
      <c r="D652" s="1729"/>
      <c r="E652" s="1902" t="s">
        <v>167</v>
      </c>
      <c r="F652" s="1903"/>
      <c r="G652" s="1903"/>
      <c r="H652" s="1903"/>
      <c r="I652" s="1903"/>
      <c r="J652" s="1903"/>
      <c r="K652" s="1903"/>
      <c r="L652" s="1903"/>
      <c r="M652" s="1903"/>
      <c r="N652" s="1903"/>
      <c r="O652" s="1903"/>
      <c r="P652" s="1903"/>
      <c r="Q652" s="1904"/>
      <c r="R652" s="1788">
        <f>R2147</f>
        <v>17785281</v>
      </c>
      <c r="S652" s="1789"/>
      <c r="T652" s="1790"/>
      <c r="U652" s="1877">
        <f>U2147</f>
        <v>10740505.220000001</v>
      </c>
      <c r="V652" s="1878"/>
      <c r="W652" s="1879"/>
      <c r="X652" s="1881">
        <f t="shared" si="22"/>
        <v>0.60389853947204997</v>
      </c>
      <c r="Y652" s="1882"/>
      <c r="Z652" s="1788">
        <f>Z2147</f>
        <v>1007.45</v>
      </c>
      <c r="AA652" s="1789"/>
      <c r="AB652" s="1789"/>
      <c r="AC652" s="1790"/>
      <c r="AD652" s="1788">
        <f t="shared" si="23"/>
        <v>10741512.67</v>
      </c>
      <c r="AE652" s="1789"/>
      <c r="AF652" s="1789"/>
      <c r="AG652" s="1790"/>
      <c r="ALK652" s="36"/>
    </row>
    <row r="653" spans="1:999" ht="15" customHeight="1" x14ac:dyDescent="0.2">
      <c r="A653" s="23"/>
      <c r="B653" s="1729">
        <v>160</v>
      </c>
      <c r="C653" s="1729"/>
      <c r="D653" s="1729"/>
      <c r="E653" s="1902" t="s">
        <v>168</v>
      </c>
      <c r="F653" s="1903"/>
      <c r="G653" s="1903"/>
      <c r="H653" s="1903"/>
      <c r="I653" s="1903"/>
      <c r="J653" s="1903"/>
      <c r="K653" s="1903"/>
      <c r="L653" s="1903"/>
      <c r="M653" s="1903"/>
      <c r="N653" s="1903"/>
      <c r="O653" s="1903"/>
      <c r="P653" s="1903"/>
      <c r="Q653" s="1904"/>
      <c r="R653" s="1788">
        <f>R2038+R2044+R2435</f>
        <v>86644228.260000005</v>
      </c>
      <c r="S653" s="1789"/>
      <c r="T653" s="1790"/>
      <c r="U653" s="1877">
        <f>U2038+U2044+U2435</f>
        <v>76426761.719999999</v>
      </c>
      <c r="V653" s="1878"/>
      <c r="W653" s="1879"/>
      <c r="X653" s="1881">
        <f t="shared" si="22"/>
        <v>0.88207562413344298</v>
      </c>
      <c r="Y653" s="1882"/>
      <c r="Z653" s="1788">
        <f>Z2435</f>
        <v>182575.56</v>
      </c>
      <c r="AA653" s="1789"/>
      <c r="AB653" s="1789"/>
      <c r="AC653" s="1790"/>
      <c r="AD653" s="1788">
        <f t="shared" si="23"/>
        <v>76609337.280000001</v>
      </c>
      <c r="AE653" s="1789"/>
      <c r="AF653" s="1789"/>
      <c r="AG653" s="1790"/>
      <c r="ALK653" s="36"/>
    </row>
    <row r="654" spans="1:999" ht="15" customHeight="1" x14ac:dyDescent="0.2">
      <c r="A654" s="23"/>
      <c r="B654" s="1729">
        <v>170</v>
      </c>
      <c r="C654" s="1729"/>
      <c r="D654" s="1729"/>
      <c r="E654" s="1902" t="s">
        <v>169</v>
      </c>
      <c r="F654" s="1903"/>
      <c r="G654" s="1903"/>
      <c r="H654" s="1903"/>
      <c r="I654" s="1903"/>
      <c r="J654" s="1903"/>
      <c r="K654" s="1903"/>
      <c r="L654" s="1903"/>
      <c r="M654" s="1903"/>
      <c r="N654" s="1903"/>
      <c r="O654" s="1903"/>
      <c r="P654" s="1903"/>
      <c r="Q654" s="1904"/>
      <c r="R654" s="1788">
        <f>R2023</f>
        <v>5000000</v>
      </c>
      <c r="S654" s="1789"/>
      <c r="T654" s="1790"/>
      <c r="U654" s="1877">
        <f>U2023</f>
        <v>282564.69</v>
      </c>
      <c r="V654" s="1878"/>
      <c r="W654" s="1879"/>
      <c r="X654" s="1881">
        <f t="shared" si="22"/>
        <v>5.6512937999999999E-2</v>
      </c>
      <c r="Y654" s="1882"/>
      <c r="Z654" s="1788">
        <f>Z2023</f>
        <v>0</v>
      </c>
      <c r="AA654" s="1789"/>
      <c r="AB654" s="1789"/>
      <c r="AC654" s="1790"/>
      <c r="AD654" s="1788">
        <f t="shared" si="23"/>
        <v>282564.69</v>
      </c>
      <c r="AE654" s="1789"/>
      <c r="AF654" s="1789"/>
      <c r="AG654" s="1790"/>
      <c r="ALK654" s="36"/>
    </row>
    <row r="655" spans="1:999" ht="15" customHeight="1" x14ac:dyDescent="0.2">
      <c r="A655" s="70">
        <v>3</v>
      </c>
      <c r="B655" s="1880">
        <v>3</v>
      </c>
      <c r="C655" s="1880"/>
      <c r="D655" s="1880"/>
      <c r="E655" s="2015" t="s">
        <v>170</v>
      </c>
      <c r="F655" s="2016"/>
      <c r="G655" s="2016"/>
      <c r="H655" s="2016"/>
      <c r="I655" s="2016"/>
      <c r="J655" s="2016"/>
      <c r="K655" s="2016"/>
      <c r="L655" s="2016"/>
      <c r="M655" s="2016"/>
      <c r="N655" s="2016"/>
      <c r="O655" s="2016"/>
      <c r="P655" s="2016"/>
      <c r="Q655" s="2017"/>
      <c r="R655" s="1768">
        <f>+R656</f>
        <v>2818300</v>
      </c>
      <c r="S655" s="1769"/>
      <c r="T655" s="1770"/>
      <c r="U655" s="1905">
        <f>+U656</f>
        <v>2595457.54</v>
      </c>
      <c r="V655" s="1906"/>
      <c r="W655" s="1907"/>
      <c r="X655" s="1889">
        <f t="shared" si="22"/>
        <v>0.92093018486321543</v>
      </c>
      <c r="Y655" s="1890"/>
      <c r="Z655" s="1768">
        <f>+Z656</f>
        <v>0</v>
      </c>
      <c r="AA655" s="1769"/>
      <c r="AB655" s="1769"/>
      <c r="AC655" s="1770"/>
      <c r="AD655" s="2147">
        <f t="shared" si="23"/>
        <v>2595457.54</v>
      </c>
      <c r="AE655" s="2148"/>
      <c r="AF655" s="2148"/>
      <c r="AG655" s="2149"/>
      <c r="ALK655" s="36"/>
    </row>
    <row r="656" spans="1:999" ht="15" customHeight="1" x14ac:dyDescent="0.2">
      <c r="A656" s="23"/>
      <c r="B656" s="1729">
        <v>330</v>
      </c>
      <c r="C656" s="1729"/>
      <c r="D656" s="1729"/>
      <c r="E656" s="1902" t="s">
        <v>171</v>
      </c>
      <c r="F656" s="1903"/>
      <c r="G656" s="1903"/>
      <c r="H656" s="1903"/>
      <c r="I656" s="1903"/>
      <c r="J656" s="1903"/>
      <c r="K656" s="1903"/>
      <c r="L656" s="1903"/>
      <c r="M656" s="1903"/>
      <c r="N656" s="1903"/>
      <c r="O656" s="1903"/>
      <c r="P656" s="1903"/>
      <c r="Q656" s="1904"/>
      <c r="R656" s="1788">
        <f>R925</f>
        <v>2818300</v>
      </c>
      <c r="S656" s="1789"/>
      <c r="T656" s="1790"/>
      <c r="U656" s="1877">
        <f>U925</f>
        <v>2595457.54</v>
      </c>
      <c r="V656" s="1878"/>
      <c r="W656" s="1879"/>
      <c r="X656" s="1881">
        <f t="shared" si="22"/>
        <v>0.92093018486321543</v>
      </c>
      <c r="Y656" s="1882"/>
      <c r="Z656" s="1788">
        <f>Z925</f>
        <v>0</v>
      </c>
      <c r="AA656" s="1789"/>
      <c r="AB656" s="1789"/>
      <c r="AC656" s="1790"/>
      <c r="AD656" s="1788">
        <f t="shared" si="23"/>
        <v>2595457.54</v>
      </c>
      <c r="AE656" s="1789"/>
      <c r="AF656" s="1789"/>
      <c r="AG656" s="1790"/>
      <c r="ALK656" s="36"/>
    </row>
    <row r="657" spans="1:999" ht="15" customHeight="1" x14ac:dyDescent="0.2">
      <c r="A657" s="70">
        <v>4</v>
      </c>
      <c r="B657" s="1880">
        <v>4</v>
      </c>
      <c r="C657" s="1880"/>
      <c r="D657" s="1880"/>
      <c r="E657" s="1896" t="s">
        <v>172</v>
      </c>
      <c r="F657" s="1897"/>
      <c r="G657" s="1897"/>
      <c r="H657" s="1897"/>
      <c r="I657" s="1897"/>
      <c r="J657" s="1897"/>
      <c r="K657" s="1897"/>
      <c r="L657" s="1897"/>
      <c r="M657" s="1897"/>
      <c r="N657" s="1897"/>
      <c r="O657" s="1897"/>
      <c r="P657" s="1897"/>
      <c r="Q657" s="1898"/>
      <c r="R657" s="1768">
        <f>SUM(R658:R663)</f>
        <v>161459527.25</v>
      </c>
      <c r="S657" s="1769"/>
      <c r="T657" s="1770"/>
      <c r="U657" s="1905">
        <f>SUM(U658:U663)</f>
        <v>144043184.25</v>
      </c>
      <c r="V657" s="1906"/>
      <c r="W657" s="1907"/>
      <c r="X657" s="1889">
        <f t="shared" si="22"/>
        <v>0.89213183454307432</v>
      </c>
      <c r="Y657" s="1890"/>
      <c r="Z657" s="1768">
        <f>SUM(Z658:Z663)</f>
        <v>0</v>
      </c>
      <c r="AA657" s="1769"/>
      <c r="AB657" s="1769"/>
      <c r="AC657" s="1770"/>
      <c r="AD657" s="1768">
        <f t="shared" si="23"/>
        <v>144043184.25</v>
      </c>
      <c r="AE657" s="1769"/>
      <c r="AF657" s="1769"/>
      <c r="AG657" s="1770"/>
      <c r="ALK657" s="36"/>
    </row>
    <row r="658" spans="1:999" ht="15" customHeight="1" x14ac:dyDescent="0.2">
      <c r="A658" s="24"/>
      <c r="B658" s="1729">
        <v>412</v>
      </c>
      <c r="C658" s="1729"/>
      <c r="D658" s="1729"/>
      <c r="E658" s="1902" t="s">
        <v>173</v>
      </c>
      <c r="F658" s="1903"/>
      <c r="G658" s="1903"/>
      <c r="H658" s="1903"/>
      <c r="I658" s="1903"/>
      <c r="J658" s="1903"/>
      <c r="K658" s="1903"/>
      <c r="L658" s="1903"/>
      <c r="M658" s="1903"/>
      <c r="N658" s="1903"/>
      <c r="O658" s="1903"/>
      <c r="P658" s="1903"/>
      <c r="Q658" s="1904"/>
      <c r="R658" s="1788">
        <f>R1008+R1015+R1025</f>
        <v>24666853</v>
      </c>
      <c r="S658" s="1789"/>
      <c r="T658" s="1790"/>
      <c r="U658" s="1877">
        <f>U1008+U1015+U1025</f>
        <v>13630094.460000001</v>
      </c>
      <c r="V658" s="1878"/>
      <c r="W658" s="1879"/>
      <c r="X658" s="1881">
        <f t="shared" si="22"/>
        <v>0.55256722290435678</v>
      </c>
      <c r="Y658" s="1882"/>
      <c r="Z658" s="1788">
        <f>Z1008+Z1015</f>
        <v>0</v>
      </c>
      <c r="AA658" s="1789"/>
      <c r="AB658" s="1789"/>
      <c r="AC658" s="1790"/>
      <c r="AD658" s="1788">
        <f t="shared" si="23"/>
        <v>13630094.460000001</v>
      </c>
      <c r="AE658" s="1789"/>
      <c r="AF658" s="1789"/>
      <c r="AG658" s="1790"/>
      <c r="ALK658" s="36"/>
    </row>
    <row r="659" spans="1:999" ht="15" customHeight="1" x14ac:dyDescent="0.2">
      <c r="A659" s="23"/>
      <c r="B659" s="1729">
        <v>421</v>
      </c>
      <c r="C659" s="1729"/>
      <c r="D659" s="1729"/>
      <c r="E659" s="1902" t="s">
        <v>174</v>
      </c>
      <c r="F659" s="1903"/>
      <c r="G659" s="1903"/>
      <c r="H659" s="1903"/>
      <c r="I659" s="1903"/>
      <c r="J659" s="1903"/>
      <c r="K659" s="1903"/>
      <c r="L659" s="1903"/>
      <c r="M659" s="1903"/>
      <c r="N659" s="1903"/>
      <c r="O659" s="1903"/>
      <c r="P659" s="1903"/>
      <c r="Q659" s="1904"/>
      <c r="R659" s="1788">
        <f>R1103</f>
        <v>23830000</v>
      </c>
      <c r="S659" s="1789"/>
      <c r="T659" s="1790"/>
      <c r="U659" s="1877">
        <f>U1103</f>
        <v>21825149.600000001</v>
      </c>
      <c r="V659" s="1878"/>
      <c r="W659" s="1879"/>
      <c r="X659" s="1881">
        <f t="shared" si="22"/>
        <v>0.91586863617289138</v>
      </c>
      <c r="Y659" s="1882"/>
      <c r="Z659" s="1788">
        <f>Z1103</f>
        <v>0</v>
      </c>
      <c r="AA659" s="1789"/>
      <c r="AB659" s="1789"/>
      <c r="AC659" s="1790"/>
      <c r="AD659" s="1788">
        <f t="shared" si="23"/>
        <v>21825149.600000001</v>
      </c>
      <c r="AE659" s="1789"/>
      <c r="AF659" s="1789"/>
      <c r="AG659" s="1790"/>
      <c r="ALK659" s="36"/>
    </row>
    <row r="660" spans="1:999" ht="15" customHeight="1" x14ac:dyDescent="0.2">
      <c r="A660" s="23"/>
      <c r="B660" s="1729">
        <v>436</v>
      </c>
      <c r="C660" s="1729"/>
      <c r="D660" s="1729"/>
      <c r="E660" s="1902" t="s">
        <v>895</v>
      </c>
      <c r="F660" s="1903"/>
      <c r="G660" s="1903"/>
      <c r="H660" s="1903"/>
      <c r="I660" s="1903"/>
      <c r="J660" s="1903"/>
      <c r="K660" s="1903"/>
      <c r="L660" s="1903"/>
      <c r="M660" s="1903"/>
      <c r="N660" s="1903"/>
      <c r="O660" s="1903"/>
      <c r="P660" s="1903"/>
      <c r="Q660" s="1903"/>
      <c r="R660" s="1788">
        <f>R2112</f>
        <v>12850000</v>
      </c>
      <c r="S660" s="1789"/>
      <c r="T660" s="1790"/>
      <c r="U660" s="1877">
        <f>U2112</f>
        <v>10886974.92</v>
      </c>
      <c r="V660" s="1878"/>
      <c r="W660" s="1879"/>
      <c r="X660" s="1881">
        <f t="shared" si="22"/>
        <v>0.84723540233463035</v>
      </c>
      <c r="Y660" s="1882"/>
      <c r="Z660" s="1788">
        <f>Z1104</f>
        <v>0</v>
      </c>
      <c r="AA660" s="1789"/>
      <c r="AB660" s="1789"/>
      <c r="AC660" s="1790"/>
      <c r="AD660" s="1788">
        <f t="shared" si="23"/>
        <v>10886974.92</v>
      </c>
      <c r="AE660" s="1789"/>
      <c r="AF660" s="1789"/>
      <c r="AG660" s="1790"/>
      <c r="ALK660" s="36"/>
    </row>
    <row r="661" spans="1:999" ht="15" customHeight="1" x14ac:dyDescent="0.2">
      <c r="A661" s="23"/>
      <c r="B661" s="1729">
        <v>451</v>
      </c>
      <c r="C661" s="1729"/>
      <c r="D661" s="1729"/>
      <c r="E661" s="1902" t="s">
        <v>175</v>
      </c>
      <c r="F661" s="1903"/>
      <c r="G661" s="1903"/>
      <c r="H661" s="1903"/>
      <c r="I661" s="1903"/>
      <c r="J661" s="1903"/>
      <c r="K661" s="1903"/>
      <c r="L661" s="1903"/>
      <c r="M661" s="1903"/>
      <c r="N661" s="1903"/>
      <c r="O661" s="1903"/>
      <c r="P661" s="1903"/>
      <c r="Q661" s="1904"/>
      <c r="R661" s="1788">
        <f>R1200+R1234+R1210+R1240+R1216+R1223</f>
        <v>49127054.25</v>
      </c>
      <c r="S661" s="1789"/>
      <c r="T661" s="1790"/>
      <c r="U661" s="1877">
        <f>U1200+U1234+U1210+U1240+U1216+U1223</f>
        <v>47783333.830000006</v>
      </c>
      <c r="V661" s="1878"/>
      <c r="W661" s="1879"/>
      <c r="X661" s="1881">
        <f t="shared" si="22"/>
        <v>0.97264805634056528</v>
      </c>
      <c r="Y661" s="1882"/>
      <c r="Z661" s="1788">
        <f>Z1200+Z1234</f>
        <v>0</v>
      </c>
      <c r="AA661" s="1789"/>
      <c r="AB661" s="1789"/>
      <c r="AC661" s="1790"/>
      <c r="AD661" s="1788">
        <f t="shared" si="23"/>
        <v>47783333.830000006</v>
      </c>
      <c r="AE661" s="1789"/>
      <c r="AF661" s="1789"/>
      <c r="AG661" s="1790"/>
      <c r="ALK661" s="36"/>
    </row>
    <row r="662" spans="1:999" ht="15" customHeight="1" x14ac:dyDescent="0.2">
      <c r="A662" s="23"/>
      <c r="B662" s="1729">
        <v>453</v>
      </c>
      <c r="C662" s="1729"/>
      <c r="D662" s="1729"/>
      <c r="E662" s="1902" t="s">
        <v>721</v>
      </c>
      <c r="F662" s="1903"/>
      <c r="G662" s="1903"/>
      <c r="H662" s="1903"/>
      <c r="I662" s="1903"/>
      <c r="J662" s="1903"/>
      <c r="K662" s="1903"/>
      <c r="L662" s="1903"/>
      <c r="M662" s="1903"/>
      <c r="N662" s="1903"/>
      <c r="O662" s="1903"/>
      <c r="P662" s="1903"/>
      <c r="Q662" s="1904"/>
      <c r="R662" s="1788">
        <v>0</v>
      </c>
      <c r="S662" s="1789"/>
      <c r="T662" s="1790"/>
      <c r="U662" s="1877">
        <v>0</v>
      </c>
      <c r="V662" s="1878"/>
      <c r="W662" s="1879"/>
      <c r="X662" s="1881">
        <v>0</v>
      </c>
      <c r="Y662" s="1882"/>
      <c r="Z662" s="1788">
        <f>+Z1241</f>
        <v>0</v>
      </c>
      <c r="AA662" s="1789"/>
      <c r="AB662" s="1789"/>
      <c r="AC662" s="1790"/>
      <c r="AD662" s="1788">
        <f t="shared" si="23"/>
        <v>0</v>
      </c>
      <c r="AE662" s="1789"/>
      <c r="AF662" s="1789"/>
      <c r="AG662" s="1790"/>
      <c r="ALK662" s="36"/>
    </row>
    <row r="663" spans="1:999" ht="15" customHeight="1" x14ac:dyDescent="0.2">
      <c r="A663" s="23"/>
      <c r="B663" s="1729">
        <v>473</v>
      </c>
      <c r="C663" s="1729"/>
      <c r="D663" s="1729"/>
      <c r="E663" s="1902" t="s">
        <v>176</v>
      </c>
      <c r="F663" s="1903"/>
      <c r="G663" s="1903"/>
      <c r="H663" s="1903"/>
      <c r="I663" s="1903"/>
      <c r="J663" s="1903"/>
      <c r="K663" s="1903"/>
      <c r="L663" s="1903"/>
      <c r="M663" s="1903"/>
      <c r="N663" s="1903"/>
      <c r="O663" s="1903"/>
      <c r="P663" s="1903"/>
      <c r="Q663" s="1904"/>
      <c r="R663" s="1788">
        <f>R1076</f>
        <v>50985620</v>
      </c>
      <c r="S663" s="1789"/>
      <c r="T663" s="1790"/>
      <c r="U663" s="1877">
        <f>U1076</f>
        <v>49917631.439999998</v>
      </c>
      <c r="V663" s="1878"/>
      <c r="W663" s="1879"/>
      <c r="X663" s="1881">
        <f t="shared" si="22"/>
        <v>0.97905314165052804</v>
      </c>
      <c r="Y663" s="1882"/>
      <c r="Z663" s="1788">
        <f>Z1076</f>
        <v>0</v>
      </c>
      <c r="AA663" s="1789"/>
      <c r="AB663" s="1789"/>
      <c r="AC663" s="1790"/>
      <c r="AD663" s="1788">
        <f t="shared" si="23"/>
        <v>49917631.439999998</v>
      </c>
      <c r="AE663" s="1789"/>
      <c r="AF663" s="1789"/>
      <c r="AG663" s="1790"/>
      <c r="ALK663" s="36"/>
    </row>
    <row r="664" spans="1:999" ht="15" customHeight="1" x14ac:dyDescent="0.2">
      <c r="A664" s="70">
        <v>5</v>
      </c>
      <c r="B664" s="1880">
        <v>5</v>
      </c>
      <c r="C664" s="1880"/>
      <c r="D664" s="1880"/>
      <c r="E664" s="1896" t="s">
        <v>177</v>
      </c>
      <c r="F664" s="1897"/>
      <c r="G664" s="1897"/>
      <c r="H664" s="1897"/>
      <c r="I664" s="1897"/>
      <c r="J664" s="1897"/>
      <c r="K664" s="1897"/>
      <c r="L664" s="1897"/>
      <c r="M664" s="1897"/>
      <c r="N664" s="1897"/>
      <c r="O664" s="1897"/>
      <c r="P664" s="1897"/>
      <c r="Q664" s="1898"/>
      <c r="R664" s="1768">
        <f>SUM(R665:R667)</f>
        <v>90250523.560000002</v>
      </c>
      <c r="S664" s="1769"/>
      <c r="T664" s="1770"/>
      <c r="U664" s="1905">
        <f>SUM(U665:U667)</f>
        <v>81369731.450000003</v>
      </c>
      <c r="V664" s="1906"/>
      <c r="W664" s="1907"/>
      <c r="X664" s="1889">
        <f t="shared" si="22"/>
        <v>0.90159844220631136</v>
      </c>
      <c r="Y664" s="1890"/>
      <c r="Z664" s="1768">
        <f>SUM(Z665:Z667)</f>
        <v>0</v>
      </c>
      <c r="AA664" s="1769"/>
      <c r="AB664" s="1769"/>
      <c r="AC664" s="1770"/>
      <c r="AD664" s="1768">
        <f t="shared" si="23"/>
        <v>81369731.450000003</v>
      </c>
      <c r="AE664" s="1769"/>
      <c r="AF664" s="1769"/>
      <c r="AG664" s="1770"/>
      <c r="ALK664" s="36"/>
    </row>
    <row r="665" spans="1:999" ht="15" customHeight="1" x14ac:dyDescent="0.2">
      <c r="A665" s="22"/>
      <c r="B665" s="2018">
        <v>510</v>
      </c>
      <c r="C665" s="2018"/>
      <c r="D665" s="2018"/>
      <c r="E665" s="1899" t="s">
        <v>178</v>
      </c>
      <c r="F665" s="1900"/>
      <c r="G665" s="1900"/>
      <c r="H665" s="1900"/>
      <c r="I665" s="1900"/>
      <c r="J665" s="1900"/>
      <c r="K665" s="1900"/>
      <c r="L665" s="1900"/>
      <c r="M665" s="1900"/>
      <c r="N665" s="1900"/>
      <c r="O665" s="1900"/>
      <c r="P665" s="1900"/>
      <c r="Q665" s="1901"/>
      <c r="R665" s="1785">
        <v>0</v>
      </c>
      <c r="S665" s="1786"/>
      <c r="T665" s="1787"/>
      <c r="U665" s="2008">
        <v>0</v>
      </c>
      <c r="V665" s="2009"/>
      <c r="W665" s="2010"/>
      <c r="X665" s="1881">
        <v>0</v>
      </c>
      <c r="Y665" s="1882"/>
      <c r="Z665" s="1785">
        <f>Z965</f>
        <v>0</v>
      </c>
      <c r="AA665" s="1786"/>
      <c r="AB665" s="1786"/>
      <c r="AC665" s="1787"/>
      <c r="AD665" s="1788">
        <f t="shared" si="23"/>
        <v>0</v>
      </c>
      <c r="AE665" s="1789"/>
      <c r="AF665" s="1789"/>
      <c r="AG665" s="1790"/>
      <c r="ALK665" s="36"/>
    </row>
    <row r="666" spans="1:999" ht="15" customHeight="1" x14ac:dyDescent="0.2">
      <c r="A666" s="22"/>
      <c r="B666" s="2018">
        <v>540</v>
      </c>
      <c r="C666" s="2018"/>
      <c r="D666" s="2018"/>
      <c r="E666" s="1899" t="s">
        <v>179</v>
      </c>
      <c r="F666" s="1900"/>
      <c r="G666" s="1900"/>
      <c r="H666" s="1900"/>
      <c r="I666" s="1900"/>
      <c r="J666" s="1900"/>
      <c r="K666" s="1900"/>
      <c r="L666" s="1900"/>
      <c r="M666" s="1900"/>
      <c r="N666" s="1900"/>
      <c r="O666" s="1900"/>
      <c r="P666" s="1900"/>
      <c r="Q666" s="1901"/>
      <c r="R666" s="1785">
        <f>R971+R957</f>
        <v>22000000</v>
      </c>
      <c r="S666" s="1786"/>
      <c r="T666" s="1787"/>
      <c r="U666" s="2008">
        <f>U971+U957</f>
        <v>20244349.600000001</v>
      </c>
      <c r="V666" s="2009"/>
      <c r="W666" s="2010"/>
      <c r="X666" s="1881">
        <f t="shared" si="22"/>
        <v>0.92019770909090914</v>
      </c>
      <c r="Y666" s="1882"/>
      <c r="Z666" s="1785">
        <f>Z971+Z957</f>
        <v>0</v>
      </c>
      <c r="AA666" s="1786"/>
      <c r="AB666" s="1786"/>
      <c r="AC666" s="1787"/>
      <c r="AD666" s="1788">
        <f t="shared" si="23"/>
        <v>20244349.600000001</v>
      </c>
      <c r="AE666" s="1789"/>
      <c r="AF666" s="1789"/>
      <c r="AG666" s="1790"/>
      <c r="ALK666" s="36"/>
    </row>
    <row r="667" spans="1:999" ht="15" customHeight="1" x14ac:dyDescent="0.2">
      <c r="A667" s="23"/>
      <c r="B667" s="1729">
        <v>560</v>
      </c>
      <c r="C667" s="1729"/>
      <c r="D667" s="1729"/>
      <c r="E667" s="1902" t="s">
        <v>180</v>
      </c>
      <c r="F667" s="1903"/>
      <c r="G667" s="1903"/>
      <c r="H667" s="1903"/>
      <c r="I667" s="1903"/>
      <c r="J667" s="1903"/>
      <c r="K667" s="1903"/>
      <c r="L667" s="1903"/>
      <c r="M667" s="1903"/>
      <c r="N667" s="1903"/>
      <c r="O667" s="1903"/>
      <c r="P667" s="1903"/>
      <c r="Q667" s="1904"/>
      <c r="R667" s="1788">
        <f>R965+R1176+R1114+R1124+R1133+R1143+R1152+R1161+R1168</f>
        <v>68250523.560000002</v>
      </c>
      <c r="S667" s="1789"/>
      <c r="T667" s="1790"/>
      <c r="U667" s="1877">
        <f>U965+U1176+U1114+U1124+U1133+U1143+U1152+U1161+U1168</f>
        <v>61125381.850000001</v>
      </c>
      <c r="V667" s="1878"/>
      <c r="W667" s="1879"/>
      <c r="X667" s="1881">
        <f t="shared" si="22"/>
        <v>0.89560312011766197</v>
      </c>
      <c r="Y667" s="1882"/>
      <c r="Z667" s="1788">
        <f>Z1186</f>
        <v>0</v>
      </c>
      <c r="AA667" s="1789"/>
      <c r="AB667" s="1789"/>
      <c r="AC667" s="1790"/>
      <c r="AD667" s="1788">
        <f t="shared" si="23"/>
        <v>61125381.850000001</v>
      </c>
      <c r="AE667" s="1789"/>
      <c r="AF667" s="1789"/>
      <c r="AG667" s="1790"/>
      <c r="ALK667" s="36"/>
    </row>
    <row r="668" spans="1:999" ht="15" customHeight="1" x14ac:dyDescent="0.2">
      <c r="A668" s="70">
        <v>6</v>
      </c>
      <c r="B668" s="1880">
        <v>6</v>
      </c>
      <c r="C668" s="1880"/>
      <c r="D668" s="1880"/>
      <c r="E668" s="2015" t="s">
        <v>181</v>
      </c>
      <c r="F668" s="2016"/>
      <c r="G668" s="2016"/>
      <c r="H668" s="2016"/>
      <c r="I668" s="2016"/>
      <c r="J668" s="2016"/>
      <c r="K668" s="2016"/>
      <c r="L668" s="2016"/>
      <c r="M668" s="2016"/>
      <c r="N668" s="2016"/>
      <c r="O668" s="2016"/>
      <c r="P668" s="2016"/>
      <c r="Q668" s="2017"/>
      <c r="R668" s="1768">
        <f>SUM(R669:R671)</f>
        <v>180250027.57999998</v>
      </c>
      <c r="S668" s="1769"/>
      <c r="T668" s="1770"/>
      <c r="U668" s="1905">
        <f>SUM(U669:U671)</f>
        <v>175763512.94</v>
      </c>
      <c r="V668" s="1906"/>
      <c r="W668" s="1907"/>
      <c r="X668" s="1889">
        <f t="shared" si="22"/>
        <v>0.97510949262957114</v>
      </c>
      <c r="Y668" s="1890"/>
      <c r="Z668" s="1768">
        <f>SUM(Z669:Z671)</f>
        <v>0</v>
      </c>
      <c r="AA668" s="1769"/>
      <c r="AB668" s="1769"/>
      <c r="AC668" s="1770"/>
      <c r="AD668" s="1768">
        <f t="shared" si="23"/>
        <v>175763512.94</v>
      </c>
      <c r="AE668" s="1769"/>
      <c r="AF668" s="1769"/>
      <c r="AG668" s="1770"/>
      <c r="ALK668" s="36"/>
    </row>
    <row r="669" spans="1:999" ht="15" customHeight="1" x14ac:dyDescent="0.2">
      <c r="A669" s="23"/>
      <c r="B669" s="1729">
        <v>620</v>
      </c>
      <c r="C669" s="1729"/>
      <c r="D669" s="1729"/>
      <c r="E669" s="2045" t="s">
        <v>182</v>
      </c>
      <c r="F669" s="2046"/>
      <c r="G669" s="2046"/>
      <c r="H669" s="2046"/>
      <c r="I669" s="2046"/>
      <c r="J669" s="2046"/>
      <c r="K669" s="2046"/>
      <c r="L669" s="2046"/>
      <c r="M669" s="2046"/>
      <c r="N669" s="2046"/>
      <c r="O669" s="2046"/>
      <c r="P669" s="2046"/>
      <c r="Q669" s="2047"/>
      <c r="R669" s="1788">
        <f>R938</f>
        <v>20231000</v>
      </c>
      <c r="S669" s="1789"/>
      <c r="T669" s="1790"/>
      <c r="U669" s="1877">
        <f>U938</f>
        <v>18379528.280000001</v>
      </c>
      <c r="V669" s="1878"/>
      <c r="W669" s="1879"/>
      <c r="X669" s="1881">
        <f t="shared" si="22"/>
        <v>0.90848343037912116</v>
      </c>
      <c r="Y669" s="1882"/>
      <c r="Z669" s="1788">
        <f>Z938</f>
        <v>0</v>
      </c>
      <c r="AA669" s="1789"/>
      <c r="AB669" s="1789"/>
      <c r="AC669" s="1790"/>
      <c r="AD669" s="1788">
        <f t="shared" si="23"/>
        <v>18379528.280000001</v>
      </c>
      <c r="AE669" s="1789"/>
      <c r="AF669" s="1789"/>
      <c r="AG669" s="1790"/>
      <c r="ALK669" s="36"/>
    </row>
    <row r="670" spans="1:999" ht="15" customHeight="1" x14ac:dyDescent="0.2">
      <c r="A670" s="23"/>
      <c r="B670" s="1729">
        <v>630</v>
      </c>
      <c r="C670" s="1729"/>
      <c r="D670" s="1729"/>
      <c r="E670" s="2045" t="s">
        <v>922</v>
      </c>
      <c r="F670" s="2046"/>
      <c r="G670" s="2046"/>
      <c r="H670" s="2046"/>
      <c r="I670" s="2046"/>
      <c r="J670" s="2046"/>
      <c r="K670" s="2046"/>
      <c r="L670" s="2046"/>
      <c r="M670" s="2046"/>
      <c r="N670" s="2046"/>
      <c r="O670" s="2046"/>
      <c r="P670" s="2046"/>
      <c r="Q670" s="2047"/>
      <c r="R670" s="1788">
        <f>R974+R980</f>
        <v>114019027.58</v>
      </c>
      <c r="S670" s="1789"/>
      <c r="T670" s="1790"/>
      <c r="U670" s="1877">
        <f>U974+U980</f>
        <v>114006528.97</v>
      </c>
      <c r="V670" s="1878"/>
      <c r="W670" s="1879"/>
      <c r="X670" s="1881">
        <f t="shared" si="22"/>
        <v>0.99989038136646768</v>
      </c>
      <c r="Y670" s="1882"/>
      <c r="Z670" s="1788"/>
      <c r="AA670" s="1789"/>
      <c r="AB670" s="1789"/>
      <c r="AC670" s="1790"/>
      <c r="AD670" s="1788">
        <f t="shared" si="23"/>
        <v>114006528.97</v>
      </c>
      <c r="AE670" s="1789"/>
      <c r="AF670" s="1789"/>
      <c r="AG670" s="1790"/>
      <c r="ALK670" s="36"/>
    </row>
    <row r="671" spans="1:999" ht="15" customHeight="1" x14ac:dyDescent="0.2">
      <c r="A671" s="23"/>
      <c r="B671" s="1729">
        <v>640</v>
      </c>
      <c r="C671" s="1729"/>
      <c r="D671" s="1729"/>
      <c r="E671" s="2045" t="s">
        <v>183</v>
      </c>
      <c r="F671" s="2046"/>
      <c r="G671" s="2046"/>
      <c r="H671" s="2046"/>
      <c r="I671" s="2046"/>
      <c r="J671" s="2046"/>
      <c r="K671" s="2046"/>
      <c r="L671" s="2046"/>
      <c r="M671" s="2046"/>
      <c r="N671" s="2046"/>
      <c r="O671" s="2046"/>
      <c r="P671" s="2046"/>
      <c r="Q671" s="2047"/>
      <c r="R671" s="1788">
        <f>R951</f>
        <v>46000000</v>
      </c>
      <c r="S671" s="1789"/>
      <c r="T671" s="1790"/>
      <c r="U671" s="1877">
        <f>U951</f>
        <v>43377455.689999998</v>
      </c>
      <c r="V671" s="1878"/>
      <c r="W671" s="1879"/>
      <c r="X671" s="1881">
        <f t="shared" si="22"/>
        <v>0.94298816717391298</v>
      </c>
      <c r="Y671" s="1882"/>
      <c r="Z671" s="1788">
        <f>Z951</f>
        <v>0</v>
      </c>
      <c r="AA671" s="1789"/>
      <c r="AB671" s="1789"/>
      <c r="AC671" s="1790"/>
      <c r="AD671" s="1788">
        <f t="shared" si="23"/>
        <v>43377455.689999998</v>
      </c>
      <c r="AE671" s="1789"/>
      <c r="AF671" s="1789"/>
      <c r="AG671" s="1790"/>
      <c r="ALK671" s="36"/>
    </row>
    <row r="672" spans="1:999" ht="15" customHeight="1" x14ac:dyDescent="0.2">
      <c r="A672" s="70">
        <v>7</v>
      </c>
      <c r="B672" s="1880">
        <v>7</v>
      </c>
      <c r="C672" s="1880"/>
      <c r="D672" s="1880"/>
      <c r="E672" s="2019" t="s">
        <v>184</v>
      </c>
      <c r="F672" s="2020"/>
      <c r="G672" s="2020"/>
      <c r="H672" s="2020"/>
      <c r="I672" s="2020"/>
      <c r="J672" s="2020"/>
      <c r="K672" s="2020"/>
      <c r="L672" s="2020"/>
      <c r="M672" s="2020"/>
      <c r="N672" s="2020"/>
      <c r="O672" s="2020"/>
      <c r="P672" s="2020"/>
      <c r="Q672" s="2021"/>
      <c r="R672" s="1768">
        <f>SUM(R673:R673)</f>
        <v>19140000</v>
      </c>
      <c r="S672" s="1769"/>
      <c r="T672" s="1770"/>
      <c r="U672" s="1905">
        <f>SUM(U673:U673)</f>
        <v>16889855.27</v>
      </c>
      <c r="V672" s="1906"/>
      <c r="W672" s="1907"/>
      <c r="X672" s="1889">
        <f t="shared" si="22"/>
        <v>0.88243757941483802</v>
      </c>
      <c r="Y672" s="1890"/>
      <c r="Z672" s="1768">
        <f>SUM(Z673:Z673)</f>
        <v>0</v>
      </c>
      <c r="AA672" s="1769"/>
      <c r="AB672" s="1769"/>
      <c r="AC672" s="1770"/>
      <c r="AD672" s="1768">
        <f t="shared" si="23"/>
        <v>16889855.27</v>
      </c>
      <c r="AE672" s="1769"/>
      <c r="AF672" s="1769"/>
      <c r="AG672" s="1770"/>
      <c r="ALK672" s="36"/>
    </row>
    <row r="673" spans="1:999" ht="15" customHeight="1" x14ac:dyDescent="0.2">
      <c r="A673" s="22"/>
      <c r="B673" s="2018">
        <v>721</v>
      </c>
      <c r="C673" s="2018"/>
      <c r="D673" s="2018"/>
      <c r="E673" s="2022" t="s">
        <v>185</v>
      </c>
      <c r="F673" s="2023"/>
      <c r="G673" s="2023"/>
      <c r="H673" s="2023"/>
      <c r="I673" s="2023"/>
      <c r="J673" s="2023"/>
      <c r="K673" s="2023"/>
      <c r="L673" s="2023"/>
      <c r="M673" s="2023"/>
      <c r="N673" s="2023"/>
      <c r="O673" s="2023"/>
      <c r="P673" s="2023"/>
      <c r="Q673" s="2024"/>
      <c r="R673" s="1785">
        <f>R1684+R1690</f>
        <v>19140000</v>
      </c>
      <c r="S673" s="1786"/>
      <c r="T673" s="1787"/>
      <c r="U673" s="2008">
        <f>U1684+U1690</f>
        <v>16889855.27</v>
      </c>
      <c r="V673" s="2009"/>
      <c r="W673" s="2010"/>
      <c r="X673" s="1881">
        <f t="shared" si="22"/>
        <v>0.88243757941483802</v>
      </c>
      <c r="Y673" s="1882"/>
      <c r="Z673" s="1785">
        <f>Z1684+Z1690</f>
        <v>0</v>
      </c>
      <c r="AA673" s="1786"/>
      <c r="AB673" s="1786"/>
      <c r="AC673" s="1787"/>
      <c r="AD673" s="1788">
        <f t="shared" si="23"/>
        <v>16889855.27</v>
      </c>
      <c r="AE673" s="1789"/>
      <c r="AF673" s="1789"/>
      <c r="AG673" s="1790"/>
      <c r="ALK673" s="36"/>
    </row>
    <row r="674" spans="1:999" ht="15" customHeight="1" x14ac:dyDescent="0.2">
      <c r="A674" s="70">
        <v>8</v>
      </c>
      <c r="B674" s="1880">
        <v>8</v>
      </c>
      <c r="C674" s="1880"/>
      <c r="D674" s="1880"/>
      <c r="E674" s="1896" t="s">
        <v>186</v>
      </c>
      <c r="F674" s="1897"/>
      <c r="G674" s="1897"/>
      <c r="H674" s="1897"/>
      <c r="I674" s="1897"/>
      <c r="J674" s="1897"/>
      <c r="K674" s="1897"/>
      <c r="L674" s="1897"/>
      <c r="M674" s="1897"/>
      <c r="N674" s="1897"/>
      <c r="O674" s="1897"/>
      <c r="P674" s="1897"/>
      <c r="Q674" s="1898"/>
      <c r="R674" s="1768">
        <f>SUM(R675:R678)</f>
        <v>192020820.43000001</v>
      </c>
      <c r="S674" s="1769"/>
      <c r="T674" s="1770"/>
      <c r="U674" s="1905">
        <f>SUM(U675:U678)</f>
        <v>159817714.81</v>
      </c>
      <c r="V674" s="1906"/>
      <c r="W674" s="1907"/>
      <c r="X674" s="1889">
        <f t="shared" si="22"/>
        <v>0.83229367759242834</v>
      </c>
      <c r="Y674" s="1890"/>
      <c r="Z674" s="1768">
        <f>SUM(Z675:Z678)</f>
        <v>10294617.58</v>
      </c>
      <c r="AA674" s="1769"/>
      <c r="AB674" s="1769"/>
      <c r="AC674" s="1770"/>
      <c r="AD674" s="1768">
        <f t="shared" si="23"/>
        <v>170112332.39000002</v>
      </c>
      <c r="AE674" s="1769"/>
      <c r="AF674" s="1769"/>
      <c r="AG674" s="1770"/>
      <c r="ALK674" s="36"/>
    </row>
    <row r="675" spans="1:999" ht="15" customHeight="1" x14ac:dyDescent="0.2">
      <c r="A675" s="23"/>
      <c r="B675" s="1729">
        <v>810</v>
      </c>
      <c r="C675" s="1729"/>
      <c r="D675" s="1729"/>
      <c r="E675" s="1902" t="s">
        <v>187</v>
      </c>
      <c r="F675" s="1903"/>
      <c r="G675" s="1903"/>
      <c r="H675" s="1903"/>
      <c r="I675" s="1903"/>
      <c r="J675" s="1903"/>
      <c r="K675" s="1903"/>
      <c r="L675" s="1903"/>
      <c r="M675" s="1903"/>
      <c r="N675" s="1903"/>
      <c r="O675" s="1903"/>
      <c r="P675" s="1903"/>
      <c r="Q675" s="1904"/>
      <c r="R675" s="1788">
        <f>R1928+R1935+R1941+R1948+R1958+R1966+R1973</f>
        <v>80994542.210000008</v>
      </c>
      <c r="S675" s="1789"/>
      <c r="T675" s="1790"/>
      <c r="U675" s="1877">
        <f>U1928+U1935+U1941+U1948+U1958+U1966+U1973</f>
        <v>57088509.079999998</v>
      </c>
      <c r="V675" s="1878"/>
      <c r="W675" s="1879"/>
      <c r="X675" s="1881">
        <f t="shared" si="22"/>
        <v>0.70484390086411963</v>
      </c>
      <c r="Y675" s="1882"/>
      <c r="Z675" s="1788">
        <f>Z1928+Z1935+Z1941+Z1948+Z1958</f>
        <v>0</v>
      </c>
      <c r="AA675" s="1789"/>
      <c r="AB675" s="1789"/>
      <c r="AC675" s="1790"/>
      <c r="AD675" s="1788">
        <f t="shared" si="23"/>
        <v>57088509.079999998</v>
      </c>
      <c r="AE675" s="1789"/>
      <c r="AF675" s="1789"/>
      <c r="AG675" s="1790"/>
      <c r="ALK675" s="36"/>
    </row>
    <row r="676" spans="1:999" ht="15" customHeight="1" x14ac:dyDescent="0.2">
      <c r="A676" s="23"/>
      <c r="B676" s="1729">
        <v>820</v>
      </c>
      <c r="C676" s="1729"/>
      <c r="D676" s="1729"/>
      <c r="E676" s="1902" t="s">
        <v>188</v>
      </c>
      <c r="F676" s="1903"/>
      <c r="G676" s="1903"/>
      <c r="H676" s="1903"/>
      <c r="I676" s="1903"/>
      <c r="J676" s="1903"/>
      <c r="K676" s="1903"/>
      <c r="L676" s="1903"/>
      <c r="M676" s="1903"/>
      <c r="N676" s="1903"/>
      <c r="O676" s="1903"/>
      <c r="P676" s="1903"/>
      <c r="Q676" s="1904"/>
      <c r="R676" s="1788">
        <f>R1711+R1733+R1739+R1746+R1752+R1758+R1764+R1770+R1776+R1782+R1788+R1794+R1800+R1806+R1812+R1818+R1824+R1830+R1836+R1842+R1848+R2274+R1861+R1854+R1869+R1877+R1886+R1894+R1901+R1910</f>
        <v>97926278.219999999</v>
      </c>
      <c r="S676" s="1789"/>
      <c r="T676" s="1790"/>
      <c r="U676" s="1877">
        <f>U1711+U1733+U1739+U1746+U1752+U1758+U1764+U1770+U1776+U1782+U1788+U1794+U1800+U1806+U1812+U1818+U1824+U1830+U1836+U1842+U1848+U2274+U1861+U1854+U1869+U1877+U1886+U1894+U1901+U1910</f>
        <v>90148805.729999989</v>
      </c>
      <c r="V676" s="1878"/>
      <c r="W676" s="1879"/>
      <c r="X676" s="1881">
        <f t="shared" si="22"/>
        <v>0.9205782897974818</v>
      </c>
      <c r="Y676" s="1882"/>
      <c r="Z676" s="1788">
        <f>Z1711+Z1733+Z1739+Z1746+Z1752+Z1758+Z1764+Z1770+Z1776+Z1782+Z1788+Z1794+Z1800+Z1806+Z1812+Z1818+Z1824+Z1830+Z1836+Z1842+Z1848+Z2274</f>
        <v>10294617.58</v>
      </c>
      <c r="AA676" s="1789"/>
      <c r="AB676" s="1789"/>
      <c r="AC676" s="1790"/>
      <c r="AD676" s="1788">
        <f t="shared" si="23"/>
        <v>100443423.30999999</v>
      </c>
      <c r="AE676" s="1789"/>
      <c r="AF676" s="1789"/>
      <c r="AG676" s="1790"/>
      <c r="ALK676" s="36"/>
    </row>
    <row r="677" spans="1:999" ht="15" customHeight="1" x14ac:dyDescent="0.2">
      <c r="A677" s="23"/>
      <c r="B677" s="1729">
        <v>830</v>
      </c>
      <c r="C677" s="1729"/>
      <c r="D677" s="1729"/>
      <c r="E677" s="1902" t="s">
        <v>189</v>
      </c>
      <c r="F677" s="1903"/>
      <c r="G677" s="1903"/>
      <c r="H677" s="1903"/>
      <c r="I677" s="1903"/>
      <c r="J677" s="1903"/>
      <c r="K677" s="1903"/>
      <c r="L677" s="1903"/>
      <c r="M677" s="1903"/>
      <c r="N677" s="1903"/>
      <c r="O677" s="1903"/>
      <c r="P677" s="1903"/>
      <c r="Q677" s="1904"/>
      <c r="R677" s="1788">
        <f>R1727</f>
        <v>11100000</v>
      </c>
      <c r="S677" s="1789"/>
      <c r="T677" s="1790"/>
      <c r="U677" s="1877">
        <f>U1727</f>
        <v>10580400</v>
      </c>
      <c r="V677" s="1878"/>
      <c r="W677" s="1879"/>
      <c r="X677" s="1881">
        <f t="shared" si="22"/>
        <v>0.95318918918918916</v>
      </c>
      <c r="Y677" s="1882"/>
      <c r="Z677" s="1788">
        <f>Z1727</f>
        <v>0</v>
      </c>
      <c r="AA677" s="1789"/>
      <c r="AB677" s="1789"/>
      <c r="AC677" s="1790"/>
      <c r="AD677" s="1788">
        <f t="shared" si="23"/>
        <v>10580400</v>
      </c>
      <c r="AE677" s="1789"/>
      <c r="AF677" s="1789"/>
      <c r="AG677" s="1790"/>
      <c r="ALK677" s="36"/>
    </row>
    <row r="678" spans="1:999" ht="15" customHeight="1" x14ac:dyDescent="0.2">
      <c r="A678" s="23"/>
      <c r="B678" s="1729">
        <v>840</v>
      </c>
      <c r="C678" s="1729"/>
      <c r="D678" s="1729"/>
      <c r="E678" s="1902" t="s">
        <v>190</v>
      </c>
      <c r="F678" s="1903"/>
      <c r="G678" s="1903"/>
      <c r="H678" s="1903"/>
      <c r="I678" s="1903"/>
      <c r="J678" s="1903"/>
      <c r="K678" s="1903"/>
      <c r="L678" s="1903"/>
      <c r="M678" s="1903"/>
      <c r="N678" s="1903"/>
      <c r="O678" s="1903"/>
      <c r="P678" s="1903"/>
      <c r="Q678" s="1904"/>
      <c r="R678" s="1788">
        <f>R1720</f>
        <v>2000000</v>
      </c>
      <c r="S678" s="1789"/>
      <c r="T678" s="1790"/>
      <c r="U678" s="1877">
        <f>U1720</f>
        <v>2000000</v>
      </c>
      <c r="V678" s="1878"/>
      <c r="W678" s="1879"/>
      <c r="X678" s="1881">
        <f t="shared" si="22"/>
        <v>1</v>
      </c>
      <c r="Y678" s="1882"/>
      <c r="Z678" s="1788">
        <f>Z1720</f>
        <v>0</v>
      </c>
      <c r="AA678" s="1789"/>
      <c r="AB678" s="1789"/>
      <c r="AC678" s="1790"/>
      <c r="AD678" s="1788">
        <f t="shared" si="23"/>
        <v>2000000</v>
      </c>
      <c r="AE678" s="1789"/>
      <c r="AF678" s="1789"/>
      <c r="AG678" s="1790"/>
      <c r="ALK678" s="36"/>
    </row>
    <row r="679" spans="1:999" ht="15" customHeight="1" x14ac:dyDescent="0.2">
      <c r="A679" s="70">
        <v>9</v>
      </c>
      <c r="B679" s="1880">
        <v>9</v>
      </c>
      <c r="C679" s="1880"/>
      <c r="D679" s="1880"/>
      <c r="E679" s="1896" t="s">
        <v>191</v>
      </c>
      <c r="F679" s="1897"/>
      <c r="G679" s="1897"/>
      <c r="H679" s="1897"/>
      <c r="I679" s="1897"/>
      <c r="J679" s="1897"/>
      <c r="K679" s="1897"/>
      <c r="L679" s="1897"/>
      <c r="M679" s="1897"/>
      <c r="N679" s="1897"/>
      <c r="O679" s="1897"/>
      <c r="P679" s="1897"/>
      <c r="Q679" s="1898"/>
      <c r="R679" s="1768">
        <f>SUM(R680:R683)</f>
        <v>306513594.12</v>
      </c>
      <c r="S679" s="1769"/>
      <c r="T679" s="1770"/>
      <c r="U679" s="1905">
        <f>SUM(U680:U683)</f>
        <v>275891141.98000002</v>
      </c>
      <c r="V679" s="1906"/>
      <c r="W679" s="1907"/>
      <c r="X679" s="1889">
        <f t="shared" si="22"/>
        <v>0.90009430991823713</v>
      </c>
      <c r="Y679" s="1890"/>
      <c r="Z679" s="1768">
        <f>SUM(Z680:Z683)</f>
        <v>9008787</v>
      </c>
      <c r="AA679" s="1769"/>
      <c r="AB679" s="1769"/>
      <c r="AC679" s="1770"/>
      <c r="AD679" s="1768">
        <f t="shared" si="23"/>
        <v>284899928.98000002</v>
      </c>
      <c r="AE679" s="1769"/>
      <c r="AF679" s="1769"/>
      <c r="AG679" s="1770"/>
      <c r="ALK679" s="36"/>
    </row>
    <row r="680" spans="1:999" ht="15" customHeight="1" x14ac:dyDescent="0.2">
      <c r="A680" s="23"/>
      <c r="B680" s="1729">
        <v>911</v>
      </c>
      <c r="C680" s="1729"/>
      <c r="D680" s="1729"/>
      <c r="E680" s="1902" t="s">
        <v>192</v>
      </c>
      <c r="F680" s="1903"/>
      <c r="G680" s="1903"/>
      <c r="H680" s="1903"/>
      <c r="I680" s="1903"/>
      <c r="J680" s="1903"/>
      <c r="K680" s="1903"/>
      <c r="L680" s="1903"/>
      <c r="M680" s="1903"/>
      <c r="N680" s="1903"/>
      <c r="O680" s="1903"/>
      <c r="P680" s="1903"/>
      <c r="Q680" s="1904"/>
      <c r="R680" s="1788">
        <f>R2184</f>
        <v>192595903.80000001</v>
      </c>
      <c r="S680" s="1789"/>
      <c r="T680" s="1790"/>
      <c r="U680" s="1877">
        <f>U2184</f>
        <v>184339199.63</v>
      </c>
      <c r="V680" s="1878"/>
      <c r="W680" s="1879"/>
      <c r="X680" s="1881">
        <f t="shared" si="22"/>
        <v>0.95712938849117923</v>
      </c>
      <c r="Y680" s="1882"/>
      <c r="Z680" s="1788">
        <f>Z2184</f>
        <v>7556771.29</v>
      </c>
      <c r="AA680" s="1789"/>
      <c r="AB680" s="1789"/>
      <c r="AC680" s="1790"/>
      <c r="AD680" s="1788">
        <f t="shared" si="23"/>
        <v>191895970.91999999</v>
      </c>
      <c r="AE680" s="1789"/>
      <c r="AF680" s="1789"/>
      <c r="AG680" s="1790"/>
      <c r="ALK680" s="36"/>
    </row>
    <row r="681" spans="1:999" ht="15" customHeight="1" x14ac:dyDescent="0.2">
      <c r="A681" s="23"/>
      <c r="B681" s="1729">
        <v>912</v>
      </c>
      <c r="C681" s="1729"/>
      <c r="D681" s="1729"/>
      <c r="E681" s="1902" t="s">
        <v>193</v>
      </c>
      <c r="F681" s="1903"/>
      <c r="G681" s="1903"/>
      <c r="H681" s="1903"/>
      <c r="I681" s="1903"/>
      <c r="J681" s="1903"/>
      <c r="K681" s="1903"/>
      <c r="L681" s="1903"/>
      <c r="M681" s="1903"/>
      <c r="N681" s="1903"/>
      <c r="O681" s="1903"/>
      <c r="P681" s="1903"/>
      <c r="Q681" s="1904"/>
      <c r="R681" s="1788">
        <f>R1253</f>
        <v>86967517.319999993</v>
      </c>
      <c r="S681" s="1789"/>
      <c r="T681" s="1790"/>
      <c r="U681" s="1877">
        <f>U1253</f>
        <v>71416890.710000008</v>
      </c>
      <c r="V681" s="1878"/>
      <c r="W681" s="1879"/>
      <c r="X681" s="1881">
        <f t="shared" si="22"/>
        <v>0.82119040431175105</v>
      </c>
      <c r="Y681" s="1882"/>
      <c r="Z681" s="1788">
        <f>Z1253</f>
        <v>0</v>
      </c>
      <c r="AA681" s="1789"/>
      <c r="AB681" s="1789"/>
      <c r="AC681" s="1790"/>
      <c r="AD681" s="1788">
        <f t="shared" si="23"/>
        <v>71416890.710000008</v>
      </c>
      <c r="AE681" s="1789"/>
      <c r="AF681" s="1789"/>
      <c r="AG681" s="1790"/>
      <c r="ALK681" s="36"/>
    </row>
    <row r="682" spans="1:999" ht="15" customHeight="1" x14ac:dyDescent="0.2">
      <c r="A682" s="23"/>
      <c r="B682" s="1729">
        <v>920</v>
      </c>
      <c r="C682" s="1729"/>
      <c r="D682" s="1729"/>
      <c r="E682" s="1902" t="s">
        <v>194</v>
      </c>
      <c r="F682" s="1903"/>
      <c r="G682" s="1903"/>
      <c r="H682" s="1903"/>
      <c r="I682" s="1903"/>
      <c r="J682" s="1903"/>
      <c r="K682" s="1903"/>
      <c r="L682" s="1903"/>
      <c r="M682" s="1903"/>
      <c r="N682" s="1903"/>
      <c r="O682" s="1903"/>
      <c r="P682" s="1903"/>
      <c r="Q682" s="1904"/>
      <c r="R682" s="1788">
        <f>R1459</f>
        <v>17933673</v>
      </c>
      <c r="S682" s="1789"/>
      <c r="T682" s="1790"/>
      <c r="U682" s="1877">
        <f>U1459</f>
        <v>12279280.34</v>
      </c>
      <c r="V682" s="1878"/>
      <c r="W682" s="1879"/>
      <c r="X682" s="1881">
        <f t="shared" si="22"/>
        <v>0.68470526589840242</v>
      </c>
      <c r="Y682" s="1882"/>
      <c r="Z682" s="1788">
        <f>Z1459</f>
        <v>0</v>
      </c>
      <c r="AA682" s="1789"/>
      <c r="AB682" s="1789"/>
      <c r="AC682" s="1790"/>
      <c r="AD682" s="1788">
        <f t="shared" si="23"/>
        <v>12279280.34</v>
      </c>
      <c r="AE682" s="1789"/>
      <c r="AF682" s="1789"/>
      <c r="AG682" s="1790"/>
      <c r="ALK682" s="36"/>
    </row>
    <row r="683" spans="1:999" ht="15" customHeight="1" x14ac:dyDescent="0.2">
      <c r="A683" s="23"/>
      <c r="B683" s="1729">
        <v>950</v>
      </c>
      <c r="C683" s="1729"/>
      <c r="D683" s="1729"/>
      <c r="E683" s="1902" t="s">
        <v>195</v>
      </c>
      <c r="F683" s="1903"/>
      <c r="G683" s="1903"/>
      <c r="H683" s="1903"/>
      <c r="I683" s="1903"/>
      <c r="J683" s="1903"/>
      <c r="K683" s="1903"/>
      <c r="L683" s="1903"/>
      <c r="M683" s="1903"/>
      <c r="N683" s="1903"/>
      <c r="O683" s="1903"/>
      <c r="P683" s="1903"/>
      <c r="Q683" s="1904"/>
      <c r="R683" s="1788">
        <f>R2210</f>
        <v>9016500</v>
      </c>
      <c r="S683" s="1789"/>
      <c r="T683" s="1790"/>
      <c r="U683" s="1877">
        <f>U2210</f>
        <v>7855771.2999999998</v>
      </c>
      <c r="V683" s="1878"/>
      <c r="W683" s="1879"/>
      <c r="X683" s="1881">
        <f t="shared" si="22"/>
        <v>0.8712661564908778</v>
      </c>
      <c r="Y683" s="1882"/>
      <c r="Z683" s="1788">
        <f>Z2210</f>
        <v>1452015.7100000002</v>
      </c>
      <c r="AA683" s="1789"/>
      <c r="AB683" s="1789"/>
      <c r="AC683" s="1790"/>
      <c r="AD683" s="1788">
        <f t="shared" si="23"/>
        <v>9307787.0099999998</v>
      </c>
      <c r="AE683" s="1789"/>
      <c r="AF683" s="1789"/>
      <c r="AG683" s="1790"/>
      <c r="ALK683" s="36"/>
    </row>
    <row r="684" spans="1:999" ht="15" customHeight="1" x14ac:dyDescent="0.2">
      <c r="A684" s="71"/>
      <c r="B684" s="2031"/>
      <c r="C684" s="2031"/>
      <c r="D684" s="2031"/>
      <c r="E684" s="2038" t="s">
        <v>196</v>
      </c>
      <c r="F684" s="2039"/>
      <c r="G684" s="2039"/>
      <c r="H684" s="2039"/>
      <c r="I684" s="2039"/>
      <c r="J684" s="2039"/>
      <c r="K684" s="2039"/>
      <c r="L684" s="2039"/>
      <c r="M684" s="2039"/>
      <c r="N684" s="2039"/>
      <c r="O684" s="2039"/>
      <c r="P684" s="2039"/>
      <c r="Q684" s="2040"/>
      <c r="R684" s="1759">
        <f>R643+R655+R649+R657+R664+R668+R672+R674+R679</f>
        <v>1562570176</v>
      </c>
      <c r="S684" s="1760"/>
      <c r="T684" s="1761"/>
      <c r="U684" s="1759">
        <f>U643+U655+U649+U657+U664+U668+U672+U674+U679</f>
        <v>1412059538.1500001</v>
      </c>
      <c r="V684" s="1760"/>
      <c r="W684" s="1761"/>
      <c r="X684" s="2006">
        <f t="shared" si="22"/>
        <v>0.90367751787296369</v>
      </c>
      <c r="Y684" s="2007"/>
      <c r="Z684" s="1759">
        <f>Z643+Z655+Z649+Z657+Z664+Z668+Z672+Z674+Z679</f>
        <v>21735995.100000001</v>
      </c>
      <c r="AA684" s="1760"/>
      <c r="AB684" s="1760"/>
      <c r="AC684" s="1761"/>
      <c r="AD684" s="1759">
        <f t="shared" si="23"/>
        <v>1433795533.25</v>
      </c>
      <c r="AE684" s="1760"/>
      <c r="AF684" s="1760"/>
      <c r="AG684" s="1761"/>
      <c r="ALK684" s="36"/>
    </row>
    <row r="685" spans="1:999" x14ac:dyDescent="0.2">
      <c r="A685" s="25"/>
      <c r="B685" s="26"/>
      <c r="C685" s="26"/>
      <c r="D685" s="26"/>
      <c r="E685" s="27"/>
      <c r="F685" s="27"/>
      <c r="G685" s="27"/>
      <c r="H685" s="27"/>
      <c r="I685" s="27"/>
      <c r="J685" s="27"/>
      <c r="K685" s="27"/>
      <c r="L685" s="27"/>
      <c r="M685" s="27"/>
      <c r="N685" s="27"/>
      <c r="O685" s="27"/>
      <c r="P685" s="27"/>
      <c r="Q685" s="27"/>
      <c r="R685" s="18"/>
      <c r="S685" s="18"/>
      <c r="T685" s="18"/>
      <c r="U685" s="18"/>
      <c r="V685" s="18"/>
      <c r="W685" s="19"/>
      <c r="X685" s="19"/>
      <c r="Y685" s="18"/>
      <c r="Z685" s="18"/>
      <c r="AA685" s="18"/>
      <c r="AB685" s="18"/>
      <c r="AC685" s="18"/>
      <c r="AD685" s="18"/>
      <c r="AE685" s="18"/>
      <c r="AF685" s="18"/>
      <c r="AG685" s="19"/>
    </row>
    <row r="686" spans="1:999" x14ac:dyDescent="0.2">
      <c r="A686" s="25"/>
      <c r="B686" s="26"/>
      <c r="C686" s="26"/>
      <c r="D686" s="26"/>
      <c r="E686" s="27"/>
      <c r="F686" s="27"/>
      <c r="G686" s="27"/>
      <c r="H686" s="27"/>
      <c r="I686" s="27"/>
      <c r="J686" s="27"/>
      <c r="K686" s="27"/>
      <c r="L686" s="27"/>
      <c r="M686" s="27"/>
      <c r="N686" s="27"/>
      <c r="O686" s="27"/>
      <c r="P686" s="27"/>
      <c r="Q686" s="27"/>
      <c r="R686" s="18"/>
      <c r="S686" s="18"/>
      <c r="T686" s="18"/>
      <c r="U686" s="18"/>
      <c r="V686" s="18"/>
      <c r="W686" s="19"/>
      <c r="X686" s="19"/>
      <c r="Y686" s="18"/>
      <c r="Z686" s="18"/>
      <c r="AA686" s="18"/>
      <c r="AB686" s="18"/>
      <c r="AC686" s="18"/>
      <c r="AD686" s="18"/>
      <c r="AE686" s="18"/>
      <c r="AF686" s="18"/>
      <c r="AG686" s="19"/>
    </row>
    <row r="687" spans="1:999" x14ac:dyDescent="0.2">
      <c r="A687" s="1911" t="s">
        <v>3685</v>
      </c>
      <c r="B687" s="1911"/>
      <c r="C687" s="1911"/>
      <c r="D687" s="1911"/>
      <c r="E687" s="1911"/>
      <c r="F687" s="1911"/>
      <c r="G687" s="1911"/>
      <c r="H687" s="1911"/>
      <c r="I687" s="1911"/>
      <c r="J687" s="1911"/>
      <c r="K687" s="1911"/>
      <c r="L687" s="1911"/>
      <c r="M687" s="1911"/>
      <c r="N687" s="1911"/>
      <c r="O687" s="1911"/>
      <c r="P687" s="1911"/>
      <c r="Q687" s="1911"/>
      <c r="R687" s="1911"/>
      <c r="S687" s="1911"/>
      <c r="T687" s="1911"/>
      <c r="U687" s="1911"/>
      <c r="V687" s="1911"/>
      <c r="W687" s="1911"/>
      <c r="X687" s="1911"/>
      <c r="Y687" s="1911"/>
      <c r="Z687" s="1911"/>
      <c r="AA687" s="1911"/>
      <c r="AB687" s="1911"/>
      <c r="AC687" s="1911"/>
      <c r="AD687" s="1911"/>
      <c r="AE687" s="1911"/>
      <c r="AF687" s="1911"/>
      <c r="AG687" s="1911"/>
    </row>
    <row r="688" spans="1:999" x14ac:dyDescent="0.2">
      <c r="A688" s="2032" t="s">
        <v>198</v>
      </c>
      <c r="B688" s="2032"/>
      <c r="C688" s="2032"/>
      <c r="D688" s="2032"/>
      <c r="E688" s="2032"/>
      <c r="F688" s="2032"/>
      <c r="G688" s="2032"/>
      <c r="H688" s="2032"/>
      <c r="I688" s="2032"/>
      <c r="J688" s="2032"/>
      <c r="K688" s="2032"/>
      <c r="L688" s="2032"/>
      <c r="M688" s="2032"/>
      <c r="N688" s="2032"/>
      <c r="O688" s="2032"/>
      <c r="P688" s="2032"/>
      <c r="Q688" s="2032"/>
      <c r="R688" s="2032"/>
      <c r="S688" s="2032"/>
      <c r="T688" s="2032"/>
      <c r="U688" s="2032"/>
      <c r="V688" s="2032"/>
      <c r="W688" s="2032"/>
      <c r="X688" s="2032"/>
      <c r="Y688" s="2032"/>
      <c r="Z688" s="2032"/>
      <c r="AA688" s="2032"/>
      <c r="AB688" s="2032"/>
      <c r="AC688" s="2032"/>
      <c r="AD688" s="2032"/>
      <c r="AE688" s="2032"/>
      <c r="AF688" s="2032"/>
      <c r="AG688" s="2032"/>
    </row>
    <row r="689" spans="1:33" s="28" customFormat="1" ht="28.5" customHeight="1" x14ac:dyDescent="0.2">
      <c r="A689" s="2033" t="s">
        <v>199</v>
      </c>
      <c r="B689" s="2033"/>
      <c r="C689" s="2033"/>
      <c r="D689" s="2033"/>
      <c r="E689" s="2033"/>
      <c r="F689" s="2033"/>
      <c r="G689" s="2033"/>
      <c r="H689" s="2105" t="s">
        <v>200</v>
      </c>
      <c r="I689" s="2106"/>
      <c r="J689" s="2106"/>
      <c r="K689" s="2106"/>
      <c r="L689" s="2106"/>
      <c r="M689" s="2106"/>
      <c r="N689" s="2106"/>
      <c r="O689" s="2106"/>
      <c r="P689" s="2106"/>
      <c r="Q689" s="2106"/>
      <c r="R689" s="2106"/>
      <c r="S689" s="2106"/>
      <c r="T689" s="2106"/>
      <c r="U689" s="2107"/>
      <c r="V689" s="1883" t="s">
        <v>151</v>
      </c>
      <c r="W689" s="1884"/>
      <c r="X689" s="1884"/>
      <c r="Y689" s="1885"/>
      <c r="Z689" s="1883" t="s">
        <v>1964</v>
      </c>
      <c r="AA689" s="1884"/>
      <c r="AB689" s="1884"/>
      <c r="AC689" s="1885"/>
      <c r="AD689" s="2105" t="s">
        <v>1308</v>
      </c>
      <c r="AE689" s="2106"/>
      <c r="AF689" s="2106"/>
      <c r="AG689" s="2107"/>
    </row>
    <row r="690" spans="1:33" s="28" customFormat="1" ht="49.5" customHeight="1" x14ac:dyDescent="0.2">
      <c r="A690" s="2033" t="s">
        <v>201</v>
      </c>
      <c r="B690" s="2033"/>
      <c r="C690" s="2033"/>
      <c r="D690" s="2033" t="s">
        <v>202</v>
      </c>
      <c r="E690" s="2033"/>
      <c r="F690" s="2033"/>
      <c r="G690" s="2033"/>
      <c r="H690" s="2108"/>
      <c r="I690" s="2109"/>
      <c r="J690" s="2109"/>
      <c r="K690" s="2109"/>
      <c r="L690" s="2109"/>
      <c r="M690" s="2109"/>
      <c r="N690" s="2109"/>
      <c r="O690" s="2109"/>
      <c r="P690" s="2109"/>
      <c r="Q690" s="2109"/>
      <c r="R690" s="2109"/>
      <c r="S690" s="2109"/>
      <c r="T690" s="2109"/>
      <c r="U690" s="2110"/>
      <c r="V690" s="1886"/>
      <c r="W690" s="1887"/>
      <c r="X690" s="1887"/>
      <c r="Y690" s="1888"/>
      <c r="Z690" s="1886"/>
      <c r="AA690" s="1887"/>
      <c r="AB690" s="1887"/>
      <c r="AC690" s="1888"/>
      <c r="AD690" s="2108"/>
      <c r="AE690" s="2109"/>
      <c r="AF690" s="2109"/>
      <c r="AG690" s="2110"/>
    </row>
    <row r="691" spans="1:33" s="28" customFormat="1" ht="15" x14ac:dyDescent="0.2">
      <c r="A691" s="2034">
        <v>1</v>
      </c>
      <c r="B691" s="2034"/>
      <c r="C691" s="2034"/>
      <c r="D691" s="2034">
        <v>2</v>
      </c>
      <c r="E691" s="2034"/>
      <c r="F691" s="2034"/>
      <c r="G691" s="2034"/>
      <c r="H691" s="1762">
        <v>3</v>
      </c>
      <c r="I691" s="1763"/>
      <c r="J691" s="1763"/>
      <c r="K691" s="1763"/>
      <c r="L691" s="1763"/>
      <c r="M691" s="1763"/>
      <c r="N691" s="1763"/>
      <c r="O691" s="1763"/>
      <c r="P691" s="1763"/>
      <c r="Q691" s="1763"/>
      <c r="R691" s="1763"/>
      <c r="S691" s="1763"/>
      <c r="T691" s="1763"/>
      <c r="U691" s="1764"/>
      <c r="V691" s="1874">
        <v>4</v>
      </c>
      <c r="W691" s="1875"/>
      <c r="X691" s="1875"/>
      <c r="Y691" s="1876"/>
      <c r="Z691" s="1874">
        <v>5</v>
      </c>
      <c r="AA691" s="1875"/>
      <c r="AB691" s="1875"/>
      <c r="AC691" s="1876"/>
      <c r="AD691" s="1774">
        <v>6</v>
      </c>
      <c r="AE691" s="1775"/>
      <c r="AF691" s="1775"/>
      <c r="AG691" s="1776"/>
    </row>
    <row r="692" spans="1:33" s="28" customFormat="1" ht="15" customHeight="1" x14ac:dyDescent="0.2">
      <c r="A692" s="1736">
        <v>1101</v>
      </c>
      <c r="B692" s="1736"/>
      <c r="C692" s="1736"/>
      <c r="D692" s="1736"/>
      <c r="E692" s="1736"/>
      <c r="F692" s="1736"/>
      <c r="G692" s="1736"/>
      <c r="H692" s="1765" t="s">
        <v>203</v>
      </c>
      <c r="I692" s="1766"/>
      <c r="J692" s="1766"/>
      <c r="K692" s="1766"/>
      <c r="L692" s="1766"/>
      <c r="M692" s="1766"/>
      <c r="N692" s="1766"/>
      <c r="O692" s="1766"/>
      <c r="P692" s="1766"/>
      <c r="Q692" s="1766"/>
      <c r="R692" s="1766"/>
      <c r="S692" s="1766"/>
      <c r="T692" s="1766"/>
      <c r="U692" s="1767"/>
      <c r="V692" s="1731">
        <f>V693</f>
        <v>20231000</v>
      </c>
      <c r="W692" s="1732"/>
      <c r="X692" s="1732"/>
      <c r="Y692" s="1733"/>
      <c r="Z692" s="1731">
        <f>Z693</f>
        <v>18379528.280000001</v>
      </c>
      <c r="AA692" s="1732"/>
      <c r="AB692" s="1732"/>
      <c r="AC692" s="1733"/>
      <c r="AD692" s="1777">
        <f>(Z692/V692)</f>
        <v>0.90848343037912116</v>
      </c>
      <c r="AE692" s="1778"/>
      <c r="AF692" s="1778"/>
      <c r="AG692" s="1779"/>
    </row>
    <row r="693" spans="1:33" s="28" customFormat="1" ht="15" customHeight="1" x14ac:dyDescent="0.2">
      <c r="A693" s="1730"/>
      <c r="B693" s="1730"/>
      <c r="C693" s="1730"/>
      <c r="D693" s="1730" t="s">
        <v>204</v>
      </c>
      <c r="E693" s="1730"/>
      <c r="F693" s="1730"/>
      <c r="G693" s="1730"/>
      <c r="H693" s="1357" t="s">
        <v>205</v>
      </c>
      <c r="I693" s="1358"/>
      <c r="J693" s="1358"/>
      <c r="K693" s="1358"/>
      <c r="L693" s="1358"/>
      <c r="M693" s="1358"/>
      <c r="N693" s="1358"/>
      <c r="O693" s="1358"/>
      <c r="P693" s="1358"/>
      <c r="Q693" s="1358"/>
      <c r="R693" s="1358"/>
      <c r="S693" s="1358"/>
      <c r="T693" s="1358"/>
      <c r="U693" s="1359"/>
      <c r="V693" s="1740">
        <f>R935</f>
        <v>20231000</v>
      </c>
      <c r="W693" s="1741"/>
      <c r="X693" s="1741"/>
      <c r="Y693" s="1742"/>
      <c r="Z693" s="1740">
        <f>U935</f>
        <v>18379528.280000001</v>
      </c>
      <c r="AA693" s="1741"/>
      <c r="AB693" s="1741"/>
      <c r="AC693" s="1742"/>
      <c r="AD693" s="1046">
        <f t="shared" ref="AD693:AD756" si="24">(Z693/V693)</f>
        <v>0.90848343037912116</v>
      </c>
      <c r="AE693" s="1047"/>
      <c r="AF693" s="1047"/>
      <c r="AG693" s="1048"/>
    </row>
    <row r="694" spans="1:33" s="28" customFormat="1" ht="15" customHeight="1" x14ac:dyDescent="0.2">
      <c r="A694" s="2037">
        <v>1102</v>
      </c>
      <c r="B694" s="2037"/>
      <c r="C694" s="2037"/>
      <c r="D694" s="1736"/>
      <c r="E694" s="1736"/>
      <c r="F694" s="1736"/>
      <c r="G694" s="1736"/>
      <c r="H694" s="1765" t="s">
        <v>206</v>
      </c>
      <c r="I694" s="1766"/>
      <c r="J694" s="1766"/>
      <c r="K694" s="1766"/>
      <c r="L694" s="1766"/>
      <c r="M694" s="1766"/>
      <c r="N694" s="1766"/>
      <c r="O694" s="1766"/>
      <c r="P694" s="1766"/>
      <c r="Q694" s="1766"/>
      <c r="R694" s="1766"/>
      <c r="S694" s="1766"/>
      <c r="T694" s="1766"/>
      <c r="U694" s="1767"/>
      <c r="V694" s="1731">
        <f>SUM(V695:V700)</f>
        <v>198039027.57999998</v>
      </c>
      <c r="W694" s="1732"/>
      <c r="X694" s="1732"/>
      <c r="Y694" s="1733"/>
      <c r="Z694" s="1731">
        <f>SUM(Z695:Z700)</f>
        <v>193635506.53999999</v>
      </c>
      <c r="AA694" s="1732"/>
      <c r="AB694" s="1732"/>
      <c r="AC694" s="1733"/>
      <c r="AD694" s="1777">
        <f t="shared" si="24"/>
        <v>0.97776437758854806</v>
      </c>
      <c r="AE694" s="1778"/>
      <c r="AF694" s="1778"/>
      <c r="AG694" s="1779"/>
    </row>
    <row r="695" spans="1:33" s="28" customFormat="1" ht="15" customHeight="1" x14ac:dyDescent="0.2">
      <c r="A695" s="1730"/>
      <c r="B695" s="1730"/>
      <c r="C695" s="1730"/>
      <c r="D695" s="1730" t="s">
        <v>207</v>
      </c>
      <c r="E695" s="1730"/>
      <c r="F695" s="1730"/>
      <c r="G695" s="1730"/>
      <c r="H695" s="1357" t="s">
        <v>208</v>
      </c>
      <c r="I695" s="1358"/>
      <c r="J695" s="1358"/>
      <c r="K695" s="1358"/>
      <c r="L695" s="1358"/>
      <c r="M695" s="1358"/>
      <c r="N695" s="1358"/>
      <c r="O695" s="1358"/>
      <c r="P695" s="1358"/>
      <c r="Q695" s="1358"/>
      <c r="R695" s="1358"/>
      <c r="S695" s="1358"/>
      <c r="T695" s="1358"/>
      <c r="U695" s="1359"/>
      <c r="V695" s="1740">
        <f>R951</f>
        <v>46000000</v>
      </c>
      <c r="W695" s="1741"/>
      <c r="X695" s="1741"/>
      <c r="Y695" s="1742"/>
      <c r="Z695" s="1740">
        <f>U951</f>
        <v>43377455.689999998</v>
      </c>
      <c r="AA695" s="1741"/>
      <c r="AB695" s="1741"/>
      <c r="AC695" s="1742"/>
      <c r="AD695" s="1046">
        <f t="shared" si="24"/>
        <v>0.94298816717391298</v>
      </c>
      <c r="AE695" s="1047"/>
      <c r="AF695" s="1047"/>
      <c r="AG695" s="1048"/>
    </row>
    <row r="696" spans="1:33" s="28" customFormat="1" ht="15" customHeight="1" x14ac:dyDescent="0.2">
      <c r="A696" s="1730"/>
      <c r="B696" s="1730"/>
      <c r="C696" s="1730"/>
      <c r="D696" s="1730" t="s">
        <v>209</v>
      </c>
      <c r="E696" s="1730"/>
      <c r="F696" s="1730"/>
      <c r="G696" s="1730"/>
      <c r="H696" s="1357" t="s">
        <v>210</v>
      </c>
      <c r="I696" s="1358"/>
      <c r="J696" s="1358"/>
      <c r="K696" s="1358"/>
      <c r="L696" s="1358"/>
      <c r="M696" s="1358"/>
      <c r="N696" s="1358"/>
      <c r="O696" s="1358"/>
      <c r="P696" s="1358"/>
      <c r="Q696" s="1358"/>
      <c r="R696" s="1358"/>
      <c r="S696" s="1358"/>
      <c r="T696" s="1358"/>
      <c r="U696" s="1359"/>
      <c r="V696" s="1740">
        <f>R957</f>
        <v>19000000</v>
      </c>
      <c r="W696" s="1741"/>
      <c r="X696" s="1741"/>
      <c r="Y696" s="1742"/>
      <c r="Z696" s="1740">
        <f>U957</f>
        <v>18338776</v>
      </c>
      <c r="AA696" s="1741"/>
      <c r="AB696" s="1741"/>
      <c r="AC696" s="1742"/>
      <c r="AD696" s="1046">
        <f t="shared" si="24"/>
        <v>0.96519873684210522</v>
      </c>
      <c r="AE696" s="1047"/>
      <c r="AF696" s="1047"/>
      <c r="AG696" s="1048"/>
    </row>
    <row r="697" spans="1:33" s="28" customFormat="1" ht="15" customHeight="1" x14ac:dyDescent="0.2">
      <c r="A697" s="1730"/>
      <c r="B697" s="1730"/>
      <c r="C697" s="1730"/>
      <c r="D697" s="1730" t="s">
        <v>211</v>
      </c>
      <c r="E697" s="1730"/>
      <c r="F697" s="1730"/>
      <c r="G697" s="1730"/>
      <c r="H697" s="1357" t="s">
        <v>212</v>
      </c>
      <c r="I697" s="1358"/>
      <c r="J697" s="1358"/>
      <c r="K697" s="1358"/>
      <c r="L697" s="1358"/>
      <c r="M697" s="1358"/>
      <c r="N697" s="1358"/>
      <c r="O697" s="1358"/>
      <c r="P697" s="1358"/>
      <c r="Q697" s="1358"/>
      <c r="R697" s="1358"/>
      <c r="S697" s="1358"/>
      <c r="T697" s="1358"/>
      <c r="U697" s="1359"/>
      <c r="V697" s="1740">
        <f>R965</f>
        <v>16020000</v>
      </c>
      <c r="W697" s="1741"/>
      <c r="X697" s="1741"/>
      <c r="Y697" s="1742"/>
      <c r="Z697" s="1740">
        <f>U965</f>
        <v>16007172.279999999</v>
      </c>
      <c r="AA697" s="1741"/>
      <c r="AB697" s="1741"/>
      <c r="AC697" s="1742"/>
      <c r="AD697" s="1046">
        <f t="shared" si="24"/>
        <v>0.99919926841448181</v>
      </c>
      <c r="AE697" s="1047"/>
      <c r="AF697" s="1047"/>
      <c r="AG697" s="1048"/>
    </row>
    <row r="698" spans="1:33" s="28" customFormat="1" ht="15" customHeight="1" x14ac:dyDescent="0.2">
      <c r="A698" s="1730"/>
      <c r="B698" s="1730"/>
      <c r="C698" s="1730"/>
      <c r="D698" s="1730" t="s">
        <v>213</v>
      </c>
      <c r="E698" s="1730"/>
      <c r="F698" s="1730"/>
      <c r="G698" s="1730"/>
      <c r="H698" s="1357" t="s">
        <v>214</v>
      </c>
      <c r="I698" s="1358"/>
      <c r="J698" s="1358"/>
      <c r="K698" s="1358"/>
      <c r="L698" s="1358"/>
      <c r="M698" s="1358"/>
      <c r="N698" s="1358"/>
      <c r="O698" s="1358"/>
      <c r="P698" s="1358"/>
      <c r="Q698" s="1358"/>
      <c r="R698" s="1358"/>
      <c r="S698" s="1358"/>
      <c r="T698" s="1358"/>
      <c r="U698" s="1359"/>
      <c r="V698" s="1740">
        <f>R971</f>
        <v>3000000</v>
      </c>
      <c r="W698" s="1741"/>
      <c r="X698" s="1741"/>
      <c r="Y698" s="1742"/>
      <c r="Z698" s="1740">
        <f>U971</f>
        <v>1905573.6</v>
      </c>
      <c r="AA698" s="1741"/>
      <c r="AB698" s="1741"/>
      <c r="AC698" s="1742"/>
      <c r="AD698" s="1046">
        <f t="shared" si="24"/>
        <v>0.63519120000000007</v>
      </c>
      <c r="AE698" s="1047"/>
      <c r="AF698" s="1047"/>
      <c r="AG698" s="1048"/>
    </row>
    <row r="699" spans="1:33" s="28" customFormat="1" ht="28.5" customHeight="1" x14ac:dyDescent="0.2">
      <c r="A699" s="1730"/>
      <c r="B699" s="1730"/>
      <c r="C699" s="1730"/>
      <c r="D699" s="1730" t="s">
        <v>920</v>
      </c>
      <c r="E699" s="1730"/>
      <c r="F699" s="1730"/>
      <c r="G699" s="1730"/>
      <c r="H699" s="1357" t="s">
        <v>924</v>
      </c>
      <c r="I699" s="1358"/>
      <c r="J699" s="1358"/>
      <c r="K699" s="1358"/>
      <c r="L699" s="1358"/>
      <c r="M699" s="1358"/>
      <c r="N699" s="1358"/>
      <c r="O699" s="1358"/>
      <c r="P699" s="1358"/>
      <c r="Q699" s="1358"/>
      <c r="R699" s="1358"/>
      <c r="S699" s="1358"/>
      <c r="T699" s="1358"/>
      <c r="U699" s="1359"/>
      <c r="V699" s="1740">
        <f>+R974</f>
        <v>6200000</v>
      </c>
      <c r="W699" s="1741"/>
      <c r="X699" s="1741"/>
      <c r="Y699" s="1742"/>
      <c r="Z699" s="1740">
        <f>+U974</f>
        <v>6187504.1299999999</v>
      </c>
      <c r="AA699" s="1741"/>
      <c r="AB699" s="1741"/>
      <c r="AC699" s="1742"/>
      <c r="AD699" s="1046">
        <f t="shared" si="24"/>
        <v>0.99798453709677415</v>
      </c>
      <c r="AE699" s="1047"/>
      <c r="AF699" s="1047"/>
      <c r="AG699" s="1048"/>
    </row>
    <row r="700" spans="1:33" s="28" customFormat="1" ht="33" customHeight="1" x14ac:dyDescent="0.2">
      <c r="A700" s="1730"/>
      <c r="B700" s="1730"/>
      <c r="C700" s="1730"/>
      <c r="D700" s="1730">
        <v>5011</v>
      </c>
      <c r="E700" s="1730"/>
      <c r="F700" s="1730"/>
      <c r="G700" s="1730"/>
      <c r="H700" s="1357" t="s">
        <v>995</v>
      </c>
      <c r="I700" s="1358"/>
      <c r="J700" s="1358"/>
      <c r="K700" s="1358"/>
      <c r="L700" s="1358"/>
      <c r="M700" s="1358"/>
      <c r="N700" s="1358"/>
      <c r="O700" s="1358"/>
      <c r="P700" s="1358"/>
      <c r="Q700" s="1358"/>
      <c r="R700" s="1358"/>
      <c r="S700" s="1358"/>
      <c r="T700" s="1358"/>
      <c r="U700" s="1359"/>
      <c r="V700" s="1740">
        <f>R984</f>
        <v>107819027.58</v>
      </c>
      <c r="W700" s="1741"/>
      <c r="X700" s="1741"/>
      <c r="Y700" s="1742"/>
      <c r="Z700" s="1740">
        <f>U984</f>
        <v>107819024.84</v>
      </c>
      <c r="AA700" s="1741"/>
      <c r="AB700" s="1741"/>
      <c r="AC700" s="1742"/>
      <c r="AD700" s="1046">
        <f t="shared" si="24"/>
        <v>0.99999997458704593</v>
      </c>
      <c r="AE700" s="1047"/>
      <c r="AF700" s="1047"/>
      <c r="AG700" s="1048"/>
    </row>
    <row r="701" spans="1:33" s="28" customFormat="1" ht="15" customHeight="1" x14ac:dyDescent="0.2">
      <c r="A701" s="1736">
        <v>1501</v>
      </c>
      <c r="B701" s="1736"/>
      <c r="C701" s="1736"/>
      <c r="D701" s="1736"/>
      <c r="E701" s="1736"/>
      <c r="F701" s="1736"/>
      <c r="G701" s="1736"/>
      <c r="H701" s="1765" t="s">
        <v>215</v>
      </c>
      <c r="I701" s="1766"/>
      <c r="J701" s="1766"/>
      <c r="K701" s="1766"/>
      <c r="L701" s="1766"/>
      <c r="M701" s="1766"/>
      <c r="N701" s="1766"/>
      <c r="O701" s="1766"/>
      <c r="P701" s="1766"/>
      <c r="Q701" s="1766"/>
      <c r="R701" s="1766"/>
      <c r="S701" s="1766"/>
      <c r="T701" s="1766"/>
      <c r="U701" s="1767"/>
      <c r="V701" s="1731">
        <f>SUM(V702:V704)</f>
        <v>42452134</v>
      </c>
      <c r="W701" s="1732"/>
      <c r="X701" s="1732"/>
      <c r="Y701" s="1733"/>
      <c r="Z701" s="1731">
        <f>SUM(Z702:Z704)</f>
        <v>24370599.680000003</v>
      </c>
      <c r="AA701" s="1732"/>
      <c r="AB701" s="1732"/>
      <c r="AC701" s="1733"/>
      <c r="AD701" s="1777">
        <f t="shared" si="24"/>
        <v>0.57407242896199295</v>
      </c>
      <c r="AE701" s="1778"/>
      <c r="AF701" s="1778"/>
      <c r="AG701" s="1779"/>
    </row>
    <row r="702" spans="1:33" s="28" customFormat="1" ht="15" customHeight="1" x14ac:dyDescent="0.2">
      <c r="A702" s="1730"/>
      <c r="B702" s="1730"/>
      <c r="C702" s="1730"/>
      <c r="D702" s="1730" t="s">
        <v>216</v>
      </c>
      <c r="E702" s="1730"/>
      <c r="F702" s="1730"/>
      <c r="G702" s="1730"/>
      <c r="H702" s="1357" t="s">
        <v>217</v>
      </c>
      <c r="I702" s="1358"/>
      <c r="J702" s="1358"/>
      <c r="K702" s="1358"/>
      <c r="L702" s="1358"/>
      <c r="M702" s="1358"/>
      <c r="N702" s="1358"/>
      <c r="O702" s="1358"/>
      <c r="P702" s="1358"/>
      <c r="Q702" s="1358"/>
      <c r="R702" s="1358"/>
      <c r="S702" s="1358"/>
      <c r="T702" s="1358"/>
      <c r="U702" s="1359"/>
      <c r="V702" s="1740">
        <f>R1008+R2147</f>
        <v>20829281</v>
      </c>
      <c r="W702" s="1741"/>
      <c r="X702" s="1741"/>
      <c r="Y702" s="1742"/>
      <c r="Z702" s="1740">
        <f>U1008+U2147</f>
        <v>13779985.420000002</v>
      </c>
      <c r="AA702" s="1741"/>
      <c r="AB702" s="1741"/>
      <c r="AC702" s="1742"/>
      <c r="AD702" s="1046">
        <f t="shared" si="24"/>
        <v>0.66156798307152331</v>
      </c>
      <c r="AE702" s="1047"/>
      <c r="AF702" s="1047"/>
      <c r="AG702" s="1048"/>
    </row>
    <row r="703" spans="1:33" s="28" customFormat="1" ht="15" customHeight="1" x14ac:dyDescent="0.2">
      <c r="A703" s="1735"/>
      <c r="B703" s="1735"/>
      <c r="C703" s="1735"/>
      <c r="D703" s="1730" t="s">
        <v>218</v>
      </c>
      <c r="E703" s="1730"/>
      <c r="F703" s="1730"/>
      <c r="G703" s="1730"/>
      <c r="H703" s="1357" t="s">
        <v>219</v>
      </c>
      <c r="I703" s="1358"/>
      <c r="J703" s="1358"/>
      <c r="K703" s="1358"/>
      <c r="L703" s="1358"/>
      <c r="M703" s="1358"/>
      <c r="N703" s="1358"/>
      <c r="O703" s="1358"/>
      <c r="P703" s="1358"/>
      <c r="Q703" s="1358"/>
      <c r="R703" s="1358"/>
      <c r="S703" s="1358"/>
      <c r="T703" s="1358"/>
      <c r="U703" s="1359"/>
      <c r="V703" s="1740">
        <f>R1015</f>
        <v>5000000</v>
      </c>
      <c r="W703" s="1741"/>
      <c r="X703" s="1741"/>
      <c r="Y703" s="1742"/>
      <c r="Z703" s="1740">
        <f>U1015</f>
        <v>4770841.5999999996</v>
      </c>
      <c r="AA703" s="1741"/>
      <c r="AB703" s="1741"/>
      <c r="AC703" s="1742"/>
      <c r="AD703" s="1046">
        <f t="shared" si="24"/>
        <v>0.95416831999999996</v>
      </c>
      <c r="AE703" s="1047"/>
      <c r="AF703" s="1047"/>
      <c r="AG703" s="1048"/>
    </row>
    <row r="704" spans="1:33" s="28" customFormat="1" ht="30.75" customHeight="1" x14ac:dyDescent="0.2">
      <c r="A704" s="1730"/>
      <c r="B704" s="1730"/>
      <c r="C704" s="1730"/>
      <c r="D704" s="1730">
        <v>5006</v>
      </c>
      <c r="E704" s="1730"/>
      <c r="F704" s="1730"/>
      <c r="G704" s="1730"/>
      <c r="H704" s="1357" t="s">
        <v>1241</v>
      </c>
      <c r="I704" s="1358"/>
      <c r="J704" s="1358"/>
      <c r="K704" s="1358"/>
      <c r="L704" s="1358"/>
      <c r="M704" s="1358"/>
      <c r="N704" s="1358"/>
      <c r="O704" s="1358"/>
      <c r="P704" s="1358"/>
      <c r="Q704" s="1358"/>
      <c r="R704" s="1358"/>
      <c r="S704" s="1358"/>
      <c r="T704" s="1358"/>
      <c r="U704" s="1359"/>
      <c r="V704" s="1740">
        <f>R1025</f>
        <v>16622853</v>
      </c>
      <c r="W704" s="1741"/>
      <c r="X704" s="1741"/>
      <c r="Y704" s="1742"/>
      <c r="Z704" s="1740">
        <f>U1025</f>
        <v>5819772.6600000001</v>
      </c>
      <c r="AA704" s="1741"/>
      <c r="AB704" s="1741"/>
      <c r="AC704" s="1742"/>
      <c r="AD704" s="1046">
        <f t="shared" si="24"/>
        <v>0.35010672716650987</v>
      </c>
      <c r="AE704" s="1047"/>
      <c r="AF704" s="1047"/>
      <c r="AG704" s="1048"/>
    </row>
    <row r="705" spans="1:33" s="28" customFormat="1" ht="15" customHeight="1" x14ac:dyDescent="0.2">
      <c r="A705" s="1736">
        <v>1502</v>
      </c>
      <c r="B705" s="1736"/>
      <c r="C705" s="1736"/>
      <c r="D705" s="1736"/>
      <c r="E705" s="1736"/>
      <c r="F705" s="1736"/>
      <c r="G705" s="1736"/>
      <c r="H705" s="1765" t="s">
        <v>220</v>
      </c>
      <c r="I705" s="1766"/>
      <c r="J705" s="1766"/>
      <c r="K705" s="1766"/>
      <c r="L705" s="1766"/>
      <c r="M705" s="1766"/>
      <c r="N705" s="1766"/>
      <c r="O705" s="1766"/>
      <c r="P705" s="1766"/>
      <c r="Q705" s="1766"/>
      <c r="R705" s="1766"/>
      <c r="S705" s="1766"/>
      <c r="T705" s="1766"/>
      <c r="U705" s="1767"/>
      <c r="V705" s="1731">
        <f>SUM(V706:V709)</f>
        <v>50985620</v>
      </c>
      <c r="W705" s="1732"/>
      <c r="X705" s="1732"/>
      <c r="Y705" s="1733"/>
      <c r="Z705" s="1731">
        <f>SUM(Z706:Z709)</f>
        <v>49917631.439999998</v>
      </c>
      <c r="AA705" s="1732"/>
      <c r="AB705" s="1732"/>
      <c r="AC705" s="1733"/>
      <c r="AD705" s="1777">
        <f t="shared" si="24"/>
        <v>0.97905314165052804</v>
      </c>
      <c r="AE705" s="1778"/>
      <c r="AF705" s="1778"/>
      <c r="AG705" s="1779"/>
    </row>
    <row r="706" spans="1:33" s="28" customFormat="1" ht="15" customHeight="1" x14ac:dyDescent="0.2">
      <c r="A706" s="1730"/>
      <c r="B706" s="1730"/>
      <c r="C706" s="1730"/>
      <c r="D706" s="1730" t="s">
        <v>221</v>
      </c>
      <c r="E706" s="1730"/>
      <c r="F706" s="1730"/>
      <c r="G706" s="1730"/>
      <c r="H706" s="1357" t="s">
        <v>222</v>
      </c>
      <c r="I706" s="1358"/>
      <c r="J706" s="1358"/>
      <c r="K706" s="1358"/>
      <c r="L706" s="1358"/>
      <c r="M706" s="1358"/>
      <c r="N706" s="1358"/>
      <c r="O706" s="1358"/>
      <c r="P706" s="1358"/>
      <c r="Q706" s="1358"/>
      <c r="R706" s="1358"/>
      <c r="S706" s="1358"/>
      <c r="T706" s="1358"/>
      <c r="U706" s="1359"/>
      <c r="V706" s="1740">
        <f>R1047</f>
        <v>10073000</v>
      </c>
      <c r="W706" s="1741"/>
      <c r="X706" s="1741"/>
      <c r="Y706" s="1742"/>
      <c r="Z706" s="1740">
        <f>U1047</f>
        <v>9584138.1999999993</v>
      </c>
      <c r="AA706" s="1741"/>
      <c r="AB706" s="1741"/>
      <c r="AC706" s="1742"/>
      <c r="AD706" s="1046">
        <f t="shared" si="24"/>
        <v>0.9514681028492008</v>
      </c>
      <c r="AE706" s="1047"/>
      <c r="AF706" s="1047"/>
      <c r="AG706" s="1048"/>
    </row>
    <row r="707" spans="1:33" s="28" customFormat="1" ht="15" customHeight="1" x14ac:dyDescent="0.2">
      <c r="A707" s="1730"/>
      <c r="B707" s="1730"/>
      <c r="C707" s="1730"/>
      <c r="D707" s="1730" t="s">
        <v>223</v>
      </c>
      <c r="E707" s="1730"/>
      <c r="F707" s="1730"/>
      <c r="G707" s="1730"/>
      <c r="H707" s="1357" t="s">
        <v>224</v>
      </c>
      <c r="I707" s="1358"/>
      <c r="J707" s="1358"/>
      <c r="K707" s="1358"/>
      <c r="L707" s="1358"/>
      <c r="M707" s="1358"/>
      <c r="N707" s="1358"/>
      <c r="O707" s="1358"/>
      <c r="P707" s="1358"/>
      <c r="Q707" s="1358"/>
      <c r="R707" s="1358"/>
      <c r="S707" s="1358"/>
      <c r="T707" s="1358"/>
      <c r="U707" s="1359"/>
      <c r="V707" s="1740">
        <f>R1054</f>
        <v>10050000</v>
      </c>
      <c r="W707" s="1741"/>
      <c r="X707" s="1741"/>
      <c r="Y707" s="1742"/>
      <c r="Z707" s="1740">
        <f>U1054</f>
        <v>9746600</v>
      </c>
      <c r="AA707" s="1741"/>
      <c r="AB707" s="1741"/>
      <c r="AC707" s="1742"/>
      <c r="AD707" s="1046">
        <f t="shared" si="24"/>
        <v>0.96981094527363187</v>
      </c>
      <c r="AE707" s="1047"/>
      <c r="AF707" s="1047"/>
      <c r="AG707" s="1048"/>
    </row>
    <row r="708" spans="1:33" s="28" customFormat="1" ht="39" customHeight="1" x14ac:dyDescent="0.2">
      <c r="A708" s="1730"/>
      <c r="B708" s="1730"/>
      <c r="C708" s="1730"/>
      <c r="D708" s="1730">
        <v>5005</v>
      </c>
      <c r="E708" s="1730"/>
      <c r="F708" s="1730"/>
      <c r="G708" s="1730"/>
      <c r="H708" s="1357" t="s">
        <v>1252</v>
      </c>
      <c r="I708" s="1358"/>
      <c r="J708" s="1358"/>
      <c r="K708" s="1358"/>
      <c r="L708" s="1358"/>
      <c r="M708" s="1358"/>
      <c r="N708" s="1358"/>
      <c r="O708" s="1358"/>
      <c r="P708" s="1358"/>
      <c r="Q708" s="1358"/>
      <c r="R708" s="1358"/>
      <c r="S708" s="1358"/>
      <c r="T708" s="1358"/>
      <c r="U708" s="1359"/>
      <c r="V708" s="1740">
        <f>R1064</f>
        <v>10862620</v>
      </c>
      <c r="W708" s="1741"/>
      <c r="X708" s="1741"/>
      <c r="Y708" s="1742"/>
      <c r="Z708" s="1740">
        <f>U1064</f>
        <v>10768893.24</v>
      </c>
      <c r="AA708" s="1741"/>
      <c r="AB708" s="1741"/>
      <c r="AC708" s="1742"/>
      <c r="AD708" s="1046">
        <f t="shared" si="24"/>
        <v>0.99137162489344188</v>
      </c>
      <c r="AE708" s="1047"/>
      <c r="AF708" s="1047"/>
      <c r="AG708" s="1048"/>
    </row>
    <row r="709" spans="1:33" s="28" customFormat="1" ht="39" customHeight="1" x14ac:dyDescent="0.2">
      <c r="A709" s="1730"/>
      <c r="B709" s="1730"/>
      <c r="C709" s="1730"/>
      <c r="D709" s="1730">
        <v>5010</v>
      </c>
      <c r="E709" s="1730"/>
      <c r="F709" s="1730"/>
      <c r="G709" s="1730"/>
      <c r="H709" s="1357" t="s">
        <v>1350</v>
      </c>
      <c r="I709" s="1358"/>
      <c r="J709" s="1358"/>
      <c r="K709" s="1358"/>
      <c r="L709" s="1358"/>
      <c r="M709" s="1358"/>
      <c r="N709" s="1358"/>
      <c r="O709" s="1358"/>
      <c r="P709" s="1358"/>
      <c r="Q709" s="1358"/>
      <c r="R709" s="1358"/>
      <c r="S709" s="1358"/>
      <c r="T709" s="1358"/>
      <c r="U709" s="1359"/>
      <c r="V709" s="1740">
        <f>R1071</f>
        <v>20000000</v>
      </c>
      <c r="W709" s="1741"/>
      <c r="X709" s="1741"/>
      <c r="Y709" s="1742"/>
      <c r="Z709" s="1740">
        <f>U1071</f>
        <v>19818000</v>
      </c>
      <c r="AA709" s="1741"/>
      <c r="AB709" s="1741"/>
      <c r="AC709" s="1742"/>
      <c r="AD709" s="1046">
        <f t="shared" si="24"/>
        <v>0.9909</v>
      </c>
      <c r="AE709" s="1047"/>
      <c r="AF709" s="1047"/>
      <c r="AG709" s="1048"/>
    </row>
    <row r="710" spans="1:33" s="28" customFormat="1" ht="15" customHeight="1" x14ac:dyDescent="0.2">
      <c r="A710" s="1734" t="s">
        <v>225</v>
      </c>
      <c r="B710" s="1734"/>
      <c r="C710" s="1734"/>
      <c r="D710" s="1736"/>
      <c r="E710" s="1736"/>
      <c r="F710" s="1736"/>
      <c r="G710" s="1736"/>
      <c r="H710" s="1765" t="s">
        <v>226</v>
      </c>
      <c r="I710" s="1766"/>
      <c r="J710" s="1766"/>
      <c r="K710" s="1766"/>
      <c r="L710" s="1766"/>
      <c r="M710" s="1766"/>
      <c r="N710" s="1766"/>
      <c r="O710" s="1766"/>
      <c r="P710" s="1766"/>
      <c r="Q710" s="1766"/>
      <c r="R710" s="1766"/>
      <c r="S710" s="1766"/>
      <c r="T710" s="1766"/>
      <c r="U710" s="1767"/>
      <c r="V710" s="1731">
        <f>SUM(V711:V712)</f>
        <v>23830000</v>
      </c>
      <c r="W710" s="1732"/>
      <c r="X710" s="1732"/>
      <c r="Y710" s="1733"/>
      <c r="Z710" s="1731">
        <f>SUM(Z711:Z712)</f>
        <v>21825149.600000001</v>
      </c>
      <c r="AA710" s="1732"/>
      <c r="AB710" s="1732"/>
      <c r="AC710" s="1733"/>
      <c r="AD710" s="1777">
        <f t="shared" si="24"/>
        <v>0.91586863617289138</v>
      </c>
      <c r="AE710" s="1778"/>
      <c r="AF710" s="1778"/>
      <c r="AG710" s="1779"/>
    </row>
    <row r="711" spans="1:33" s="28" customFormat="1" ht="15" customHeight="1" x14ac:dyDescent="0.2">
      <c r="A711" s="1730"/>
      <c r="B711" s="1730"/>
      <c r="C711" s="1730"/>
      <c r="D711" s="1730" t="s">
        <v>227</v>
      </c>
      <c r="E711" s="1730"/>
      <c r="F711" s="1730"/>
      <c r="G711" s="1730"/>
      <c r="H711" s="1357" t="s">
        <v>228</v>
      </c>
      <c r="I711" s="1358"/>
      <c r="J711" s="1358"/>
      <c r="K711" s="1358"/>
      <c r="L711" s="1358"/>
      <c r="M711" s="1358"/>
      <c r="N711" s="1358"/>
      <c r="O711" s="1358"/>
      <c r="P711" s="1358"/>
      <c r="Q711" s="1358"/>
      <c r="R711" s="1358"/>
      <c r="S711" s="1358"/>
      <c r="T711" s="1358"/>
      <c r="U711" s="1359"/>
      <c r="V711" s="1740">
        <f>R1093</f>
        <v>15330000</v>
      </c>
      <c r="W711" s="1741"/>
      <c r="X711" s="1741"/>
      <c r="Y711" s="1742"/>
      <c r="Z711" s="1740">
        <f>U1093</f>
        <v>13647583.41</v>
      </c>
      <c r="AA711" s="1741"/>
      <c r="AB711" s="1741"/>
      <c r="AC711" s="1742"/>
      <c r="AD711" s="1046">
        <f t="shared" si="24"/>
        <v>0.89025332093933462</v>
      </c>
      <c r="AE711" s="1047"/>
      <c r="AF711" s="1047"/>
      <c r="AG711" s="1048"/>
    </row>
    <row r="712" spans="1:33" s="28" customFormat="1" ht="15" customHeight="1" x14ac:dyDescent="0.2">
      <c r="A712" s="1735"/>
      <c r="B712" s="1735"/>
      <c r="C712" s="1735"/>
      <c r="D712" s="1730" t="s">
        <v>229</v>
      </c>
      <c r="E712" s="1730"/>
      <c r="F712" s="1730"/>
      <c r="G712" s="1730"/>
      <c r="H712" s="1357" t="s">
        <v>230</v>
      </c>
      <c r="I712" s="1358"/>
      <c r="J712" s="1358"/>
      <c r="K712" s="1358"/>
      <c r="L712" s="1358"/>
      <c r="M712" s="1358"/>
      <c r="N712" s="1358"/>
      <c r="O712" s="1358"/>
      <c r="P712" s="1358"/>
      <c r="Q712" s="1358"/>
      <c r="R712" s="1358"/>
      <c r="S712" s="1358"/>
      <c r="T712" s="1358"/>
      <c r="U712" s="1359"/>
      <c r="V712" s="1740">
        <f>R1100</f>
        <v>8500000</v>
      </c>
      <c r="W712" s="1741"/>
      <c r="X712" s="1741"/>
      <c r="Y712" s="1742"/>
      <c r="Z712" s="1740">
        <f>U1100</f>
        <v>8177566.1900000004</v>
      </c>
      <c r="AA712" s="1741"/>
      <c r="AB712" s="1741"/>
      <c r="AC712" s="1742"/>
      <c r="AD712" s="1046">
        <f t="shared" si="24"/>
        <v>0.96206661058823539</v>
      </c>
      <c r="AE712" s="1047"/>
      <c r="AF712" s="1047"/>
      <c r="AG712" s="1048"/>
    </row>
    <row r="713" spans="1:33" s="28" customFormat="1" ht="15" customHeight="1" x14ac:dyDescent="0.2">
      <c r="A713" s="1734" t="s">
        <v>231</v>
      </c>
      <c r="B713" s="1734"/>
      <c r="C713" s="1734"/>
      <c r="D713" s="1736"/>
      <c r="E713" s="1736"/>
      <c r="F713" s="1736"/>
      <c r="G713" s="1736"/>
      <c r="H713" s="1765" t="s">
        <v>232</v>
      </c>
      <c r="I713" s="1766"/>
      <c r="J713" s="1766"/>
      <c r="K713" s="1766"/>
      <c r="L713" s="1766"/>
      <c r="M713" s="1766"/>
      <c r="N713" s="1766"/>
      <c r="O713" s="1766"/>
      <c r="P713" s="1766"/>
      <c r="Q713" s="1766"/>
      <c r="R713" s="1766"/>
      <c r="S713" s="1766"/>
      <c r="T713" s="1766"/>
      <c r="U713" s="1767"/>
      <c r="V713" s="1731">
        <f>SUM(V714:V721)</f>
        <v>52230523.560000002</v>
      </c>
      <c r="W713" s="1732"/>
      <c r="X713" s="1732"/>
      <c r="Y713" s="1733"/>
      <c r="Z713" s="1731">
        <f>SUM(Z714:Z721)</f>
        <v>45118209.569999993</v>
      </c>
      <c r="AA713" s="1732"/>
      <c r="AB713" s="1732"/>
      <c r="AC713" s="1733"/>
      <c r="AD713" s="1777">
        <f t="shared" si="24"/>
        <v>0.86382839946397028</v>
      </c>
      <c r="AE713" s="1778"/>
      <c r="AF713" s="1778"/>
      <c r="AG713" s="1779"/>
    </row>
    <row r="714" spans="1:33" s="28" customFormat="1" ht="15" customHeight="1" x14ac:dyDescent="0.2">
      <c r="A714" s="1730"/>
      <c r="B714" s="1730"/>
      <c r="C714" s="1730"/>
      <c r="D714" s="1730" t="s">
        <v>233</v>
      </c>
      <c r="E714" s="1730"/>
      <c r="F714" s="1730"/>
      <c r="G714" s="1730"/>
      <c r="H714" s="1357" t="s">
        <v>234</v>
      </c>
      <c r="I714" s="1358"/>
      <c r="J714" s="1358"/>
      <c r="K714" s="1358"/>
      <c r="L714" s="1358"/>
      <c r="M714" s="1358"/>
      <c r="N714" s="1358"/>
      <c r="O714" s="1358"/>
      <c r="P714" s="1358"/>
      <c r="Q714" s="1358"/>
      <c r="R714" s="1358"/>
      <c r="S714" s="1358"/>
      <c r="T714" s="1358"/>
      <c r="U714" s="1359"/>
      <c r="V714" s="1740">
        <f>R1118</f>
        <v>22154523.559999999</v>
      </c>
      <c r="W714" s="1741"/>
      <c r="X714" s="1741"/>
      <c r="Y714" s="1742"/>
      <c r="Z714" s="1740">
        <f>U1118</f>
        <v>21909811.84</v>
      </c>
      <c r="AA714" s="1741"/>
      <c r="AB714" s="1741"/>
      <c r="AC714" s="1742"/>
      <c r="AD714" s="1046">
        <f t="shared" si="24"/>
        <v>0.98895432260877747</v>
      </c>
      <c r="AE714" s="1047"/>
      <c r="AF714" s="1047"/>
      <c r="AG714" s="1048"/>
    </row>
    <row r="715" spans="1:33" s="28" customFormat="1" ht="15" customHeight="1" x14ac:dyDescent="0.2">
      <c r="A715" s="1735"/>
      <c r="B715" s="1735"/>
      <c r="C715" s="1735"/>
      <c r="D715" s="1730" t="s">
        <v>235</v>
      </c>
      <c r="E715" s="1730"/>
      <c r="F715" s="1730"/>
      <c r="G715" s="1730"/>
      <c r="H715" s="1357" t="s">
        <v>236</v>
      </c>
      <c r="I715" s="1358"/>
      <c r="J715" s="1358"/>
      <c r="K715" s="1358"/>
      <c r="L715" s="1358"/>
      <c r="M715" s="1358"/>
      <c r="N715" s="1358"/>
      <c r="O715" s="1358"/>
      <c r="P715" s="1358"/>
      <c r="Q715" s="1358"/>
      <c r="R715" s="1358"/>
      <c r="S715" s="1358"/>
      <c r="T715" s="1358"/>
      <c r="U715" s="1359"/>
      <c r="V715" s="1740">
        <f>R1127</f>
        <v>1800000</v>
      </c>
      <c r="W715" s="1741"/>
      <c r="X715" s="1741"/>
      <c r="Y715" s="1742"/>
      <c r="Z715" s="1740">
        <f>U1127</f>
        <v>1626102</v>
      </c>
      <c r="AA715" s="1741"/>
      <c r="AB715" s="1741"/>
      <c r="AC715" s="1742"/>
      <c r="AD715" s="1046">
        <f t="shared" si="24"/>
        <v>0.90339000000000003</v>
      </c>
      <c r="AE715" s="1047"/>
      <c r="AF715" s="1047"/>
      <c r="AG715" s="1048"/>
    </row>
    <row r="716" spans="1:33" s="28" customFormat="1" ht="15" customHeight="1" x14ac:dyDescent="0.2">
      <c r="A716" s="1735"/>
      <c r="B716" s="1735"/>
      <c r="C716" s="1735"/>
      <c r="D716" s="1730" t="s">
        <v>929</v>
      </c>
      <c r="E716" s="1730"/>
      <c r="F716" s="1730"/>
      <c r="G716" s="1730"/>
      <c r="H716" s="1357" t="s">
        <v>930</v>
      </c>
      <c r="I716" s="1358"/>
      <c r="J716" s="1358"/>
      <c r="K716" s="1358"/>
      <c r="L716" s="1358"/>
      <c r="M716" s="1358"/>
      <c r="N716" s="1358"/>
      <c r="O716" s="1358"/>
      <c r="P716" s="1358"/>
      <c r="Q716" s="1358"/>
      <c r="R716" s="1358"/>
      <c r="S716" s="1358"/>
      <c r="T716" s="1358"/>
      <c r="U716" s="1359"/>
      <c r="V716" s="1740">
        <f>R1130</f>
        <v>1350000</v>
      </c>
      <c r="W716" s="1741"/>
      <c r="X716" s="1741"/>
      <c r="Y716" s="1742"/>
      <c r="Z716" s="1740">
        <f>U1130</f>
        <v>0</v>
      </c>
      <c r="AA716" s="1741"/>
      <c r="AB716" s="1741"/>
      <c r="AC716" s="1742"/>
      <c r="AD716" s="1046">
        <f t="shared" si="24"/>
        <v>0</v>
      </c>
      <c r="AE716" s="1047"/>
      <c r="AF716" s="1047"/>
      <c r="AG716" s="1048"/>
    </row>
    <row r="717" spans="1:33" s="28" customFormat="1" ht="30.75" customHeight="1" x14ac:dyDescent="0.2">
      <c r="A717" s="1730"/>
      <c r="B717" s="1730"/>
      <c r="C717" s="1730"/>
      <c r="D717" s="1730">
        <v>4002</v>
      </c>
      <c r="E717" s="1730"/>
      <c r="F717" s="1730"/>
      <c r="G717" s="1730"/>
      <c r="H717" s="1357" t="s">
        <v>418</v>
      </c>
      <c r="I717" s="1358"/>
      <c r="J717" s="1358"/>
      <c r="K717" s="1358"/>
      <c r="L717" s="1358"/>
      <c r="M717" s="1358"/>
      <c r="N717" s="1358"/>
      <c r="O717" s="1358"/>
      <c r="P717" s="1358"/>
      <c r="Q717" s="1358"/>
      <c r="R717" s="1358"/>
      <c r="S717" s="1358"/>
      <c r="T717" s="1358"/>
      <c r="U717" s="1359"/>
      <c r="V717" s="1740">
        <f>R1146</f>
        <v>1700000</v>
      </c>
      <c r="W717" s="1741"/>
      <c r="X717" s="1741"/>
      <c r="Y717" s="1742"/>
      <c r="Z717" s="1740">
        <f>U1146</f>
        <v>1281255.3599999999</v>
      </c>
      <c r="AA717" s="1741"/>
      <c r="AB717" s="1741"/>
      <c r="AC717" s="1742"/>
      <c r="AD717" s="1046">
        <f t="shared" si="24"/>
        <v>0.75367962352941165</v>
      </c>
      <c r="AE717" s="1047"/>
      <c r="AF717" s="1047"/>
      <c r="AG717" s="1048"/>
    </row>
    <row r="718" spans="1:33" s="28" customFormat="1" ht="29.25" customHeight="1" x14ac:dyDescent="0.2">
      <c r="A718" s="1730"/>
      <c r="B718" s="1730"/>
      <c r="C718" s="1730"/>
      <c r="D718" s="1730">
        <v>4003</v>
      </c>
      <c r="E718" s="1730"/>
      <c r="F718" s="1730"/>
      <c r="G718" s="1730"/>
      <c r="H718" s="1357" t="s">
        <v>237</v>
      </c>
      <c r="I718" s="1358"/>
      <c r="J718" s="1358"/>
      <c r="K718" s="1358"/>
      <c r="L718" s="1358"/>
      <c r="M718" s="1358"/>
      <c r="N718" s="1358"/>
      <c r="O718" s="1358"/>
      <c r="P718" s="1358"/>
      <c r="Q718" s="1358"/>
      <c r="R718" s="1358"/>
      <c r="S718" s="1358"/>
      <c r="T718" s="1358"/>
      <c r="U718" s="1359"/>
      <c r="V718" s="1740">
        <f>R1155</f>
        <v>1300000</v>
      </c>
      <c r="W718" s="1741"/>
      <c r="X718" s="1741"/>
      <c r="Y718" s="1742"/>
      <c r="Z718" s="1740">
        <f>U1155</f>
        <v>1100000</v>
      </c>
      <c r="AA718" s="1741"/>
      <c r="AB718" s="1741"/>
      <c r="AC718" s="1742"/>
      <c r="AD718" s="1046">
        <f t="shared" si="24"/>
        <v>0.84615384615384615</v>
      </c>
      <c r="AE718" s="1047"/>
      <c r="AF718" s="1047"/>
      <c r="AG718" s="1048"/>
    </row>
    <row r="719" spans="1:33" s="28" customFormat="1" ht="30.75" customHeight="1" x14ac:dyDescent="0.2">
      <c r="A719" s="1730"/>
      <c r="B719" s="1730"/>
      <c r="C719" s="1730"/>
      <c r="D719" s="1730">
        <v>4004</v>
      </c>
      <c r="E719" s="1730"/>
      <c r="F719" s="1730"/>
      <c r="G719" s="1730"/>
      <c r="H719" s="1357" t="s">
        <v>238</v>
      </c>
      <c r="I719" s="1358"/>
      <c r="J719" s="1358"/>
      <c r="K719" s="1358"/>
      <c r="L719" s="1358"/>
      <c r="M719" s="1358"/>
      <c r="N719" s="1358"/>
      <c r="O719" s="1358"/>
      <c r="P719" s="1358"/>
      <c r="Q719" s="1358"/>
      <c r="R719" s="1358"/>
      <c r="S719" s="1358"/>
      <c r="T719" s="1358"/>
      <c r="U719" s="1359"/>
      <c r="V719" s="1740">
        <f>R1161</f>
        <v>450000</v>
      </c>
      <c r="W719" s="1741"/>
      <c r="X719" s="1741"/>
      <c r="Y719" s="1742"/>
      <c r="Z719" s="1740">
        <f>U1161</f>
        <v>380298.38</v>
      </c>
      <c r="AA719" s="1741"/>
      <c r="AB719" s="1741"/>
      <c r="AC719" s="1742"/>
      <c r="AD719" s="1046">
        <f t="shared" si="24"/>
        <v>0.84510751111111115</v>
      </c>
      <c r="AE719" s="1047"/>
      <c r="AF719" s="1047"/>
      <c r="AG719" s="1048"/>
    </row>
    <row r="720" spans="1:33" s="28" customFormat="1" ht="30.75" customHeight="1" x14ac:dyDescent="0.2">
      <c r="A720" s="1730"/>
      <c r="B720" s="1730"/>
      <c r="C720" s="1730"/>
      <c r="D720" s="1730">
        <v>4005</v>
      </c>
      <c r="E720" s="1730"/>
      <c r="F720" s="1730"/>
      <c r="G720" s="1730"/>
      <c r="H720" s="1357" t="s">
        <v>717</v>
      </c>
      <c r="I720" s="1358"/>
      <c r="J720" s="1358"/>
      <c r="K720" s="1358"/>
      <c r="L720" s="1358"/>
      <c r="M720" s="1358"/>
      <c r="N720" s="1358"/>
      <c r="O720" s="1358"/>
      <c r="P720" s="1358"/>
      <c r="Q720" s="1358"/>
      <c r="R720" s="1358"/>
      <c r="S720" s="1358"/>
      <c r="T720" s="1358"/>
      <c r="U720" s="1359"/>
      <c r="V720" s="1740">
        <f>R1168</f>
        <v>0</v>
      </c>
      <c r="W720" s="1741"/>
      <c r="X720" s="1741"/>
      <c r="Y720" s="1742"/>
      <c r="Z720" s="1740">
        <f>U1168</f>
        <v>0</v>
      </c>
      <c r="AA720" s="1741"/>
      <c r="AB720" s="1741"/>
      <c r="AC720" s="1742"/>
      <c r="AD720" s="1046">
        <v>0</v>
      </c>
      <c r="AE720" s="1047"/>
      <c r="AF720" s="1047"/>
      <c r="AG720" s="1048"/>
    </row>
    <row r="721" spans="1:33" s="28" customFormat="1" ht="30.75" customHeight="1" x14ac:dyDescent="0.2">
      <c r="A721" s="1730"/>
      <c r="B721" s="1730"/>
      <c r="C721" s="1730"/>
      <c r="D721" s="1730">
        <v>5003</v>
      </c>
      <c r="E721" s="1730"/>
      <c r="F721" s="1730"/>
      <c r="G721" s="1730"/>
      <c r="H721" s="1357" t="s">
        <v>1223</v>
      </c>
      <c r="I721" s="1358"/>
      <c r="J721" s="1358"/>
      <c r="K721" s="1358"/>
      <c r="L721" s="1358"/>
      <c r="M721" s="1358"/>
      <c r="N721" s="1358"/>
      <c r="O721" s="1358"/>
      <c r="P721" s="1358"/>
      <c r="Q721" s="1358"/>
      <c r="R721" s="1358"/>
      <c r="S721" s="1358"/>
      <c r="T721" s="1358"/>
      <c r="U721" s="1359"/>
      <c r="V721" s="1740">
        <f>R1176</f>
        <v>23476000</v>
      </c>
      <c r="W721" s="1741"/>
      <c r="X721" s="1741"/>
      <c r="Y721" s="1742"/>
      <c r="Z721" s="1740">
        <f>U1176</f>
        <v>18820741.989999998</v>
      </c>
      <c r="AA721" s="1741"/>
      <c r="AB721" s="1741"/>
      <c r="AC721" s="1742"/>
      <c r="AD721" s="1046">
        <f t="shared" si="24"/>
        <v>0.80170139674561247</v>
      </c>
      <c r="AE721" s="1047"/>
      <c r="AF721" s="1047"/>
      <c r="AG721" s="1048"/>
    </row>
    <row r="722" spans="1:33" s="28" customFormat="1" ht="15.75" customHeight="1" x14ac:dyDescent="0.2">
      <c r="A722" s="1734" t="s">
        <v>239</v>
      </c>
      <c r="B722" s="1734"/>
      <c r="C722" s="1734"/>
      <c r="D722" s="1736"/>
      <c r="E722" s="1736"/>
      <c r="F722" s="1736"/>
      <c r="G722" s="1736"/>
      <c r="H722" s="1765" t="s">
        <v>240</v>
      </c>
      <c r="I722" s="1766"/>
      <c r="J722" s="1766"/>
      <c r="K722" s="1766"/>
      <c r="L722" s="1766"/>
      <c r="M722" s="1766"/>
      <c r="N722" s="1766"/>
      <c r="O722" s="1766"/>
      <c r="P722" s="1766"/>
      <c r="Q722" s="1766"/>
      <c r="R722" s="1766"/>
      <c r="S722" s="1766"/>
      <c r="T722" s="1766"/>
      <c r="U722" s="1767"/>
      <c r="V722" s="1731">
        <f>SUM(V723:Y726)</f>
        <v>49127054.25</v>
      </c>
      <c r="W722" s="1732"/>
      <c r="X722" s="1732"/>
      <c r="Y722" s="1733"/>
      <c r="Z722" s="1731">
        <f>SUM(Z723:AC726)</f>
        <v>47783333.830000006</v>
      </c>
      <c r="AA722" s="1732"/>
      <c r="AB722" s="1732"/>
      <c r="AC722" s="1733"/>
      <c r="AD722" s="1777">
        <f t="shared" si="24"/>
        <v>0.97264805634056528</v>
      </c>
      <c r="AE722" s="1778"/>
      <c r="AF722" s="1778"/>
      <c r="AG722" s="1779"/>
    </row>
    <row r="723" spans="1:33" s="28" customFormat="1" ht="15" customHeight="1" x14ac:dyDescent="0.2">
      <c r="A723" s="1730"/>
      <c r="B723" s="1730"/>
      <c r="C723" s="1730"/>
      <c r="D723" s="1730" t="s">
        <v>241</v>
      </c>
      <c r="E723" s="1730"/>
      <c r="F723" s="1730"/>
      <c r="G723" s="1730"/>
      <c r="H723" s="1357" t="s">
        <v>242</v>
      </c>
      <c r="I723" s="1358"/>
      <c r="J723" s="1358"/>
      <c r="K723" s="1358"/>
      <c r="L723" s="1358"/>
      <c r="M723" s="1358"/>
      <c r="N723" s="1358"/>
      <c r="O723" s="1358"/>
      <c r="P723" s="1358"/>
      <c r="Q723" s="1358"/>
      <c r="R723" s="1358"/>
      <c r="S723" s="1358"/>
      <c r="T723" s="1358"/>
      <c r="U723" s="1359"/>
      <c r="V723" s="1740">
        <f>R1200</f>
        <v>47203000</v>
      </c>
      <c r="W723" s="1741"/>
      <c r="X723" s="1741"/>
      <c r="Y723" s="1742"/>
      <c r="Z723" s="1740">
        <f>U1200</f>
        <v>46133899.270000003</v>
      </c>
      <c r="AA723" s="1741"/>
      <c r="AB723" s="1741"/>
      <c r="AC723" s="1742"/>
      <c r="AD723" s="1046">
        <f t="shared" si="24"/>
        <v>0.97735100036014666</v>
      </c>
      <c r="AE723" s="1047"/>
      <c r="AF723" s="1047"/>
      <c r="AG723" s="1048"/>
    </row>
    <row r="724" spans="1:33" s="28" customFormat="1" ht="15" customHeight="1" x14ac:dyDescent="0.2">
      <c r="A724" s="1730"/>
      <c r="B724" s="1730"/>
      <c r="C724" s="1730"/>
      <c r="D724" s="1730" t="s">
        <v>804</v>
      </c>
      <c r="E724" s="1730"/>
      <c r="F724" s="1730"/>
      <c r="G724" s="1730"/>
      <c r="H724" s="1357" t="s">
        <v>805</v>
      </c>
      <c r="I724" s="1358"/>
      <c r="J724" s="1358"/>
      <c r="K724" s="1358"/>
      <c r="L724" s="1358"/>
      <c r="M724" s="1358"/>
      <c r="N724" s="1358"/>
      <c r="O724" s="1358"/>
      <c r="P724" s="1358"/>
      <c r="Q724" s="1358"/>
      <c r="R724" s="1358"/>
      <c r="S724" s="1358"/>
      <c r="T724" s="1358"/>
      <c r="U724" s="1359"/>
      <c r="V724" s="1740">
        <f>R1210</f>
        <v>634981</v>
      </c>
      <c r="W724" s="1741"/>
      <c r="X724" s="1741"/>
      <c r="Y724" s="1742"/>
      <c r="Z724" s="1740">
        <f>U1210</f>
        <v>634980</v>
      </c>
      <c r="AA724" s="1741"/>
      <c r="AB724" s="1741"/>
      <c r="AC724" s="1742"/>
      <c r="AD724" s="1046">
        <f t="shared" si="24"/>
        <v>0.99999842514972892</v>
      </c>
      <c r="AE724" s="1047"/>
      <c r="AF724" s="1047"/>
      <c r="AG724" s="1048"/>
    </row>
    <row r="725" spans="1:33" s="28" customFormat="1" ht="45.75" customHeight="1" x14ac:dyDescent="0.2">
      <c r="A725" s="1730"/>
      <c r="B725" s="1730"/>
      <c r="C725" s="1730"/>
      <c r="D725" s="1730">
        <v>5009</v>
      </c>
      <c r="E725" s="1730"/>
      <c r="F725" s="1730"/>
      <c r="G725" s="1730"/>
      <c r="H725" s="1357" t="s">
        <v>1351</v>
      </c>
      <c r="I725" s="1358"/>
      <c r="J725" s="1358"/>
      <c r="K725" s="1358"/>
      <c r="L725" s="1358"/>
      <c r="M725" s="1358"/>
      <c r="N725" s="1358"/>
      <c r="O725" s="1358"/>
      <c r="P725" s="1358"/>
      <c r="Q725" s="1358"/>
      <c r="R725" s="1358"/>
      <c r="S725" s="1358"/>
      <c r="T725" s="1358"/>
      <c r="U725" s="1359"/>
      <c r="V725" s="1771">
        <f>R1216</f>
        <v>0</v>
      </c>
      <c r="W725" s="1772"/>
      <c r="X725" s="1772"/>
      <c r="Y725" s="1773"/>
      <c r="Z725" s="1771">
        <f>U1216</f>
        <v>0</v>
      </c>
      <c r="AA725" s="1772"/>
      <c r="AB725" s="1772"/>
      <c r="AC725" s="1773"/>
      <c r="AD725" s="1046">
        <v>0</v>
      </c>
      <c r="AE725" s="1047"/>
      <c r="AF725" s="1047"/>
      <c r="AG725" s="1048"/>
    </row>
    <row r="726" spans="1:33" s="28" customFormat="1" ht="28.5" customHeight="1" x14ac:dyDescent="0.2">
      <c r="A726" s="1730"/>
      <c r="B726" s="1730"/>
      <c r="C726" s="1730"/>
      <c r="D726" s="1730">
        <v>4040</v>
      </c>
      <c r="E726" s="1730"/>
      <c r="F726" s="1730"/>
      <c r="G726" s="1730"/>
      <c r="H726" s="1357" t="s">
        <v>1358</v>
      </c>
      <c r="I726" s="1358"/>
      <c r="J726" s="1358"/>
      <c r="K726" s="1358"/>
      <c r="L726" s="1358"/>
      <c r="M726" s="1358"/>
      <c r="N726" s="1358"/>
      <c r="O726" s="1358"/>
      <c r="P726" s="1358"/>
      <c r="Q726" s="1358"/>
      <c r="R726" s="1358"/>
      <c r="S726" s="1358"/>
      <c r="T726" s="1358"/>
      <c r="U726" s="1359"/>
      <c r="V726" s="1771">
        <f>R1223</f>
        <v>1289073.25</v>
      </c>
      <c r="W726" s="1772"/>
      <c r="X726" s="1772"/>
      <c r="Y726" s="1773"/>
      <c r="Z726" s="1771">
        <f>U1223</f>
        <v>1014454.56</v>
      </c>
      <c r="AA726" s="1772"/>
      <c r="AB726" s="1772"/>
      <c r="AC726" s="1773"/>
      <c r="AD726" s="1046">
        <f t="shared" si="24"/>
        <v>0.78696424737694315</v>
      </c>
      <c r="AE726" s="1047"/>
      <c r="AF726" s="1047"/>
      <c r="AG726" s="1048"/>
    </row>
    <row r="727" spans="1:33" s="28" customFormat="1" ht="15" customHeight="1" x14ac:dyDescent="0.2">
      <c r="A727" s="1736">
        <v>2002</v>
      </c>
      <c r="B727" s="1736"/>
      <c r="C727" s="1736"/>
      <c r="D727" s="1736"/>
      <c r="E727" s="1736"/>
      <c r="F727" s="1736"/>
      <c r="G727" s="1736"/>
      <c r="H727" s="1765" t="s">
        <v>243</v>
      </c>
      <c r="I727" s="1766"/>
      <c r="J727" s="1766"/>
      <c r="K727" s="1766"/>
      <c r="L727" s="1766"/>
      <c r="M727" s="1766"/>
      <c r="N727" s="1766"/>
      <c r="O727" s="1766"/>
      <c r="P727" s="1766"/>
      <c r="Q727" s="1766"/>
      <c r="R727" s="1766"/>
      <c r="S727" s="1766"/>
      <c r="T727" s="1766"/>
      <c r="U727" s="1767"/>
      <c r="V727" s="1731">
        <f>V728</f>
        <v>192595903.80000001</v>
      </c>
      <c r="W727" s="1732"/>
      <c r="X727" s="1732"/>
      <c r="Y727" s="1733"/>
      <c r="Z727" s="1731">
        <f>Z728</f>
        <v>184339199.63</v>
      </c>
      <c r="AA727" s="1732"/>
      <c r="AB727" s="1732"/>
      <c r="AC727" s="1733"/>
      <c r="AD727" s="1777">
        <f t="shared" si="24"/>
        <v>0.95712938849117923</v>
      </c>
      <c r="AE727" s="1778"/>
      <c r="AF727" s="1778"/>
      <c r="AG727" s="1779"/>
    </row>
    <row r="728" spans="1:33" s="28" customFormat="1" ht="15" customHeight="1" x14ac:dyDescent="0.2">
      <c r="A728" s="1730"/>
      <c r="B728" s="1730"/>
      <c r="C728" s="1730"/>
      <c r="D728" s="1730" t="s">
        <v>906</v>
      </c>
      <c r="E728" s="1730"/>
      <c r="F728" s="1730"/>
      <c r="G728" s="1730"/>
      <c r="H728" s="1357" t="s">
        <v>944</v>
      </c>
      <c r="I728" s="1358"/>
      <c r="J728" s="1358"/>
      <c r="K728" s="1358"/>
      <c r="L728" s="1358"/>
      <c r="M728" s="1358"/>
      <c r="N728" s="1358"/>
      <c r="O728" s="1358"/>
      <c r="P728" s="1358"/>
      <c r="Q728" s="1358"/>
      <c r="R728" s="1358"/>
      <c r="S728" s="1358"/>
      <c r="T728" s="1358"/>
      <c r="U728" s="1359"/>
      <c r="V728" s="1740">
        <f>R2176</f>
        <v>192595903.80000001</v>
      </c>
      <c r="W728" s="1741"/>
      <c r="X728" s="1741"/>
      <c r="Y728" s="1742"/>
      <c r="Z728" s="1740">
        <f>U2176</f>
        <v>184339199.63</v>
      </c>
      <c r="AA728" s="1741"/>
      <c r="AB728" s="1741"/>
      <c r="AC728" s="1742"/>
      <c r="AD728" s="1046">
        <f t="shared" si="24"/>
        <v>0.95712938849117923</v>
      </c>
      <c r="AE728" s="1047"/>
      <c r="AF728" s="1047"/>
      <c r="AG728" s="1048"/>
    </row>
    <row r="729" spans="1:33" s="28" customFormat="1" ht="15" customHeight="1" x14ac:dyDescent="0.2">
      <c r="A729" s="1736">
        <v>2003</v>
      </c>
      <c r="B729" s="1736"/>
      <c r="C729" s="1736"/>
      <c r="D729" s="1736"/>
      <c r="E729" s="1736"/>
      <c r="F729" s="1736"/>
      <c r="G729" s="1736"/>
      <c r="H729" s="1765" t="s">
        <v>244</v>
      </c>
      <c r="I729" s="1766"/>
      <c r="J729" s="1766"/>
      <c r="K729" s="1766"/>
      <c r="L729" s="1766"/>
      <c r="M729" s="1766"/>
      <c r="N729" s="1766"/>
      <c r="O729" s="1766"/>
      <c r="P729" s="1766"/>
      <c r="Q729" s="1766"/>
      <c r="R729" s="1766"/>
      <c r="S729" s="1766"/>
      <c r="T729" s="1766"/>
      <c r="U729" s="1767"/>
      <c r="V729" s="1731">
        <f>SUM(V730:V730)</f>
        <v>86967517.319999993</v>
      </c>
      <c r="W729" s="1732"/>
      <c r="X729" s="1732"/>
      <c r="Y729" s="1733"/>
      <c r="Z729" s="1731">
        <f>SUM(Z730:Z730)</f>
        <v>71416890.710000008</v>
      </c>
      <c r="AA729" s="1732"/>
      <c r="AB729" s="1732"/>
      <c r="AC729" s="1733"/>
      <c r="AD729" s="1777">
        <f t="shared" si="24"/>
        <v>0.82119040431175105</v>
      </c>
      <c r="AE729" s="1778"/>
      <c r="AF729" s="1778"/>
      <c r="AG729" s="1779"/>
    </row>
    <row r="730" spans="1:33" s="28" customFormat="1" ht="15" customHeight="1" x14ac:dyDescent="0.2">
      <c r="A730" s="1730"/>
      <c r="B730" s="1730"/>
      <c r="C730" s="1730"/>
      <c r="D730" s="1730" t="s">
        <v>246</v>
      </c>
      <c r="E730" s="1730"/>
      <c r="F730" s="1730"/>
      <c r="G730" s="1730"/>
      <c r="H730" s="1357" t="s">
        <v>909</v>
      </c>
      <c r="I730" s="1358"/>
      <c r="J730" s="1358"/>
      <c r="K730" s="1358"/>
      <c r="L730" s="1358"/>
      <c r="M730" s="1358"/>
      <c r="N730" s="1358"/>
      <c r="O730" s="1358"/>
      <c r="P730" s="1358"/>
      <c r="Q730" s="1358"/>
      <c r="R730" s="1358"/>
      <c r="S730" s="1358"/>
      <c r="T730" s="1358"/>
      <c r="U730" s="1359"/>
      <c r="V730" s="1740">
        <f>R3119+R3138+R3159+R3179</f>
        <v>86967517.319999993</v>
      </c>
      <c r="W730" s="1741"/>
      <c r="X730" s="1741"/>
      <c r="Y730" s="1742"/>
      <c r="Z730" s="1740">
        <f>U1255</f>
        <v>71416890.710000008</v>
      </c>
      <c r="AA730" s="1741"/>
      <c r="AB730" s="1741"/>
      <c r="AC730" s="1742"/>
      <c r="AD730" s="1046">
        <f t="shared" si="24"/>
        <v>0.82119040431175105</v>
      </c>
      <c r="AE730" s="1047"/>
      <c r="AF730" s="1047"/>
      <c r="AG730" s="1048"/>
    </row>
    <row r="731" spans="1:33" s="28" customFormat="1" ht="15" customHeight="1" x14ac:dyDescent="0.2">
      <c r="A731" s="1736">
        <v>2004</v>
      </c>
      <c r="B731" s="1736"/>
      <c r="C731" s="1736"/>
      <c r="D731" s="1784"/>
      <c r="E731" s="1784"/>
      <c r="F731" s="1784"/>
      <c r="G731" s="1784"/>
      <c r="H731" s="1765" t="s">
        <v>245</v>
      </c>
      <c r="I731" s="1766"/>
      <c r="J731" s="1766"/>
      <c r="K731" s="1766"/>
      <c r="L731" s="1766"/>
      <c r="M731" s="1766"/>
      <c r="N731" s="1766"/>
      <c r="O731" s="1766"/>
      <c r="P731" s="1766"/>
      <c r="Q731" s="1766"/>
      <c r="R731" s="1766"/>
      <c r="S731" s="1766"/>
      <c r="T731" s="1766"/>
      <c r="U731" s="1767"/>
      <c r="V731" s="1731">
        <f>V732+V733</f>
        <v>26950173</v>
      </c>
      <c r="W731" s="1732"/>
      <c r="X731" s="1732"/>
      <c r="Y731" s="1733"/>
      <c r="Z731" s="1731">
        <f>Z732+Z733</f>
        <v>20135051.640000001</v>
      </c>
      <c r="AA731" s="1732"/>
      <c r="AB731" s="1732"/>
      <c r="AC731" s="1733"/>
      <c r="AD731" s="1777">
        <f t="shared" si="24"/>
        <v>0.74712142441534612</v>
      </c>
      <c r="AE731" s="1778"/>
      <c r="AF731" s="1778"/>
      <c r="AG731" s="1779"/>
    </row>
    <row r="732" spans="1:33" s="28" customFormat="1" ht="15" customHeight="1" x14ac:dyDescent="0.2">
      <c r="A732" s="1737"/>
      <c r="B732" s="1737"/>
      <c r="C732" s="1737"/>
      <c r="D732" s="1730" t="s">
        <v>910</v>
      </c>
      <c r="E732" s="1730"/>
      <c r="F732" s="1730"/>
      <c r="G732" s="1730"/>
      <c r="H732" s="1357" t="s">
        <v>908</v>
      </c>
      <c r="I732" s="1358"/>
      <c r="J732" s="1358"/>
      <c r="K732" s="1358"/>
      <c r="L732" s="1358"/>
      <c r="M732" s="1358"/>
      <c r="N732" s="1358"/>
      <c r="O732" s="1358"/>
      <c r="P732" s="1358"/>
      <c r="Q732" s="1358"/>
      <c r="R732" s="1358"/>
      <c r="S732" s="1358"/>
      <c r="T732" s="1358"/>
      <c r="U732" s="1359"/>
      <c r="V732" s="1740">
        <f>R3203</f>
        <v>17933673</v>
      </c>
      <c r="W732" s="1741"/>
      <c r="X732" s="1741"/>
      <c r="Y732" s="1742"/>
      <c r="Z732" s="1740">
        <f>U1453</f>
        <v>12279280.34</v>
      </c>
      <c r="AA732" s="1741"/>
      <c r="AB732" s="1741"/>
      <c r="AC732" s="1742"/>
      <c r="AD732" s="1046">
        <f t="shared" si="24"/>
        <v>0.68470526589840242</v>
      </c>
      <c r="AE732" s="1047"/>
      <c r="AF732" s="1047"/>
      <c r="AG732" s="1048"/>
    </row>
    <row r="733" spans="1:33" s="28" customFormat="1" ht="15" customHeight="1" x14ac:dyDescent="0.2">
      <c r="A733" s="1737"/>
      <c r="B733" s="1737"/>
      <c r="C733" s="1737"/>
      <c r="D733" s="1730" t="s">
        <v>907</v>
      </c>
      <c r="E733" s="1730"/>
      <c r="F733" s="1730"/>
      <c r="G733" s="1730"/>
      <c r="H733" s="1357" t="s">
        <v>1348</v>
      </c>
      <c r="I733" s="1358"/>
      <c r="J733" s="1358"/>
      <c r="K733" s="1358"/>
      <c r="L733" s="1358"/>
      <c r="M733" s="1358"/>
      <c r="N733" s="1358"/>
      <c r="O733" s="1358"/>
      <c r="P733" s="1358"/>
      <c r="Q733" s="1358"/>
      <c r="R733" s="1358"/>
      <c r="S733" s="1358"/>
      <c r="T733" s="1358"/>
      <c r="U733" s="1359"/>
      <c r="V733" s="1740">
        <f>R2210</f>
        <v>9016500</v>
      </c>
      <c r="W733" s="1741"/>
      <c r="X733" s="1741"/>
      <c r="Y733" s="1742"/>
      <c r="Z733" s="1740">
        <f>U2210</f>
        <v>7855771.2999999998</v>
      </c>
      <c r="AA733" s="1741"/>
      <c r="AB733" s="1741"/>
      <c r="AC733" s="1742"/>
      <c r="AD733" s="1046">
        <f t="shared" si="24"/>
        <v>0.8712661564908778</v>
      </c>
      <c r="AE733" s="1047"/>
      <c r="AF733" s="1047"/>
      <c r="AG733" s="1048"/>
    </row>
    <row r="734" spans="1:33" s="28" customFormat="1" ht="15" customHeight="1" x14ac:dyDescent="0.2">
      <c r="A734" s="1734" t="s">
        <v>911</v>
      </c>
      <c r="B734" s="1734"/>
      <c r="C734" s="1734"/>
      <c r="D734" s="1784"/>
      <c r="E734" s="1784"/>
      <c r="F734" s="1784"/>
      <c r="G734" s="1784"/>
      <c r="H734" s="1765" t="s">
        <v>247</v>
      </c>
      <c r="I734" s="1766"/>
      <c r="J734" s="1766"/>
      <c r="K734" s="1766"/>
      <c r="L734" s="1766"/>
      <c r="M734" s="1766"/>
      <c r="N734" s="1766"/>
      <c r="O734" s="1766"/>
      <c r="P734" s="1766"/>
      <c r="Q734" s="1766"/>
      <c r="R734" s="1766"/>
      <c r="S734" s="1766"/>
      <c r="T734" s="1766"/>
      <c r="U734" s="1767"/>
      <c r="V734" s="1731">
        <f>SUM(V735:V747)</f>
        <v>173748695.25999999</v>
      </c>
      <c r="W734" s="1732"/>
      <c r="X734" s="1732"/>
      <c r="Y734" s="1733"/>
      <c r="Z734" s="1731">
        <f>SUM(Z735:Z747)</f>
        <v>163528011.06</v>
      </c>
      <c r="AA734" s="1732"/>
      <c r="AB734" s="1732"/>
      <c r="AC734" s="1733"/>
      <c r="AD734" s="1777">
        <f t="shared" si="24"/>
        <v>0.94117547654268363</v>
      </c>
      <c r="AE734" s="1778"/>
      <c r="AF734" s="1778"/>
      <c r="AG734" s="1779"/>
    </row>
    <row r="735" spans="1:33" s="28" customFormat="1" ht="15" customHeight="1" x14ac:dyDescent="0.2">
      <c r="A735" s="1737"/>
      <c r="B735" s="1737"/>
      <c r="C735" s="1737"/>
      <c r="D735" s="1730" t="s">
        <v>912</v>
      </c>
      <c r="E735" s="1730"/>
      <c r="F735" s="1730"/>
      <c r="G735" s="1730"/>
      <c r="H735" s="1357" t="s">
        <v>946</v>
      </c>
      <c r="I735" s="1358"/>
      <c r="J735" s="1358"/>
      <c r="K735" s="1358"/>
      <c r="L735" s="1358"/>
      <c r="M735" s="1358"/>
      <c r="N735" s="1358"/>
      <c r="O735" s="1358"/>
      <c r="P735" s="1358"/>
      <c r="Q735" s="1358"/>
      <c r="R735" s="1358"/>
      <c r="S735" s="1358"/>
      <c r="T735" s="1358"/>
      <c r="U735" s="1359"/>
      <c r="V735" s="1740">
        <f>R1513+R1614</f>
        <v>52854000</v>
      </c>
      <c r="W735" s="1741"/>
      <c r="X735" s="1741"/>
      <c r="Y735" s="1742"/>
      <c r="Z735" s="1740">
        <f>U1513+U1614</f>
        <v>50478212.710000008</v>
      </c>
      <c r="AA735" s="1741"/>
      <c r="AB735" s="1741"/>
      <c r="AC735" s="1742"/>
      <c r="AD735" s="1046">
        <f t="shared" si="24"/>
        <v>0.95505000018920061</v>
      </c>
      <c r="AE735" s="1047"/>
      <c r="AF735" s="1047"/>
      <c r="AG735" s="1048"/>
    </row>
    <row r="736" spans="1:33" s="28" customFormat="1" ht="15" customHeight="1" x14ac:dyDescent="0.2">
      <c r="A736" s="1737"/>
      <c r="B736" s="1737"/>
      <c r="C736" s="1737"/>
      <c r="D736" s="1730" t="s">
        <v>914</v>
      </c>
      <c r="E736" s="1730"/>
      <c r="F736" s="1730"/>
      <c r="G736" s="1730"/>
      <c r="H736" s="1357" t="s">
        <v>947</v>
      </c>
      <c r="I736" s="1358"/>
      <c r="J736" s="1358"/>
      <c r="K736" s="1358"/>
      <c r="L736" s="1358"/>
      <c r="M736" s="1358"/>
      <c r="N736" s="1358"/>
      <c r="O736" s="1358"/>
      <c r="P736" s="1358"/>
      <c r="Q736" s="1358"/>
      <c r="R736" s="1358"/>
      <c r="S736" s="1358"/>
      <c r="T736" s="1358"/>
      <c r="U736" s="1359"/>
      <c r="V736" s="1740">
        <f>R1519</f>
        <v>200000</v>
      </c>
      <c r="W736" s="1741"/>
      <c r="X736" s="1741"/>
      <c r="Y736" s="1742"/>
      <c r="Z736" s="1740">
        <f>U1519</f>
        <v>32000</v>
      </c>
      <c r="AA736" s="1741"/>
      <c r="AB736" s="1741"/>
      <c r="AC736" s="1742"/>
      <c r="AD736" s="1046">
        <f t="shared" si="24"/>
        <v>0.16</v>
      </c>
      <c r="AE736" s="1047"/>
      <c r="AF736" s="1047"/>
      <c r="AG736" s="1048"/>
    </row>
    <row r="737" spans="1:33" s="28" customFormat="1" ht="15" customHeight="1" x14ac:dyDescent="0.2">
      <c r="A737" s="1735"/>
      <c r="B737" s="1735"/>
      <c r="C737" s="1735"/>
      <c r="D737" s="1730" t="s">
        <v>915</v>
      </c>
      <c r="E737" s="1730"/>
      <c r="F737" s="1730"/>
      <c r="G737" s="1730"/>
      <c r="H737" s="1357" t="s">
        <v>248</v>
      </c>
      <c r="I737" s="1358"/>
      <c r="J737" s="1358"/>
      <c r="K737" s="1358"/>
      <c r="L737" s="1358"/>
      <c r="M737" s="1358"/>
      <c r="N737" s="1358"/>
      <c r="O737" s="1358"/>
      <c r="P737" s="1358"/>
      <c r="Q737" s="1358"/>
      <c r="R737" s="1358"/>
      <c r="S737" s="1358"/>
      <c r="T737" s="1358"/>
      <c r="U737" s="1359"/>
      <c r="V737" s="1740">
        <f>R1525</f>
        <v>700000</v>
      </c>
      <c r="W737" s="1741"/>
      <c r="X737" s="1741"/>
      <c r="Y737" s="1742"/>
      <c r="Z737" s="1740">
        <f>U1525</f>
        <v>691358.03</v>
      </c>
      <c r="AA737" s="1741"/>
      <c r="AB737" s="1741"/>
      <c r="AC737" s="1742"/>
      <c r="AD737" s="1046">
        <f t="shared" si="24"/>
        <v>0.98765432857142865</v>
      </c>
      <c r="AE737" s="1047"/>
      <c r="AF737" s="1047"/>
      <c r="AG737" s="1048"/>
    </row>
    <row r="738" spans="1:33" s="28" customFormat="1" ht="15" customHeight="1" x14ac:dyDescent="0.2">
      <c r="A738" s="1737"/>
      <c r="B738" s="1737"/>
      <c r="C738" s="1737"/>
      <c r="D738" s="1730" t="s">
        <v>917</v>
      </c>
      <c r="E738" s="1730"/>
      <c r="F738" s="1730"/>
      <c r="G738" s="1730"/>
      <c r="H738" s="1357" t="s">
        <v>916</v>
      </c>
      <c r="I738" s="1358"/>
      <c r="J738" s="1358"/>
      <c r="K738" s="1358"/>
      <c r="L738" s="1358"/>
      <c r="M738" s="1358"/>
      <c r="N738" s="1358"/>
      <c r="O738" s="1358"/>
      <c r="P738" s="1358"/>
      <c r="Q738" s="1358"/>
      <c r="R738" s="1358"/>
      <c r="S738" s="1358"/>
      <c r="T738" s="1358"/>
      <c r="U738" s="1359"/>
      <c r="V738" s="1740">
        <f>R1531</f>
        <v>5498000</v>
      </c>
      <c r="W738" s="1741"/>
      <c r="X738" s="1741"/>
      <c r="Y738" s="1742"/>
      <c r="Z738" s="1740">
        <f>U1531</f>
        <v>5498000</v>
      </c>
      <c r="AA738" s="1741"/>
      <c r="AB738" s="1741"/>
      <c r="AC738" s="1742"/>
      <c r="AD738" s="1046">
        <f t="shared" si="24"/>
        <v>1</v>
      </c>
      <c r="AE738" s="1047"/>
      <c r="AF738" s="1047"/>
      <c r="AG738" s="1048"/>
    </row>
    <row r="739" spans="1:33" s="28" customFormat="1" ht="15" customHeight="1" x14ac:dyDescent="0.2">
      <c r="A739" s="1735"/>
      <c r="B739" s="1735"/>
      <c r="C739" s="1735"/>
      <c r="D739" s="1730" t="s">
        <v>918</v>
      </c>
      <c r="E739" s="1730"/>
      <c r="F739" s="1730"/>
      <c r="G739" s="1730"/>
      <c r="H739" s="1357" t="s">
        <v>249</v>
      </c>
      <c r="I739" s="1358"/>
      <c r="J739" s="1358"/>
      <c r="K739" s="1358"/>
      <c r="L739" s="1358"/>
      <c r="M739" s="1358"/>
      <c r="N739" s="1358"/>
      <c r="O739" s="1358"/>
      <c r="P739" s="1358"/>
      <c r="Q739" s="1358"/>
      <c r="R739" s="1358"/>
      <c r="S739" s="1358"/>
      <c r="T739" s="1358"/>
      <c r="U739" s="1359"/>
      <c r="V739" s="1740">
        <f>R1549</f>
        <v>52322287</v>
      </c>
      <c r="W739" s="1741"/>
      <c r="X739" s="1741"/>
      <c r="Y739" s="1742"/>
      <c r="Z739" s="1740">
        <f>U1549</f>
        <v>52098769.979999997</v>
      </c>
      <c r="AA739" s="1741"/>
      <c r="AB739" s="1741"/>
      <c r="AC739" s="1742"/>
      <c r="AD739" s="1046">
        <f t="shared" si="24"/>
        <v>0.99572807243689476</v>
      </c>
      <c r="AE739" s="1047"/>
      <c r="AF739" s="1047"/>
      <c r="AG739" s="1048"/>
    </row>
    <row r="740" spans="1:33" s="28" customFormat="1" ht="15" customHeight="1" x14ac:dyDescent="0.2">
      <c r="A740" s="1735"/>
      <c r="B740" s="1735"/>
      <c r="C740" s="1735"/>
      <c r="D740" s="1730" t="s">
        <v>960</v>
      </c>
      <c r="E740" s="1730"/>
      <c r="F740" s="1730"/>
      <c r="G740" s="1730"/>
      <c r="H740" s="1357" t="s">
        <v>961</v>
      </c>
      <c r="I740" s="1358"/>
      <c r="J740" s="1358"/>
      <c r="K740" s="1358"/>
      <c r="L740" s="1358"/>
      <c r="M740" s="1358"/>
      <c r="N740" s="1358"/>
      <c r="O740" s="1358"/>
      <c r="P740" s="1358"/>
      <c r="Q740" s="1358"/>
      <c r="R740" s="1358"/>
      <c r="S740" s="1358"/>
      <c r="T740" s="1358"/>
      <c r="U740" s="1359"/>
      <c r="V740" s="1740">
        <f>R1572</f>
        <v>1200000</v>
      </c>
      <c r="W740" s="1741"/>
      <c r="X740" s="1741"/>
      <c r="Y740" s="1742"/>
      <c r="Z740" s="1740">
        <f>U1572</f>
        <v>1032450</v>
      </c>
      <c r="AA740" s="1741"/>
      <c r="AB740" s="1741"/>
      <c r="AC740" s="1742"/>
      <c r="AD740" s="1046">
        <f t="shared" si="24"/>
        <v>0.860375</v>
      </c>
      <c r="AE740" s="1047"/>
      <c r="AF740" s="1047"/>
      <c r="AG740" s="1048"/>
    </row>
    <row r="741" spans="1:33" s="28" customFormat="1" ht="15" customHeight="1" x14ac:dyDescent="0.2">
      <c r="A741" s="1735"/>
      <c r="B741" s="1735"/>
      <c r="C741" s="1735"/>
      <c r="D741" s="1730" t="s">
        <v>943</v>
      </c>
      <c r="E741" s="1730"/>
      <c r="F741" s="1730"/>
      <c r="G741" s="1730"/>
      <c r="H741" s="1357" t="s">
        <v>919</v>
      </c>
      <c r="I741" s="1358"/>
      <c r="J741" s="1358"/>
      <c r="K741" s="1358"/>
      <c r="L741" s="1358"/>
      <c r="M741" s="1358"/>
      <c r="N741" s="1358"/>
      <c r="O741" s="1358"/>
      <c r="P741" s="1358"/>
      <c r="Q741" s="1358"/>
      <c r="R741" s="1358"/>
      <c r="S741" s="1358"/>
      <c r="T741" s="1358"/>
      <c r="U741" s="1359"/>
      <c r="V741" s="1740">
        <f>R2232</f>
        <v>40684758.259999998</v>
      </c>
      <c r="W741" s="1741"/>
      <c r="X741" s="1741"/>
      <c r="Y741" s="1742"/>
      <c r="Z741" s="1740">
        <f>U2232</f>
        <v>35767856.410000004</v>
      </c>
      <c r="AA741" s="1741"/>
      <c r="AB741" s="1741"/>
      <c r="AC741" s="1742"/>
      <c r="AD741" s="1046">
        <f t="shared" si="24"/>
        <v>0.87914634225972188</v>
      </c>
      <c r="AE741" s="1047"/>
      <c r="AF741" s="1047"/>
      <c r="AG741" s="1048"/>
    </row>
    <row r="742" spans="1:33" s="28" customFormat="1" ht="27" customHeight="1" x14ac:dyDescent="0.2">
      <c r="A742" s="1735"/>
      <c r="B742" s="1735"/>
      <c r="C742" s="1735"/>
      <c r="D742" s="1730">
        <v>4037</v>
      </c>
      <c r="E742" s="1730"/>
      <c r="F742" s="1730"/>
      <c r="G742" s="1730"/>
      <c r="H742" s="1357" t="s">
        <v>1277</v>
      </c>
      <c r="I742" s="1358"/>
      <c r="J742" s="1358"/>
      <c r="K742" s="1358"/>
      <c r="L742" s="1358"/>
      <c r="M742" s="1358"/>
      <c r="N742" s="1358"/>
      <c r="O742" s="1358"/>
      <c r="P742" s="1358"/>
      <c r="Q742" s="1358"/>
      <c r="R742" s="1358"/>
      <c r="S742" s="1358"/>
      <c r="T742" s="1358"/>
      <c r="U742" s="1359"/>
      <c r="V742" s="1740">
        <f>R1557</f>
        <v>837000</v>
      </c>
      <c r="W742" s="1741"/>
      <c r="X742" s="1741"/>
      <c r="Y742" s="1742"/>
      <c r="Z742" s="1740">
        <f>U1557</f>
        <v>837000</v>
      </c>
      <c r="AA742" s="1741"/>
      <c r="AB742" s="1741"/>
      <c r="AC742" s="1742"/>
      <c r="AD742" s="1046">
        <f t="shared" si="24"/>
        <v>1</v>
      </c>
      <c r="AE742" s="1047"/>
      <c r="AF742" s="1047"/>
      <c r="AG742" s="1048"/>
    </row>
    <row r="743" spans="1:33" s="28" customFormat="1" ht="40.5" customHeight="1" x14ac:dyDescent="0.2">
      <c r="A743" s="1735"/>
      <c r="B743" s="1735"/>
      <c r="C743" s="1735"/>
      <c r="D743" s="1730">
        <v>4038</v>
      </c>
      <c r="E743" s="1730"/>
      <c r="F743" s="1730"/>
      <c r="G743" s="1730"/>
      <c r="H743" s="1357" t="s">
        <v>1302</v>
      </c>
      <c r="I743" s="1358"/>
      <c r="J743" s="1358"/>
      <c r="K743" s="1358"/>
      <c r="L743" s="1358"/>
      <c r="M743" s="1358"/>
      <c r="N743" s="1358"/>
      <c r="O743" s="1358"/>
      <c r="P743" s="1358"/>
      <c r="Q743" s="1358"/>
      <c r="R743" s="1358"/>
      <c r="S743" s="1358"/>
      <c r="T743" s="1358"/>
      <c r="U743" s="1359"/>
      <c r="V743" s="1740">
        <f>R1566</f>
        <v>1589000</v>
      </c>
      <c r="W743" s="1741"/>
      <c r="X743" s="1741"/>
      <c r="Y743" s="1742"/>
      <c r="Z743" s="1740">
        <f>U1566</f>
        <v>910051</v>
      </c>
      <c r="AA743" s="1741"/>
      <c r="AB743" s="1741"/>
      <c r="AC743" s="1742"/>
      <c r="AD743" s="1046">
        <f t="shared" si="24"/>
        <v>0.57271932032724981</v>
      </c>
      <c r="AE743" s="1047"/>
      <c r="AF743" s="1047"/>
      <c r="AG743" s="1048"/>
    </row>
    <row r="744" spans="1:33" s="28" customFormat="1" ht="15" customHeight="1" x14ac:dyDescent="0.2">
      <c r="A744" s="1735"/>
      <c r="B744" s="1735"/>
      <c r="C744" s="1735"/>
      <c r="D744" s="1730">
        <v>4008</v>
      </c>
      <c r="E744" s="1730"/>
      <c r="F744" s="1730"/>
      <c r="G744" s="1730"/>
      <c r="H744" s="1357" t="s">
        <v>250</v>
      </c>
      <c r="I744" s="1358"/>
      <c r="J744" s="1358"/>
      <c r="K744" s="1358"/>
      <c r="L744" s="1358"/>
      <c r="M744" s="1358"/>
      <c r="N744" s="1358"/>
      <c r="O744" s="1358"/>
      <c r="P744" s="1358"/>
      <c r="Q744" s="1358"/>
      <c r="R744" s="1358"/>
      <c r="S744" s="1358"/>
      <c r="T744" s="1358"/>
      <c r="U744" s="1359"/>
      <c r="V744" s="1740">
        <f>R1579</f>
        <v>6602000</v>
      </c>
      <c r="W744" s="1741"/>
      <c r="X744" s="1741"/>
      <c r="Y744" s="1742"/>
      <c r="Z744" s="1740">
        <f>U1579</f>
        <v>6601816</v>
      </c>
      <c r="AA744" s="1741"/>
      <c r="AB744" s="1741"/>
      <c r="AC744" s="1742"/>
      <c r="AD744" s="1046">
        <f t="shared" si="24"/>
        <v>0.99997212965767945</v>
      </c>
      <c r="AE744" s="1047"/>
      <c r="AF744" s="1047"/>
      <c r="AG744" s="1048"/>
    </row>
    <row r="745" spans="1:33" s="28" customFormat="1" ht="33" customHeight="1" x14ac:dyDescent="0.2">
      <c r="A745" s="1735"/>
      <c r="B745" s="1735"/>
      <c r="C745" s="1735"/>
      <c r="D745" s="1730">
        <v>5004</v>
      </c>
      <c r="E745" s="1730"/>
      <c r="F745" s="1730"/>
      <c r="G745" s="1730"/>
      <c r="H745" s="1357" t="s">
        <v>1225</v>
      </c>
      <c r="I745" s="1358"/>
      <c r="J745" s="1358"/>
      <c r="K745" s="1358"/>
      <c r="L745" s="1358"/>
      <c r="M745" s="1358"/>
      <c r="N745" s="1358"/>
      <c r="O745" s="1358"/>
      <c r="P745" s="1358"/>
      <c r="Q745" s="1358"/>
      <c r="R745" s="1358"/>
      <c r="S745" s="1358"/>
      <c r="T745" s="1358"/>
      <c r="U745" s="1359"/>
      <c r="V745" s="1740">
        <f>R1606</f>
        <v>5122450</v>
      </c>
      <c r="W745" s="1741"/>
      <c r="X745" s="1741"/>
      <c r="Y745" s="1742"/>
      <c r="Z745" s="1740">
        <f>U1606</f>
        <v>3596750</v>
      </c>
      <c r="AA745" s="1741"/>
      <c r="AB745" s="1741"/>
      <c r="AC745" s="1742"/>
      <c r="AD745" s="1046">
        <f t="shared" si="24"/>
        <v>0.70215424259875647</v>
      </c>
      <c r="AE745" s="1047"/>
      <c r="AF745" s="1047"/>
      <c r="AG745" s="1048"/>
    </row>
    <row r="746" spans="1:33" s="28" customFormat="1" ht="33" customHeight="1" x14ac:dyDescent="0.2">
      <c r="A746" s="1735"/>
      <c r="B746" s="1735"/>
      <c r="C746" s="1735"/>
      <c r="D746" s="1730">
        <v>5011</v>
      </c>
      <c r="E746" s="1730"/>
      <c r="F746" s="1730"/>
      <c r="G746" s="1730"/>
      <c r="H746" s="1357" t="s">
        <v>1354</v>
      </c>
      <c r="I746" s="1358"/>
      <c r="J746" s="1358"/>
      <c r="K746" s="1358"/>
      <c r="L746" s="1358"/>
      <c r="M746" s="1358"/>
      <c r="N746" s="1358"/>
      <c r="O746" s="1358"/>
      <c r="P746" s="1358"/>
      <c r="Q746" s="1358"/>
      <c r="R746" s="1358"/>
      <c r="S746" s="1358"/>
      <c r="T746" s="1358"/>
      <c r="U746" s="1359"/>
      <c r="V746" s="1740">
        <f>R1586</f>
        <v>6000000</v>
      </c>
      <c r="W746" s="1741"/>
      <c r="X746" s="1741"/>
      <c r="Y746" s="1742"/>
      <c r="Z746" s="1740">
        <f>U1586</f>
        <v>5983746.9299999997</v>
      </c>
      <c r="AA746" s="1741"/>
      <c r="AB746" s="1741"/>
      <c r="AC746" s="1742"/>
      <c r="AD746" s="1046">
        <f t="shared" si="24"/>
        <v>0.99729115499999998</v>
      </c>
      <c r="AE746" s="1047"/>
      <c r="AF746" s="1047"/>
      <c r="AG746" s="1048"/>
    </row>
    <row r="747" spans="1:33" s="28" customFormat="1" ht="33" customHeight="1" x14ac:dyDescent="0.2">
      <c r="A747" s="1735"/>
      <c r="B747" s="1735"/>
      <c r="C747" s="1735"/>
      <c r="D747" s="1730">
        <v>5012</v>
      </c>
      <c r="E747" s="1730"/>
      <c r="F747" s="1730"/>
      <c r="G747" s="1730"/>
      <c r="H747" s="1357" t="s">
        <v>1359</v>
      </c>
      <c r="I747" s="1358"/>
      <c r="J747" s="1358"/>
      <c r="K747" s="1358"/>
      <c r="L747" s="1358"/>
      <c r="M747" s="1358"/>
      <c r="N747" s="1358"/>
      <c r="O747" s="1358"/>
      <c r="P747" s="1358"/>
      <c r="Q747" s="1358"/>
      <c r="R747" s="1358"/>
      <c r="S747" s="1358"/>
      <c r="T747" s="1358"/>
      <c r="U747" s="1359"/>
      <c r="V747" s="1740">
        <f>R1592</f>
        <v>139200</v>
      </c>
      <c r="W747" s="1741"/>
      <c r="X747" s="1741"/>
      <c r="Y747" s="1742"/>
      <c r="Z747" s="1740">
        <f>U1592</f>
        <v>0</v>
      </c>
      <c r="AA747" s="1741"/>
      <c r="AB747" s="1741"/>
      <c r="AC747" s="1742"/>
      <c r="AD747" s="1046">
        <f t="shared" si="24"/>
        <v>0</v>
      </c>
      <c r="AE747" s="1047"/>
      <c r="AF747" s="1047"/>
      <c r="AG747" s="1048"/>
    </row>
    <row r="748" spans="1:33" s="28" customFormat="1" ht="15" customHeight="1" x14ac:dyDescent="0.2">
      <c r="A748" s="1736">
        <v>1801</v>
      </c>
      <c r="B748" s="1736"/>
      <c r="C748" s="1736"/>
      <c r="D748" s="1784"/>
      <c r="E748" s="1784"/>
      <c r="F748" s="1784"/>
      <c r="G748" s="1784"/>
      <c r="H748" s="1765" t="s">
        <v>251</v>
      </c>
      <c r="I748" s="1766"/>
      <c r="J748" s="1766"/>
      <c r="K748" s="1766"/>
      <c r="L748" s="1766"/>
      <c r="M748" s="1766"/>
      <c r="N748" s="1766"/>
      <c r="O748" s="1766"/>
      <c r="P748" s="1766"/>
      <c r="Q748" s="1766"/>
      <c r="R748" s="1766"/>
      <c r="S748" s="1766"/>
      <c r="T748" s="1766"/>
      <c r="U748" s="1767"/>
      <c r="V748" s="1731">
        <f>SUM(V749:V751)</f>
        <v>20340000</v>
      </c>
      <c r="W748" s="1732"/>
      <c r="X748" s="1732"/>
      <c r="Y748" s="1733"/>
      <c r="Z748" s="1731">
        <f>SUM(Z749:Z751)</f>
        <v>18083855.27</v>
      </c>
      <c r="AA748" s="1732"/>
      <c r="AB748" s="1732"/>
      <c r="AC748" s="1733"/>
      <c r="AD748" s="1777">
        <f t="shared" si="24"/>
        <v>0.88907843018682398</v>
      </c>
      <c r="AE748" s="1778"/>
      <c r="AF748" s="1778"/>
      <c r="AG748" s="1779"/>
    </row>
    <row r="749" spans="1:33" s="28" customFormat="1" ht="15" customHeight="1" x14ac:dyDescent="0.2">
      <c r="A749" s="1737"/>
      <c r="B749" s="1737"/>
      <c r="C749" s="1737"/>
      <c r="D749" s="1730" t="s">
        <v>252</v>
      </c>
      <c r="E749" s="1730"/>
      <c r="F749" s="1730"/>
      <c r="G749" s="1730"/>
      <c r="H749" s="1357" t="s">
        <v>253</v>
      </c>
      <c r="I749" s="1358"/>
      <c r="J749" s="1358"/>
      <c r="K749" s="1358"/>
      <c r="L749" s="1358"/>
      <c r="M749" s="1358"/>
      <c r="N749" s="1358"/>
      <c r="O749" s="1358"/>
      <c r="P749" s="1358"/>
      <c r="Q749" s="1358"/>
      <c r="R749" s="1358"/>
      <c r="S749" s="1358"/>
      <c r="T749" s="1358"/>
      <c r="U749" s="1359"/>
      <c r="V749" s="1740">
        <f>R1684</f>
        <v>18540000</v>
      </c>
      <c r="W749" s="1741"/>
      <c r="X749" s="1741"/>
      <c r="Y749" s="1742"/>
      <c r="Z749" s="1740">
        <f>U1684</f>
        <v>16572355.27</v>
      </c>
      <c r="AA749" s="1741"/>
      <c r="AB749" s="1741"/>
      <c r="AC749" s="1742"/>
      <c r="AD749" s="1046">
        <f t="shared" si="24"/>
        <v>0.89387029503775617</v>
      </c>
      <c r="AE749" s="1047"/>
      <c r="AF749" s="1047"/>
      <c r="AG749" s="1048"/>
    </row>
    <row r="750" spans="1:33" s="28" customFormat="1" ht="15" customHeight="1" x14ac:dyDescent="0.2">
      <c r="A750" s="1735"/>
      <c r="B750" s="1735"/>
      <c r="C750" s="1735"/>
      <c r="D750" s="1730" t="s">
        <v>254</v>
      </c>
      <c r="E750" s="1730"/>
      <c r="F750" s="1730"/>
      <c r="G750" s="1730"/>
      <c r="H750" s="1357" t="s">
        <v>255</v>
      </c>
      <c r="I750" s="1358"/>
      <c r="J750" s="1358"/>
      <c r="K750" s="1358"/>
      <c r="L750" s="1358"/>
      <c r="M750" s="1358"/>
      <c r="N750" s="1358"/>
      <c r="O750" s="1358"/>
      <c r="P750" s="1358"/>
      <c r="Q750" s="1358"/>
      <c r="R750" s="1358"/>
      <c r="S750" s="1358"/>
      <c r="T750" s="1358"/>
      <c r="U750" s="1359"/>
      <c r="V750" s="1740">
        <f>R1690</f>
        <v>600000</v>
      </c>
      <c r="W750" s="1741"/>
      <c r="X750" s="1741"/>
      <c r="Y750" s="1742"/>
      <c r="Z750" s="1740">
        <f>U1690</f>
        <v>317500</v>
      </c>
      <c r="AA750" s="1741"/>
      <c r="AB750" s="1741"/>
      <c r="AC750" s="1742"/>
      <c r="AD750" s="1046">
        <f t="shared" si="24"/>
        <v>0.52916666666666667</v>
      </c>
      <c r="AE750" s="1047"/>
      <c r="AF750" s="1047"/>
      <c r="AG750" s="1048"/>
    </row>
    <row r="751" spans="1:33" s="28" customFormat="1" ht="29.25" customHeight="1" x14ac:dyDescent="0.2">
      <c r="A751" s="1735"/>
      <c r="B751" s="1735"/>
      <c r="C751" s="1735"/>
      <c r="D751" s="1730" t="s">
        <v>935</v>
      </c>
      <c r="E751" s="1730"/>
      <c r="F751" s="1730"/>
      <c r="G751" s="1730"/>
      <c r="H751" s="1357" t="s">
        <v>936</v>
      </c>
      <c r="I751" s="1358"/>
      <c r="J751" s="1358"/>
      <c r="K751" s="1358"/>
      <c r="L751" s="1358"/>
      <c r="M751" s="1358"/>
      <c r="N751" s="1358"/>
      <c r="O751" s="1358"/>
      <c r="P751" s="1358"/>
      <c r="Q751" s="1358"/>
      <c r="R751" s="1358"/>
      <c r="S751" s="1358"/>
      <c r="T751" s="1358"/>
      <c r="U751" s="1359"/>
      <c r="V751" s="1740">
        <f>R1696</f>
        <v>1200000</v>
      </c>
      <c r="W751" s="1741"/>
      <c r="X751" s="1741"/>
      <c r="Y751" s="1742"/>
      <c r="Z751" s="1740">
        <f>U1696</f>
        <v>1194000</v>
      </c>
      <c r="AA751" s="1741"/>
      <c r="AB751" s="1741"/>
      <c r="AC751" s="1742"/>
      <c r="AD751" s="1046">
        <f t="shared" si="24"/>
        <v>0.995</v>
      </c>
      <c r="AE751" s="1047"/>
      <c r="AF751" s="1047"/>
      <c r="AG751" s="1048"/>
    </row>
    <row r="752" spans="1:33" s="28" customFormat="1" ht="15" customHeight="1" x14ac:dyDescent="0.2">
      <c r="A752" s="1736">
        <v>1201</v>
      </c>
      <c r="B752" s="1736"/>
      <c r="C752" s="1736"/>
      <c r="D752" s="1784"/>
      <c r="E752" s="1784"/>
      <c r="F752" s="1784"/>
      <c r="G752" s="1784"/>
      <c r="H752" s="1765" t="s">
        <v>256</v>
      </c>
      <c r="I752" s="1766"/>
      <c r="J752" s="1766"/>
      <c r="K752" s="1766"/>
      <c r="L752" s="1766"/>
      <c r="M752" s="1766"/>
      <c r="N752" s="1766"/>
      <c r="O752" s="1766"/>
      <c r="P752" s="1766"/>
      <c r="Q752" s="1766"/>
      <c r="R752" s="1766"/>
      <c r="S752" s="1766"/>
      <c r="T752" s="1766"/>
      <c r="U752" s="1767"/>
      <c r="V752" s="1731">
        <f>SUM(V753:Y786)</f>
        <v>111026278.22</v>
      </c>
      <c r="W752" s="1732"/>
      <c r="X752" s="1732"/>
      <c r="Y752" s="1733"/>
      <c r="Z752" s="1731">
        <f>SUM(Z753:AC786)</f>
        <v>102729205.73</v>
      </c>
      <c r="AA752" s="1732"/>
      <c r="AB752" s="1732"/>
      <c r="AC752" s="1733"/>
      <c r="AD752" s="1777">
        <f t="shared" si="24"/>
        <v>0.9252692909911</v>
      </c>
      <c r="AE752" s="1778"/>
      <c r="AF752" s="1778"/>
      <c r="AG752" s="1779"/>
    </row>
    <row r="753" spans="1:33" s="28" customFormat="1" ht="15" customHeight="1" x14ac:dyDescent="0.2">
      <c r="A753" s="1737"/>
      <c r="B753" s="1737"/>
      <c r="C753" s="1737"/>
      <c r="D753" s="1730" t="s">
        <v>257</v>
      </c>
      <c r="E753" s="1730"/>
      <c r="F753" s="1730"/>
      <c r="G753" s="1730"/>
      <c r="H753" s="1357" t="s">
        <v>258</v>
      </c>
      <c r="I753" s="1358"/>
      <c r="J753" s="1358"/>
      <c r="K753" s="1358"/>
      <c r="L753" s="1358"/>
      <c r="M753" s="1358"/>
      <c r="N753" s="1358"/>
      <c r="O753" s="1358"/>
      <c r="P753" s="1358"/>
      <c r="Q753" s="1358"/>
      <c r="R753" s="1358"/>
      <c r="S753" s="1358"/>
      <c r="T753" s="1358"/>
      <c r="U753" s="1359"/>
      <c r="V753" s="1740">
        <v>57551800</v>
      </c>
      <c r="W753" s="1741"/>
      <c r="X753" s="1741"/>
      <c r="Y753" s="1742"/>
      <c r="Z753" s="1740">
        <v>54697785.549999997</v>
      </c>
      <c r="AA753" s="1741"/>
      <c r="AB753" s="1741"/>
      <c r="AC753" s="1742"/>
      <c r="AD753" s="1046">
        <f t="shared" si="24"/>
        <v>0.95040964053252885</v>
      </c>
      <c r="AE753" s="1047"/>
      <c r="AF753" s="1047"/>
      <c r="AG753" s="1048"/>
    </row>
    <row r="754" spans="1:33" s="28" customFormat="1" ht="15" customHeight="1" x14ac:dyDescent="0.2">
      <c r="A754" s="1737"/>
      <c r="B754" s="1737"/>
      <c r="C754" s="1737"/>
      <c r="D754" s="1730" t="s">
        <v>875</v>
      </c>
      <c r="E754" s="1730"/>
      <c r="F754" s="1730"/>
      <c r="G754" s="1730"/>
      <c r="H754" s="1357" t="s">
        <v>903</v>
      </c>
      <c r="I754" s="1358"/>
      <c r="J754" s="1358"/>
      <c r="K754" s="1358"/>
      <c r="L754" s="1358"/>
      <c r="M754" s="1358"/>
      <c r="N754" s="1358"/>
      <c r="O754" s="1358"/>
      <c r="P754" s="1358"/>
      <c r="Q754" s="1358"/>
      <c r="R754" s="1358"/>
      <c r="S754" s="1358"/>
      <c r="T754" s="1358"/>
      <c r="U754" s="1359"/>
      <c r="V754" s="1740">
        <f>R1711</f>
        <v>3036000</v>
      </c>
      <c r="W754" s="1741"/>
      <c r="X754" s="1741"/>
      <c r="Y754" s="1742"/>
      <c r="Z754" s="1740">
        <f>U1711</f>
        <v>3035551.61</v>
      </c>
      <c r="AA754" s="1741"/>
      <c r="AB754" s="1741"/>
      <c r="AC754" s="1742"/>
      <c r="AD754" s="1046">
        <f t="shared" si="24"/>
        <v>0.99985230895915678</v>
      </c>
      <c r="AE754" s="1047"/>
      <c r="AF754" s="1047"/>
      <c r="AG754" s="1048"/>
    </row>
    <row r="755" spans="1:33" s="28" customFormat="1" ht="15" customHeight="1" x14ac:dyDescent="0.2">
      <c r="A755" s="1735"/>
      <c r="B755" s="1735"/>
      <c r="C755" s="1735"/>
      <c r="D755" s="1730" t="s">
        <v>259</v>
      </c>
      <c r="E755" s="1730"/>
      <c r="F755" s="1730"/>
      <c r="G755" s="1730"/>
      <c r="H755" s="1357" t="s">
        <v>260</v>
      </c>
      <c r="I755" s="1358"/>
      <c r="J755" s="1358"/>
      <c r="K755" s="1358"/>
      <c r="L755" s="1358"/>
      <c r="M755" s="1358"/>
      <c r="N755" s="1358"/>
      <c r="O755" s="1358"/>
      <c r="P755" s="1358"/>
      <c r="Q755" s="1358"/>
      <c r="R755" s="1358"/>
      <c r="S755" s="1358"/>
      <c r="T755" s="1358"/>
      <c r="U755" s="1359"/>
      <c r="V755" s="1740">
        <f>R1720</f>
        <v>2000000</v>
      </c>
      <c r="W755" s="1741"/>
      <c r="X755" s="1741"/>
      <c r="Y755" s="1742"/>
      <c r="Z755" s="1740">
        <f>U1720</f>
        <v>2000000</v>
      </c>
      <c r="AA755" s="1741"/>
      <c r="AB755" s="1741"/>
      <c r="AC755" s="1742"/>
      <c r="AD755" s="1046">
        <f t="shared" si="24"/>
        <v>1</v>
      </c>
      <c r="AE755" s="1047"/>
      <c r="AF755" s="1047"/>
      <c r="AG755" s="1048"/>
    </row>
    <row r="756" spans="1:33" s="28" customFormat="1" ht="15" customHeight="1" x14ac:dyDescent="0.2">
      <c r="A756" s="1735"/>
      <c r="B756" s="1735"/>
      <c r="C756" s="1735"/>
      <c r="D756" s="1730" t="s">
        <v>261</v>
      </c>
      <c r="E756" s="1730"/>
      <c r="F756" s="1730"/>
      <c r="G756" s="1730"/>
      <c r="H756" s="1357" t="s">
        <v>262</v>
      </c>
      <c r="I756" s="1358"/>
      <c r="J756" s="1358"/>
      <c r="K756" s="1358"/>
      <c r="L756" s="1358"/>
      <c r="M756" s="1358"/>
      <c r="N756" s="1358"/>
      <c r="O756" s="1358"/>
      <c r="P756" s="1358"/>
      <c r="Q756" s="1358"/>
      <c r="R756" s="1358"/>
      <c r="S756" s="1358"/>
      <c r="T756" s="1358"/>
      <c r="U756" s="1359"/>
      <c r="V756" s="1740">
        <f>R1727</f>
        <v>11100000</v>
      </c>
      <c r="W756" s="1741"/>
      <c r="X756" s="1741"/>
      <c r="Y756" s="1742"/>
      <c r="Z756" s="1740">
        <f>U1727</f>
        <v>10580400</v>
      </c>
      <c r="AA756" s="1741"/>
      <c r="AB756" s="1741"/>
      <c r="AC756" s="1742"/>
      <c r="AD756" s="1046">
        <f t="shared" si="24"/>
        <v>0.95318918918918916</v>
      </c>
      <c r="AE756" s="1047"/>
      <c r="AF756" s="1047"/>
      <c r="AG756" s="1048"/>
    </row>
    <row r="757" spans="1:33" s="28" customFormat="1" ht="15" customHeight="1" x14ac:dyDescent="0.2">
      <c r="A757" s="1730"/>
      <c r="B757" s="1730"/>
      <c r="C757" s="1730"/>
      <c r="D757" s="1730">
        <v>4010</v>
      </c>
      <c r="E757" s="1730"/>
      <c r="F757" s="1730"/>
      <c r="G757" s="1730"/>
      <c r="H757" s="1357" t="s">
        <v>263</v>
      </c>
      <c r="I757" s="1358"/>
      <c r="J757" s="1358"/>
      <c r="K757" s="1358"/>
      <c r="L757" s="1358"/>
      <c r="M757" s="1358"/>
      <c r="N757" s="1358"/>
      <c r="O757" s="1358"/>
      <c r="P757" s="1358"/>
      <c r="Q757" s="1358"/>
      <c r="R757" s="1358"/>
      <c r="S757" s="1358"/>
      <c r="T757" s="1358"/>
      <c r="U757" s="1359"/>
      <c r="V757" s="1740">
        <f>+R1733</f>
        <v>3600000</v>
      </c>
      <c r="W757" s="1741"/>
      <c r="X757" s="1741"/>
      <c r="Y757" s="1742"/>
      <c r="Z757" s="1740">
        <f>+U1733</f>
        <v>3600000</v>
      </c>
      <c r="AA757" s="1741"/>
      <c r="AB757" s="1741"/>
      <c r="AC757" s="1742"/>
      <c r="AD757" s="1046">
        <f t="shared" ref="AD757:AD814" si="25">(Z757/V757)</f>
        <v>1</v>
      </c>
      <c r="AE757" s="1047"/>
      <c r="AF757" s="1047"/>
      <c r="AG757" s="1048"/>
    </row>
    <row r="758" spans="1:33" s="28" customFormat="1" ht="15" customHeight="1" x14ac:dyDescent="0.2">
      <c r="A758" s="1730"/>
      <c r="B758" s="1730"/>
      <c r="C758" s="1730"/>
      <c r="D758" s="1730">
        <v>4011</v>
      </c>
      <c r="E758" s="1730"/>
      <c r="F758" s="1730"/>
      <c r="G758" s="1730"/>
      <c r="H758" s="1357" t="s">
        <v>264</v>
      </c>
      <c r="I758" s="1358"/>
      <c r="J758" s="1358"/>
      <c r="K758" s="1358"/>
      <c r="L758" s="1358"/>
      <c r="M758" s="1358"/>
      <c r="N758" s="1358"/>
      <c r="O758" s="1358"/>
      <c r="P758" s="1358"/>
      <c r="Q758" s="1358"/>
      <c r="R758" s="1358"/>
      <c r="S758" s="1358"/>
      <c r="T758" s="1358"/>
      <c r="U758" s="1359"/>
      <c r="V758" s="1740">
        <f>+R1739</f>
        <v>400000</v>
      </c>
      <c r="W758" s="1741"/>
      <c r="X758" s="1741"/>
      <c r="Y758" s="1742"/>
      <c r="Z758" s="1740">
        <f>+U1739</f>
        <v>245350.81</v>
      </c>
      <c r="AA758" s="1741"/>
      <c r="AB758" s="1741"/>
      <c r="AC758" s="1742"/>
      <c r="AD758" s="1046">
        <f t="shared" si="25"/>
        <v>0.61337702500000002</v>
      </c>
      <c r="AE758" s="1047"/>
      <c r="AF758" s="1047"/>
      <c r="AG758" s="1048"/>
    </row>
    <row r="759" spans="1:33" s="28" customFormat="1" ht="15" customHeight="1" x14ac:dyDescent="0.2">
      <c r="A759" s="1730"/>
      <c r="B759" s="1730"/>
      <c r="C759" s="1730"/>
      <c r="D759" s="1730">
        <v>4012</v>
      </c>
      <c r="E759" s="1730"/>
      <c r="F759" s="1730"/>
      <c r="G759" s="1730"/>
      <c r="H759" s="1357" t="s">
        <v>265</v>
      </c>
      <c r="I759" s="1358"/>
      <c r="J759" s="1358"/>
      <c r="K759" s="1358"/>
      <c r="L759" s="1358"/>
      <c r="M759" s="1358"/>
      <c r="N759" s="1358"/>
      <c r="O759" s="1358"/>
      <c r="P759" s="1358"/>
      <c r="Q759" s="1358"/>
      <c r="R759" s="1358"/>
      <c r="S759" s="1358"/>
      <c r="T759" s="1358"/>
      <c r="U759" s="1359"/>
      <c r="V759" s="1740">
        <f>+R1746</f>
        <v>3480000</v>
      </c>
      <c r="W759" s="1741"/>
      <c r="X759" s="1741"/>
      <c r="Y759" s="1742"/>
      <c r="Z759" s="1740">
        <f>+U1746</f>
        <v>3480000</v>
      </c>
      <c r="AA759" s="1741"/>
      <c r="AB759" s="1741"/>
      <c r="AC759" s="1742"/>
      <c r="AD759" s="1046">
        <f t="shared" si="25"/>
        <v>1</v>
      </c>
      <c r="AE759" s="1047"/>
      <c r="AF759" s="1047"/>
      <c r="AG759" s="1048"/>
    </row>
    <row r="760" spans="1:33" s="28" customFormat="1" ht="15" customHeight="1" x14ac:dyDescent="0.2">
      <c r="A760" s="1730"/>
      <c r="B760" s="1730"/>
      <c r="C760" s="1730"/>
      <c r="D760" s="1730">
        <v>4013</v>
      </c>
      <c r="E760" s="1730"/>
      <c r="F760" s="1730"/>
      <c r="G760" s="1730"/>
      <c r="H760" s="1357" t="s">
        <v>523</v>
      </c>
      <c r="I760" s="1358"/>
      <c r="J760" s="1358"/>
      <c r="K760" s="1358"/>
      <c r="L760" s="1358"/>
      <c r="M760" s="1358"/>
      <c r="N760" s="1358"/>
      <c r="O760" s="1358"/>
      <c r="P760" s="1358"/>
      <c r="Q760" s="1358"/>
      <c r="R760" s="1358"/>
      <c r="S760" s="1358"/>
      <c r="T760" s="1358"/>
      <c r="U760" s="1359"/>
      <c r="V760" s="1740">
        <f>+R1752</f>
        <v>1700000</v>
      </c>
      <c r="W760" s="1741"/>
      <c r="X760" s="1741"/>
      <c r="Y760" s="1742"/>
      <c r="Z760" s="1740">
        <f>+U1752</f>
        <v>1700000</v>
      </c>
      <c r="AA760" s="1741"/>
      <c r="AB760" s="1741"/>
      <c r="AC760" s="1742"/>
      <c r="AD760" s="1046">
        <f t="shared" si="25"/>
        <v>1</v>
      </c>
      <c r="AE760" s="1047"/>
      <c r="AF760" s="1047"/>
      <c r="AG760" s="1048"/>
    </row>
    <row r="761" spans="1:33" s="28" customFormat="1" ht="15" customHeight="1" x14ac:dyDescent="0.2">
      <c r="A761" s="1730"/>
      <c r="B761" s="1730"/>
      <c r="C761" s="1730"/>
      <c r="D761" s="1730">
        <v>4015</v>
      </c>
      <c r="E761" s="1730"/>
      <c r="F761" s="1730"/>
      <c r="G761" s="1730"/>
      <c r="H761" s="1357" t="s">
        <v>680</v>
      </c>
      <c r="I761" s="1358"/>
      <c r="J761" s="1358"/>
      <c r="K761" s="1358"/>
      <c r="L761" s="1358"/>
      <c r="M761" s="1358"/>
      <c r="N761" s="1358"/>
      <c r="O761" s="1358"/>
      <c r="P761" s="1358"/>
      <c r="Q761" s="1358"/>
      <c r="R761" s="1358"/>
      <c r="S761" s="1358"/>
      <c r="T761" s="1358"/>
      <c r="U761" s="1359"/>
      <c r="V761" s="1740">
        <f>+R1758</f>
        <v>300000</v>
      </c>
      <c r="W761" s="1741"/>
      <c r="X761" s="1741"/>
      <c r="Y761" s="1742"/>
      <c r="Z761" s="1740">
        <f>+U1758</f>
        <v>245270.2</v>
      </c>
      <c r="AA761" s="1741"/>
      <c r="AB761" s="1741"/>
      <c r="AC761" s="1742"/>
      <c r="AD761" s="1046">
        <f t="shared" si="25"/>
        <v>0.81756733333333342</v>
      </c>
      <c r="AE761" s="1047"/>
      <c r="AF761" s="1047"/>
      <c r="AG761" s="1048"/>
    </row>
    <row r="762" spans="1:33" s="28" customFormat="1" ht="15" customHeight="1" x14ac:dyDescent="0.2">
      <c r="A762" s="1730"/>
      <c r="B762" s="1730"/>
      <c r="C762" s="1730"/>
      <c r="D762" s="1730">
        <v>4016</v>
      </c>
      <c r="E762" s="1730"/>
      <c r="F762" s="1730"/>
      <c r="G762" s="1730"/>
      <c r="H762" s="1357" t="s">
        <v>712</v>
      </c>
      <c r="I762" s="1358"/>
      <c r="J762" s="1358"/>
      <c r="K762" s="1358"/>
      <c r="L762" s="1358"/>
      <c r="M762" s="1358"/>
      <c r="N762" s="1358"/>
      <c r="O762" s="1358"/>
      <c r="P762" s="1358"/>
      <c r="Q762" s="1358"/>
      <c r="R762" s="1358"/>
      <c r="S762" s="1358"/>
      <c r="T762" s="1358"/>
      <c r="U762" s="1359"/>
      <c r="V762" s="1740">
        <f>+R1764</f>
        <v>300000</v>
      </c>
      <c r="W762" s="1741"/>
      <c r="X762" s="1741"/>
      <c r="Y762" s="1742"/>
      <c r="Z762" s="1740">
        <f>+U1764</f>
        <v>300000</v>
      </c>
      <c r="AA762" s="1741"/>
      <c r="AB762" s="1741"/>
      <c r="AC762" s="1742"/>
      <c r="AD762" s="1046">
        <f t="shared" si="25"/>
        <v>1</v>
      </c>
      <c r="AE762" s="1047"/>
      <c r="AF762" s="1047"/>
      <c r="AG762" s="1048"/>
    </row>
    <row r="763" spans="1:33" s="28" customFormat="1" ht="15" customHeight="1" x14ac:dyDescent="0.2">
      <c r="A763" s="1730"/>
      <c r="B763" s="1730"/>
      <c r="C763" s="1730"/>
      <c r="D763" s="1730">
        <v>4017</v>
      </c>
      <c r="E763" s="1730"/>
      <c r="F763" s="1730"/>
      <c r="G763" s="1730"/>
      <c r="H763" s="1357" t="s">
        <v>756</v>
      </c>
      <c r="I763" s="1358"/>
      <c r="J763" s="1358"/>
      <c r="K763" s="1358"/>
      <c r="L763" s="1358"/>
      <c r="M763" s="1358"/>
      <c r="N763" s="1358"/>
      <c r="O763" s="1358"/>
      <c r="P763" s="1358"/>
      <c r="Q763" s="1358"/>
      <c r="R763" s="1358"/>
      <c r="S763" s="1358"/>
      <c r="T763" s="1358"/>
      <c r="U763" s="1359"/>
      <c r="V763" s="1740">
        <f>+R1770</f>
        <v>250000</v>
      </c>
      <c r="W763" s="1741"/>
      <c r="X763" s="1741"/>
      <c r="Y763" s="1742"/>
      <c r="Z763" s="1740">
        <f>+U1770</f>
        <v>249710</v>
      </c>
      <c r="AA763" s="1741"/>
      <c r="AB763" s="1741"/>
      <c r="AC763" s="1742"/>
      <c r="AD763" s="1046">
        <f t="shared" si="25"/>
        <v>0.99883999999999995</v>
      </c>
      <c r="AE763" s="1047"/>
      <c r="AF763" s="1047"/>
      <c r="AG763" s="1048"/>
    </row>
    <row r="764" spans="1:33" s="28" customFormat="1" ht="15" customHeight="1" x14ac:dyDescent="0.2">
      <c r="A764" s="1730"/>
      <c r="B764" s="1730"/>
      <c r="C764" s="1730"/>
      <c r="D764" s="1730">
        <v>4018</v>
      </c>
      <c r="E764" s="1730"/>
      <c r="F764" s="1730"/>
      <c r="G764" s="1730"/>
      <c r="H764" s="1357" t="s">
        <v>842</v>
      </c>
      <c r="I764" s="1358"/>
      <c r="J764" s="1358"/>
      <c r="K764" s="1358"/>
      <c r="L764" s="1358"/>
      <c r="M764" s="1358"/>
      <c r="N764" s="1358"/>
      <c r="O764" s="1358"/>
      <c r="P764" s="1358"/>
      <c r="Q764" s="1358"/>
      <c r="R764" s="1358"/>
      <c r="S764" s="1358"/>
      <c r="T764" s="1358"/>
      <c r="U764" s="1359"/>
      <c r="V764" s="1740">
        <f>+R1776</f>
        <v>800000</v>
      </c>
      <c r="W764" s="1741"/>
      <c r="X764" s="1741"/>
      <c r="Y764" s="1742"/>
      <c r="Z764" s="1740">
        <f>+U1776</f>
        <v>800000</v>
      </c>
      <c r="AA764" s="1741"/>
      <c r="AB764" s="1741"/>
      <c r="AC764" s="1742"/>
      <c r="AD764" s="1046">
        <f t="shared" si="25"/>
        <v>1</v>
      </c>
      <c r="AE764" s="1047"/>
      <c r="AF764" s="1047"/>
      <c r="AG764" s="1048"/>
    </row>
    <row r="765" spans="1:33" s="28" customFormat="1" ht="15" customHeight="1" x14ac:dyDescent="0.2">
      <c r="A765" s="1730"/>
      <c r="B765" s="1730"/>
      <c r="C765" s="1730"/>
      <c r="D765" s="1730">
        <v>4019</v>
      </c>
      <c r="E765" s="1730"/>
      <c r="F765" s="1730"/>
      <c r="G765" s="1730"/>
      <c r="H765" s="1357" t="s">
        <v>843</v>
      </c>
      <c r="I765" s="1358"/>
      <c r="J765" s="1358"/>
      <c r="K765" s="1358"/>
      <c r="L765" s="1358"/>
      <c r="M765" s="1358"/>
      <c r="N765" s="1358"/>
      <c r="O765" s="1358"/>
      <c r="P765" s="1358"/>
      <c r="Q765" s="1358"/>
      <c r="R765" s="1358"/>
      <c r="S765" s="1358"/>
      <c r="T765" s="1358"/>
      <c r="U765" s="1359"/>
      <c r="V765" s="1740">
        <f>+R1782</f>
        <v>720000</v>
      </c>
      <c r="W765" s="1741"/>
      <c r="X765" s="1741"/>
      <c r="Y765" s="1742"/>
      <c r="Z765" s="1740">
        <f>+U1782</f>
        <v>720000</v>
      </c>
      <c r="AA765" s="1741"/>
      <c r="AB765" s="1741"/>
      <c r="AC765" s="1742"/>
      <c r="AD765" s="1046">
        <f t="shared" si="25"/>
        <v>1</v>
      </c>
      <c r="AE765" s="1047"/>
      <c r="AF765" s="1047"/>
      <c r="AG765" s="1048"/>
    </row>
    <row r="766" spans="1:33" s="28" customFormat="1" ht="15" customHeight="1" x14ac:dyDescent="0.2">
      <c r="A766" s="1730"/>
      <c r="B766" s="1730"/>
      <c r="C766" s="1730"/>
      <c r="D766" s="1730">
        <v>4020</v>
      </c>
      <c r="E766" s="1730"/>
      <c r="F766" s="1730"/>
      <c r="G766" s="1730"/>
      <c r="H766" s="1357" t="s">
        <v>844</v>
      </c>
      <c r="I766" s="1358"/>
      <c r="J766" s="1358"/>
      <c r="K766" s="1358"/>
      <c r="L766" s="1358"/>
      <c r="M766" s="1358"/>
      <c r="N766" s="1358"/>
      <c r="O766" s="1358"/>
      <c r="P766" s="1358"/>
      <c r="Q766" s="1358"/>
      <c r="R766" s="1358"/>
      <c r="S766" s="1358"/>
      <c r="T766" s="1358"/>
      <c r="U766" s="1359"/>
      <c r="V766" s="1740">
        <f>+R1788</f>
        <v>600000</v>
      </c>
      <c r="W766" s="1741"/>
      <c r="X766" s="1741"/>
      <c r="Y766" s="1742"/>
      <c r="Z766" s="1740">
        <f>+U1788</f>
        <v>600000</v>
      </c>
      <c r="AA766" s="1741"/>
      <c r="AB766" s="1741"/>
      <c r="AC766" s="1742"/>
      <c r="AD766" s="1046">
        <f t="shared" si="25"/>
        <v>1</v>
      </c>
      <c r="AE766" s="1047"/>
      <c r="AF766" s="1047"/>
      <c r="AG766" s="1048"/>
    </row>
    <row r="767" spans="1:33" s="28" customFormat="1" ht="15" customHeight="1" x14ac:dyDescent="0.2">
      <c r="A767" s="1730"/>
      <c r="B767" s="1730"/>
      <c r="C767" s="1730"/>
      <c r="D767" s="1730">
        <v>4021</v>
      </c>
      <c r="E767" s="1730"/>
      <c r="F767" s="1730"/>
      <c r="G767" s="1730"/>
      <c r="H767" s="1357" t="s">
        <v>845</v>
      </c>
      <c r="I767" s="1358"/>
      <c r="J767" s="1358"/>
      <c r="K767" s="1358"/>
      <c r="L767" s="1358"/>
      <c r="M767" s="1358"/>
      <c r="N767" s="1358"/>
      <c r="O767" s="1358"/>
      <c r="P767" s="1358"/>
      <c r="Q767" s="1358"/>
      <c r="R767" s="1358"/>
      <c r="S767" s="1358"/>
      <c r="T767" s="1358"/>
      <c r="U767" s="1359"/>
      <c r="V767" s="1740">
        <f>+R1794</f>
        <v>500000</v>
      </c>
      <c r="W767" s="1741"/>
      <c r="X767" s="1741"/>
      <c r="Y767" s="1742"/>
      <c r="Z767" s="1740">
        <f>+U1794</f>
        <v>500000</v>
      </c>
      <c r="AA767" s="1741"/>
      <c r="AB767" s="1741"/>
      <c r="AC767" s="1742"/>
      <c r="AD767" s="1046">
        <f t="shared" si="25"/>
        <v>1</v>
      </c>
      <c r="AE767" s="1047"/>
      <c r="AF767" s="1047"/>
      <c r="AG767" s="1048"/>
    </row>
    <row r="768" spans="1:33" s="28" customFormat="1" ht="15" customHeight="1" x14ac:dyDescent="0.2">
      <c r="A768" s="1730"/>
      <c r="B768" s="1730"/>
      <c r="C768" s="1730"/>
      <c r="D768" s="1730">
        <v>4022</v>
      </c>
      <c r="E768" s="1730"/>
      <c r="F768" s="1730"/>
      <c r="G768" s="1730"/>
      <c r="H768" s="1357" t="s">
        <v>846</v>
      </c>
      <c r="I768" s="1358"/>
      <c r="J768" s="1358"/>
      <c r="K768" s="1358"/>
      <c r="L768" s="1358"/>
      <c r="M768" s="1358"/>
      <c r="N768" s="1358"/>
      <c r="O768" s="1358"/>
      <c r="P768" s="1358"/>
      <c r="Q768" s="1358"/>
      <c r="R768" s="1358"/>
      <c r="S768" s="1358"/>
      <c r="T768" s="1358"/>
      <c r="U768" s="1359"/>
      <c r="V768" s="1740">
        <f>+R1800</f>
        <v>1200000</v>
      </c>
      <c r="W768" s="1741"/>
      <c r="X768" s="1741"/>
      <c r="Y768" s="1742"/>
      <c r="Z768" s="1740">
        <f>+U1800</f>
        <v>1200000</v>
      </c>
      <c r="AA768" s="1741"/>
      <c r="AB768" s="1741"/>
      <c r="AC768" s="1742"/>
      <c r="AD768" s="1046">
        <f t="shared" si="25"/>
        <v>1</v>
      </c>
      <c r="AE768" s="1047"/>
      <c r="AF768" s="1047"/>
      <c r="AG768" s="1048"/>
    </row>
    <row r="769" spans="1:33" s="28" customFormat="1" ht="15" customHeight="1" x14ac:dyDescent="0.2">
      <c r="A769" s="1730"/>
      <c r="B769" s="1730"/>
      <c r="C769" s="1730"/>
      <c r="D769" s="1730">
        <v>4023</v>
      </c>
      <c r="E769" s="1730"/>
      <c r="F769" s="1730"/>
      <c r="G769" s="1730"/>
      <c r="H769" s="1357" t="s">
        <v>713</v>
      </c>
      <c r="I769" s="1358"/>
      <c r="J769" s="1358"/>
      <c r="K769" s="1358"/>
      <c r="L769" s="1358"/>
      <c r="M769" s="1358"/>
      <c r="N769" s="1358"/>
      <c r="O769" s="1358"/>
      <c r="P769" s="1358"/>
      <c r="Q769" s="1358"/>
      <c r="R769" s="1358"/>
      <c r="S769" s="1358"/>
      <c r="T769" s="1358"/>
      <c r="U769" s="1359"/>
      <c r="V769" s="1740">
        <f>+R1806</f>
        <v>400000</v>
      </c>
      <c r="W769" s="1741"/>
      <c r="X769" s="1741"/>
      <c r="Y769" s="1742"/>
      <c r="Z769" s="1740">
        <f>+U1806</f>
        <v>400000</v>
      </c>
      <c r="AA769" s="1741"/>
      <c r="AB769" s="1741"/>
      <c r="AC769" s="1742"/>
      <c r="AD769" s="1046">
        <f t="shared" si="25"/>
        <v>1</v>
      </c>
      <c r="AE769" s="1047"/>
      <c r="AF769" s="1047"/>
      <c r="AG769" s="1048"/>
    </row>
    <row r="770" spans="1:33" s="28" customFormat="1" ht="15" customHeight="1" x14ac:dyDescent="0.2">
      <c r="A770" s="1730"/>
      <c r="B770" s="1730"/>
      <c r="C770" s="1730"/>
      <c r="D770" s="1730">
        <v>4024</v>
      </c>
      <c r="E770" s="1730"/>
      <c r="F770" s="1730"/>
      <c r="G770" s="1730"/>
      <c r="H770" s="1357" t="s">
        <v>762</v>
      </c>
      <c r="I770" s="1358"/>
      <c r="J770" s="1358"/>
      <c r="K770" s="1358"/>
      <c r="L770" s="1358"/>
      <c r="M770" s="1358"/>
      <c r="N770" s="1358"/>
      <c r="O770" s="1358"/>
      <c r="P770" s="1358"/>
      <c r="Q770" s="1358"/>
      <c r="R770" s="1358"/>
      <c r="S770" s="1358"/>
      <c r="T770" s="1358"/>
      <c r="U770" s="1359"/>
      <c r="V770" s="1740">
        <f>+R1812</f>
        <v>480000</v>
      </c>
      <c r="W770" s="1741"/>
      <c r="X770" s="1741"/>
      <c r="Y770" s="1742"/>
      <c r="Z770" s="1740">
        <f>+U1812</f>
        <v>480000</v>
      </c>
      <c r="AA770" s="1741"/>
      <c r="AB770" s="1741"/>
      <c r="AC770" s="1742"/>
      <c r="AD770" s="1046">
        <f t="shared" si="25"/>
        <v>1</v>
      </c>
      <c r="AE770" s="1047"/>
      <c r="AF770" s="1047"/>
      <c r="AG770" s="1048"/>
    </row>
    <row r="771" spans="1:33" s="28" customFormat="1" ht="30.75" customHeight="1" x14ac:dyDescent="0.2">
      <c r="A771" s="1730"/>
      <c r="B771" s="1730"/>
      <c r="C771" s="1730"/>
      <c r="D771" s="1730">
        <v>4025</v>
      </c>
      <c r="E771" s="1730"/>
      <c r="F771" s="1730"/>
      <c r="G771" s="1730"/>
      <c r="H771" s="1357" t="s">
        <v>714</v>
      </c>
      <c r="I771" s="1358"/>
      <c r="J771" s="1358"/>
      <c r="K771" s="1358"/>
      <c r="L771" s="1358"/>
      <c r="M771" s="1358"/>
      <c r="N771" s="1358"/>
      <c r="O771" s="1358"/>
      <c r="P771" s="1358"/>
      <c r="Q771" s="1358"/>
      <c r="R771" s="1358"/>
      <c r="S771" s="1358"/>
      <c r="T771" s="1358"/>
      <c r="U771" s="1359"/>
      <c r="V771" s="1740">
        <f>+R1818</f>
        <v>720000</v>
      </c>
      <c r="W771" s="1741"/>
      <c r="X771" s="1741"/>
      <c r="Y771" s="1742"/>
      <c r="Z771" s="1740">
        <f>+U1818</f>
        <v>719800</v>
      </c>
      <c r="AA771" s="1741"/>
      <c r="AB771" s="1741"/>
      <c r="AC771" s="1742"/>
      <c r="AD771" s="1046">
        <f t="shared" si="25"/>
        <v>0.99972222222222218</v>
      </c>
      <c r="AE771" s="1047"/>
      <c r="AF771" s="1047"/>
      <c r="AG771" s="1048"/>
    </row>
    <row r="772" spans="1:33" s="28" customFormat="1" ht="15" customHeight="1" x14ac:dyDescent="0.2">
      <c r="A772" s="1730"/>
      <c r="B772" s="1730"/>
      <c r="C772" s="1730"/>
      <c r="D772" s="1730">
        <v>4026</v>
      </c>
      <c r="E772" s="1730"/>
      <c r="F772" s="1730"/>
      <c r="G772" s="1730"/>
      <c r="H772" s="1357" t="s">
        <v>763</v>
      </c>
      <c r="I772" s="1358"/>
      <c r="J772" s="1358"/>
      <c r="K772" s="1358"/>
      <c r="L772" s="1358"/>
      <c r="M772" s="1358"/>
      <c r="N772" s="1358"/>
      <c r="O772" s="1358"/>
      <c r="P772" s="1358"/>
      <c r="Q772" s="1358"/>
      <c r="R772" s="1358"/>
      <c r="S772" s="1358"/>
      <c r="T772" s="1358"/>
      <c r="U772" s="1359"/>
      <c r="V772" s="1740">
        <f>+R1824</f>
        <v>220000</v>
      </c>
      <c r="W772" s="1741"/>
      <c r="X772" s="1741"/>
      <c r="Y772" s="1742"/>
      <c r="Z772" s="1740">
        <f>+U1824</f>
        <v>219990</v>
      </c>
      <c r="AA772" s="1741"/>
      <c r="AB772" s="1741"/>
      <c r="AC772" s="1742"/>
      <c r="AD772" s="1046">
        <f t="shared" si="25"/>
        <v>0.99995454545454543</v>
      </c>
      <c r="AE772" s="1047"/>
      <c r="AF772" s="1047"/>
      <c r="AG772" s="1048"/>
    </row>
    <row r="773" spans="1:33" s="28" customFormat="1" ht="15" customHeight="1" x14ac:dyDescent="0.2">
      <c r="A773" s="1730"/>
      <c r="B773" s="1730"/>
      <c r="C773" s="1730"/>
      <c r="D773" s="1730">
        <v>4027</v>
      </c>
      <c r="E773" s="1730"/>
      <c r="F773" s="1730"/>
      <c r="G773" s="1730"/>
      <c r="H773" s="1357" t="s">
        <v>715</v>
      </c>
      <c r="I773" s="1358"/>
      <c r="J773" s="1358"/>
      <c r="K773" s="1358"/>
      <c r="L773" s="1358"/>
      <c r="M773" s="1358"/>
      <c r="N773" s="1358"/>
      <c r="O773" s="1358"/>
      <c r="P773" s="1358"/>
      <c r="Q773" s="1358"/>
      <c r="R773" s="1358"/>
      <c r="S773" s="1358"/>
      <c r="T773" s="1358"/>
      <c r="U773" s="1359"/>
      <c r="V773" s="1740">
        <f>+R1830</f>
        <v>220000</v>
      </c>
      <c r="W773" s="1741"/>
      <c r="X773" s="1741"/>
      <c r="Y773" s="1742"/>
      <c r="Z773" s="1740">
        <f>+U1830</f>
        <v>0</v>
      </c>
      <c r="AA773" s="1741"/>
      <c r="AB773" s="1741"/>
      <c r="AC773" s="1742"/>
      <c r="AD773" s="1046">
        <f t="shared" si="25"/>
        <v>0</v>
      </c>
      <c r="AE773" s="1047"/>
      <c r="AF773" s="1047"/>
      <c r="AG773" s="1048"/>
    </row>
    <row r="774" spans="1:33" s="28" customFormat="1" ht="24.75" customHeight="1" x14ac:dyDescent="0.2">
      <c r="A774" s="1730"/>
      <c r="B774" s="1730"/>
      <c r="C774" s="1730"/>
      <c r="D774" s="1730">
        <v>4028</v>
      </c>
      <c r="E774" s="1730"/>
      <c r="F774" s="1730"/>
      <c r="G774" s="1730"/>
      <c r="H774" s="1357" t="s">
        <v>764</v>
      </c>
      <c r="I774" s="1358"/>
      <c r="J774" s="1358"/>
      <c r="K774" s="1358"/>
      <c r="L774" s="1358"/>
      <c r="M774" s="1358"/>
      <c r="N774" s="1358"/>
      <c r="O774" s="1358"/>
      <c r="P774" s="1358"/>
      <c r="Q774" s="1358"/>
      <c r="R774" s="1358"/>
      <c r="S774" s="1358"/>
      <c r="T774" s="1358"/>
      <c r="U774" s="1359"/>
      <c r="V774" s="1740">
        <f>+R1836</f>
        <v>220000</v>
      </c>
      <c r="W774" s="1741"/>
      <c r="X774" s="1741"/>
      <c r="Y774" s="1742"/>
      <c r="Z774" s="1740">
        <f>+U1836</f>
        <v>220000</v>
      </c>
      <c r="AA774" s="1741"/>
      <c r="AB774" s="1741"/>
      <c r="AC774" s="1742"/>
      <c r="AD774" s="1046">
        <f t="shared" si="25"/>
        <v>1</v>
      </c>
      <c r="AE774" s="1047"/>
      <c r="AF774" s="1047"/>
      <c r="AG774" s="1048"/>
    </row>
    <row r="775" spans="1:33" s="28" customFormat="1" ht="16.5" customHeight="1" x14ac:dyDescent="0.2">
      <c r="A775" s="1730"/>
      <c r="B775" s="1730"/>
      <c r="C775" s="1730"/>
      <c r="D775" s="1730">
        <v>4029</v>
      </c>
      <c r="E775" s="1730"/>
      <c r="F775" s="1730"/>
      <c r="G775" s="1730"/>
      <c r="H775" s="1357" t="s">
        <v>720</v>
      </c>
      <c r="I775" s="1358"/>
      <c r="J775" s="1358"/>
      <c r="K775" s="1358"/>
      <c r="L775" s="1358"/>
      <c r="M775" s="1358"/>
      <c r="N775" s="1358"/>
      <c r="O775" s="1358"/>
      <c r="P775" s="1358"/>
      <c r="Q775" s="1358"/>
      <c r="R775" s="1358"/>
      <c r="S775" s="1358"/>
      <c r="T775" s="1358"/>
      <c r="U775" s="1359"/>
      <c r="V775" s="1740">
        <f>+R1842</f>
        <v>1100000</v>
      </c>
      <c r="W775" s="1741"/>
      <c r="X775" s="1741"/>
      <c r="Y775" s="1742"/>
      <c r="Z775" s="1740">
        <f>+U1842</f>
        <v>1100000</v>
      </c>
      <c r="AA775" s="1741"/>
      <c r="AB775" s="1741"/>
      <c r="AC775" s="1742"/>
      <c r="AD775" s="1046">
        <f t="shared" si="25"/>
        <v>1</v>
      </c>
      <c r="AE775" s="1047"/>
      <c r="AF775" s="1047"/>
      <c r="AG775" s="1048"/>
    </row>
    <row r="776" spans="1:33" s="28" customFormat="1" ht="15" customHeight="1" x14ac:dyDescent="0.2">
      <c r="A776" s="1730"/>
      <c r="B776" s="1730"/>
      <c r="C776" s="1730"/>
      <c r="D776" s="1730">
        <v>4030</v>
      </c>
      <c r="E776" s="1730"/>
      <c r="F776" s="1730"/>
      <c r="G776" s="1730"/>
      <c r="H776" s="1357" t="s">
        <v>722</v>
      </c>
      <c r="I776" s="1358"/>
      <c r="J776" s="1358"/>
      <c r="K776" s="1358"/>
      <c r="L776" s="1358"/>
      <c r="M776" s="1358"/>
      <c r="N776" s="1358"/>
      <c r="O776" s="1358"/>
      <c r="P776" s="1358"/>
      <c r="Q776" s="1358"/>
      <c r="R776" s="1358"/>
      <c r="S776" s="1358"/>
      <c r="T776" s="1358"/>
      <c r="U776" s="1359"/>
      <c r="V776" s="1740">
        <f>R1848</f>
        <v>300000</v>
      </c>
      <c r="W776" s="1741"/>
      <c r="X776" s="1741"/>
      <c r="Y776" s="1742"/>
      <c r="Z776" s="1740">
        <f>U1848</f>
        <v>300000</v>
      </c>
      <c r="AA776" s="1741"/>
      <c r="AB776" s="1741"/>
      <c r="AC776" s="1742"/>
      <c r="AD776" s="1046">
        <f t="shared" si="25"/>
        <v>1</v>
      </c>
      <c r="AE776" s="1047"/>
      <c r="AF776" s="1047"/>
      <c r="AG776" s="1048"/>
    </row>
    <row r="777" spans="1:33" s="28" customFormat="1" ht="15" customHeight="1" x14ac:dyDescent="0.2">
      <c r="A777" s="1730"/>
      <c r="B777" s="1730"/>
      <c r="C777" s="1730"/>
      <c r="D777" s="1730">
        <v>4035</v>
      </c>
      <c r="E777" s="1730"/>
      <c r="F777" s="1730"/>
      <c r="G777" s="1730"/>
      <c r="H777" s="1357" t="s">
        <v>266</v>
      </c>
      <c r="I777" s="1358"/>
      <c r="J777" s="1358"/>
      <c r="K777" s="1358"/>
      <c r="L777" s="1358"/>
      <c r="M777" s="1358"/>
      <c r="N777" s="1358"/>
      <c r="O777" s="1358"/>
      <c r="P777" s="1358"/>
      <c r="Q777" s="1358"/>
      <c r="R777" s="1358"/>
      <c r="S777" s="1358"/>
      <c r="T777" s="1358"/>
      <c r="U777" s="1359"/>
      <c r="V777" s="1740">
        <f>R3311</f>
        <v>0</v>
      </c>
      <c r="W777" s="1741"/>
      <c r="X777" s="1741"/>
      <c r="Y777" s="1742"/>
      <c r="Z777" s="1740">
        <f>U3311</f>
        <v>0</v>
      </c>
      <c r="AA777" s="1741"/>
      <c r="AB777" s="1741"/>
      <c r="AC777" s="1742"/>
      <c r="AD777" s="1046">
        <v>0</v>
      </c>
      <c r="AE777" s="1047"/>
      <c r="AF777" s="1047"/>
      <c r="AG777" s="1048"/>
    </row>
    <row r="778" spans="1:33" s="28" customFormat="1" ht="15" customHeight="1" x14ac:dyDescent="0.2">
      <c r="A778" s="1730"/>
      <c r="B778" s="1730"/>
      <c r="C778" s="1730"/>
      <c r="D778" s="1730">
        <v>4036</v>
      </c>
      <c r="E778" s="1730"/>
      <c r="F778" s="1730"/>
      <c r="G778" s="1730"/>
      <c r="H778" s="1357" t="s">
        <v>738</v>
      </c>
      <c r="I778" s="1358"/>
      <c r="J778" s="1358"/>
      <c r="K778" s="1358"/>
      <c r="L778" s="1358"/>
      <c r="M778" s="1358"/>
      <c r="N778" s="1358"/>
      <c r="O778" s="1358"/>
      <c r="P778" s="1358"/>
      <c r="Q778" s="1358"/>
      <c r="R778" s="1358"/>
      <c r="S778" s="1358"/>
      <c r="T778" s="1358"/>
      <c r="U778" s="1359"/>
      <c r="V778" s="1740">
        <f>R3318</f>
        <v>0</v>
      </c>
      <c r="W778" s="1741"/>
      <c r="X778" s="1741"/>
      <c r="Y778" s="1742"/>
      <c r="Z778" s="1740">
        <f>U3318</f>
        <v>0</v>
      </c>
      <c r="AA778" s="1741"/>
      <c r="AB778" s="1741"/>
      <c r="AC778" s="1742"/>
      <c r="AD778" s="1046">
        <v>0</v>
      </c>
      <c r="AE778" s="1047"/>
      <c r="AF778" s="1047"/>
      <c r="AG778" s="1048"/>
    </row>
    <row r="779" spans="1:33" s="28" customFormat="1" ht="15" customHeight="1" x14ac:dyDescent="0.2">
      <c r="A779" s="1730"/>
      <c r="B779" s="1730"/>
      <c r="C779" s="1730"/>
      <c r="D779" s="1730">
        <v>4037</v>
      </c>
      <c r="E779" s="1730"/>
      <c r="F779" s="1730"/>
      <c r="G779" s="1730"/>
      <c r="H779" s="1357" t="s">
        <v>997</v>
      </c>
      <c r="I779" s="1358"/>
      <c r="J779" s="1358"/>
      <c r="K779" s="1358"/>
      <c r="L779" s="1358"/>
      <c r="M779" s="1358"/>
      <c r="N779" s="1358"/>
      <c r="O779" s="1358"/>
      <c r="P779" s="1358"/>
      <c r="Q779" s="1358"/>
      <c r="R779" s="1358"/>
      <c r="S779" s="1358"/>
      <c r="T779" s="1358"/>
      <c r="U779" s="1359"/>
      <c r="V779" s="1740">
        <f>R1854</f>
        <v>200000</v>
      </c>
      <c r="W779" s="1741"/>
      <c r="X779" s="1741"/>
      <c r="Y779" s="1742"/>
      <c r="Z779" s="1740">
        <f>U1854</f>
        <v>199800</v>
      </c>
      <c r="AA779" s="1741"/>
      <c r="AB779" s="1741"/>
      <c r="AC779" s="1742"/>
      <c r="AD779" s="1046">
        <f t="shared" si="25"/>
        <v>0.999</v>
      </c>
      <c r="AE779" s="1047"/>
      <c r="AF779" s="1047"/>
      <c r="AG779" s="1048"/>
    </row>
    <row r="780" spans="1:33" s="28" customFormat="1" ht="30" hidden="1" customHeight="1" x14ac:dyDescent="0.2">
      <c r="A780" s="1730"/>
      <c r="B780" s="1730"/>
      <c r="C780" s="1730"/>
      <c r="D780" s="1730">
        <v>5013</v>
      </c>
      <c r="E780" s="1730"/>
      <c r="F780" s="1730"/>
      <c r="G780" s="1730"/>
      <c r="H780" s="1357" t="s">
        <v>992</v>
      </c>
      <c r="I780" s="1358"/>
      <c r="J780" s="1358"/>
      <c r="K780" s="1358"/>
      <c r="L780" s="1358"/>
      <c r="M780" s="1358"/>
      <c r="N780" s="1358"/>
      <c r="O780" s="1358"/>
      <c r="P780" s="1358"/>
      <c r="Q780" s="1358"/>
      <c r="R780" s="1358"/>
      <c r="S780" s="1358"/>
      <c r="T780" s="1358"/>
      <c r="U780" s="1359"/>
      <c r="V780" s="1740">
        <f>R1857</f>
        <v>0</v>
      </c>
      <c r="W780" s="1741"/>
      <c r="X780" s="1741"/>
      <c r="Y780" s="1742"/>
      <c r="Z780" s="1740">
        <f>U1857</f>
        <v>0</v>
      </c>
      <c r="AA780" s="1741"/>
      <c r="AB780" s="1741"/>
      <c r="AC780" s="1742"/>
      <c r="AD780" s="1046" t="e">
        <f t="shared" si="25"/>
        <v>#DIV/0!</v>
      </c>
      <c r="AE780" s="1047"/>
      <c r="AF780" s="1047"/>
      <c r="AG780" s="1048"/>
    </row>
    <row r="781" spans="1:33" s="28" customFormat="1" ht="30" customHeight="1" x14ac:dyDescent="0.2">
      <c r="A781" s="1730"/>
      <c r="B781" s="1730"/>
      <c r="C781" s="1730"/>
      <c r="D781" s="1730">
        <v>4030</v>
      </c>
      <c r="E781" s="1730"/>
      <c r="F781" s="1730"/>
      <c r="G781" s="1730"/>
      <c r="H781" s="1357" t="s">
        <v>1228</v>
      </c>
      <c r="I781" s="1358"/>
      <c r="J781" s="1358"/>
      <c r="K781" s="1358"/>
      <c r="L781" s="1358"/>
      <c r="M781" s="1358"/>
      <c r="N781" s="1358"/>
      <c r="O781" s="1358"/>
      <c r="P781" s="1358"/>
      <c r="Q781" s="1358"/>
      <c r="R781" s="1358"/>
      <c r="S781" s="1358"/>
      <c r="T781" s="1358"/>
      <c r="U781" s="1359"/>
      <c r="V781" s="1740">
        <f>R1869</f>
        <v>7840000</v>
      </c>
      <c r="W781" s="1741"/>
      <c r="X781" s="1741"/>
      <c r="Y781" s="1742"/>
      <c r="Z781" s="1740">
        <f>U1869</f>
        <v>7328000</v>
      </c>
      <c r="AA781" s="1741"/>
      <c r="AB781" s="1741"/>
      <c r="AC781" s="1742"/>
      <c r="AD781" s="1046">
        <f t="shared" si="25"/>
        <v>0.9346938775510204</v>
      </c>
      <c r="AE781" s="1047"/>
      <c r="AF781" s="1047"/>
      <c r="AG781" s="1048"/>
    </row>
    <row r="782" spans="1:33" s="28" customFormat="1" ht="47.25" customHeight="1" x14ac:dyDescent="0.2">
      <c r="A782" s="1730"/>
      <c r="B782" s="1730"/>
      <c r="C782" s="1730"/>
      <c r="D782" s="1730">
        <v>4032</v>
      </c>
      <c r="E782" s="1730"/>
      <c r="F782" s="1730"/>
      <c r="G782" s="1730"/>
      <c r="H782" s="1357" t="s">
        <v>1231</v>
      </c>
      <c r="I782" s="1358"/>
      <c r="J782" s="1358"/>
      <c r="K782" s="1358"/>
      <c r="L782" s="1358"/>
      <c r="M782" s="1358"/>
      <c r="N782" s="1358"/>
      <c r="O782" s="1358"/>
      <c r="P782" s="1358"/>
      <c r="Q782" s="1358"/>
      <c r="R782" s="1358"/>
      <c r="S782" s="1358"/>
      <c r="T782" s="1358"/>
      <c r="U782" s="1359"/>
      <c r="V782" s="1740">
        <f>R1877</f>
        <v>3901721.44</v>
      </c>
      <c r="W782" s="1741"/>
      <c r="X782" s="1741"/>
      <c r="Y782" s="1742"/>
      <c r="Z782" s="1740">
        <f>U1877</f>
        <v>1401721.44</v>
      </c>
      <c r="AA782" s="1741"/>
      <c r="AB782" s="1741"/>
      <c r="AC782" s="1742"/>
      <c r="AD782" s="1046">
        <f t="shared" si="25"/>
        <v>0.35925717956943642</v>
      </c>
      <c r="AE782" s="1047"/>
      <c r="AF782" s="1047"/>
      <c r="AG782" s="1048"/>
    </row>
    <row r="783" spans="1:33" s="28" customFormat="1" ht="41.25" customHeight="1" x14ac:dyDescent="0.2">
      <c r="A783" s="1730"/>
      <c r="B783" s="1730"/>
      <c r="C783" s="1730"/>
      <c r="D783" s="1730">
        <v>4033</v>
      </c>
      <c r="E783" s="1730"/>
      <c r="F783" s="1730"/>
      <c r="G783" s="1730"/>
      <c r="H783" s="1357" t="s">
        <v>1233</v>
      </c>
      <c r="I783" s="1358"/>
      <c r="J783" s="1358"/>
      <c r="K783" s="1358"/>
      <c r="L783" s="1358"/>
      <c r="M783" s="1358"/>
      <c r="N783" s="1358"/>
      <c r="O783" s="1358"/>
      <c r="P783" s="1358"/>
      <c r="Q783" s="1358"/>
      <c r="R783" s="1358"/>
      <c r="S783" s="1358"/>
      <c r="T783" s="1358"/>
      <c r="U783" s="1359"/>
      <c r="V783" s="1740">
        <f>R1886</f>
        <v>2827750</v>
      </c>
      <c r="W783" s="1741"/>
      <c r="X783" s="1741"/>
      <c r="Y783" s="1742"/>
      <c r="Z783" s="1740">
        <f>U1886</f>
        <v>1347750</v>
      </c>
      <c r="AA783" s="1741"/>
      <c r="AB783" s="1741"/>
      <c r="AC783" s="1742"/>
      <c r="AD783" s="1046">
        <f t="shared" si="25"/>
        <v>0.47661568384758202</v>
      </c>
      <c r="AE783" s="1047"/>
      <c r="AF783" s="1047"/>
      <c r="AG783" s="1048"/>
    </row>
    <row r="784" spans="1:33" s="28" customFormat="1" ht="26.25" customHeight="1" x14ac:dyDescent="0.2">
      <c r="A784" s="1730"/>
      <c r="B784" s="1730"/>
      <c r="C784" s="1730"/>
      <c r="D784" s="1730">
        <v>5008</v>
      </c>
      <c r="E784" s="1730"/>
      <c r="F784" s="1730"/>
      <c r="G784" s="1730"/>
      <c r="H784" s="1357" t="s">
        <v>1322</v>
      </c>
      <c r="I784" s="1358"/>
      <c r="J784" s="1358"/>
      <c r="K784" s="1358"/>
      <c r="L784" s="1358"/>
      <c r="M784" s="1358"/>
      <c r="N784" s="1358"/>
      <c r="O784" s="1358"/>
      <c r="P784" s="1358"/>
      <c r="Q784" s="1358"/>
      <c r="R784" s="1358"/>
      <c r="S784" s="1358"/>
      <c r="T784" s="1358"/>
      <c r="U784" s="1359"/>
      <c r="V784" s="1740">
        <f>R1894</f>
        <v>1594000.06</v>
      </c>
      <c r="W784" s="1741"/>
      <c r="X784" s="1741"/>
      <c r="Y784" s="1742"/>
      <c r="Z784" s="1740">
        <f>U1894</f>
        <v>1594000.06</v>
      </c>
      <c r="AA784" s="1741"/>
      <c r="AB784" s="1741"/>
      <c r="AC784" s="1742"/>
      <c r="AD784" s="1046">
        <f t="shared" si="25"/>
        <v>1</v>
      </c>
      <c r="AE784" s="1047"/>
      <c r="AF784" s="1047"/>
      <c r="AG784" s="1048"/>
    </row>
    <row r="785" spans="1:33" s="28" customFormat="1" ht="26.25" customHeight="1" x14ac:dyDescent="0.2">
      <c r="A785" s="1730"/>
      <c r="B785" s="1730"/>
      <c r="C785" s="1730"/>
      <c r="D785" s="1730">
        <v>4041</v>
      </c>
      <c r="E785" s="1730"/>
      <c r="F785" s="1730"/>
      <c r="G785" s="1730"/>
      <c r="H785" s="1357" t="s">
        <v>1357</v>
      </c>
      <c r="I785" s="1358"/>
      <c r="J785" s="1358"/>
      <c r="K785" s="1358"/>
      <c r="L785" s="1358"/>
      <c r="M785" s="1358"/>
      <c r="N785" s="1358"/>
      <c r="O785" s="1358"/>
      <c r="P785" s="1358"/>
      <c r="Q785" s="1358"/>
      <c r="R785" s="1358"/>
      <c r="S785" s="1358"/>
      <c r="T785" s="1358"/>
      <c r="U785" s="1359"/>
      <c r="V785" s="1740">
        <f>R1901</f>
        <v>2965346.72</v>
      </c>
      <c r="W785" s="1741"/>
      <c r="X785" s="1741"/>
      <c r="Y785" s="1742"/>
      <c r="Z785" s="1740">
        <f>U1901</f>
        <v>2964416.06</v>
      </c>
      <c r="AA785" s="1741"/>
      <c r="AB785" s="1741"/>
      <c r="AC785" s="1742"/>
      <c r="AD785" s="1046">
        <f t="shared" si="25"/>
        <v>0.99968615474415745</v>
      </c>
      <c r="AE785" s="1047"/>
      <c r="AF785" s="1047"/>
      <c r="AG785" s="1048"/>
    </row>
    <row r="786" spans="1:33" s="28" customFormat="1" ht="26.25" customHeight="1" x14ac:dyDescent="0.2">
      <c r="A786" s="1730"/>
      <c r="B786" s="1730"/>
      <c r="C786" s="1730"/>
      <c r="D786" s="1730">
        <v>4042</v>
      </c>
      <c r="E786" s="1730"/>
      <c r="F786" s="1730"/>
      <c r="G786" s="1730"/>
      <c r="H786" s="1357" t="s">
        <v>1978</v>
      </c>
      <c r="I786" s="1358"/>
      <c r="J786" s="1358"/>
      <c r="K786" s="1358"/>
      <c r="L786" s="1358"/>
      <c r="M786" s="1358"/>
      <c r="N786" s="1358"/>
      <c r="O786" s="1358"/>
      <c r="P786" s="1358"/>
      <c r="Q786" s="1358"/>
      <c r="R786" s="1358"/>
      <c r="S786" s="1358"/>
      <c r="T786" s="1358"/>
      <c r="U786" s="1359"/>
      <c r="V786" s="1740">
        <f>R1910</f>
        <v>499660</v>
      </c>
      <c r="W786" s="1741"/>
      <c r="X786" s="1741"/>
      <c r="Y786" s="1742"/>
      <c r="Z786" s="1740">
        <f>U1910</f>
        <v>499660</v>
      </c>
      <c r="AA786" s="1741"/>
      <c r="AB786" s="1741"/>
      <c r="AC786" s="1742"/>
      <c r="AD786" s="1046">
        <f t="shared" ref="AD786" si="26">(Z786/V786)</f>
        <v>1</v>
      </c>
      <c r="AE786" s="1047"/>
      <c r="AF786" s="1047"/>
      <c r="AG786" s="1048"/>
    </row>
    <row r="787" spans="1:33" s="28" customFormat="1" ht="15" customHeight="1" x14ac:dyDescent="0.2">
      <c r="A787" s="1736">
        <v>1301</v>
      </c>
      <c r="B787" s="1736"/>
      <c r="C787" s="1736"/>
      <c r="D787" s="1784"/>
      <c r="E787" s="1784"/>
      <c r="F787" s="1784"/>
      <c r="G787" s="1784"/>
      <c r="H787" s="1765" t="s">
        <v>267</v>
      </c>
      <c r="I787" s="1766"/>
      <c r="J787" s="1766"/>
      <c r="K787" s="1766"/>
      <c r="L787" s="1766"/>
      <c r="M787" s="1766"/>
      <c r="N787" s="1766"/>
      <c r="O787" s="1766"/>
      <c r="P787" s="1766"/>
      <c r="Q787" s="1766"/>
      <c r="R787" s="1766"/>
      <c r="S787" s="1766"/>
      <c r="T787" s="1766"/>
      <c r="U787" s="1767"/>
      <c r="V787" s="1731">
        <f>SUM(V788:V794)</f>
        <v>80994542.210000008</v>
      </c>
      <c r="W787" s="1732"/>
      <c r="X787" s="1732"/>
      <c r="Y787" s="1733"/>
      <c r="Z787" s="1731">
        <f>SUM(Z788:Z794)</f>
        <v>57088509.079999998</v>
      </c>
      <c r="AA787" s="1732"/>
      <c r="AB787" s="1732"/>
      <c r="AC787" s="1733"/>
      <c r="AD787" s="1777">
        <f t="shared" si="25"/>
        <v>0.70484390086411963</v>
      </c>
      <c r="AE787" s="1778"/>
      <c r="AF787" s="1778"/>
      <c r="AG787" s="1779"/>
    </row>
    <row r="788" spans="1:33" s="28" customFormat="1" ht="24" customHeight="1" x14ac:dyDescent="0.2">
      <c r="A788" s="1735"/>
      <c r="B788" s="1735"/>
      <c r="C788" s="1735"/>
      <c r="D788" s="1730" t="s">
        <v>268</v>
      </c>
      <c r="E788" s="1730"/>
      <c r="F788" s="1730"/>
      <c r="G788" s="1730"/>
      <c r="H788" s="1357" t="s">
        <v>269</v>
      </c>
      <c r="I788" s="1358"/>
      <c r="J788" s="1358"/>
      <c r="K788" s="1358"/>
      <c r="L788" s="1358"/>
      <c r="M788" s="1358"/>
      <c r="N788" s="1358"/>
      <c r="O788" s="1358"/>
      <c r="P788" s="1358"/>
      <c r="Q788" s="1358"/>
      <c r="R788" s="1358"/>
      <c r="S788" s="1358"/>
      <c r="T788" s="1358"/>
      <c r="U788" s="1359"/>
      <c r="V788" s="1740">
        <f>+R1928</f>
        <v>22650000</v>
      </c>
      <c r="W788" s="1741"/>
      <c r="X788" s="1741"/>
      <c r="Y788" s="1742"/>
      <c r="Z788" s="1740">
        <f>+U1928</f>
        <v>20669912.879999999</v>
      </c>
      <c r="AA788" s="1741"/>
      <c r="AB788" s="1741"/>
      <c r="AC788" s="1742"/>
      <c r="AD788" s="1046">
        <f t="shared" si="25"/>
        <v>0.91257893509933774</v>
      </c>
      <c r="AE788" s="1047"/>
      <c r="AF788" s="1047"/>
      <c r="AG788" s="1048"/>
    </row>
    <row r="789" spans="1:33" s="28" customFormat="1" ht="15" customHeight="1" x14ac:dyDescent="0.2">
      <c r="A789" s="1735"/>
      <c r="B789" s="1735"/>
      <c r="C789" s="1735"/>
      <c r="D789" s="1730" t="s">
        <v>270</v>
      </c>
      <c r="E789" s="1730"/>
      <c r="F789" s="1730"/>
      <c r="G789" s="1730"/>
      <c r="H789" s="1357" t="s">
        <v>271</v>
      </c>
      <c r="I789" s="1358"/>
      <c r="J789" s="1358"/>
      <c r="K789" s="1358"/>
      <c r="L789" s="1358"/>
      <c r="M789" s="1358"/>
      <c r="N789" s="1358"/>
      <c r="O789" s="1358"/>
      <c r="P789" s="1358"/>
      <c r="Q789" s="1358"/>
      <c r="R789" s="1358"/>
      <c r="S789" s="1358"/>
      <c r="T789" s="1358"/>
      <c r="U789" s="1359"/>
      <c r="V789" s="1740">
        <f>R1935</f>
        <v>1730000</v>
      </c>
      <c r="W789" s="1741"/>
      <c r="X789" s="1741"/>
      <c r="Y789" s="1742"/>
      <c r="Z789" s="1740">
        <f>U1935</f>
        <v>1721913.54</v>
      </c>
      <c r="AA789" s="1741"/>
      <c r="AB789" s="1741"/>
      <c r="AC789" s="1742"/>
      <c r="AD789" s="1046">
        <f t="shared" si="25"/>
        <v>0.99532574566473986</v>
      </c>
      <c r="AE789" s="1047"/>
      <c r="AF789" s="1047"/>
      <c r="AG789" s="1048"/>
    </row>
    <row r="790" spans="1:33" s="28" customFormat="1" ht="15" customHeight="1" x14ac:dyDescent="0.2">
      <c r="A790" s="1730"/>
      <c r="B790" s="1730"/>
      <c r="C790" s="1730"/>
      <c r="D790" s="1730">
        <v>4031</v>
      </c>
      <c r="E790" s="1730"/>
      <c r="F790" s="1730"/>
      <c r="G790" s="1730"/>
      <c r="H790" s="1357" t="s">
        <v>272</v>
      </c>
      <c r="I790" s="1358"/>
      <c r="J790" s="1358"/>
      <c r="K790" s="1358"/>
      <c r="L790" s="1358"/>
      <c r="M790" s="1358"/>
      <c r="N790" s="1358"/>
      <c r="O790" s="1358"/>
      <c r="P790" s="1358"/>
      <c r="Q790" s="1358"/>
      <c r="R790" s="1358"/>
      <c r="S790" s="1358"/>
      <c r="T790" s="1358"/>
      <c r="U790" s="1359"/>
      <c r="V790" s="1740">
        <f>R1941</f>
        <v>1800000</v>
      </c>
      <c r="W790" s="1741"/>
      <c r="X790" s="1741"/>
      <c r="Y790" s="1742"/>
      <c r="Z790" s="1740">
        <f>U1941</f>
        <v>1800000</v>
      </c>
      <c r="AA790" s="1741"/>
      <c r="AB790" s="1741"/>
      <c r="AC790" s="1742"/>
      <c r="AD790" s="1046">
        <f t="shared" si="25"/>
        <v>1</v>
      </c>
      <c r="AE790" s="1047"/>
      <c r="AF790" s="1047"/>
      <c r="AG790" s="1048"/>
    </row>
    <row r="791" spans="1:33" s="28" customFormat="1" ht="15" customHeight="1" x14ac:dyDescent="0.2">
      <c r="A791" s="1730"/>
      <c r="B791" s="1730"/>
      <c r="C791" s="1730"/>
      <c r="D791" s="1730">
        <v>4033</v>
      </c>
      <c r="E791" s="1730"/>
      <c r="F791" s="1730"/>
      <c r="G791" s="1730"/>
      <c r="H791" s="1357" t="s">
        <v>273</v>
      </c>
      <c r="I791" s="1358"/>
      <c r="J791" s="1358"/>
      <c r="K791" s="1358"/>
      <c r="L791" s="1358"/>
      <c r="M791" s="1358"/>
      <c r="N791" s="1358"/>
      <c r="O791" s="1358"/>
      <c r="P791" s="1358"/>
      <c r="Q791" s="1358"/>
      <c r="R791" s="1358"/>
      <c r="S791" s="1358"/>
      <c r="T791" s="1358"/>
      <c r="U791" s="1359"/>
      <c r="V791" s="1740">
        <f>R1948</f>
        <v>300000</v>
      </c>
      <c r="W791" s="1741"/>
      <c r="X791" s="1741"/>
      <c r="Y791" s="1742"/>
      <c r="Z791" s="1740">
        <f>U1948</f>
        <v>0</v>
      </c>
      <c r="AA791" s="1741"/>
      <c r="AB791" s="1741"/>
      <c r="AC791" s="1742"/>
      <c r="AD791" s="1046">
        <f t="shared" si="25"/>
        <v>0</v>
      </c>
      <c r="AE791" s="1047"/>
      <c r="AF791" s="1047"/>
      <c r="AG791" s="1048"/>
    </row>
    <row r="792" spans="1:33" s="28" customFormat="1" ht="15" customHeight="1" x14ac:dyDescent="0.2">
      <c r="A792" s="1730"/>
      <c r="B792" s="1730"/>
      <c r="C792" s="1730"/>
      <c r="D792" s="1730">
        <v>5002</v>
      </c>
      <c r="E792" s="1730"/>
      <c r="F792" s="1730"/>
      <c r="G792" s="1730"/>
      <c r="H792" s="1357" t="s">
        <v>1218</v>
      </c>
      <c r="I792" s="1358"/>
      <c r="J792" s="1358"/>
      <c r="K792" s="1358"/>
      <c r="L792" s="1358"/>
      <c r="M792" s="1358"/>
      <c r="N792" s="1358"/>
      <c r="O792" s="1358"/>
      <c r="P792" s="1358"/>
      <c r="Q792" s="1358"/>
      <c r="R792" s="1358"/>
      <c r="S792" s="1358"/>
      <c r="T792" s="1358"/>
      <c r="U792" s="1359"/>
      <c r="V792" s="1740">
        <f>R1958</f>
        <v>43887903.329999998</v>
      </c>
      <c r="W792" s="1741"/>
      <c r="X792" s="1741"/>
      <c r="Y792" s="1742"/>
      <c r="Z792" s="1740">
        <f>U1958</f>
        <v>22270043.780000001</v>
      </c>
      <c r="AA792" s="1741"/>
      <c r="AB792" s="1741"/>
      <c r="AC792" s="1742"/>
      <c r="AD792" s="1046">
        <f t="shared" si="25"/>
        <v>0.50743011377299263</v>
      </c>
      <c r="AE792" s="1047"/>
      <c r="AF792" s="1047"/>
      <c r="AG792" s="1048"/>
    </row>
    <row r="793" spans="1:33" s="28" customFormat="1" ht="43.5" customHeight="1" x14ac:dyDescent="0.2">
      <c r="A793" s="1730"/>
      <c r="B793" s="1730"/>
      <c r="C793" s="1730"/>
      <c r="D793" s="1730">
        <v>4031</v>
      </c>
      <c r="E793" s="1730"/>
      <c r="F793" s="1730"/>
      <c r="G793" s="1730"/>
      <c r="H793" s="1357" t="s">
        <v>1229</v>
      </c>
      <c r="I793" s="1358"/>
      <c r="J793" s="1358"/>
      <c r="K793" s="1358"/>
      <c r="L793" s="1358"/>
      <c r="M793" s="1358"/>
      <c r="N793" s="1358"/>
      <c r="O793" s="1358"/>
      <c r="P793" s="1358"/>
      <c r="Q793" s="1358"/>
      <c r="R793" s="1358"/>
      <c r="S793" s="1358"/>
      <c r="T793" s="1358"/>
      <c r="U793" s="1359"/>
      <c r="V793" s="1740">
        <f>R1966</f>
        <v>396506.4</v>
      </c>
      <c r="W793" s="1741"/>
      <c r="X793" s="1741"/>
      <c r="Y793" s="1742"/>
      <c r="Z793" s="1740">
        <f>U1966</f>
        <v>396506.4</v>
      </c>
      <c r="AA793" s="1741"/>
      <c r="AB793" s="1741"/>
      <c r="AC793" s="1742"/>
      <c r="AD793" s="1046">
        <f t="shared" si="25"/>
        <v>1</v>
      </c>
      <c r="AE793" s="1047"/>
      <c r="AF793" s="1047"/>
      <c r="AG793" s="1048"/>
    </row>
    <row r="794" spans="1:33" s="28" customFormat="1" ht="26.25" customHeight="1" x14ac:dyDescent="0.2">
      <c r="A794" s="1730"/>
      <c r="B794" s="1730"/>
      <c r="C794" s="1730"/>
      <c r="D794" s="1730">
        <v>5014</v>
      </c>
      <c r="E794" s="1730"/>
      <c r="F794" s="1730"/>
      <c r="G794" s="1730"/>
      <c r="H794" s="1357" t="s">
        <v>1972</v>
      </c>
      <c r="I794" s="1358"/>
      <c r="J794" s="1358"/>
      <c r="K794" s="1358"/>
      <c r="L794" s="1358"/>
      <c r="M794" s="1358"/>
      <c r="N794" s="1358"/>
      <c r="O794" s="1358"/>
      <c r="P794" s="1358"/>
      <c r="Q794" s="1358"/>
      <c r="R794" s="1358"/>
      <c r="S794" s="1358"/>
      <c r="T794" s="1358"/>
      <c r="U794" s="1359"/>
      <c r="V794" s="1740">
        <f>R1969</f>
        <v>10230132.48</v>
      </c>
      <c r="W794" s="1741"/>
      <c r="X794" s="1741"/>
      <c r="Y794" s="1742"/>
      <c r="Z794" s="1740">
        <f>U1969</f>
        <v>10230132.48</v>
      </c>
      <c r="AA794" s="1741"/>
      <c r="AB794" s="1741"/>
      <c r="AC794" s="1742"/>
      <c r="AD794" s="1046">
        <f t="shared" ref="AD794" si="27">(Z794/V794)</f>
        <v>1</v>
      </c>
      <c r="AE794" s="1047"/>
      <c r="AF794" s="1047"/>
      <c r="AG794" s="1048"/>
    </row>
    <row r="795" spans="1:33" s="28" customFormat="1" ht="15" customHeight="1" x14ac:dyDescent="0.2">
      <c r="A795" s="1734" t="s">
        <v>274</v>
      </c>
      <c r="B795" s="1734"/>
      <c r="C795" s="1734"/>
      <c r="D795" s="1784"/>
      <c r="E795" s="1784"/>
      <c r="F795" s="1784"/>
      <c r="G795" s="1784"/>
      <c r="H795" s="1765" t="s">
        <v>275</v>
      </c>
      <c r="I795" s="1766"/>
      <c r="J795" s="1766"/>
      <c r="K795" s="1766"/>
      <c r="L795" s="1766"/>
      <c r="M795" s="1766"/>
      <c r="N795" s="1766"/>
      <c r="O795" s="1766"/>
      <c r="P795" s="1766"/>
      <c r="Q795" s="1766"/>
      <c r="R795" s="1766"/>
      <c r="S795" s="1766"/>
      <c r="T795" s="1766"/>
      <c r="U795" s="1767"/>
      <c r="V795" s="1731">
        <f>SUM(V796:V807)</f>
        <v>374267546.80000001</v>
      </c>
      <c r="W795" s="1732"/>
      <c r="X795" s="1732"/>
      <c r="Y795" s="1733"/>
      <c r="Z795" s="1731">
        <f>SUM(Z796:Z807)</f>
        <v>338596526.25</v>
      </c>
      <c r="AA795" s="1732"/>
      <c r="AB795" s="1732"/>
      <c r="AC795" s="1733"/>
      <c r="AD795" s="1777">
        <f t="shared" si="25"/>
        <v>0.90469112041642819</v>
      </c>
      <c r="AE795" s="1778"/>
      <c r="AF795" s="1778"/>
      <c r="AG795" s="1779"/>
    </row>
    <row r="796" spans="1:33" s="28" customFormat="1" ht="15" customHeight="1" x14ac:dyDescent="0.2">
      <c r="A796" s="1737"/>
      <c r="B796" s="1737"/>
      <c r="C796" s="1737"/>
      <c r="D796" s="1730" t="s">
        <v>276</v>
      </c>
      <c r="E796" s="1730"/>
      <c r="F796" s="1730"/>
      <c r="G796" s="1730"/>
      <c r="H796" s="1357" t="s">
        <v>277</v>
      </c>
      <c r="I796" s="1358"/>
      <c r="J796" s="1358"/>
      <c r="K796" s="1358"/>
      <c r="L796" s="1358"/>
      <c r="M796" s="1358"/>
      <c r="N796" s="1358"/>
      <c r="O796" s="1358"/>
      <c r="P796" s="1358"/>
      <c r="Q796" s="1358"/>
      <c r="R796" s="1358"/>
      <c r="S796" s="1358"/>
      <c r="T796" s="1358"/>
      <c r="U796" s="1359"/>
      <c r="V796" s="1740">
        <f>R2013</f>
        <v>269235996.24000001</v>
      </c>
      <c r="W796" s="1741"/>
      <c r="X796" s="1741"/>
      <c r="Y796" s="1742"/>
      <c r="Z796" s="1740">
        <f>U2013</f>
        <v>250274929.88000003</v>
      </c>
      <c r="AA796" s="1741"/>
      <c r="AB796" s="1741"/>
      <c r="AC796" s="1742"/>
      <c r="AD796" s="1046">
        <f t="shared" si="25"/>
        <v>0.92957454937378481</v>
      </c>
      <c r="AE796" s="1047"/>
      <c r="AF796" s="1047"/>
      <c r="AG796" s="1048"/>
    </row>
    <row r="797" spans="1:33" s="28" customFormat="1" ht="15" customHeight="1" x14ac:dyDescent="0.2">
      <c r="A797" s="1737"/>
      <c r="B797" s="1737"/>
      <c r="C797" s="1737"/>
      <c r="D797" s="1730" t="s">
        <v>278</v>
      </c>
      <c r="E797" s="1730"/>
      <c r="F797" s="1730"/>
      <c r="G797" s="1730"/>
      <c r="H797" s="1357" t="s">
        <v>279</v>
      </c>
      <c r="I797" s="1358"/>
      <c r="J797" s="1358"/>
      <c r="K797" s="1358"/>
      <c r="L797" s="1358"/>
      <c r="M797" s="1358"/>
      <c r="N797" s="1358"/>
      <c r="O797" s="1358"/>
      <c r="P797" s="1358"/>
      <c r="Q797" s="1358"/>
      <c r="R797" s="1358"/>
      <c r="S797" s="1358"/>
      <c r="T797" s="1358"/>
      <c r="U797" s="1359"/>
      <c r="V797" s="1740">
        <f>R2435</f>
        <v>85960877</v>
      </c>
      <c r="W797" s="1741"/>
      <c r="X797" s="1741"/>
      <c r="Y797" s="1742"/>
      <c r="Z797" s="1740">
        <f>U2435</f>
        <v>76426761.719999999</v>
      </c>
      <c r="AA797" s="1741"/>
      <c r="AB797" s="1741"/>
      <c r="AC797" s="1742"/>
      <c r="AD797" s="1046">
        <f t="shared" si="25"/>
        <v>0.88908773836730404</v>
      </c>
      <c r="AE797" s="1047"/>
      <c r="AF797" s="1047"/>
      <c r="AG797" s="1048"/>
    </row>
    <row r="798" spans="1:33" s="28" customFormat="1" ht="15" customHeight="1" x14ac:dyDescent="0.2">
      <c r="A798" s="1737"/>
      <c r="B798" s="1737"/>
      <c r="C798" s="1737"/>
      <c r="D798" s="1730" t="s">
        <v>280</v>
      </c>
      <c r="E798" s="1730"/>
      <c r="F798" s="1730"/>
      <c r="G798" s="1730"/>
      <c r="H798" s="1357" t="s">
        <v>281</v>
      </c>
      <c r="I798" s="1358"/>
      <c r="J798" s="1358"/>
      <c r="K798" s="1358"/>
      <c r="L798" s="1358"/>
      <c r="M798" s="1358"/>
      <c r="N798" s="1358"/>
      <c r="O798" s="1358"/>
      <c r="P798" s="1358"/>
      <c r="Q798" s="1358"/>
      <c r="R798" s="1358"/>
      <c r="S798" s="1358"/>
      <c r="T798" s="1358"/>
      <c r="U798" s="1359"/>
      <c r="V798" s="1740">
        <f>R2023</f>
        <v>5000000</v>
      </c>
      <c r="W798" s="1741"/>
      <c r="X798" s="1741"/>
      <c r="Y798" s="1742"/>
      <c r="Z798" s="1740">
        <f>U2023</f>
        <v>282564.69</v>
      </c>
      <c r="AA798" s="1741"/>
      <c r="AB798" s="1741"/>
      <c r="AC798" s="1742"/>
      <c r="AD798" s="1046">
        <f t="shared" si="25"/>
        <v>5.6512937999999999E-2</v>
      </c>
      <c r="AE798" s="1047"/>
      <c r="AF798" s="1047"/>
      <c r="AG798" s="1048"/>
    </row>
    <row r="799" spans="1:33" s="28" customFormat="1" ht="15" customHeight="1" x14ac:dyDescent="0.2">
      <c r="A799" s="1737"/>
      <c r="B799" s="1737"/>
      <c r="C799" s="1737"/>
      <c r="D799" s="1730" t="s">
        <v>282</v>
      </c>
      <c r="E799" s="1730"/>
      <c r="F799" s="1730"/>
      <c r="G799" s="1730"/>
      <c r="H799" s="1357" t="s">
        <v>283</v>
      </c>
      <c r="I799" s="1358"/>
      <c r="J799" s="1358"/>
      <c r="K799" s="1358"/>
      <c r="L799" s="1358"/>
      <c r="M799" s="1358"/>
      <c r="N799" s="1358"/>
      <c r="O799" s="1358"/>
      <c r="P799" s="1358"/>
      <c r="Q799" s="1358"/>
      <c r="R799" s="1358"/>
      <c r="S799" s="1358"/>
      <c r="T799" s="1358"/>
      <c r="U799" s="1359"/>
      <c r="V799" s="1740">
        <f>R925</f>
        <v>2818300</v>
      </c>
      <c r="W799" s="1741"/>
      <c r="X799" s="1741"/>
      <c r="Y799" s="1742"/>
      <c r="Z799" s="1740">
        <f>U925</f>
        <v>2595457.54</v>
      </c>
      <c r="AA799" s="1741"/>
      <c r="AB799" s="1741"/>
      <c r="AC799" s="1742"/>
      <c r="AD799" s="1046">
        <f t="shared" si="25"/>
        <v>0.92093018486321543</v>
      </c>
      <c r="AE799" s="1047"/>
      <c r="AF799" s="1047"/>
      <c r="AG799" s="1048"/>
    </row>
    <row r="800" spans="1:33" s="28" customFormat="1" ht="15" customHeight="1" x14ac:dyDescent="0.2">
      <c r="A800" s="1737"/>
      <c r="B800" s="1737"/>
      <c r="C800" s="1737"/>
      <c r="D800" s="1730" t="s">
        <v>284</v>
      </c>
      <c r="E800" s="1730"/>
      <c r="F800" s="1730"/>
      <c r="G800" s="1730"/>
      <c r="H800" s="1357" t="s">
        <v>285</v>
      </c>
      <c r="I800" s="1358"/>
      <c r="J800" s="1358"/>
      <c r="K800" s="1358"/>
      <c r="L800" s="1358"/>
      <c r="M800" s="1358"/>
      <c r="N800" s="1358"/>
      <c r="O800" s="1358"/>
      <c r="P800" s="1358"/>
      <c r="Q800" s="1358"/>
      <c r="R800" s="1358"/>
      <c r="S800" s="1358"/>
      <c r="T800" s="1358"/>
      <c r="U800" s="1359"/>
      <c r="V800" s="1740">
        <f>R2032</f>
        <v>800000</v>
      </c>
      <c r="W800" s="1741"/>
      <c r="X800" s="1741"/>
      <c r="Y800" s="1742"/>
      <c r="Z800" s="1740">
        <f>U2032</f>
        <v>800000</v>
      </c>
      <c r="AA800" s="1741"/>
      <c r="AB800" s="1741"/>
      <c r="AC800" s="1742"/>
      <c r="AD800" s="1046">
        <f t="shared" si="25"/>
        <v>1</v>
      </c>
      <c r="AE800" s="1047"/>
      <c r="AF800" s="1047"/>
      <c r="AG800" s="1048"/>
    </row>
    <row r="801" spans="1:33" s="28" customFormat="1" ht="15" customHeight="1" x14ac:dyDescent="0.2">
      <c r="A801" s="1735"/>
      <c r="B801" s="1735"/>
      <c r="C801" s="1735"/>
      <c r="D801" s="1730" t="s">
        <v>286</v>
      </c>
      <c r="E801" s="1730"/>
      <c r="F801" s="1730"/>
      <c r="G801" s="1730"/>
      <c r="H801" s="1357" t="s">
        <v>287</v>
      </c>
      <c r="I801" s="1358"/>
      <c r="J801" s="1358"/>
      <c r="K801" s="1358"/>
      <c r="L801" s="1358"/>
      <c r="M801" s="1358"/>
      <c r="N801" s="1358"/>
      <c r="O801" s="1358"/>
      <c r="P801" s="1358"/>
      <c r="Q801" s="1358"/>
      <c r="R801" s="1358"/>
      <c r="S801" s="1358"/>
      <c r="T801" s="1358"/>
      <c r="U801" s="1359"/>
      <c r="V801" s="1740">
        <f>R2038</f>
        <v>226601.26</v>
      </c>
      <c r="W801" s="1741"/>
      <c r="X801" s="1741"/>
      <c r="Y801" s="1742"/>
      <c r="Z801" s="1740">
        <f>U2038</f>
        <v>0</v>
      </c>
      <c r="AA801" s="1741"/>
      <c r="AB801" s="1741"/>
      <c r="AC801" s="1742"/>
      <c r="AD801" s="1046">
        <f t="shared" si="25"/>
        <v>0</v>
      </c>
      <c r="AE801" s="1047"/>
      <c r="AF801" s="1047"/>
      <c r="AG801" s="1048"/>
    </row>
    <row r="802" spans="1:33" s="28" customFormat="1" ht="15" customHeight="1" x14ac:dyDescent="0.2">
      <c r="A802" s="1735"/>
      <c r="B802" s="1735"/>
      <c r="C802" s="1735"/>
      <c r="D802" s="1730" t="s">
        <v>288</v>
      </c>
      <c r="E802" s="1730"/>
      <c r="F802" s="1730"/>
      <c r="G802" s="1730"/>
      <c r="H802" s="1357" t="s">
        <v>289</v>
      </c>
      <c r="I802" s="1358"/>
      <c r="J802" s="1358"/>
      <c r="K802" s="1358"/>
      <c r="L802" s="1358"/>
      <c r="M802" s="1358"/>
      <c r="N802" s="1358"/>
      <c r="O802" s="1358"/>
      <c r="P802" s="1358"/>
      <c r="Q802" s="1358"/>
      <c r="R802" s="1358"/>
      <c r="S802" s="1358"/>
      <c r="T802" s="1358"/>
      <c r="U802" s="1359"/>
      <c r="V802" s="1740">
        <f>R2044</f>
        <v>456750</v>
      </c>
      <c r="W802" s="1741"/>
      <c r="X802" s="1741"/>
      <c r="Y802" s="1742"/>
      <c r="Z802" s="1740">
        <f>U2044</f>
        <v>0</v>
      </c>
      <c r="AA802" s="1741"/>
      <c r="AB802" s="1741"/>
      <c r="AC802" s="1742"/>
      <c r="AD802" s="1046">
        <f t="shared" si="25"/>
        <v>0</v>
      </c>
      <c r="AE802" s="1047"/>
      <c r="AF802" s="1047"/>
      <c r="AG802" s="1048"/>
    </row>
    <row r="803" spans="1:33" s="28" customFormat="1" ht="15" customHeight="1" x14ac:dyDescent="0.2">
      <c r="A803" s="1735"/>
      <c r="B803" s="1735"/>
      <c r="C803" s="1735"/>
      <c r="D803" s="1730">
        <v>4034</v>
      </c>
      <c r="E803" s="1730"/>
      <c r="F803" s="1730"/>
      <c r="G803" s="1730"/>
      <c r="H803" s="1357" t="s">
        <v>290</v>
      </c>
      <c r="I803" s="1358"/>
      <c r="J803" s="1358"/>
      <c r="K803" s="1358"/>
      <c r="L803" s="1358"/>
      <c r="M803" s="1358"/>
      <c r="N803" s="1358"/>
      <c r="O803" s="1358"/>
      <c r="P803" s="1358"/>
      <c r="Q803" s="1358"/>
      <c r="R803" s="1358"/>
      <c r="S803" s="1358"/>
      <c r="T803" s="1358"/>
      <c r="U803" s="1359"/>
      <c r="V803" s="1740">
        <f>R2053</f>
        <v>2700000</v>
      </c>
      <c r="W803" s="1741"/>
      <c r="X803" s="1741"/>
      <c r="Y803" s="1742"/>
      <c r="Z803" s="1740">
        <f>U2053</f>
        <v>2499101.39</v>
      </c>
      <c r="AA803" s="1741"/>
      <c r="AB803" s="1741"/>
      <c r="AC803" s="1742"/>
      <c r="AD803" s="1046">
        <f t="shared" si="25"/>
        <v>0.92559310740740741</v>
      </c>
      <c r="AE803" s="1047"/>
      <c r="AF803" s="1047"/>
      <c r="AG803" s="1048"/>
    </row>
    <row r="804" spans="1:33" s="28" customFormat="1" ht="33" customHeight="1" x14ac:dyDescent="0.2">
      <c r="A804" s="1735"/>
      <c r="B804" s="1735"/>
      <c r="C804" s="1735"/>
      <c r="D804" s="1730">
        <v>5001</v>
      </c>
      <c r="E804" s="1730"/>
      <c r="F804" s="1730"/>
      <c r="G804" s="1730"/>
      <c r="H804" s="1357" t="s">
        <v>1216</v>
      </c>
      <c r="I804" s="1358"/>
      <c r="J804" s="1358"/>
      <c r="K804" s="1358"/>
      <c r="L804" s="1358"/>
      <c r="M804" s="1358"/>
      <c r="N804" s="1358"/>
      <c r="O804" s="1358"/>
      <c r="P804" s="1358"/>
      <c r="Q804" s="1358"/>
      <c r="R804" s="1358"/>
      <c r="S804" s="1358"/>
      <c r="T804" s="1358"/>
      <c r="U804" s="1359"/>
      <c r="V804" s="1740">
        <f>R2081</f>
        <v>2497200</v>
      </c>
      <c r="W804" s="1741"/>
      <c r="X804" s="1741"/>
      <c r="Y804" s="1742"/>
      <c r="Z804" s="1740">
        <f>U2081</f>
        <v>2483439.52</v>
      </c>
      <c r="AA804" s="1741"/>
      <c r="AB804" s="1741"/>
      <c r="AC804" s="1742"/>
      <c r="AD804" s="1046">
        <f t="shared" si="25"/>
        <v>0.99448963639275989</v>
      </c>
      <c r="AE804" s="1047"/>
      <c r="AF804" s="1047"/>
      <c r="AG804" s="1048"/>
    </row>
    <row r="805" spans="1:33" s="28" customFormat="1" ht="25.5" customHeight="1" x14ac:dyDescent="0.2">
      <c r="A805" s="1735"/>
      <c r="B805" s="1735"/>
      <c r="C805" s="1735"/>
      <c r="D805" s="1730">
        <v>4035</v>
      </c>
      <c r="E805" s="1730"/>
      <c r="F805" s="1730"/>
      <c r="G805" s="1730"/>
      <c r="H805" s="1357" t="s">
        <v>1256</v>
      </c>
      <c r="I805" s="1358"/>
      <c r="J805" s="1358"/>
      <c r="K805" s="1358"/>
      <c r="L805" s="1358"/>
      <c r="M805" s="1358"/>
      <c r="N805" s="1358"/>
      <c r="O805" s="1358"/>
      <c r="P805" s="1358"/>
      <c r="Q805" s="1358"/>
      <c r="R805" s="1358"/>
      <c r="S805" s="1358"/>
      <c r="T805" s="1358"/>
      <c r="U805" s="1359"/>
      <c r="V805" s="1740">
        <f>R2089</f>
        <v>1425095</v>
      </c>
      <c r="W805" s="1741"/>
      <c r="X805" s="1741"/>
      <c r="Y805" s="1742"/>
      <c r="Z805" s="1740">
        <f>U2089</f>
        <v>87544.21</v>
      </c>
      <c r="AA805" s="1741"/>
      <c r="AB805" s="1741"/>
      <c r="AC805" s="1742"/>
      <c r="AD805" s="1046">
        <f t="shared" si="25"/>
        <v>6.143043797080195E-2</v>
      </c>
      <c r="AE805" s="1047"/>
      <c r="AF805" s="1047"/>
      <c r="AG805" s="1048"/>
    </row>
    <row r="806" spans="1:33" s="28" customFormat="1" ht="37.5" customHeight="1" x14ac:dyDescent="0.2">
      <c r="A806" s="1730"/>
      <c r="B806" s="1730"/>
      <c r="C806" s="1730"/>
      <c r="D806" s="1730">
        <v>4036</v>
      </c>
      <c r="E806" s="1730"/>
      <c r="F806" s="1730"/>
      <c r="G806" s="1730"/>
      <c r="H806" s="1357" t="s">
        <v>1245</v>
      </c>
      <c r="I806" s="1358"/>
      <c r="J806" s="1358"/>
      <c r="K806" s="1358"/>
      <c r="L806" s="1358"/>
      <c r="M806" s="1358"/>
      <c r="N806" s="1358"/>
      <c r="O806" s="1358"/>
      <c r="P806" s="1358"/>
      <c r="Q806" s="1358"/>
      <c r="R806" s="1358"/>
      <c r="S806" s="1358"/>
      <c r="T806" s="1358"/>
      <c r="U806" s="1359"/>
      <c r="V806" s="1740">
        <f>R2066</f>
        <v>0</v>
      </c>
      <c r="W806" s="1741"/>
      <c r="X806" s="1741"/>
      <c r="Y806" s="1742"/>
      <c r="Z806" s="1740">
        <f>U2066</f>
        <v>0</v>
      </c>
      <c r="AA806" s="1741"/>
      <c r="AB806" s="1741"/>
      <c r="AC806" s="1742"/>
      <c r="AD806" s="1046">
        <v>0</v>
      </c>
      <c r="AE806" s="1047"/>
      <c r="AF806" s="1047"/>
      <c r="AG806" s="1048"/>
    </row>
    <row r="807" spans="1:33" s="28" customFormat="1" ht="37.5" customHeight="1" x14ac:dyDescent="0.2">
      <c r="A807" s="1730"/>
      <c r="B807" s="1730"/>
      <c r="C807" s="1730"/>
      <c r="D807" s="1730">
        <v>5013</v>
      </c>
      <c r="E807" s="1730"/>
      <c r="F807" s="1730"/>
      <c r="G807" s="1730"/>
      <c r="H807" s="1357" t="s">
        <v>1986</v>
      </c>
      <c r="I807" s="1358"/>
      <c r="J807" s="1358"/>
      <c r="K807" s="1358"/>
      <c r="L807" s="1358"/>
      <c r="M807" s="1358"/>
      <c r="N807" s="1358"/>
      <c r="O807" s="1358"/>
      <c r="P807" s="1358"/>
      <c r="Q807" s="1358"/>
      <c r="R807" s="1358"/>
      <c r="S807" s="1358"/>
      <c r="T807" s="1358"/>
      <c r="U807" s="1359"/>
      <c r="V807" s="1740">
        <f>R2072</f>
        <v>3146727.3</v>
      </c>
      <c r="W807" s="1741"/>
      <c r="X807" s="1741"/>
      <c r="Y807" s="1742"/>
      <c r="Z807" s="1740">
        <f>U2072</f>
        <v>3146727.3</v>
      </c>
      <c r="AA807" s="1741"/>
      <c r="AB807" s="1741"/>
      <c r="AC807" s="1742"/>
      <c r="AD807" s="1046">
        <v>1</v>
      </c>
      <c r="AE807" s="1047"/>
      <c r="AF807" s="1047"/>
      <c r="AG807" s="1048"/>
    </row>
    <row r="808" spans="1:33" s="28" customFormat="1" ht="15" customHeight="1" x14ac:dyDescent="0.2">
      <c r="A808" s="1736">
        <v>2101</v>
      </c>
      <c r="B808" s="1736"/>
      <c r="C808" s="1736"/>
      <c r="D808" s="1784"/>
      <c r="E808" s="1784"/>
      <c r="F808" s="1784"/>
      <c r="G808" s="1784"/>
      <c r="H808" s="1765" t="s">
        <v>291</v>
      </c>
      <c r="I808" s="1766"/>
      <c r="J808" s="1766"/>
      <c r="K808" s="1766"/>
      <c r="L808" s="1766"/>
      <c r="M808" s="1766"/>
      <c r="N808" s="1766"/>
      <c r="O808" s="1766"/>
      <c r="P808" s="1766"/>
      <c r="Q808" s="1766"/>
      <c r="R808" s="1766"/>
      <c r="S808" s="1766"/>
      <c r="T808" s="1766"/>
      <c r="U808" s="1767"/>
      <c r="V808" s="1731">
        <f>SUM(V809:V811)</f>
        <v>45934160</v>
      </c>
      <c r="W808" s="1732"/>
      <c r="X808" s="1732"/>
      <c r="Y808" s="1733"/>
      <c r="Z808" s="1731">
        <f>SUM(Z809:Z811)</f>
        <v>44225354.920000002</v>
      </c>
      <c r="AA808" s="1732"/>
      <c r="AB808" s="1732"/>
      <c r="AC808" s="1733"/>
      <c r="AD808" s="1777">
        <f t="shared" si="25"/>
        <v>0.96279881726366612</v>
      </c>
      <c r="AE808" s="1778"/>
      <c r="AF808" s="1778"/>
      <c r="AG808" s="1779"/>
    </row>
    <row r="809" spans="1:33" s="28" customFormat="1" ht="15" customHeight="1" x14ac:dyDescent="0.2">
      <c r="A809" s="1737"/>
      <c r="B809" s="1737"/>
      <c r="C809" s="1737"/>
      <c r="D809" s="1730" t="s">
        <v>292</v>
      </c>
      <c r="E809" s="1730"/>
      <c r="F809" s="1730"/>
      <c r="G809" s="1730"/>
      <c r="H809" s="1357" t="s">
        <v>293</v>
      </c>
      <c r="I809" s="1358"/>
      <c r="J809" s="1358"/>
      <c r="K809" s="1358"/>
      <c r="L809" s="1358"/>
      <c r="M809" s="1358"/>
      <c r="N809" s="1358"/>
      <c r="O809" s="1358"/>
      <c r="P809" s="1358"/>
      <c r="Q809" s="1358"/>
      <c r="R809" s="1358"/>
      <c r="S809" s="1358"/>
      <c r="T809" s="1358"/>
      <c r="U809" s="1359"/>
      <c r="V809" s="1740">
        <f>R839</f>
        <v>14249700</v>
      </c>
      <c r="W809" s="1741"/>
      <c r="X809" s="1741"/>
      <c r="Y809" s="1742"/>
      <c r="Z809" s="1740">
        <f>U839</f>
        <v>13575938.73</v>
      </c>
      <c r="AA809" s="1741"/>
      <c r="AB809" s="1741"/>
      <c r="AC809" s="1742"/>
      <c r="AD809" s="1046">
        <f t="shared" si="25"/>
        <v>0.95271751194762</v>
      </c>
      <c r="AE809" s="1047"/>
      <c r="AF809" s="1047"/>
      <c r="AG809" s="1048"/>
    </row>
    <row r="810" spans="1:33" s="28" customFormat="1" ht="15" customHeight="1" x14ac:dyDescent="0.2">
      <c r="A810" s="1737"/>
      <c r="B810" s="1737"/>
      <c r="C810" s="1737"/>
      <c r="D810" s="1730" t="s">
        <v>294</v>
      </c>
      <c r="E810" s="1730"/>
      <c r="F810" s="1730"/>
      <c r="G810" s="1730"/>
      <c r="H810" s="1357" t="s">
        <v>295</v>
      </c>
      <c r="I810" s="1358"/>
      <c r="J810" s="1358"/>
      <c r="K810" s="1358"/>
      <c r="L810" s="1358"/>
      <c r="M810" s="1358"/>
      <c r="N810" s="1358"/>
      <c r="O810" s="1358"/>
      <c r="P810" s="1358"/>
      <c r="Q810" s="1358"/>
      <c r="R810" s="1358"/>
      <c r="S810" s="1358"/>
      <c r="T810" s="1358"/>
      <c r="U810" s="1359"/>
      <c r="V810" s="1740">
        <f>R872+R900</f>
        <v>31684460</v>
      </c>
      <c r="W810" s="1741"/>
      <c r="X810" s="1741"/>
      <c r="Y810" s="1742"/>
      <c r="Z810" s="1740">
        <f>U872+U907</f>
        <v>30649416.189999998</v>
      </c>
      <c r="AA810" s="1741"/>
      <c r="AB810" s="1741"/>
      <c r="AC810" s="1742"/>
      <c r="AD810" s="1046">
        <f t="shared" si="25"/>
        <v>0.96733276154935255</v>
      </c>
      <c r="AE810" s="1047"/>
      <c r="AF810" s="1047"/>
      <c r="AG810" s="1048"/>
    </row>
    <row r="811" spans="1:33" s="28" customFormat="1" ht="15" customHeight="1" x14ac:dyDescent="0.2">
      <c r="A811" s="1735"/>
      <c r="B811" s="1735"/>
      <c r="C811" s="1735"/>
      <c r="D811" s="1730" t="s">
        <v>296</v>
      </c>
      <c r="E811" s="1730"/>
      <c r="F811" s="1730"/>
      <c r="G811" s="1730"/>
      <c r="H811" s="1357" t="s">
        <v>297</v>
      </c>
      <c r="I811" s="1358"/>
      <c r="J811" s="1358"/>
      <c r="K811" s="1358"/>
      <c r="L811" s="1358"/>
      <c r="M811" s="1358"/>
      <c r="N811" s="1358"/>
      <c r="O811" s="1358"/>
      <c r="P811" s="1358"/>
      <c r="Q811" s="1358"/>
      <c r="R811" s="1358"/>
      <c r="S811" s="1358"/>
      <c r="T811" s="1358"/>
      <c r="U811" s="1359"/>
      <c r="V811" s="1740">
        <f>R846+R880</f>
        <v>0</v>
      </c>
      <c r="W811" s="1741"/>
      <c r="X811" s="1741"/>
      <c r="Y811" s="1742"/>
      <c r="Z811" s="1740">
        <f>U846+U880</f>
        <v>0</v>
      </c>
      <c r="AA811" s="1741"/>
      <c r="AB811" s="1741"/>
      <c r="AC811" s="1742"/>
      <c r="AD811" s="1046">
        <v>0</v>
      </c>
      <c r="AE811" s="1047"/>
      <c r="AF811" s="1047"/>
      <c r="AG811" s="1048"/>
    </row>
    <row r="812" spans="1:33" s="28" customFormat="1" ht="15" customHeight="1" x14ac:dyDescent="0.2">
      <c r="A812" s="1734" t="s">
        <v>881</v>
      </c>
      <c r="B812" s="1734"/>
      <c r="C812" s="1734"/>
      <c r="D812" s="1784"/>
      <c r="E812" s="1784"/>
      <c r="F812" s="1784"/>
      <c r="G812" s="1784"/>
      <c r="H812" s="1765" t="s">
        <v>893</v>
      </c>
      <c r="I812" s="1766"/>
      <c r="J812" s="1766"/>
      <c r="K812" s="1766"/>
      <c r="L812" s="1766"/>
      <c r="M812" s="1766"/>
      <c r="N812" s="1766"/>
      <c r="O812" s="1766"/>
      <c r="P812" s="1766"/>
      <c r="Q812" s="1766"/>
      <c r="R812" s="1766"/>
      <c r="S812" s="1766"/>
      <c r="T812" s="1766"/>
      <c r="U812" s="1766"/>
      <c r="V812" s="2102">
        <f>V813</f>
        <v>12850000</v>
      </c>
      <c r="W812" s="2103"/>
      <c r="X812" s="2103"/>
      <c r="Y812" s="2104"/>
      <c r="Z812" s="2102">
        <f>Z813</f>
        <v>10886974.92</v>
      </c>
      <c r="AA812" s="2103"/>
      <c r="AB812" s="2103"/>
      <c r="AC812" s="2104"/>
      <c r="AD812" s="1871">
        <f t="shared" si="25"/>
        <v>0.84723540233463035</v>
      </c>
      <c r="AE812" s="1872"/>
      <c r="AF812" s="1872"/>
      <c r="AG812" s="1873"/>
    </row>
    <row r="813" spans="1:33" s="28" customFormat="1" ht="15" customHeight="1" x14ac:dyDescent="0.2">
      <c r="A813" s="1737"/>
      <c r="B813" s="1737"/>
      <c r="C813" s="1737"/>
      <c r="D813" s="1730" t="s">
        <v>882</v>
      </c>
      <c r="E813" s="1730"/>
      <c r="F813" s="1730"/>
      <c r="G813" s="1730"/>
      <c r="H813" s="1846" t="s">
        <v>894</v>
      </c>
      <c r="I813" s="1847"/>
      <c r="J813" s="1847"/>
      <c r="K813" s="1847"/>
      <c r="L813" s="1847"/>
      <c r="M813" s="1847"/>
      <c r="N813" s="1847"/>
      <c r="O813" s="1847"/>
      <c r="P813" s="1847"/>
      <c r="Q813" s="1847"/>
      <c r="R813" s="1847"/>
      <c r="S813" s="1847"/>
      <c r="T813" s="1847"/>
      <c r="U813" s="1847"/>
      <c r="V813" s="1740">
        <f>R2116</f>
        <v>12850000</v>
      </c>
      <c r="W813" s="1741"/>
      <c r="X813" s="1741"/>
      <c r="Y813" s="1742"/>
      <c r="Z813" s="1740">
        <f>U2116</f>
        <v>10886974.92</v>
      </c>
      <c r="AA813" s="1741"/>
      <c r="AB813" s="1741"/>
      <c r="AC813" s="1742"/>
      <c r="AD813" s="1046">
        <f t="shared" si="25"/>
        <v>0.84723540233463035</v>
      </c>
      <c r="AE813" s="1047"/>
      <c r="AF813" s="1047"/>
      <c r="AG813" s="1048"/>
    </row>
    <row r="814" spans="1:33" s="28" customFormat="1" ht="15" customHeight="1" x14ac:dyDescent="0.2">
      <c r="A814" s="2096"/>
      <c r="B814" s="2096"/>
      <c r="C814" s="2096"/>
      <c r="D814" s="1860"/>
      <c r="E814" s="1860"/>
      <c r="F814" s="1860"/>
      <c r="G814" s="1860"/>
      <c r="H814" s="1848" t="s">
        <v>196</v>
      </c>
      <c r="I814" s="1849"/>
      <c r="J814" s="1849"/>
      <c r="K814" s="1849"/>
      <c r="L814" s="1849"/>
      <c r="M814" s="1849"/>
      <c r="N814" s="1849"/>
      <c r="O814" s="1849"/>
      <c r="P814" s="1849"/>
      <c r="Q814" s="1849"/>
      <c r="R814" s="1849"/>
      <c r="S814" s="1849"/>
      <c r="T814" s="1849"/>
      <c r="U814" s="1850"/>
      <c r="V814" s="1868">
        <f>V808+V795+V787+V752+V748+V734+V729+V727+V722+V713+V710+V705+V701+V694+V692+V731+V812</f>
        <v>1562570175.9999998</v>
      </c>
      <c r="W814" s="1869"/>
      <c r="X814" s="1869"/>
      <c r="Y814" s="1870"/>
      <c r="Z814" s="1868">
        <f>Z808+Z795+Z787+Z752+Z748+Z734+Z729+Z727+Z722+Z713+Z710+Z705+Z701+Z694+Z692+Z731+Z812</f>
        <v>1412059538.1500001</v>
      </c>
      <c r="AA814" s="1869"/>
      <c r="AB814" s="1869"/>
      <c r="AC814" s="1870"/>
      <c r="AD814" s="2150">
        <f t="shared" si="25"/>
        <v>0.90367751787296391</v>
      </c>
      <c r="AE814" s="2151"/>
      <c r="AF814" s="2151"/>
      <c r="AG814" s="2152"/>
    </row>
    <row r="815" spans="1:33" s="28" customFormat="1" ht="12.75" customHeight="1" x14ac:dyDescent="0.2">
      <c r="A815" s="72"/>
      <c r="B815" s="72"/>
      <c r="C815" s="72"/>
      <c r="D815" s="72"/>
      <c r="E815" s="72"/>
      <c r="F815" s="72"/>
      <c r="G815" s="72"/>
      <c r="H815" s="72"/>
      <c r="I815" s="72"/>
      <c r="J815" s="72"/>
      <c r="K815" s="72"/>
      <c r="L815" s="72"/>
      <c r="M815" s="72"/>
      <c r="N815" s="72"/>
      <c r="O815" s="72"/>
      <c r="P815" s="72"/>
      <c r="Q815" s="72"/>
      <c r="R815" s="72"/>
      <c r="S815" s="72"/>
      <c r="T815" s="72"/>
      <c r="U815" s="72"/>
      <c r="V815" s="72"/>
      <c r="W815" s="72"/>
      <c r="X815" s="72"/>
      <c r="Y815" s="72"/>
      <c r="Z815" s="72"/>
      <c r="AA815" s="72"/>
      <c r="AB815" s="72"/>
      <c r="AC815" s="72"/>
      <c r="AD815" s="72"/>
      <c r="AE815" s="72"/>
      <c r="AF815" s="72"/>
      <c r="AG815" s="72"/>
    </row>
    <row r="816" spans="1:33" s="28" customFormat="1" ht="12" customHeight="1" x14ac:dyDescent="0.2">
      <c r="A816" s="1861" t="s">
        <v>3686</v>
      </c>
      <c r="B816" s="1861"/>
      <c r="C816" s="1861"/>
      <c r="D816" s="1861"/>
      <c r="E816" s="1861"/>
      <c r="F816" s="1861"/>
      <c r="G816" s="1861"/>
      <c r="H816" s="1861"/>
      <c r="I816" s="1861"/>
      <c r="J816" s="1861"/>
      <c r="K816" s="1861"/>
      <c r="L816" s="1861"/>
      <c r="M816" s="1861"/>
      <c r="N816" s="1861"/>
      <c r="O816" s="1861"/>
      <c r="P816" s="1861"/>
      <c r="Q816" s="1861"/>
      <c r="R816" s="1861"/>
      <c r="S816" s="1861"/>
      <c r="T816" s="1861"/>
      <c r="U816" s="1861"/>
      <c r="V816" s="1861"/>
      <c r="W816" s="1861"/>
      <c r="X816" s="1861"/>
      <c r="Y816" s="1861"/>
      <c r="Z816" s="1861"/>
      <c r="AA816" s="1861"/>
      <c r="AB816" s="1861"/>
      <c r="AC816" s="1861"/>
      <c r="AD816" s="1861"/>
      <c r="AE816" s="1861"/>
      <c r="AF816" s="1861"/>
      <c r="AG816" s="1861"/>
    </row>
    <row r="817" spans="1:33" s="28" customFormat="1" ht="15.75" customHeight="1" x14ac:dyDescent="0.2">
      <c r="A817" s="1864" t="s">
        <v>3524</v>
      </c>
      <c r="B817" s="1864"/>
      <c r="C817" s="1864"/>
      <c r="D817" s="1864"/>
      <c r="E817" s="1864"/>
      <c r="F817" s="1864"/>
      <c r="G817" s="1864"/>
      <c r="H817" s="1864"/>
      <c r="I817" s="1864"/>
      <c r="J817" s="1864"/>
      <c r="K817" s="1864"/>
      <c r="L817" s="1864"/>
      <c r="M817" s="1864"/>
      <c r="N817" s="1864"/>
      <c r="O817" s="1864"/>
      <c r="P817" s="1864"/>
      <c r="Q817" s="1864"/>
      <c r="R817" s="1864"/>
      <c r="S817" s="1864"/>
      <c r="T817" s="1864"/>
      <c r="U817" s="1864"/>
      <c r="V817" s="1864"/>
      <c r="W817" s="1864"/>
      <c r="X817" s="1864"/>
      <c r="Y817" s="1864"/>
      <c r="Z817" s="1864"/>
      <c r="AA817" s="1864"/>
      <c r="AB817" s="1864"/>
      <c r="AC817" s="1864"/>
      <c r="AD817" s="1864"/>
      <c r="AE817" s="1864"/>
      <c r="AF817" s="1864"/>
      <c r="AG817" s="1864"/>
    </row>
    <row r="818" spans="1:33" s="28" customFormat="1" ht="12.75" customHeight="1" x14ac:dyDescent="0.2">
      <c r="A818" s="72"/>
      <c r="B818" s="72"/>
      <c r="C818" s="72"/>
      <c r="D818" s="72"/>
      <c r="E818" s="72"/>
      <c r="F818" s="72"/>
      <c r="G818" s="72"/>
      <c r="H818" s="72"/>
      <c r="I818" s="72"/>
      <c r="J818" s="72"/>
      <c r="K818" s="72"/>
      <c r="L818" s="72"/>
      <c r="M818" s="72"/>
      <c r="N818" s="72"/>
      <c r="O818" s="72"/>
      <c r="P818" s="72"/>
      <c r="Q818" s="72"/>
      <c r="R818" s="72"/>
      <c r="S818" s="72"/>
      <c r="T818" s="72"/>
      <c r="U818" s="72"/>
      <c r="V818" s="72"/>
      <c r="W818" s="72"/>
      <c r="X818" s="72"/>
      <c r="Y818" s="72"/>
      <c r="Z818" s="72"/>
      <c r="AA818" s="72"/>
      <c r="AB818" s="72"/>
      <c r="AC818" s="72"/>
      <c r="AD818" s="72"/>
      <c r="AE818" s="72"/>
      <c r="AF818" s="72"/>
      <c r="AG818" s="72"/>
    </row>
    <row r="819" spans="1:33" s="28" customFormat="1" ht="15.75" x14ac:dyDescent="0.25">
      <c r="A819" s="2097" t="s">
        <v>298</v>
      </c>
      <c r="B819" s="2097"/>
      <c r="C819" s="2097"/>
      <c r="D819" s="2097"/>
      <c r="E819" s="2097"/>
      <c r="F819" s="2097"/>
      <c r="G819" s="2097"/>
      <c r="H819" s="2097"/>
      <c r="I819" s="2097"/>
      <c r="J819" s="2097"/>
      <c r="K819" s="2097"/>
      <c r="L819" s="2097"/>
      <c r="M819" s="2097"/>
      <c r="N819" s="2097"/>
      <c r="O819" s="2097"/>
      <c r="P819" s="2097"/>
      <c r="Q819" s="2097"/>
      <c r="R819" s="2097"/>
      <c r="S819" s="2097"/>
      <c r="T819" s="2097"/>
      <c r="U819" s="2097"/>
      <c r="V819" s="2097"/>
      <c r="W819" s="2097"/>
      <c r="X819" s="2097"/>
      <c r="Y819" s="2097"/>
      <c r="Z819" s="2097"/>
      <c r="AA819" s="2097"/>
      <c r="AB819" s="2097"/>
      <c r="AC819" s="2097"/>
      <c r="AD819" s="2097"/>
      <c r="AE819" s="2097"/>
      <c r="AF819" s="2097"/>
      <c r="AG819" s="2097"/>
    </row>
    <row r="820" spans="1:33" x14ac:dyDescent="0.2">
      <c r="A820" s="111"/>
      <c r="B820" s="111"/>
      <c r="C820" s="111"/>
      <c r="D820" s="111"/>
      <c r="E820" s="111"/>
      <c r="F820" s="111"/>
      <c r="G820" s="111"/>
      <c r="H820" s="51"/>
      <c r="I820" s="51"/>
      <c r="J820" s="50"/>
      <c r="K820" s="50"/>
      <c r="L820" s="50"/>
      <c r="M820" s="50"/>
      <c r="N820" s="50"/>
      <c r="O820" s="50"/>
      <c r="P820" s="50"/>
      <c r="Q820" s="50"/>
      <c r="R820" s="34"/>
      <c r="S820" s="34"/>
      <c r="T820" s="34"/>
      <c r="U820" s="34"/>
      <c r="V820" s="34"/>
      <c r="W820" s="34"/>
      <c r="X820" s="34"/>
      <c r="Y820" s="35"/>
      <c r="Z820" s="35"/>
      <c r="AA820" s="35"/>
      <c r="AB820" s="35"/>
      <c r="AC820" s="35"/>
      <c r="AD820" s="35"/>
      <c r="AE820" s="35"/>
      <c r="AF820" s="35"/>
      <c r="AG820" s="34"/>
    </row>
    <row r="821" spans="1:33" s="28" customFormat="1" x14ac:dyDescent="0.2">
      <c r="A821" s="1861" t="s">
        <v>3687</v>
      </c>
      <c r="B821" s="1861"/>
      <c r="C821" s="1861"/>
      <c r="D821" s="1861"/>
      <c r="E821" s="1861"/>
      <c r="F821" s="1861"/>
      <c r="G821" s="1861"/>
      <c r="H821" s="1861"/>
      <c r="I821" s="1861"/>
      <c r="J821" s="1861"/>
      <c r="K821" s="1861"/>
      <c r="L821" s="1861"/>
      <c r="M821" s="1861"/>
      <c r="N821" s="1861"/>
      <c r="O821" s="1861"/>
      <c r="P821" s="1861"/>
      <c r="Q821" s="1861"/>
      <c r="R821" s="1861"/>
      <c r="S821" s="1861"/>
      <c r="T821" s="1861"/>
      <c r="U821" s="1861"/>
      <c r="V821" s="1861"/>
      <c r="W821" s="1861"/>
      <c r="X821" s="1861"/>
      <c r="Y821" s="1861"/>
      <c r="Z821" s="1861"/>
      <c r="AA821" s="1861"/>
      <c r="AB821" s="1861"/>
      <c r="AC821" s="1861"/>
      <c r="AD821" s="1861"/>
      <c r="AE821" s="1861"/>
      <c r="AF821" s="1861"/>
      <c r="AG821" s="1861"/>
    </row>
    <row r="822" spans="1:33" s="28" customFormat="1" x14ac:dyDescent="0.2">
      <c r="A822" s="111"/>
      <c r="B822" s="111"/>
      <c r="C822" s="111"/>
      <c r="D822" s="111"/>
      <c r="E822" s="111"/>
      <c r="F822" s="111"/>
      <c r="G822" s="111"/>
      <c r="H822" s="111"/>
      <c r="I822" s="111"/>
      <c r="J822" s="111"/>
      <c r="K822" s="111"/>
      <c r="L822" s="111"/>
      <c r="M822" s="111"/>
      <c r="N822" s="111"/>
      <c r="O822" s="111"/>
      <c r="P822" s="111"/>
      <c r="Q822" s="111"/>
      <c r="R822" s="111"/>
      <c r="S822" s="111"/>
      <c r="T822" s="111"/>
      <c r="U822" s="111"/>
      <c r="V822" s="111"/>
      <c r="W822" s="111"/>
      <c r="X822" s="111"/>
      <c r="Y822" s="111"/>
      <c r="Z822" s="111"/>
      <c r="AA822" s="111"/>
      <c r="AB822" s="111"/>
      <c r="AC822" s="111"/>
      <c r="AD822" s="111"/>
      <c r="AE822" s="111"/>
      <c r="AF822" s="111"/>
      <c r="AG822" s="111"/>
    </row>
    <row r="823" spans="1:33" s="28" customFormat="1" ht="31.5" customHeight="1" x14ac:dyDescent="0.2">
      <c r="A823" s="1862" t="s">
        <v>3688</v>
      </c>
      <c r="B823" s="1862"/>
      <c r="C823" s="1862"/>
      <c r="D823" s="1862"/>
      <c r="E823" s="1862"/>
      <c r="F823" s="1862"/>
      <c r="G823" s="1862"/>
      <c r="H823" s="1862"/>
      <c r="I823" s="1862"/>
      <c r="J823" s="1862"/>
      <c r="K823" s="1862"/>
      <c r="L823" s="1862"/>
      <c r="M823" s="1862"/>
      <c r="N823" s="1862"/>
      <c r="O823" s="1862"/>
      <c r="P823" s="1862"/>
      <c r="Q823" s="1862"/>
      <c r="R823" s="1862"/>
      <c r="S823" s="1862"/>
      <c r="T823" s="1862"/>
      <c r="U823" s="1862"/>
      <c r="V823" s="1862"/>
      <c r="W823" s="1862"/>
      <c r="X823" s="1862"/>
      <c r="Y823" s="1862"/>
      <c r="Z823" s="1862"/>
      <c r="AA823" s="1862"/>
      <c r="AB823" s="1862"/>
      <c r="AC823" s="1862"/>
      <c r="AD823" s="1862"/>
      <c r="AE823" s="1862"/>
      <c r="AF823" s="1862"/>
      <c r="AG823" s="1862"/>
    </row>
    <row r="824" spans="1:33" s="28" customFormat="1" ht="74.25" customHeight="1" x14ac:dyDescent="0.2">
      <c r="A824" s="244" t="s">
        <v>299</v>
      </c>
      <c r="B824" s="244" t="s">
        <v>300</v>
      </c>
      <c r="C824" s="1863" t="s">
        <v>301</v>
      </c>
      <c r="D824" s="1863"/>
      <c r="E824" s="246" t="s">
        <v>302</v>
      </c>
      <c r="F824" s="245" t="s">
        <v>303</v>
      </c>
      <c r="G824" s="1863" t="s">
        <v>1</v>
      </c>
      <c r="H824" s="1863"/>
      <c r="I824" s="1851" t="s">
        <v>304</v>
      </c>
      <c r="J824" s="1852"/>
      <c r="K824" s="1852"/>
      <c r="L824" s="1852"/>
      <c r="M824" s="1852"/>
      <c r="N824" s="1852"/>
      <c r="O824" s="1852"/>
      <c r="P824" s="1852"/>
      <c r="Q824" s="1853"/>
      <c r="R824" s="1851" t="s">
        <v>3521</v>
      </c>
      <c r="S824" s="1852"/>
      <c r="T824" s="1853"/>
      <c r="U824" s="1851" t="s">
        <v>1964</v>
      </c>
      <c r="V824" s="1852"/>
      <c r="W824" s="1853"/>
      <c r="X824" s="1851" t="s">
        <v>1367</v>
      </c>
      <c r="Y824" s="1852"/>
      <c r="Z824" s="1865" t="s">
        <v>105</v>
      </c>
      <c r="AA824" s="1866"/>
      <c r="AB824" s="1866"/>
      <c r="AC824" s="1867"/>
      <c r="AD824" s="1865" t="s">
        <v>106</v>
      </c>
      <c r="AE824" s="1866"/>
      <c r="AF824" s="1866"/>
      <c r="AG824" s="1867"/>
    </row>
    <row r="825" spans="1:33" s="29" customFormat="1" ht="13.5" customHeight="1" x14ac:dyDescent="0.2">
      <c r="A825" s="247">
        <v>1</v>
      </c>
      <c r="B825" s="247">
        <v>2</v>
      </c>
      <c r="C825" s="2086">
        <v>3</v>
      </c>
      <c r="D825" s="2086"/>
      <c r="E825" s="248">
        <v>4</v>
      </c>
      <c r="F825" s="247">
        <v>5</v>
      </c>
      <c r="G825" s="2087">
        <v>6</v>
      </c>
      <c r="H825" s="2087"/>
      <c r="I825" s="2088">
        <v>7</v>
      </c>
      <c r="J825" s="2089"/>
      <c r="K825" s="2089"/>
      <c r="L825" s="2089"/>
      <c r="M825" s="2089"/>
      <c r="N825" s="2089"/>
      <c r="O825" s="2089"/>
      <c r="P825" s="2089"/>
      <c r="Q825" s="2090"/>
      <c r="R825" s="1854">
        <v>8</v>
      </c>
      <c r="S825" s="1855"/>
      <c r="T825" s="1856"/>
      <c r="U825" s="1854">
        <v>9</v>
      </c>
      <c r="V825" s="1855"/>
      <c r="W825" s="1856"/>
      <c r="X825" s="2088">
        <v>10</v>
      </c>
      <c r="Y825" s="2089"/>
      <c r="Z825" s="1854">
        <v>11</v>
      </c>
      <c r="AA825" s="1855"/>
      <c r="AB825" s="1855"/>
      <c r="AC825" s="1856"/>
      <c r="AD825" s="1854">
        <v>12</v>
      </c>
      <c r="AE825" s="1855"/>
      <c r="AF825" s="1855"/>
      <c r="AG825" s="1856"/>
    </row>
    <row r="826" spans="1:33" s="29" customFormat="1" ht="15" customHeight="1" x14ac:dyDescent="0.2">
      <c r="A826" s="109">
        <v>1</v>
      </c>
      <c r="B826" s="109">
        <v>1</v>
      </c>
      <c r="C826" s="1842"/>
      <c r="D826" s="1842"/>
      <c r="E826" s="44"/>
      <c r="F826" s="249"/>
      <c r="G826" s="1832"/>
      <c r="H826" s="1832"/>
      <c r="I826" s="2091" t="s">
        <v>305</v>
      </c>
      <c r="J826" s="2092"/>
      <c r="K826" s="2092"/>
      <c r="L826" s="2092"/>
      <c r="M826" s="2092"/>
      <c r="N826" s="2092"/>
      <c r="O826" s="2092"/>
      <c r="P826" s="2092"/>
      <c r="Q826" s="2093"/>
      <c r="R826" s="1857"/>
      <c r="S826" s="1858"/>
      <c r="T826" s="1859"/>
      <c r="U826" s="1857"/>
      <c r="V826" s="1858"/>
      <c r="W826" s="1859"/>
      <c r="X826" s="1857"/>
      <c r="Y826" s="1858"/>
      <c r="Z826" s="2099"/>
      <c r="AA826" s="2100"/>
      <c r="AB826" s="2100"/>
      <c r="AC826" s="2101"/>
      <c r="AD826" s="1857"/>
      <c r="AE826" s="1858"/>
      <c r="AF826" s="1858"/>
      <c r="AG826" s="1859"/>
    </row>
    <row r="827" spans="1:33" s="29" customFormat="1" ht="25.5" customHeight="1" x14ac:dyDescent="0.2">
      <c r="A827" s="112"/>
      <c r="B827" s="112"/>
      <c r="C827" s="1567" t="s">
        <v>306</v>
      </c>
      <c r="D827" s="1567"/>
      <c r="E827" s="47"/>
      <c r="F827" s="114"/>
      <c r="G827" s="1568"/>
      <c r="H827" s="1568"/>
      <c r="I827" s="976" t="s">
        <v>307</v>
      </c>
      <c r="J827" s="977"/>
      <c r="K827" s="977"/>
      <c r="L827" s="977"/>
      <c r="M827" s="977"/>
      <c r="N827" s="977"/>
      <c r="O827" s="977"/>
      <c r="P827" s="977"/>
      <c r="Q827" s="978"/>
      <c r="R827" s="2083"/>
      <c r="S827" s="2084"/>
      <c r="T827" s="2085"/>
      <c r="U827" s="2083"/>
      <c r="V827" s="2084"/>
      <c r="W827" s="2085"/>
      <c r="X827" s="2083"/>
      <c r="Y827" s="2084"/>
      <c r="Z827" s="968"/>
      <c r="AA827" s="969"/>
      <c r="AB827" s="969"/>
      <c r="AC827" s="970"/>
      <c r="AD827" s="2083"/>
      <c r="AE827" s="2084"/>
      <c r="AF827" s="2084"/>
      <c r="AG827" s="2085"/>
    </row>
    <row r="828" spans="1:33" s="29" customFormat="1" ht="15" customHeight="1" x14ac:dyDescent="0.2">
      <c r="A828" s="108"/>
      <c r="B828" s="108"/>
      <c r="C828" s="1385" t="s">
        <v>308</v>
      </c>
      <c r="D828" s="1385"/>
      <c r="E828" s="130"/>
      <c r="F828" s="131"/>
      <c r="G828" s="1570"/>
      <c r="H828" s="1570"/>
      <c r="I828" s="1824" t="s">
        <v>309</v>
      </c>
      <c r="J828" s="1825"/>
      <c r="K828" s="1825"/>
      <c r="L828" s="1825"/>
      <c r="M828" s="1825"/>
      <c r="N828" s="1825"/>
      <c r="O828" s="1825"/>
      <c r="P828" s="1825"/>
      <c r="Q828" s="1826"/>
      <c r="R828" s="2094"/>
      <c r="S828" s="2095"/>
      <c r="T828" s="2098"/>
      <c r="U828" s="2094"/>
      <c r="V828" s="2095"/>
      <c r="W828" s="2098"/>
      <c r="X828" s="2094"/>
      <c r="Y828" s="2095"/>
      <c r="Z828" s="267"/>
      <c r="AA828" s="268"/>
      <c r="AB828" s="268"/>
      <c r="AC828" s="269"/>
      <c r="AD828" s="2094"/>
      <c r="AE828" s="2095"/>
      <c r="AF828" s="2095"/>
      <c r="AG828" s="2098"/>
    </row>
    <row r="829" spans="1:33" s="29" customFormat="1" ht="13.5" customHeight="1" x14ac:dyDescent="0.2">
      <c r="A829" s="108"/>
      <c r="B829" s="108"/>
      <c r="C829" s="1557"/>
      <c r="D829" s="1557"/>
      <c r="E829" s="53">
        <v>111</v>
      </c>
      <c r="F829" s="105"/>
      <c r="G829" s="972"/>
      <c r="H829" s="972"/>
      <c r="I829" s="961" t="s">
        <v>310</v>
      </c>
      <c r="J829" s="962"/>
      <c r="K829" s="962"/>
      <c r="L829" s="962"/>
      <c r="M829" s="962"/>
      <c r="N829" s="962"/>
      <c r="O829" s="962"/>
      <c r="P829" s="962"/>
      <c r="Q829" s="963"/>
      <c r="R829" s="2094"/>
      <c r="S829" s="2095"/>
      <c r="T829" s="2098"/>
      <c r="U829" s="2094"/>
      <c r="V829" s="2095"/>
      <c r="W829" s="2098"/>
      <c r="X829" s="2094"/>
      <c r="Y829" s="2095"/>
      <c r="Z829" s="267"/>
      <c r="AA829" s="268"/>
      <c r="AB829" s="268"/>
      <c r="AC829" s="269"/>
      <c r="AD829" s="2094"/>
      <c r="AE829" s="2095"/>
      <c r="AF829" s="2095"/>
      <c r="AG829" s="2098"/>
    </row>
    <row r="830" spans="1:33" s="29" customFormat="1" ht="13.5" customHeight="1" x14ac:dyDescent="0.2">
      <c r="A830" s="108"/>
      <c r="B830" s="108"/>
      <c r="C830" s="1557"/>
      <c r="D830" s="1557"/>
      <c r="E830" s="130"/>
      <c r="F830" s="131" t="s">
        <v>1000</v>
      </c>
      <c r="G830" s="1392">
        <v>411</v>
      </c>
      <c r="H830" s="1392"/>
      <c r="I830" s="264" t="s">
        <v>108</v>
      </c>
      <c r="J830" s="265"/>
      <c r="K830" s="265"/>
      <c r="L830" s="265"/>
      <c r="M830" s="265"/>
      <c r="N830" s="265"/>
      <c r="O830" s="265"/>
      <c r="P830" s="265"/>
      <c r="Q830" s="266"/>
      <c r="R830" s="267">
        <v>6350000</v>
      </c>
      <c r="S830" s="268"/>
      <c r="T830" s="269"/>
      <c r="U830" s="267">
        <v>6144517.2800000003</v>
      </c>
      <c r="V830" s="268"/>
      <c r="W830" s="269"/>
      <c r="X830" s="1743">
        <f>(U830/R830)</f>
        <v>0.96764051653543315</v>
      </c>
      <c r="Y830" s="1345"/>
      <c r="Z830" s="267"/>
      <c r="AA830" s="268"/>
      <c r="AB830" s="268"/>
      <c r="AC830" s="269"/>
      <c r="AD830" s="267">
        <f>U830+Z830</f>
        <v>6144517.2800000003</v>
      </c>
      <c r="AE830" s="268"/>
      <c r="AF830" s="268"/>
      <c r="AG830" s="269"/>
    </row>
    <row r="831" spans="1:33" s="29" customFormat="1" ht="13.5" customHeight="1" x14ac:dyDescent="0.2">
      <c r="A831" s="108"/>
      <c r="B831" s="108"/>
      <c r="C831" s="1557"/>
      <c r="D831" s="1557"/>
      <c r="E831" s="130"/>
      <c r="F831" s="131" t="s">
        <v>1001</v>
      </c>
      <c r="G831" s="1392">
        <v>412</v>
      </c>
      <c r="H831" s="1392"/>
      <c r="I831" s="1542" t="s">
        <v>109</v>
      </c>
      <c r="J831" s="1543"/>
      <c r="K831" s="1543"/>
      <c r="L831" s="1543"/>
      <c r="M831" s="1543"/>
      <c r="N831" s="1543"/>
      <c r="O831" s="1543"/>
      <c r="P831" s="1543"/>
      <c r="Q831" s="1544"/>
      <c r="R831" s="267">
        <v>962200</v>
      </c>
      <c r="S831" s="268"/>
      <c r="T831" s="269"/>
      <c r="U831" s="267">
        <v>930894.37</v>
      </c>
      <c r="V831" s="268"/>
      <c r="W831" s="269"/>
      <c r="X831" s="1743">
        <f t="shared" ref="X831:X894" si="28">(U831/R831)</f>
        <v>0.96746452920390769</v>
      </c>
      <c r="Y831" s="1345"/>
      <c r="Z831" s="267"/>
      <c r="AA831" s="268"/>
      <c r="AB831" s="268"/>
      <c r="AC831" s="269"/>
      <c r="AD831" s="267">
        <f t="shared" ref="AD831:AD894" si="29">U831+Z831</f>
        <v>930894.37</v>
      </c>
      <c r="AE831" s="268"/>
      <c r="AF831" s="268"/>
      <c r="AG831" s="269"/>
    </row>
    <row r="832" spans="1:33" s="29" customFormat="1" ht="13.5" customHeight="1" x14ac:dyDescent="0.2">
      <c r="A832" s="102"/>
      <c r="B832" s="102"/>
      <c r="C832" s="262"/>
      <c r="D832" s="262"/>
      <c r="E832" s="110"/>
      <c r="F832" s="106" t="s">
        <v>1002</v>
      </c>
      <c r="G832" s="1392">
        <v>414</v>
      </c>
      <c r="H832" s="1392"/>
      <c r="I832" s="264" t="s">
        <v>111</v>
      </c>
      <c r="J832" s="265"/>
      <c r="K832" s="265"/>
      <c r="L832" s="265"/>
      <c r="M832" s="265"/>
      <c r="N832" s="265"/>
      <c r="O832" s="265"/>
      <c r="P832" s="265"/>
      <c r="Q832" s="266"/>
      <c r="R832" s="267">
        <v>262500</v>
      </c>
      <c r="S832" s="268"/>
      <c r="T832" s="269"/>
      <c r="U832" s="267">
        <v>258615.54</v>
      </c>
      <c r="V832" s="268"/>
      <c r="W832" s="269"/>
      <c r="X832" s="1743">
        <f t="shared" si="28"/>
        <v>0.98520205714285713</v>
      </c>
      <c r="Y832" s="1345"/>
      <c r="Z832" s="267"/>
      <c r="AA832" s="268"/>
      <c r="AB832" s="268"/>
      <c r="AC832" s="269"/>
      <c r="AD832" s="267">
        <f t="shared" si="29"/>
        <v>258615.54</v>
      </c>
      <c r="AE832" s="268"/>
      <c r="AF832" s="268"/>
      <c r="AG832" s="269"/>
    </row>
    <row r="833" spans="1:33" s="29" customFormat="1" ht="13.5" customHeight="1" x14ac:dyDescent="0.2">
      <c r="A833" s="102"/>
      <c r="B833" s="102"/>
      <c r="C833" s="262"/>
      <c r="D833" s="262"/>
      <c r="E833" s="110"/>
      <c r="F833" s="131" t="s">
        <v>1003</v>
      </c>
      <c r="G833" s="1392">
        <v>415</v>
      </c>
      <c r="H833" s="1392"/>
      <c r="I833" s="264" t="s">
        <v>112</v>
      </c>
      <c r="J833" s="265"/>
      <c r="K833" s="265"/>
      <c r="L833" s="265"/>
      <c r="M833" s="265"/>
      <c r="N833" s="265"/>
      <c r="O833" s="265"/>
      <c r="P833" s="265"/>
      <c r="Q833" s="266"/>
      <c r="R833" s="267">
        <v>150000</v>
      </c>
      <c r="S833" s="268"/>
      <c r="T833" s="269"/>
      <c r="U833" s="267">
        <v>133095.69</v>
      </c>
      <c r="V833" s="268"/>
      <c r="W833" s="269"/>
      <c r="X833" s="1743">
        <f t="shared" si="28"/>
        <v>0.8873046</v>
      </c>
      <c r="Y833" s="1345"/>
      <c r="Z833" s="267"/>
      <c r="AA833" s="268"/>
      <c r="AB833" s="268"/>
      <c r="AC833" s="268"/>
      <c r="AD833" s="267">
        <f t="shared" si="29"/>
        <v>133095.69</v>
      </c>
      <c r="AE833" s="268"/>
      <c r="AF833" s="268"/>
      <c r="AG833" s="268"/>
    </row>
    <row r="834" spans="1:33" s="29" customFormat="1" ht="13.5" customHeight="1" x14ac:dyDescent="0.2">
      <c r="A834" s="102"/>
      <c r="B834" s="102"/>
      <c r="C834" s="262"/>
      <c r="D834" s="262"/>
      <c r="E834" s="110"/>
      <c r="F834" s="131" t="s">
        <v>1004</v>
      </c>
      <c r="G834" s="1392">
        <v>422</v>
      </c>
      <c r="H834" s="1392"/>
      <c r="I834" s="264" t="s">
        <v>116</v>
      </c>
      <c r="J834" s="265"/>
      <c r="K834" s="265"/>
      <c r="L834" s="265"/>
      <c r="M834" s="265"/>
      <c r="N834" s="265"/>
      <c r="O834" s="265"/>
      <c r="P834" s="265"/>
      <c r="Q834" s="266"/>
      <c r="R834" s="267">
        <v>50000</v>
      </c>
      <c r="S834" s="268"/>
      <c r="T834" s="269"/>
      <c r="U834" s="267">
        <v>2000</v>
      </c>
      <c r="V834" s="268"/>
      <c r="W834" s="269"/>
      <c r="X834" s="1743">
        <f t="shared" si="28"/>
        <v>0.04</v>
      </c>
      <c r="Y834" s="1345"/>
      <c r="Z834" s="267"/>
      <c r="AA834" s="268"/>
      <c r="AB834" s="268"/>
      <c r="AC834" s="269"/>
      <c r="AD834" s="267">
        <f t="shared" si="29"/>
        <v>2000</v>
      </c>
      <c r="AE834" s="268"/>
      <c r="AF834" s="268"/>
      <c r="AG834" s="269"/>
    </row>
    <row r="835" spans="1:33" s="29" customFormat="1" ht="13.5" customHeight="1" x14ac:dyDescent="0.2">
      <c r="A835" s="108"/>
      <c r="B835" s="108"/>
      <c r="C835" s="1557"/>
      <c r="D835" s="1557"/>
      <c r="E835" s="130"/>
      <c r="F835" s="106" t="s">
        <v>1005</v>
      </c>
      <c r="G835" s="1392">
        <v>423</v>
      </c>
      <c r="H835" s="1392"/>
      <c r="I835" s="264" t="s">
        <v>117</v>
      </c>
      <c r="J835" s="265"/>
      <c r="K835" s="265"/>
      <c r="L835" s="265"/>
      <c r="M835" s="265"/>
      <c r="N835" s="265"/>
      <c r="O835" s="265"/>
      <c r="P835" s="265"/>
      <c r="Q835" s="266"/>
      <c r="R835" s="267">
        <v>5500000</v>
      </c>
      <c r="S835" s="268"/>
      <c r="T835" s="269"/>
      <c r="U835" s="267">
        <v>5257790.8</v>
      </c>
      <c r="V835" s="268"/>
      <c r="W835" s="269"/>
      <c r="X835" s="1743">
        <f t="shared" si="28"/>
        <v>0.95596196363636365</v>
      </c>
      <c r="Y835" s="1345"/>
      <c r="Z835" s="267"/>
      <c r="AA835" s="268"/>
      <c r="AB835" s="268"/>
      <c r="AC835" s="269"/>
      <c r="AD835" s="267">
        <f t="shared" si="29"/>
        <v>5257790.8</v>
      </c>
      <c r="AE835" s="268"/>
      <c r="AF835" s="268"/>
      <c r="AG835" s="269"/>
    </row>
    <row r="836" spans="1:33" s="29" customFormat="1" ht="23.25" customHeight="1" x14ac:dyDescent="0.2">
      <c r="A836" s="102"/>
      <c r="B836" s="102"/>
      <c r="C836" s="262"/>
      <c r="D836" s="262"/>
      <c r="E836" s="110"/>
      <c r="F836" s="131" t="s">
        <v>1006</v>
      </c>
      <c r="G836" s="1392">
        <v>481</v>
      </c>
      <c r="H836" s="1392"/>
      <c r="I836" s="264" t="s">
        <v>311</v>
      </c>
      <c r="J836" s="265"/>
      <c r="K836" s="265"/>
      <c r="L836" s="265"/>
      <c r="M836" s="265"/>
      <c r="N836" s="265"/>
      <c r="O836" s="265"/>
      <c r="P836" s="265"/>
      <c r="Q836" s="266"/>
      <c r="R836" s="267">
        <v>975000</v>
      </c>
      <c r="S836" s="268"/>
      <c r="T836" s="269"/>
      <c r="U836" s="267">
        <v>849025.05</v>
      </c>
      <c r="V836" s="268"/>
      <c r="W836" s="269"/>
      <c r="X836" s="1743">
        <f t="shared" si="28"/>
        <v>0.87079492307692308</v>
      </c>
      <c r="Y836" s="1345"/>
      <c r="Z836" s="267"/>
      <c r="AA836" s="268"/>
      <c r="AB836" s="268"/>
      <c r="AC836" s="269"/>
      <c r="AD836" s="267">
        <f t="shared" si="29"/>
        <v>849025.05</v>
      </c>
      <c r="AE836" s="268"/>
      <c r="AF836" s="268"/>
      <c r="AG836" s="269"/>
    </row>
    <row r="837" spans="1:33" s="29" customFormat="1" ht="13.5" customHeight="1" x14ac:dyDescent="0.2">
      <c r="A837" s="102"/>
      <c r="B837" s="102"/>
      <c r="C837" s="262"/>
      <c r="D837" s="262"/>
      <c r="E837" s="110"/>
      <c r="F837" s="106"/>
      <c r="G837" s="1392"/>
      <c r="H837" s="1392"/>
      <c r="I837" s="264" t="s">
        <v>312</v>
      </c>
      <c r="J837" s="265"/>
      <c r="K837" s="265"/>
      <c r="L837" s="265"/>
      <c r="M837" s="265"/>
      <c r="N837" s="265"/>
      <c r="O837" s="265"/>
      <c r="P837" s="265"/>
      <c r="Q837" s="266"/>
      <c r="R837" s="267"/>
      <c r="S837" s="268"/>
      <c r="T837" s="269"/>
      <c r="U837" s="267"/>
      <c r="V837" s="268"/>
      <c r="W837" s="269"/>
      <c r="X837" s="267"/>
      <c r="Y837" s="268"/>
      <c r="Z837" s="267"/>
      <c r="AA837" s="268"/>
      <c r="AB837" s="268"/>
      <c r="AC837" s="269"/>
      <c r="AD837" s="267"/>
      <c r="AE837" s="268"/>
      <c r="AF837" s="268"/>
      <c r="AG837" s="269"/>
    </row>
    <row r="838" spans="1:33" s="29" customFormat="1" ht="13.5" customHeight="1" x14ac:dyDescent="0.2">
      <c r="A838" s="102"/>
      <c r="B838" s="102"/>
      <c r="C838" s="262"/>
      <c r="D838" s="262"/>
      <c r="E838" s="110"/>
      <c r="F838" s="106"/>
      <c r="G838" s="263" t="s">
        <v>313</v>
      </c>
      <c r="H838" s="263"/>
      <c r="I838" s="264" t="s">
        <v>314</v>
      </c>
      <c r="J838" s="265"/>
      <c r="K838" s="265"/>
      <c r="L838" s="265"/>
      <c r="M838" s="265"/>
      <c r="N838" s="265"/>
      <c r="O838" s="265"/>
      <c r="P838" s="265"/>
      <c r="Q838" s="266"/>
      <c r="R838" s="267">
        <f>SUM(R830:R836)</f>
        <v>14249700</v>
      </c>
      <c r="S838" s="268"/>
      <c r="T838" s="269"/>
      <c r="U838" s="267">
        <f>SUM(U830:U836)</f>
        <v>13575938.73</v>
      </c>
      <c r="V838" s="268"/>
      <c r="W838" s="269"/>
      <c r="X838" s="1743">
        <f t="shared" si="28"/>
        <v>0.95271751194762</v>
      </c>
      <c r="Y838" s="1345"/>
      <c r="Z838" s="267"/>
      <c r="AA838" s="268"/>
      <c r="AB838" s="268"/>
      <c r="AC838" s="269"/>
      <c r="AD838" s="267">
        <f t="shared" si="29"/>
        <v>13575938.73</v>
      </c>
      <c r="AE838" s="268"/>
      <c r="AF838" s="268"/>
      <c r="AG838" s="269"/>
    </row>
    <row r="839" spans="1:33" s="29" customFormat="1" ht="13.5" customHeight="1" x14ac:dyDescent="0.2">
      <c r="A839" s="102"/>
      <c r="B839" s="102"/>
      <c r="C839" s="262"/>
      <c r="D839" s="262"/>
      <c r="E839" s="110"/>
      <c r="F839" s="106"/>
      <c r="G839" s="1384"/>
      <c r="H839" s="1384"/>
      <c r="I839" s="1034" t="s">
        <v>315</v>
      </c>
      <c r="J839" s="1035"/>
      <c r="K839" s="1035"/>
      <c r="L839" s="1035"/>
      <c r="M839" s="1035"/>
      <c r="N839" s="1035"/>
      <c r="O839" s="1035"/>
      <c r="P839" s="1035"/>
      <c r="Q839" s="1036"/>
      <c r="R839" s="991">
        <f>SUM(R838)</f>
        <v>14249700</v>
      </c>
      <c r="S839" s="992"/>
      <c r="T839" s="993"/>
      <c r="U839" s="991">
        <f>SUM(U838)</f>
        <v>13575938.73</v>
      </c>
      <c r="V839" s="992"/>
      <c r="W839" s="993"/>
      <c r="X839" s="1811">
        <f t="shared" si="28"/>
        <v>0.95271751194762</v>
      </c>
      <c r="Y839" s="1386"/>
      <c r="Z839" s="991"/>
      <c r="AA839" s="992"/>
      <c r="AB839" s="992"/>
      <c r="AC839" s="993"/>
      <c r="AD839" s="991">
        <f t="shared" si="29"/>
        <v>13575938.73</v>
      </c>
      <c r="AE839" s="992"/>
      <c r="AF839" s="992"/>
      <c r="AG839" s="993"/>
    </row>
    <row r="840" spans="1:33" s="29" customFormat="1" ht="13.5" hidden="1" customHeight="1" x14ac:dyDescent="0.2">
      <c r="A840" s="102"/>
      <c r="B840" s="102"/>
      <c r="C840" s="1385" t="s">
        <v>316</v>
      </c>
      <c r="D840" s="1385"/>
      <c r="E840" s="130"/>
      <c r="F840" s="131"/>
      <c r="G840" s="1570"/>
      <c r="H840" s="1570"/>
      <c r="I840" s="1824" t="s">
        <v>317</v>
      </c>
      <c r="J840" s="1825"/>
      <c r="K840" s="1825"/>
      <c r="L840" s="1825"/>
      <c r="M840" s="1825"/>
      <c r="N840" s="1825"/>
      <c r="O840" s="1825"/>
      <c r="P840" s="1825"/>
      <c r="Q840" s="1826"/>
      <c r="R840" s="267"/>
      <c r="S840" s="268"/>
      <c r="T840" s="269"/>
      <c r="U840" s="267"/>
      <c r="V840" s="268"/>
      <c r="W840" s="269"/>
      <c r="X840" s="267" t="e">
        <f t="shared" si="28"/>
        <v>#DIV/0!</v>
      </c>
      <c r="Y840" s="268"/>
      <c r="Z840" s="267"/>
      <c r="AA840" s="268"/>
      <c r="AB840" s="268"/>
      <c r="AC840" s="269"/>
      <c r="AD840" s="267">
        <f t="shared" si="29"/>
        <v>0</v>
      </c>
      <c r="AE840" s="268"/>
      <c r="AF840" s="268"/>
      <c r="AG840" s="269"/>
    </row>
    <row r="841" spans="1:33" s="29" customFormat="1" ht="13.5" hidden="1" customHeight="1" x14ac:dyDescent="0.2">
      <c r="A841" s="102"/>
      <c r="B841" s="102"/>
      <c r="C841" s="1557"/>
      <c r="D841" s="1557"/>
      <c r="E841" s="53">
        <v>111</v>
      </c>
      <c r="F841" s="105"/>
      <c r="G841" s="972"/>
      <c r="H841" s="972"/>
      <c r="I841" s="961" t="s">
        <v>310</v>
      </c>
      <c r="J841" s="962"/>
      <c r="K841" s="962"/>
      <c r="L841" s="962"/>
      <c r="M841" s="962"/>
      <c r="N841" s="962"/>
      <c r="O841" s="962"/>
      <c r="P841" s="962"/>
      <c r="Q841" s="963"/>
      <c r="R841" s="267"/>
      <c r="S841" s="268"/>
      <c r="T841" s="269"/>
      <c r="U841" s="267"/>
      <c r="V841" s="268"/>
      <c r="W841" s="269"/>
      <c r="X841" s="267" t="e">
        <f t="shared" si="28"/>
        <v>#DIV/0!</v>
      </c>
      <c r="Y841" s="268"/>
      <c r="Z841" s="267"/>
      <c r="AA841" s="268"/>
      <c r="AB841" s="268"/>
      <c r="AC841" s="269"/>
      <c r="AD841" s="267">
        <f t="shared" si="29"/>
        <v>0</v>
      </c>
      <c r="AE841" s="268"/>
      <c r="AF841" s="268"/>
      <c r="AG841" s="269"/>
    </row>
    <row r="842" spans="1:33" s="29" customFormat="1" ht="13.5" hidden="1" customHeight="1" x14ac:dyDescent="0.2">
      <c r="A842" s="102"/>
      <c r="B842" s="102"/>
      <c r="C842" s="1557"/>
      <c r="D842" s="1557"/>
      <c r="E842" s="130"/>
      <c r="F842" s="131">
        <v>748</v>
      </c>
      <c r="G842" s="1392">
        <v>411</v>
      </c>
      <c r="H842" s="1392"/>
      <c r="I842" s="264" t="s">
        <v>108</v>
      </c>
      <c r="J842" s="265"/>
      <c r="K842" s="265"/>
      <c r="L842" s="265"/>
      <c r="M842" s="265"/>
      <c r="N842" s="265"/>
      <c r="O842" s="265"/>
      <c r="P842" s="265"/>
      <c r="Q842" s="266"/>
      <c r="R842" s="267">
        <v>0</v>
      </c>
      <c r="S842" s="268"/>
      <c r="T842" s="269"/>
      <c r="U842" s="267"/>
      <c r="V842" s="268"/>
      <c r="W842" s="269"/>
      <c r="X842" s="1743" t="e">
        <f t="shared" si="28"/>
        <v>#DIV/0!</v>
      </c>
      <c r="Y842" s="1345"/>
      <c r="Z842" s="267"/>
      <c r="AA842" s="268"/>
      <c r="AB842" s="268"/>
      <c r="AC842" s="269"/>
      <c r="AD842" s="267">
        <f t="shared" si="29"/>
        <v>0</v>
      </c>
      <c r="AE842" s="268"/>
      <c r="AF842" s="268"/>
      <c r="AG842" s="269"/>
    </row>
    <row r="843" spans="1:33" s="29" customFormat="1" ht="13.5" hidden="1" customHeight="1" x14ac:dyDescent="0.2">
      <c r="A843" s="102"/>
      <c r="B843" s="102"/>
      <c r="C843" s="1557"/>
      <c r="D843" s="1557"/>
      <c r="E843" s="130"/>
      <c r="F843" s="131">
        <v>749</v>
      </c>
      <c r="G843" s="1392">
        <v>412</v>
      </c>
      <c r="H843" s="1392"/>
      <c r="I843" s="1542" t="s">
        <v>109</v>
      </c>
      <c r="J843" s="1543"/>
      <c r="K843" s="1543"/>
      <c r="L843" s="1543"/>
      <c r="M843" s="1543"/>
      <c r="N843" s="1543"/>
      <c r="O843" s="1543"/>
      <c r="P843" s="1543"/>
      <c r="Q843" s="1544"/>
      <c r="R843" s="267">
        <v>0</v>
      </c>
      <c r="S843" s="268"/>
      <c r="T843" s="269"/>
      <c r="U843" s="267"/>
      <c r="V843" s="268"/>
      <c r="W843" s="269"/>
      <c r="X843" s="1743" t="e">
        <f t="shared" si="28"/>
        <v>#DIV/0!</v>
      </c>
      <c r="Y843" s="1345"/>
      <c r="Z843" s="267"/>
      <c r="AA843" s="268"/>
      <c r="AB843" s="268"/>
      <c r="AC843" s="269"/>
      <c r="AD843" s="267">
        <f t="shared" si="29"/>
        <v>0</v>
      </c>
      <c r="AE843" s="268"/>
      <c r="AF843" s="268"/>
      <c r="AG843" s="269"/>
    </row>
    <row r="844" spans="1:33" s="29" customFormat="1" ht="13.5" hidden="1" customHeight="1" x14ac:dyDescent="0.2">
      <c r="A844" s="102"/>
      <c r="B844" s="102"/>
      <c r="C844" s="262"/>
      <c r="D844" s="262"/>
      <c r="E844" s="110"/>
      <c r="F844" s="106"/>
      <c r="G844" s="1392">
        <v>415</v>
      </c>
      <c r="H844" s="1392"/>
      <c r="I844" s="264" t="s">
        <v>112</v>
      </c>
      <c r="J844" s="265"/>
      <c r="K844" s="265"/>
      <c r="L844" s="265"/>
      <c r="M844" s="265"/>
      <c r="N844" s="265"/>
      <c r="O844" s="265"/>
      <c r="P844" s="265"/>
      <c r="Q844" s="266"/>
      <c r="R844" s="267">
        <v>0</v>
      </c>
      <c r="S844" s="268"/>
      <c r="T844" s="269"/>
      <c r="U844" s="267"/>
      <c r="V844" s="268"/>
      <c r="W844" s="269"/>
      <c r="X844" s="1743" t="e">
        <f t="shared" si="28"/>
        <v>#DIV/0!</v>
      </c>
      <c r="Y844" s="1345"/>
      <c r="Z844" s="267"/>
      <c r="AA844" s="268"/>
      <c r="AB844" s="268"/>
      <c r="AC844" s="269"/>
      <c r="AD844" s="267">
        <f t="shared" si="29"/>
        <v>0</v>
      </c>
      <c r="AE844" s="268"/>
      <c r="AF844" s="268"/>
      <c r="AG844" s="269"/>
    </row>
    <row r="845" spans="1:33" s="29" customFormat="1" ht="13.5" hidden="1" customHeight="1" x14ac:dyDescent="0.2">
      <c r="A845" s="102"/>
      <c r="B845" s="102"/>
      <c r="C845" s="262"/>
      <c r="D845" s="262"/>
      <c r="E845" s="110"/>
      <c r="F845" s="106"/>
      <c r="G845" s="1392"/>
      <c r="H845" s="1392"/>
      <c r="I845" s="264" t="s">
        <v>318</v>
      </c>
      <c r="J845" s="265"/>
      <c r="K845" s="265"/>
      <c r="L845" s="265"/>
      <c r="M845" s="265"/>
      <c r="N845" s="265"/>
      <c r="O845" s="265"/>
      <c r="P845" s="265"/>
      <c r="Q845" s="266"/>
      <c r="R845" s="267"/>
      <c r="S845" s="268"/>
      <c r="T845" s="269"/>
      <c r="U845" s="267"/>
      <c r="V845" s="268"/>
      <c r="W845" s="269"/>
      <c r="X845" s="267" t="e">
        <f t="shared" si="28"/>
        <v>#DIV/0!</v>
      </c>
      <c r="Y845" s="268"/>
      <c r="Z845" s="267"/>
      <c r="AA845" s="268"/>
      <c r="AB845" s="268"/>
      <c r="AC845" s="269"/>
      <c r="AD845" s="267">
        <f t="shared" si="29"/>
        <v>0</v>
      </c>
      <c r="AE845" s="268"/>
      <c r="AF845" s="268"/>
      <c r="AG845" s="269"/>
    </row>
    <row r="846" spans="1:33" s="29" customFormat="1" ht="13.5" hidden="1" customHeight="1" x14ac:dyDescent="0.2">
      <c r="A846" s="102"/>
      <c r="B846" s="102"/>
      <c r="C846" s="262"/>
      <c r="D846" s="262"/>
      <c r="E846" s="110"/>
      <c r="F846" s="106"/>
      <c r="G846" s="263" t="s">
        <v>313</v>
      </c>
      <c r="H846" s="263"/>
      <c r="I846" s="264" t="s">
        <v>314</v>
      </c>
      <c r="J846" s="265"/>
      <c r="K846" s="265"/>
      <c r="L846" s="265"/>
      <c r="M846" s="265"/>
      <c r="N846" s="265"/>
      <c r="O846" s="265"/>
      <c r="P846" s="265"/>
      <c r="Q846" s="266"/>
      <c r="R846" s="267">
        <f>SUM(R842:R844)</f>
        <v>0</v>
      </c>
      <c r="S846" s="268"/>
      <c r="T846" s="269"/>
      <c r="U846" s="267"/>
      <c r="V846" s="268"/>
      <c r="W846" s="269"/>
      <c r="X846" s="1743" t="e">
        <f t="shared" si="28"/>
        <v>#DIV/0!</v>
      </c>
      <c r="Y846" s="1345"/>
      <c r="Z846" s="267"/>
      <c r="AA846" s="268"/>
      <c r="AB846" s="268"/>
      <c r="AC846" s="269"/>
      <c r="AD846" s="267">
        <f t="shared" si="29"/>
        <v>0</v>
      </c>
      <c r="AE846" s="268"/>
      <c r="AF846" s="268"/>
      <c r="AG846" s="269"/>
    </row>
    <row r="847" spans="1:33" s="29" customFormat="1" ht="13.5" hidden="1" customHeight="1" x14ac:dyDescent="0.2">
      <c r="A847" s="102"/>
      <c r="B847" s="102"/>
      <c r="C847" s="262"/>
      <c r="D847" s="262"/>
      <c r="E847" s="110"/>
      <c r="F847" s="106"/>
      <c r="G847" s="1384"/>
      <c r="H847" s="1384"/>
      <c r="I847" s="1034" t="s">
        <v>319</v>
      </c>
      <c r="J847" s="1035"/>
      <c r="K847" s="1035"/>
      <c r="L847" s="1035"/>
      <c r="M847" s="1035"/>
      <c r="N847" s="1035"/>
      <c r="O847" s="1035"/>
      <c r="P847" s="1035"/>
      <c r="Q847" s="1036"/>
      <c r="R847" s="991">
        <f>SUM(R846)</f>
        <v>0</v>
      </c>
      <c r="S847" s="992"/>
      <c r="T847" s="993"/>
      <c r="U847" s="991"/>
      <c r="V847" s="992"/>
      <c r="W847" s="993"/>
      <c r="X847" s="1811" t="e">
        <f t="shared" si="28"/>
        <v>#DIV/0!</v>
      </c>
      <c r="Y847" s="1386"/>
      <c r="Z847" s="991"/>
      <c r="AA847" s="992"/>
      <c r="AB847" s="992"/>
      <c r="AC847" s="993"/>
      <c r="AD847" s="991">
        <f t="shared" si="29"/>
        <v>0</v>
      </c>
      <c r="AE847" s="992"/>
      <c r="AF847" s="992"/>
      <c r="AG847" s="993"/>
    </row>
    <row r="848" spans="1:33" s="29" customFormat="1" ht="13.5" customHeight="1" x14ac:dyDescent="0.2">
      <c r="A848" s="102"/>
      <c r="B848" s="102"/>
      <c r="C848" s="262"/>
      <c r="D848" s="262"/>
      <c r="E848" s="110"/>
      <c r="F848" s="106"/>
      <c r="G848" s="1396"/>
      <c r="H848" s="1396"/>
      <c r="I848" s="1636" t="s">
        <v>320</v>
      </c>
      <c r="J848" s="1637"/>
      <c r="K848" s="1637"/>
      <c r="L848" s="1637"/>
      <c r="M848" s="1637"/>
      <c r="N848" s="1637"/>
      <c r="O848" s="1637"/>
      <c r="P848" s="1637"/>
      <c r="Q848" s="1638"/>
      <c r="R848" s="267"/>
      <c r="S848" s="268"/>
      <c r="T848" s="269"/>
      <c r="U848" s="267"/>
      <c r="V848" s="268"/>
      <c r="W848" s="269"/>
      <c r="X848" s="267"/>
      <c r="Y848" s="268"/>
      <c r="Z848" s="267"/>
      <c r="AA848" s="268"/>
      <c r="AB848" s="268"/>
      <c r="AC848" s="269"/>
      <c r="AD848" s="267"/>
      <c r="AE848" s="268"/>
      <c r="AF848" s="268"/>
      <c r="AG848" s="269"/>
    </row>
    <row r="849" spans="1:33" s="29" customFormat="1" ht="13.5" customHeight="1" x14ac:dyDescent="0.2">
      <c r="A849" s="108"/>
      <c r="B849" s="108"/>
      <c r="C849" s="1557"/>
      <c r="D849" s="1557"/>
      <c r="E849" s="130"/>
      <c r="F849" s="131"/>
      <c r="G849" s="1625" t="s">
        <v>313</v>
      </c>
      <c r="H849" s="1625"/>
      <c r="I849" s="1636" t="s">
        <v>321</v>
      </c>
      <c r="J849" s="1637"/>
      <c r="K849" s="1637"/>
      <c r="L849" s="1637"/>
      <c r="M849" s="1637"/>
      <c r="N849" s="1637"/>
      <c r="O849" s="1637"/>
      <c r="P849" s="1637"/>
      <c r="Q849" s="1638"/>
      <c r="R849" s="267">
        <f>SUM(R830:R836)+SUM(R842:R844)</f>
        <v>14249700</v>
      </c>
      <c r="S849" s="268"/>
      <c r="T849" s="269"/>
      <c r="U849" s="267">
        <f>SUM(U830:U836)+SUM(U842:U844)</f>
        <v>13575938.73</v>
      </c>
      <c r="V849" s="268"/>
      <c r="W849" s="269"/>
      <c r="X849" s="1743">
        <f t="shared" si="28"/>
        <v>0.95271751194762</v>
      </c>
      <c r="Y849" s="1345"/>
      <c r="Z849" s="267"/>
      <c r="AA849" s="268"/>
      <c r="AB849" s="268"/>
      <c r="AC849" s="269"/>
      <c r="AD849" s="267">
        <f t="shared" si="29"/>
        <v>13575938.73</v>
      </c>
      <c r="AE849" s="268"/>
      <c r="AF849" s="268"/>
      <c r="AG849" s="269"/>
    </row>
    <row r="850" spans="1:33" s="29" customFormat="1" ht="13.5" customHeight="1" x14ac:dyDescent="0.2">
      <c r="A850" s="108"/>
      <c r="B850" s="108"/>
      <c r="C850" s="1557"/>
      <c r="D850" s="1557"/>
      <c r="E850" s="130"/>
      <c r="F850" s="131"/>
      <c r="G850" s="1625"/>
      <c r="H850" s="1625"/>
      <c r="I850" s="1633" t="s">
        <v>322</v>
      </c>
      <c r="J850" s="1634"/>
      <c r="K850" s="1634"/>
      <c r="L850" s="1634"/>
      <c r="M850" s="1634"/>
      <c r="N850" s="1634"/>
      <c r="O850" s="1634"/>
      <c r="P850" s="1634"/>
      <c r="Q850" s="1635"/>
      <c r="R850" s="991">
        <f>SUM(R849)</f>
        <v>14249700</v>
      </c>
      <c r="S850" s="992"/>
      <c r="T850" s="993"/>
      <c r="U850" s="991">
        <f>SUM(U849)</f>
        <v>13575938.73</v>
      </c>
      <c r="V850" s="992"/>
      <c r="W850" s="993"/>
      <c r="X850" s="1811">
        <f t="shared" si="28"/>
        <v>0.95271751194762</v>
      </c>
      <c r="Y850" s="1386"/>
      <c r="Z850" s="991"/>
      <c r="AA850" s="992"/>
      <c r="AB850" s="992"/>
      <c r="AC850" s="993"/>
      <c r="AD850" s="991">
        <f t="shared" si="29"/>
        <v>13575938.73</v>
      </c>
      <c r="AE850" s="992"/>
      <c r="AF850" s="992"/>
      <c r="AG850" s="993"/>
    </row>
    <row r="851" spans="1:33" s="29" customFormat="1" ht="13.5" customHeight="1" x14ac:dyDescent="0.2">
      <c r="A851" s="108"/>
      <c r="B851" s="108"/>
      <c r="C851" s="1557"/>
      <c r="D851" s="1557"/>
      <c r="E851" s="130"/>
      <c r="F851" s="131"/>
      <c r="G851" s="1625"/>
      <c r="H851" s="1625"/>
      <c r="I851" s="1636" t="s">
        <v>323</v>
      </c>
      <c r="J851" s="1637"/>
      <c r="K851" s="1637"/>
      <c r="L851" s="1637"/>
      <c r="M851" s="1637"/>
      <c r="N851" s="1637"/>
      <c r="O851" s="1637"/>
      <c r="P851" s="1637"/>
      <c r="Q851" s="1638"/>
      <c r="R851" s="267"/>
      <c r="S851" s="268"/>
      <c r="T851" s="269"/>
      <c r="U851" s="267"/>
      <c r="V851" s="268"/>
      <c r="W851" s="269"/>
      <c r="X851" s="267"/>
      <c r="Y851" s="268"/>
      <c r="Z851" s="267"/>
      <c r="AA851" s="268"/>
      <c r="AB851" s="268"/>
      <c r="AC851" s="269"/>
      <c r="AD851" s="267"/>
      <c r="AE851" s="268"/>
      <c r="AF851" s="268"/>
      <c r="AG851" s="269"/>
    </row>
    <row r="852" spans="1:33" s="29" customFormat="1" ht="13.5" customHeight="1" x14ac:dyDescent="0.2">
      <c r="A852" s="108"/>
      <c r="B852" s="108"/>
      <c r="C852" s="1557"/>
      <c r="D852" s="1557"/>
      <c r="E852" s="130"/>
      <c r="F852" s="131"/>
      <c r="G852" s="1625" t="s">
        <v>313</v>
      </c>
      <c r="H852" s="1625"/>
      <c r="I852" s="1636" t="s">
        <v>321</v>
      </c>
      <c r="J852" s="1637"/>
      <c r="K852" s="1637"/>
      <c r="L852" s="1637"/>
      <c r="M852" s="1637"/>
      <c r="N852" s="1637"/>
      <c r="O852" s="1637"/>
      <c r="P852" s="1637"/>
      <c r="Q852" s="1638"/>
      <c r="R852" s="267">
        <f>+R849</f>
        <v>14249700</v>
      </c>
      <c r="S852" s="268"/>
      <c r="T852" s="269"/>
      <c r="U852" s="267">
        <f>+U849</f>
        <v>13575938.73</v>
      </c>
      <c r="V852" s="268"/>
      <c r="W852" s="269"/>
      <c r="X852" s="1743">
        <f t="shared" si="28"/>
        <v>0.95271751194762</v>
      </c>
      <c r="Y852" s="1345"/>
      <c r="Z852" s="267"/>
      <c r="AA852" s="268"/>
      <c r="AB852" s="268"/>
      <c r="AC852" s="269"/>
      <c r="AD852" s="267">
        <f t="shared" si="29"/>
        <v>13575938.73</v>
      </c>
      <c r="AE852" s="268"/>
      <c r="AF852" s="268"/>
      <c r="AG852" s="269"/>
    </row>
    <row r="853" spans="1:33" s="29" customFormat="1" ht="13.5" customHeight="1" x14ac:dyDescent="0.2">
      <c r="A853" s="108"/>
      <c r="B853" s="108"/>
      <c r="C853" s="1557"/>
      <c r="D853" s="1557"/>
      <c r="E853" s="130"/>
      <c r="F853" s="131"/>
      <c r="G853" s="1629"/>
      <c r="H853" s="1629"/>
      <c r="I853" s="1633" t="s">
        <v>324</v>
      </c>
      <c r="J853" s="1634"/>
      <c r="K853" s="1634"/>
      <c r="L853" s="1634"/>
      <c r="M853" s="1634"/>
      <c r="N853" s="1634"/>
      <c r="O853" s="1634"/>
      <c r="P853" s="1634"/>
      <c r="Q853" s="1635"/>
      <c r="R853" s="991">
        <f>SUM(R852)</f>
        <v>14249700</v>
      </c>
      <c r="S853" s="992"/>
      <c r="T853" s="993"/>
      <c r="U853" s="991">
        <f>SUM(U852)</f>
        <v>13575938.73</v>
      </c>
      <c r="V853" s="992"/>
      <c r="W853" s="993"/>
      <c r="X853" s="1811">
        <f t="shared" si="28"/>
        <v>0.95271751194762</v>
      </c>
      <c r="Y853" s="1386"/>
      <c r="Z853" s="991"/>
      <c r="AA853" s="992"/>
      <c r="AB853" s="992"/>
      <c r="AC853" s="993"/>
      <c r="AD853" s="991">
        <f t="shared" si="29"/>
        <v>13575938.73</v>
      </c>
      <c r="AE853" s="992"/>
      <c r="AF853" s="992"/>
      <c r="AG853" s="993"/>
    </row>
    <row r="854" spans="1:33" s="29" customFormat="1" ht="13.5" customHeight="1" x14ac:dyDescent="0.2">
      <c r="A854" s="108"/>
      <c r="B854" s="108"/>
      <c r="C854" s="1557"/>
      <c r="D854" s="1557"/>
      <c r="E854" s="130"/>
      <c r="F854" s="131"/>
      <c r="G854" s="1625"/>
      <c r="H854" s="1625"/>
      <c r="I854" s="1636" t="s">
        <v>325</v>
      </c>
      <c r="J854" s="1637"/>
      <c r="K854" s="1637"/>
      <c r="L854" s="1637"/>
      <c r="M854" s="1637"/>
      <c r="N854" s="1637"/>
      <c r="O854" s="1637"/>
      <c r="P854" s="1637"/>
      <c r="Q854" s="1638"/>
      <c r="R854" s="267"/>
      <c r="S854" s="268"/>
      <c r="T854" s="269"/>
      <c r="U854" s="267"/>
      <c r="V854" s="268"/>
      <c r="W854" s="269"/>
      <c r="X854" s="267"/>
      <c r="Y854" s="268"/>
      <c r="Z854" s="267"/>
      <c r="AA854" s="268"/>
      <c r="AB854" s="268"/>
      <c r="AC854" s="269"/>
      <c r="AD854" s="267"/>
      <c r="AE854" s="268"/>
      <c r="AF854" s="268"/>
      <c r="AG854" s="269"/>
    </row>
    <row r="855" spans="1:33" s="29" customFormat="1" ht="13.5" customHeight="1" x14ac:dyDescent="0.2">
      <c r="A855" s="108"/>
      <c r="B855" s="108"/>
      <c r="C855" s="1557"/>
      <c r="D855" s="1557"/>
      <c r="E855" s="130"/>
      <c r="F855" s="131"/>
      <c r="G855" s="1625" t="s">
        <v>313</v>
      </c>
      <c r="H855" s="1625"/>
      <c r="I855" s="1636" t="s">
        <v>321</v>
      </c>
      <c r="J855" s="1637"/>
      <c r="K855" s="1637"/>
      <c r="L855" s="1637"/>
      <c r="M855" s="1637"/>
      <c r="N855" s="1637"/>
      <c r="O855" s="1637"/>
      <c r="P855" s="1637"/>
      <c r="Q855" s="1638"/>
      <c r="R855" s="267">
        <f>+R849</f>
        <v>14249700</v>
      </c>
      <c r="S855" s="268"/>
      <c r="T855" s="269"/>
      <c r="U855" s="267">
        <f>+U849</f>
        <v>13575938.73</v>
      </c>
      <c r="V855" s="268"/>
      <c r="W855" s="269"/>
      <c r="X855" s="1743">
        <f t="shared" si="28"/>
        <v>0.95271751194762</v>
      </c>
      <c r="Y855" s="1345"/>
      <c r="Z855" s="267"/>
      <c r="AA855" s="268"/>
      <c r="AB855" s="268"/>
      <c r="AC855" s="269"/>
      <c r="AD855" s="267">
        <f t="shared" si="29"/>
        <v>13575938.73</v>
      </c>
      <c r="AE855" s="268"/>
      <c r="AF855" s="268"/>
      <c r="AG855" s="269"/>
    </row>
    <row r="856" spans="1:33" s="29" customFormat="1" ht="13.5" customHeight="1" x14ac:dyDescent="0.2">
      <c r="A856" s="108"/>
      <c r="B856" s="108"/>
      <c r="C856" s="1557"/>
      <c r="D856" s="1557"/>
      <c r="E856" s="130"/>
      <c r="F856" s="131"/>
      <c r="G856" s="1629"/>
      <c r="H856" s="1629"/>
      <c r="I856" s="1633" t="s">
        <v>326</v>
      </c>
      <c r="J856" s="1634"/>
      <c r="K856" s="1634"/>
      <c r="L856" s="1634"/>
      <c r="M856" s="1634"/>
      <c r="N856" s="1634"/>
      <c r="O856" s="1634"/>
      <c r="P856" s="1634"/>
      <c r="Q856" s="1635"/>
      <c r="R856" s="991">
        <f>SUM(R855)</f>
        <v>14249700</v>
      </c>
      <c r="S856" s="992"/>
      <c r="T856" s="993"/>
      <c r="U856" s="991">
        <f>SUM(U855)</f>
        <v>13575938.73</v>
      </c>
      <c r="V856" s="992"/>
      <c r="W856" s="993"/>
      <c r="X856" s="1811">
        <f t="shared" si="28"/>
        <v>0.95271751194762</v>
      </c>
      <c r="Y856" s="1386"/>
      <c r="Z856" s="991"/>
      <c r="AA856" s="992"/>
      <c r="AB856" s="992"/>
      <c r="AC856" s="993"/>
      <c r="AD856" s="991">
        <f t="shared" si="29"/>
        <v>13575938.73</v>
      </c>
      <c r="AE856" s="992"/>
      <c r="AF856" s="992"/>
      <c r="AG856" s="993"/>
    </row>
    <row r="857" spans="1:33" s="29" customFormat="1" ht="13.5" customHeight="1" x14ac:dyDescent="0.2">
      <c r="A857" s="108"/>
      <c r="B857" s="108"/>
      <c r="C857" s="1557"/>
      <c r="D857" s="1557"/>
      <c r="E857" s="130"/>
      <c r="F857" s="131"/>
      <c r="G857" s="1629"/>
      <c r="H857" s="1629"/>
      <c r="I857" s="1636"/>
      <c r="J857" s="1637"/>
      <c r="K857" s="1637"/>
      <c r="L857" s="1637"/>
      <c r="M857" s="1637"/>
      <c r="N857" s="1637"/>
      <c r="O857" s="1637"/>
      <c r="P857" s="1637"/>
      <c r="Q857" s="1638"/>
      <c r="R857" s="267"/>
      <c r="S857" s="268"/>
      <c r="T857" s="269"/>
      <c r="U857" s="267"/>
      <c r="V857" s="268"/>
      <c r="W857" s="269"/>
      <c r="X857" s="267"/>
      <c r="Y857" s="268"/>
      <c r="Z857" s="267"/>
      <c r="AA857" s="268"/>
      <c r="AB857" s="268"/>
      <c r="AC857" s="269"/>
      <c r="AD857" s="267"/>
      <c r="AE857" s="268"/>
      <c r="AF857" s="268"/>
      <c r="AG857" s="269"/>
    </row>
    <row r="858" spans="1:33" s="29" customFormat="1" ht="18" customHeight="1" x14ac:dyDescent="0.2">
      <c r="A858" s="109">
        <v>2</v>
      </c>
      <c r="B858" s="109">
        <v>1</v>
      </c>
      <c r="C858" s="1831"/>
      <c r="D858" s="1831"/>
      <c r="E858" s="44"/>
      <c r="F858" s="115"/>
      <c r="G858" s="1832"/>
      <c r="H858" s="1832"/>
      <c r="I858" s="1839" t="s">
        <v>747</v>
      </c>
      <c r="J858" s="1840"/>
      <c r="K858" s="1840"/>
      <c r="L858" s="1840"/>
      <c r="M858" s="1840"/>
      <c r="N858" s="1840"/>
      <c r="O858" s="1840"/>
      <c r="P858" s="1840"/>
      <c r="Q858" s="1841"/>
      <c r="R858" s="1843"/>
      <c r="S858" s="1844"/>
      <c r="T858" s="1845"/>
      <c r="U858" s="1843"/>
      <c r="V858" s="1844"/>
      <c r="W858" s="1845"/>
      <c r="X858" s="1843"/>
      <c r="Y858" s="1844"/>
      <c r="Z858" s="1843"/>
      <c r="AA858" s="1844"/>
      <c r="AB858" s="1844"/>
      <c r="AC858" s="1845"/>
      <c r="AD858" s="1843"/>
      <c r="AE858" s="1844"/>
      <c r="AF858" s="1844"/>
      <c r="AG858" s="1845"/>
    </row>
    <row r="859" spans="1:33" s="29" customFormat="1" ht="25.5" customHeight="1" x14ac:dyDescent="0.2">
      <c r="A859" s="112"/>
      <c r="B859" s="112"/>
      <c r="C859" s="1567" t="s">
        <v>306</v>
      </c>
      <c r="D859" s="1567"/>
      <c r="E859" s="47"/>
      <c r="F859" s="116"/>
      <c r="G859" s="1568"/>
      <c r="H859" s="1568"/>
      <c r="I859" s="976" t="s">
        <v>307</v>
      </c>
      <c r="J859" s="977"/>
      <c r="K859" s="977"/>
      <c r="L859" s="977"/>
      <c r="M859" s="977"/>
      <c r="N859" s="977"/>
      <c r="O859" s="977"/>
      <c r="P859" s="977"/>
      <c r="Q859" s="978"/>
      <c r="R859" s="968"/>
      <c r="S859" s="969"/>
      <c r="T859" s="970"/>
      <c r="U859" s="968"/>
      <c r="V859" s="969"/>
      <c r="W859" s="970"/>
      <c r="X859" s="968"/>
      <c r="Y859" s="969"/>
      <c r="Z859" s="968"/>
      <c r="AA859" s="969"/>
      <c r="AB859" s="969"/>
      <c r="AC859" s="970"/>
      <c r="AD859" s="968"/>
      <c r="AE859" s="969"/>
      <c r="AF859" s="969"/>
      <c r="AG859" s="970"/>
    </row>
    <row r="860" spans="1:33" s="29" customFormat="1" ht="15" customHeight="1" x14ac:dyDescent="0.2">
      <c r="A860" s="108"/>
      <c r="B860" s="108"/>
      <c r="C860" s="1385" t="s">
        <v>294</v>
      </c>
      <c r="D860" s="1385"/>
      <c r="E860" s="130"/>
      <c r="F860" s="131"/>
      <c r="G860" s="1570"/>
      <c r="H860" s="1570"/>
      <c r="I860" s="1824" t="s">
        <v>295</v>
      </c>
      <c r="J860" s="1825"/>
      <c r="K860" s="1825"/>
      <c r="L860" s="1825"/>
      <c r="M860" s="1825"/>
      <c r="N860" s="1825"/>
      <c r="O860" s="1825"/>
      <c r="P860" s="1825"/>
      <c r="Q860" s="1826"/>
      <c r="R860" s="267"/>
      <c r="S860" s="268"/>
      <c r="T860" s="269"/>
      <c r="U860" s="267"/>
      <c r="V860" s="268"/>
      <c r="W860" s="269"/>
      <c r="X860" s="267"/>
      <c r="Y860" s="268"/>
      <c r="Z860" s="267"/>
      <c r="AA860" s="268"/>
      <c r="AB860" s="268"/>
      <c r="AC860" s="269"/>
      <c r="AD860" s="267"/>
      <c r="AE860" s="268"/>
      <c r="AF860" s="268"/>
      <c r="AG860" s="269"/>
    </row>
    <row r="861" spans="1:33" s="29" customFormat="1" ht="13.5" customHeight="1" x14ac:dyDescent="0.2">
      <c r="A861" s="102"/>
      <c r="B861" s="102"/>
      <c r="C861" s="262"/>
      <c r="D861" s="262"/>
      <c r="E861" s="53">
        <v>111</v>
      </c>
      <c r="F861" s="105"/>
      <c r="G861" s="972"/>
      <c r="H861" s="972"/>
      <c r="I861" s="961" t="s">
        <v>310</v>
      </c>
      <c r="J861" s="962"/>
      <c r="K861" s="962"/>
      <c r="L861" s="962"/>
      <c r="M861" s="962"/>
      <c r="N861" s="962"/>
      <c r="O861" s="962"/>
      <c r="P861" s="962"/>
      <c r="Q861" s="963"/>
      <c r="R861" s="267"/>
      <c r="S861" s="268"/>
      <c r="T861" s="269"/>
      <c r="U861" s="267"/>
      <c r="V861" s="268"/>
      <c r="W861" s="269"/>
      <c r="X861" s="267"/>
      <c r="Y861" s="268"/>
      <c r="Z861" s="267"/>
      <c r="AA861" s="268"/>
      <c r="AB861" s="268"/>
      <c r="AC861" s="269"/>
      <c r="AD861" s="267"/>
      <c r="AE861" s="268"/>
      <c r="AF861" s="268"/>
      <c r="AG861" s="269"/>
    </row>
    <row r="862" spans="1:33" s="29" customFormat="1" ht="13.5" customHeight="1" x14ac:dyDescent="0.2">
      <c r="A862" s="102"/>
      <c r="B862" s="102"/>
      <c r="C862" s="262"/>
      <c r="D862" s="262"/>
      <c r="E862" s="110"/>
      <c r="F862" s="106" t="s">
        <v>1007</v>
      </c>
      <c r="G862" s="1392">
        <v>411</v>
      </c>
      <c r="H862" s="1392"/>
      <c r="I862" s="264" t="s">
        <v>108</v>
      </c>
      <c r="J862" s="265"/>
      <c r="K862" s="265"/>
      <c r="L862" s="265"/>
      <c r="M862" s="265"/>
      <c r="N862" s="265"/>
      <c r="O862" s="265"/>
      <c r="P862" s="265"/>
      <c r="Q862" s="266"/>
      <c r="R862" s="267">
        <v>4850000</v>
      </c>
      <c r="S862" s="268"/>
      <c r="T862" s="269"/>
      <c r="U862" s="267">
        <v>4659457.99</v>
      </c>
      <c r="V862" s="268"/>
      <c r="W862" s="269"/>
      <c r="X862" s="1743">
        <f t="shared" si="28"/>
        <v>0.96071298762886603</v>
      </c>
      <c r="Y862" s="1345"/>
      <c r="Z862" s="267"/>
      <c r="AA862" s="268"/>
      <c r="AB862" s="268"/>
      <c r="AC862" s="269"/>
      <c r="AD862" s="267">
        <f t="shared" si="29"/>
        <v>4659457.99</v>
      </c>
      <c r="AE862" s="268"/>
      <c r="AF862" s="268"/>
      <c r="AG862" s="269"/>
    </row>
    <row r="863" spans="1:33" s="29" customFormat="1" ht="13.5" customHeight="1" x14ac:dyDescent="0.2">
      <c r="A863" s="102"/>
      <c r="B863" s="102"/>
      <c r="C863" s="262"/>
      <c r="D863" s="262"/>
      <c r="E863" s="110"/>
      <c r="F863" s="106" t="s">
        <v>1008</v>
      </c>
      <c r="G863" s="1392">
        <v>412</v>
      </c>
      <c r="H863" s="1392"/>
      <c r="I863" s="1542" t="s">
        <v>109</v>
      </c>
      <c r="J863" s="1543"/>
      <c r="K863" s="1543"/>
      <c r="L863" s="1543"/>
      <c r="M863" s="1543"/>
      <c r="N863" s="1543"/>
      <c r="O863" s="1543"/>
      <c r="P863" s="1543"/>
      <c r="Q863" s="1544"/>
      <c r="R863" s="267">
        <v>734800</v>
      </c>
      <c r="S863" s="268"/>
      <c r="T863" s="269"/>
      <c r="U863" s="267">
        <v>705907.91</v>
      </c>
      <c r="V863" s="268"/>
      <c r="W863" s="269"/>
      <c r="X863" s="1743">
        <f t="shared" si="28"/>
        <v>0.9606803347849755</v>
      </c>
      <c r="Y863" s="1345"/>
      <c r="Z863" s="267"/>
      <c r="AA863" s="268"/>
      <c r="AB863" s="268"/>
      <c r="AC863" s="269"/>
      <c r="AD863" s="267">
        <f t="shared" si="29"/>
        <v>705907.91</v>
      </c>
      <c r="AE863" s="268"/>
      <c r="AF863" s="268"/>
      <c r="AG863" s="269"/>
    </row>
    <row r="864" spans="1:33" s="29" customFormat="1" ht="13.5" customHeight="1" x14ac:dyDescent="0.2">
      <c r="A864" s="102"/>
      <c r="B864" s="102"/>
      <c r="C864" s="262"/>
      <c r="D864" s="262"/>
      <c r="E864" s="110"/>
      <c r="F864" s="106" t="s">
        <v>1009</v>
      </c>
      <c r="G864" s="1392">
        <v>414</v>
      </c>
      <c r="H864" s="1392"/>
      <c r="I864" s="264" t="s">
        <v>111</v>
      </c>
      <c r="J864" s="265"/>
      <c r="K864" s="265"/>
      <c r="L864" s="265"/>
      <c r="M864" s="265"/>
      <c r="N864" s="265"/>
      <c r="O864" s="265"/>
      <c r="P864" s="265"/>
      <c r="Q864" s="266"/>
      <c r="R864" s="267">
        <v>150000</v>
      </c>
      <c r="S864" s="268"/>
      <c r="T864" s="269"/>
      <c r="U864" s="267">
        <v>129082.21</v>
      </c>
      <c r="V864" s="268"/>
      <c r="W864" s="269"/>
      <c r="X864" s="1743">
        <f t="shared" si="28"/>
        <v>0.86054806666666672</v>
      </c>
      <c r="Y864" s="1345"/>
      <c r="Z864" s="267"/>
      <c r="AA864" s="268"/>
      <c r="AB864" s="268"/>
      <c r="AC864" s="269"/>
      <c r="AD864" s="267">
        <f t="shared" si="29"/>
        <v>129082.21</v>
      </c>
      <c r="AE864" s="268"/>
      <c r="AF864" s="268"/>
      <c r="AG864" s="269"/>
    </row>
    <row r="865" spans="1:33" s="29" customFormat="1" ht="13.5" customHeight="1" x14ac:dyDescent="0.2">
      <c r="A865" s="102"/>
      <c r="B865" s="102"/>
      <c r="C865" s="262"/>
      <c r="D865" s="262"/>
      <c r="E865" s="110"/>
      <c r="F865" s="106" t="s">
        <v>1010</v>
      </c>
      <c r="G865" s="1392">
        <v>415</v>
      </c>
      <c r="H865" s="1392"/>
      <c r="I865" s="264" t="s">
        <v>112</v>
      </c>
      <c r="J865" s="265"/>
      <c r="K865" s="265"/>
      <c r="L865" s="265"/>
      <c r="M865" s="265"/>
      <c r="N865" s="265"/>
      <c r="O865" s="265"/>
      <c r="P865" s="265"/>
      <c r="Q865" s="266"/>
      <c r="R865" s="267">
        <v>0</v>
      </c>
      <c r="S865" s="268"/>
      <c r="T865" s="269"/>
      <c r="U865" s="267">
        <v>0</v>
      </c>
      <c r="V865" s="268"/>
      <c r="W865" s="269"/>
      <c r="X865" s="1743">
        <v>0</v>
      </c>
      <c r="Y865" s="1345"/>
      <c r="Z865" s="267"/>
      <c r="AA865" s="268"/>
      <c r="AB865" s="268"/>
      <c r="AC865" s="269"/>
      <c r="AD865" s="267">
        <f t="shared" si="29"/>
        <v>0</v>
      </c>
      <c r="AE865" s="268"/>
      <c r="AF865" s="268"/>
      <c r="AG865" s="269"/>
    </row>
    <row r="866" spans="1:33" s="29" customFormat="1" ht="13.5" customHeight="1" x14ac:dyDescent="0.2">
      <c r="A866" s="102"/>
      <c r="B866" s="102"/>
      <c r="C866" s="262"/>
      <c r="D866" s="262"/>
      <c r="E866" s="110"/>
      <c r="F866" s="106" t="s">
        <v>1011</v>
      </c>
      <c r="G866" s="1392">
        <v>416</v>
      </c>
      <c r="H866" s="1392"/>
      <c r="I866" s="264" t="s">
        <v>327</v>
      </c>
      <c r="J866" s="265"/>
      <c r="K866" s="265"/>
      <c r="L866" s="265"/>
      <c r="M866" s="265"/>
      <c r="N866" s="265"/>
      <c r="O866" s="265"/>
      <c r="P866" s="265"/>
      <c r="Q866" s="266"/>
      <c r="R866" s="267">
        <v>162000</v>
      </c>
      <c r="S866" s="268"/>
      <c r="T866" s="269"/>
      <c r="U866" s="267">
        <v>161792</v>
      </c>
      <c r="V866" s="268"/>
      <c r="W866" s="269"/>
      <c r="X866" s="1743">
        <f t="shared" si="28"/>
        <v>0.99871604938271608</v>
      </c>
      <c r="Y866" s="1345"/>
      <c r="Z866" s="267"/>
      <c r="AA866" s="268"/>
      <c r="AB866" s="268"/>
      <c r="AC866" s="269"/>
      <c r="AD866" s="267">
        <f t="shared" si="29"/>
        <v>161792</v>
      </c>
      <c r="AE866" s="268"/>
      <c r="AF866" s="268"/>
      <c r="AG866" s="269"/>
    </row>
    <row r="867" spans="1:33" s="29" customFormat="1" ht="13.5" customHeight="1" x14ac:dyDescent="0.2">
      <c r="A867" s="102"/>
      <c r="B867" s="102"/>
      <c r="C867" s="262"/>
      <c r="D867" s="262"/>
      <c r="E867" s="110"/>
      <c r="F867" s="106" t="s">
        <v>1012</v>
      </c>
      <c r="G867" s="1392">
        <v>422</v>
      </c>
      <c r="H867" s="1392"/>
      <c r="I867" s="264" t="s">
        <v>116</v>
      </c>
      <c r="J867" s="265"/>
      <c r="K867" s="265"/>
      <c r="L867" s="265"/>
      <c r="M867" s="265"/>
      <c r="N867" s="265"/>
      <c r="O867" s="265"/>
      <c r="P867" s="265"/>
      <c r="Q867" s="266"/>
      <c r="R867" s="267">
        <v>120000</v>
      </c>
      <c r="S867" s="268"/>
      <c r="T867" s="269"/>
      <c r="U867" s="267">
        <v>17254.91</v>
      </c>
      <c r="V867" s="268"/>
      <c r="W867" s="269"/>
      <c r="X867" s="1743">
        <f t="shared" si="28"/>
        <v>0.14379091666666666</v>
      </c>
      <c r="Y867" s="1345"/>
      <c r="Z867" s="267"/>
      <c r="AA867" s="268"/>
      <c r="AB867" s="268"/>
      <c r="AC867" s="269"/>
      <c r="AD867" s="267">
        <f t="shared" si="29"/>
        <v>17254.91</v>
      </c>
      <c r="AE867" s="268"/>
      <c r="AF867" s="268"/>
      <c r="AG867" s="269"/>
    </row>
    <row r="868" spans="1:33" s="29" customFormat="1" ht="13.5" customHeight="1" x14ac:dyDescent="0.2">
      <c r="A868" s="102"/>
      <c r="B868" s="102"/>
      <c r="C868" s="262"/>
      <c r="D868" s="262"/>
      <c r="E868" s="110"/>
      <c r="F868" s="106" t="s">
        <v>1013</v>
      </c>
      <c r="G868" s="1392">
        <v>423</v>
      </c>
      <c r="H868" s="1392"/>
      <c r="I868" s="264" t="s">
        <v>117</v>
      </c>
      <c r="J868" s="265"/>
      <c r="K868" s="265"/>
      <c r="L868" s="265"/>
      <c r="M868" s="265"/>
      <c r="N868" s="265"/>
      <c r="O868" s="265"/>
      <c r="P868" s="265"/>
      <c r="Q868" s="266"/>
      <c r="R868" s="267">
        <v>10880000</v>
      </c>
      <c r="S868" s="268"/>
      <c r="T868" s="269"/>
      <c r="U868" s="267">
        <v>10608833.91</v>
      </c>
      <c r="V868" s="268"/>
      <c r="W868" s="269"/>
      <c r="X868" s="1743">
        <f t="shared" si="28"/>
        <v>0.9750766461397059</v>
      </c>
      <c r="Y868" s="1345"/>
      <c r="Z868" s="267"/>
      <c r="AA868" s="268"/>
      <c r="AB868" s="268"/>
      <c r="AC868" s="269"/>
      <c r="AD868" s="267">
        <f t="shared" si="29"/>
        <v>10608833.91</v>
      </c>
      <c r="AE868" s="268"/>
      <c r="AF868" s="268"/>
      <c r="AG868" s="269"/>
    </row>
    <row r="869" spans="1:33" s="29" customFormat="1" ht="13.5" customHeight="1" x14ac:dyDescent="0.2">
      <c r="A869" s="102"/>
      <c r="B869" s="102"/>
      <c r="C869" s="262"/>
      <c r="D869" s="262"/>
      <c r="E869" s="110"/>
      <c r="F869" s="106" t="s">
        <v>1014</v>
      </c>
      <c r="G869" s="1392">
        <v>426</v>
      </c>
      <c r="H869" s="1392"/>
      <c r="I869" s="264" t="s">
        <v>120</v>
      </c>
      <c r="J869" s="265"/>
      <c r="K869" s="265"/>
      <c r="L869" s="265"/>
      <c r="M869" s="265"/>
      <c r="N869" s="265"/>
      <c r="O869" s="265"/>
      <c r="P869" s="265"/>
      <c r="Q869" s="266"/>
      <c r="R869" s="267">
        <v>400000</v>
      </c>
      <c r="S869" s="268"/>
      <c r="T869" s="269"/>
      <c r="U869" s="267">
        <v>378800</v>
      </c>
      <c r="V869" s="268"/>
      <c r="W869" s="269"/>
      <c r="X869" s="1743">
        <f t="shared" si="28"/>
        <v>0.94699999999999995</v>
      </c>
      <c r="Y869" s="1345"/>
      <c r="Z869" s="267"/>
      <c r="AA869" s="268"/>
      <c r="AB869" s="268"/>
      <c r="AC869" s="269"/>
      <c r="AD869" s="267">
        <f t="shared" si="29"/>
        <v>378800</v>
      </c>
      <c r="AE869" s="268"/>
      <c r="AF869" s="268"/>
      <c r="AG869" s="269"/>
    </row>
    <row r="870" spans="1:33" s="29" customFormat="1" ht="13.5" customHeight="1" x14ac:dyDescent="0.2">
      <c r="A870" s="102"/>
      <c r="B870" s="102"/>
      <c r="C870" s="262"/>
      <c r="D870" s="262"/>
      <c r="E870" s="110"/>
      <c r="F870" s="106" t="s">
        <v>1313</v>
      </c>
      <c r="G870" s="1392">
        <v>481</v>
      </c>
      <c r="H870" s="1392"/>
      <c r="I870" s="264" t="s">
        <v>1314</v>
      </c>
      <c r="J870" s="265"/>
      <c r="K870" s="265"/>
      <c r="L870" s="265"/>
      <c r="M870" s="265"/>
      <c r="N870" s="265"/>
      <c r="O870" s="265"/>
      <c r="P870" s="265"/>
      <c r="Q870" s="266"/>
      <c r="R870" s="267">
        <v>882000</v>
      </c>
      <c r="S870" s="268"/>
      <c r="T870" s="269"/>
      <c r="U870" s="267">
        <v>882000</v>
      </c>
      <c r="V870" s="268"/>
      <c r="W870" s="269"/>
      <c r="X870" s="1743">
        <f t="shared" si="28"/>
        <v>1</v>
      </c>
      <c r="Y870" s="1345"/>
      <c r="Z870" s="267"/>
      <c r="AA870" s="268"/>
      <c r="AB870" s="268"/>
      <c r="AC870" s="269"/>
      <c r="AD870" s="267">
        <f t="shared" si="29"/>
        <v>882000</v>
      </c>
      <c r="AE870" s="268"/>
      <c r="AF870" s="268"/>
      <c r="AG870" s="269"/>
    </row>
    <row r="871" spans="1:33" s="29" customFormat="1" ht="13.5" customHeight="1" x14ac:dyDescent="0.2">
      <c r="A871" s="102"/>
      <c r="B871" s="102"/>
      <c r="C871" s="262"/>
      <c r="D871" s="262"/>
      <c r="E871" s="110"/>
      <c r="F871" s="106"/>
      <c r="G871" s="1396"/>
      <c r="H871" s="1396"/>
      <c r="I871" s="1636" t="s">
        <v>320</v>
      </c>
      <c r="J871" s="1637"/>
      <c r="K871" s="1637"/>
      <c r="L871" s="1637"/>
      <c r="M871" s="1637"/>
      <c r="N871" s="1637"/>
      <c r="O871" s="1637"/>
      <c r="P871" s="1637"/>
      <c r="Q871" s="1638"/>
      <c r="R871" s="267"/>
      <c r="S871" s="268"/>
      <c r="T871" s="269"/>
      <c r="U871" s="267"/>
      <c r="V871" s="268"/>
      <c r="W871" s="269"/>
      <c r="X871" s="267"/>
      <c r="Y871" s="268"/>
      <c r="Z871" s="267"/>
      <c r="AA871" s="268"/>
      <c r="AB871" s="268"/>
      <c r="AC871" s="269"/>
      <c r="AD871" s="267"/>
      <c r="AE871" s="268"/>
      <c r="AF871" s="268"/>
      <c r="AG871" s="269"/>
    </row>
    <row r="872" spans="1:33" s="29" customFormat="1" ht="19.5" customHeight="1" x14ac:dyDescent="0.2">
      <c r="A872" s="102"/>
      <c r="B872" s="102"/>
      <c r="C872" s="262"/>
      <c r="D872" s="262"/>
      <c r="E872" s="110"/>
      <c r="F872" s="106"/>
      <c r="G872" s="1625" t="s">
        <v>313</v>
      </c>
      <c r="H872" s="1625"/>
      <c r="I872" s="1636" t="s">
        <v>321</v>
      </c>
      <c r="J872" s="1637"/>
      <c r="K872" s="1637"/>
      <c r="L872" s="1637"/>
      <c r="M872" s="1637"/>
      <c r="N872" s="1637"/>
      <c r="O872" s="1637"/>
      <c r="P872" s="1637"/>
      <c r="Q872" s="1638"/>
      <c r="R872" s="267">
        <f>SUM(R862:R870)</f>
        <v>18178800</v>
      </c>
      <c r="S872" s="268"/>
      <c r="T872" s="269"/>
      <c r="U872" s="267">
        <f>SUM(U862:U870)</f>
        <v>17543128.93</v>
      </c>
      <c r="V872" s="268"/>
      <c r="W872" s="269"/>
      <c r="X872" s="1743">
        <f t="shared" si="28"/>
        <v>0.96503228650956052</v>
      </c>
      <c r="Y872" s="1345"/>
      <c r="Z872" s="267"/>
      <c r="AA872" s="268"/>
      <c r="AB872" s="268"/>
      <c r="AC872" s="269"/>
      <c r="AD872" s="267">
        <f t="shared" si="29"/>
        <v>17543128.93</v>
      </c>
      <c r="AE872" s="268"/>
      <c r="AF872" s="268"/>
      <c r="AG872" s="269"/>
    </row>
    <row r="873" spans="1:33" s="29" customFormat="1" ht="13.5" customHeight="1" x14ac:dyDescent="0.2">
      <c r="A873" s="102"/>
      <c r="B873" s="102"/>
      <c r="C873" s="262"/>
      <c r="D873" s="262"/>
      <c r="E873" s="110"/>
      <c r="F873" s="106"/>
      <c r="G873" s="1625"/>
      <c r="H873" s="1625"/>
      <c r="I873" s="1633" t="s">
        <v>322</v>
      </c>
      <c r="J873" s="1634"/>
      <c r="K873" s="1634"/>
      <c r="L873" s="1634"/>
      <c r="M873" s="1634"/>
      <c r="N873" s="1634"/>
      <c r="O873" s="1634"/>
      <c r="P873" s="1634"/>
      <c r="Q873" s="1635"/>
      <c r="R873" s="991">
        <f>SUM(R872)</f>
        <v>18178800</v>
      </c>
      <c r="S873" s="992"/>
      <c r="T873" s="993"/>
      <c r="U873" s="991">
        <f>SUM(U872)</f>
        <v>17543128.93</v>
      </c>
      <c r="V873" s="992"/>
      <c r="W873" s="993"/>
      <c r="X873" s="1811">
        <f t="shared" si="28"/>
        <v>0.96503228650956052</v>
      </c>
      <c r="Y873" s="1386"/>
      <c r="Z873" s="991"/>
      <c r="AA873" s="992"/>
      <c r="AB873" s="992"/>
      <c r="AC873" s="993"/>
      <c r="AD873" s="991">
        <f t="shared" si="29"/>
        <v>17543128.93</v>
      </c>
      <c r="AE873" s="992"/>
      <c r="AF873" s="992"/>
      <c r="AG873" s="993"/>
    </row>
    <row r="874" spans="1:33" s="29" customFormat="1" ht="13.5" hidden="1" customHeight="1" x14ac:dyDescent="0.2">
      <c r="A874" s="102"/>
      <c r="B874" s="102"/>
      <c r="C874" s="1385" t="s">
        <v>316</v>
      </c>
      <c r="D874" s="1385"/>
      <c r="E874" s="130"/>
      <c r="F874" s="131"/>
      <c r="G874" s="1570"/>
      <c r="H874" s="1570"/>
      <c r="I874" s="1824" t="s">
        <v>297</v>
      </c>
      <c r="J874" s="1825"/>
      <c r="K874" s="1825"/>
      <c r="L874" s="1825"/>
      <c r="M874" s="1825"/>
      <c r="N874" s="1825"/>
      <c r="O874" s="1825"/>
      <c r="P874" s="1825"/>
      <c r="Q874" s="1825"/>
      <c r="R874" s="991"/>
      <c r="S874" s="992"/>
      <c r="T874" s="993"/>
      <c r="U874" s="991"/>
      <c r="V874" s="992"/>
      <c r="W874" s="992"/>
      <c r="X874" s="992" t="e">
        <f t="shared" si="28"/>
        <v>#DIV/0!</v>
      </c>
      <c r="Y874" s="992"/>
      <c r="Z874" s="991"/>
      <c r="AA874" s="992"/>
      <c r="AB874" s="992"/>
      <c r="AC874" s="992"/>
      <c r="AD874" s="991">
        <f t="shared" si="29"/>
        <v>0</v>
      </c>
      <c r="AE874" s="992"/>
      <c r="AF874" s="992"/>
      <c r="AG874" s="992"/>
    </row>
    <row r="875" spans="1:33" s="29" customFormat="1" ht="13.5" hidden="1" customHeight="1" x14ac:dyDescent="0.2">
      <c r="A875" s="102"/>
      <c r="B875" s="102"/>
      <c r="C875" s="1557"/>
      <c r="D875" s="1557"/>
      <c r="E875" s="53">
        <v>111</v>
      </c>
      <c r="F875" s="105"/>
      <c r="G875" s="972"/>
      <c r="H875" s="972"/>
      <c r="I875" s="961" t="s">
        <v>310</v>
      </c>
      <c r="J875" s="962"/>
      <c r="K875" s="962"/>
      <c r="L875" s="962"/>
      <c r="M875" s="962"/>
      <c r="N875" s="962"/>
      <c r="O875" s="962"/>
      <c r="P875" s="962"/>
      <c r="Q875" s="962"/>
      <c r="R875" s="991"/>
      <c r="S875" s="992"/>
      <c r="T875" s="993"/>
      <c r="U875" s="991"/>
      <c r="V875" s="992"/>
      <c r="W875" s="992"/>
      <c r="X875" s="992" t="e">
        <f t="shared" si="28"/>
        <v>#DIV/0!</v>
      </c>
      <c r="Y875" s="992"/>
      <c r="Z875" s="991"/>
      <c r="AA875" s="992"/>
      <c r="AB875" s="992"/>
      <c r="AC875" s="992"/>
      <c r="AD875" s="991">
        <f t="shared" si="29"/>
        <v>0</v>
      </c>
      <c r="AE875" s="992"/>
      <c r="AF875" s="992"/>
      <c r="AG875" s="992"/>
    </row>
    <row r="876" spans="1:33" s="29" customFormat="1" ht="13.5" hidden="1" customHeight="1" x14ac:dyDescent="0.2">
      <c r="A876" s="102"/>
      <c r="B876" s="102"/>
      <c r="C876" s="1557"/>
      <c r="D876" s="1557"/>
      <c r="E876" s="130"/>
      <c r="F876" s="131">
        <v>920</v>
      </c>
      <c r="G876" s="1392">
        <v>411</v>
      </c>
      <c r="H876" s="1392"/>
      <c r="I876" s="264" t="s">
        <v>108</v>
      </c>
      <c r="J876" s="265"/>
      <c r="K876" s="265"/>
      <c r="L876" s="265"/>
      <c r="M876" s="265"/>
      <c r="N876" s="265"/>
      <c r="O876" s="265"/>
      <c r="P876" s="265"/>
      <c r="Q876" s="265"/>
      <c r="R876" s="267"/>
      <c r="S876" s="268"/>
      <c r="T876" s="269"/>
      <c r="U876" s="267"/>
      <c r="V876" s="268"/>
      <c r="W876" s="268"/>
      <c r="X876" s="1345" t="e">
        <f t="shared" si="28"/>
        <v>#DIV/0!</v>
      </c>
      <c r="Y876" s="1345"/>
      <c r="Z876" s="991"/>
      <c r="AA876" s="992"/>
      <c r="AB876" s="992"/>
      <c r="AC876" s="992"/>
      <c r="AD876" s="267">
        <f t="shared" si="29"/>
        <v>0</v>
      </c>
      <c r="AE876" s="268"/>
      <c r="AF876" s="268"/>
      <c r="AG876" s="269"/>
    </row>
    <row r="877" spans="1:33" s="29" customFormat="1" ht="13.5" hidden="1" customHeight="1" x14ac:dyDescent="0.2">
      <c r="A877" s="102"/>
      <c r="B877" s="102"/>
      <c r="C877" s="1557"/>
      <c r="D877" s="1557"/>
      <c r="E877" s="130"/>
      <c r="F877" s="131">
        <v>921</v>
      </c>
      <c r="G877" s="1392">
        <v>412</v>
      </c>
      <c r="H877" s="1392"/>
      <c r="I877" s="1542" t="s">
        <v>109</v>
      </c>
      <c r="J877" s="1543"/>
      <c r="K877" s="1543"/>
      <c r="L877" s="1543"/>
      <c r="M877" s="1543"/>
      <c r="N877" s="1543"/>
      <c r="O877" s="1543"/>
      <c r="P877" s="1543"/>
      <c r="Q877" s="1543"/>
      <c r="R877" s="267"/>
      <c r="S877" s="268"/>
      <c r="T877" s="269"/>
      <c r="U877" s="267"/>
      <c r="V877" s="268"/>
      <c r="W877" s="268"/>
      <c r="X877" s="1345" t="e">
        <f t="shared" si="28"/>
        <v>#DIV/0!</v>
      </c>
      <c r="Y877" s="1345"/>
      <c r="Z877" s="991"/>
      <c r="AA877" s="992"/>
      <c r="AB877" s="992"/>
      <c r="AC877" s="992"/>
      <c r="AD877" s="267">
        <f t="shared" si="29"/>
        <v>0</v>
      </c>
      <c r="AE877" s="268"/>
      <c r="AF877" s="268"/>
      <c r="AG877" s="269"/>
    </row>
    <row r="878" spans="1:33" s="29" customFormat="1" ht="13.5" hidden="1" customHeight="1" x14ac:dyDescent="0.2">
      <c r="A878" s="102"/>
      <c r="B878" s="102"/>
      <c r="C878" s="262"/>
      <c r="D878" s="262"/>
      <c r="E878" s="110"/>
      <c r="F878" s="106"/>
      <c r="G878" s="1392">
        <v>415</v>
      </c>
      <c r="H878" s="1392"/>
      <c r="I878" s="264" t="s">
        <v>112</v>
      </c>
      <c r="J878" s="265"/>
      <c r="K878" s="265"/>
      <c r="L878" s="265"/>
      <c r="M878" s="265"/>
      <c r="N878" s="265"/>
      <c r="O878" s="265"/>
      <c r="P878" s="265"/>
      <c r="Q878" s="266"/>
      <c r="R878" s="267"/>
      <c r="S878" s="268"/>
      <c r="T878" s="269"/>
      <c r="U878" s="267"/>
      <c r="V878" s="268"/>
      <c r="W878" s="269"/>
      <c r="X878" s="1743" t="e">
        <f t="shared" si="28"/>
        <v>#DIV/0!</v>
      </c>
      <c r="Y878" s="1345"/>
      <c r="Z878" s="267"/>
      <c r="AA878" s="268"/>
      <c r="AB878" s="268"/>
      <c r="AC878" s="269"/>
      <c r="AD878" s="267">
        <f t="shared" si="29"/>
        <v>0</v>
      </c>
      <c r="AE878" s="268"/>
      <c r="AF878" s="268"/>
      <c r="AG878" s="269"/>
    </row>
    <row r="879" spans="1:33" s="29" customFormat="1" ht="13.5" hidden="1" customHeight="1" x14ac:dyDescent="0.2">
      <c r="A879" s="102"/>
      <c r="B879" s="102"/>
      <c r="C879" s="262"/>
      <c r="D879" s="262"/>
      <c r="E879" s="110"/>
      <c r="F879" s="106"/>
      <c r="G879" s="1392"/>
      <c r="H879" s="1392"/>
      <c r="I879" s="264" t="s">
        <v>318</v>
      </c>
      <c r="J879" s="265"/>
      <c r="K879" s="265"/>
      <c r="L879" s="265"/>
      <c r="M879" s="265"/>
      <c r="N879" s="265"/>
      <c r="O879" s="265"/>
      <c r="P879" s="265"/>
      <c r="Q879" s="265"/>
      <c r="R879" s="991"/>
      <c r="S879" s="992"/>
      <c r="T879" s="993"/>
      <c r="U879" s="991"/>
      <c r="V879" s="992"/>
      <c r="W879" s="992"/>
      <c r="X879" s="992" t="e">
        <f t="shared" si="28"/>
        <v>#DIV/0!</v>
      </c>
      <c r="Y879" s="992"/>
      <c r="Z879" s="991"/>
      <c r="AA879" s="992"/>
      <c r="AB879" s="992"/>
      <c r="AC879" s="992"/>
      <c r="AD879" s="267">
        <f t="shared" si="29"/>
        <v>0</v>
      </c>
      <c r="AE879" s="268"/>
      <c r="AF879" s="268"/>
      <c r="AG879" s="269"/>
    </row>
    <row r="880" spans="1:33" s="29" customFormat="1" ht="13.5" hidden="1" customHeight="1" x14ac:dyDescent="0.2">
      <c r="A880" s="102"/>
      <c r="B880" s="102"/>
      <c r="C880" s="262"/>
      <c r="D880" s="262"/>
      <c r="E880" s="110"/>
      <c r="F880" s="106"/>
      <c r="G880" s="263" t="s">
        <v>313</v>
      </c>
      <c r="H880" s="263"/>
      <c r="I880" s="264" t="s">
        <v>314</v>
      </c>
      <c r="J880" s="265"/>
      <c r="K880" s="265"/>
      <c r="L880" s="265"/>
      <c r="M880" s="265"/>
      <c r="N880" s="265"/>
      <c r="O880" s="265"/>
      <c r="P880" s="265"/>
      <c r="Q880" s="265"/>
      <c r="R880" s="267">
        <f>SUM(R876:R879)</f>
        <v>0</v>
      </c>
      <c r="S880" s="268"/>
      <c r="T880" s="269"/>
      <c r="U880" s="267"/>
      <c r="V880" s="268"/>
      <c r="W880" s="268"/>
      <c r="X880" s="1345" t="e">
        <f t="shared" si="28"/>
        <v>#DIV/0!</v>
      </c>
      <c r="Y880" s="1345"/>
      <c r="Z880" s="267"/>
      <c r="AA880" s="268"/>
      <c r="AB880" s="268"/>
      <c r="AC880" s="268"/>
      <c r="AD880" s="267">
        <f t="shared" si="29"/>
        <v>0</v>
      </c>
      <c r="AE880" s="268"/>
      <c r="AF880" s="268"/>
      <c r="AG880" s="269"/>
    </row>
    <row r="881" spans="1:33" s="29" customFormat="1" ht="13.5" hidden="1" customHeight="1" x14ac:dyDescent="0.2">
      <c r="A881" s="102"/>
      <c r="B881" s="102"/>
      <c r="C881" s="262"/>
      <c r="D881" s="262"/>
      <c r="E881" s="110"/>
      <c r="F881" s="106"/>
      <c r="G881" s="1384"/>
      <c r="H881" s="1384"/>
      <c r="I881" s="1034" t="s">
        <v>319</v>
      </c>
      <c r="J881" s="1035"/>
      <c r="K881" s="1035"/>
      <c r="L881" s="1035"/>
      <c r="M881" s="1035"/>
      <c r="N881" s="1035"/>
      <c r="O881" s="1035"/>
      <c r="P881" s="1035"/>
      <c r="Q881" s="1035"/>
      <c r="R881" s="991">
        <f>SUM(R880)</f>
        <v>0</v>
      </c>
      <c r="S881" s="992"/>
      <c r="T881" s="993"/>
      <c r="U881" s="991"/>
      <c r="V881" s="992"/>
      <c r="W881" s="992"/>
      <c r="X881" s="1386" t="e">
        <f t="shared" si="28"/>
        <v>#DIV/0!</v>
      </c>
      <c r="Y881" s="1386"/>
      <c r="Z881" s="991"/>
      <c r="AA881" s="992"/>
      <c r="AB881" s="992"/>
      <c r="AC881" s="992"/>
      <c r="AD881" s="991">
        <f t="shared" si="29"/>
        <v>0</v>
      </c>
      <c r="AE881" s="992"/>
      <c r="AF881" s="992"/>
      <c r="AG881" s="992"/>
    </row>
    <row r="882" spans="1:33" s="29" customFormat="1" ht="13.5" customHeight="1" x14ac:dyDescent="0.2">
      <c r="A882" s="108"/>
      <c r="B882" s="108"/>
      <c r="C882" s="1557"/>
      <c r="D882" s="1557"/>
      <c r="E882" s="130"/>
      <c r="F882" s="131"/>
      <c r="G882" s="1625"/>
      <c r="H882" s="1625"/>
      <c r="I882" s="1636" t="s">
        <v>323</v>
      </c>
      <c r="J882" s="1637"/>
      <c r="K882" s="1637"/>
      <c r="L882" s="1637"/>
      <c r="M882" s="1637"/>
      <c r="N882" s="1637"/>
      <c r="O882" s="1637"/>
      <c r="P882" s="1637"/>
      <c r="Q882" s="1638"/>
      <c r="R882" s="267"/>
      <c r="S882" s="268"/>
      <c r="T882" s="269"/>
      <c r="U882" s="267"/>
      <c r="V882" s="268"/>
      <c r="W882" s="269"/>
      <c r="X882" s="267"/>
      <c r="Y882" s="268"/>
      <c r="Z882" s="267"/>
      <c r="AA882" s="268"/>
      <c r="AB882" s="268"/>
      <c r="AC882" s="269"/>
      <c r="AD882" s="267"/>
      <c r="AE882" s="268"/>
      <c r="AF882" s="268"/>
      <c r="AG882" s="269"/>
    </row>
    <row r="883" spans="1:33" s="29" customFormat="1" ht="13.5" customHeight="1" x14ac:dyDescent="0.2">
      <c r="A883" s="108"/>
      <c r="B883" s="108"/>
      <c r="C883" s="1557"/>
      <c r="D883" s="1557"/>
      <c r="E883" s="130"/>
      <c r="F883" s="131"/>
      <c r="G883" s="1625" t="s">
        <v>313</v>
      </c>
      <c r="H883" s="1625"/>
      <c r="I883" s="1636" t="s">
        <v>321</v>
      </c>
      <c r="J883" s="1637"/>
      <c r="K883" s="1637"/>
      <c r="L883" s="1637"/>
      <c r="M883" s="1637"/>
      <c r="N883" s="1637"/>
      <c r="O883" s="1637"/>
      <c r="P883" s="1637"/>
      <c r="Q883" s="1638"/>
      <c r="R883" s="267">
        <f>+R872+R880</f>
        <v>18178800</v>
      </c>
      <c r="S883" s="268"/>
      <c r="T883" s="269"/>
      <c r="U883" s="267">
        <f>+U872+U880</f>
        <v>17543128.93</v>
      </c>
      <c r="V883" s="268"/>
      <c r="W883" s="269"/>
      <c r="X883" s="1743">
        <f t="shared" si="28"/>
        <v>0.96503228650956052</v>
      </c>
      <c r="Y883" s="1345"/>
      <c r="Z883" s="267"/>
      <c r="AA883" s="268"/>
      <c r="AB883" s="268"/>
      <c r="AC883" s="269"/>
      <c r="AD883" s="267">
        <f t="shared" si="29"/>
        <v>17543128.93</v>
      </c>
      <c r="AE883" s="268"/>
      <c r="AF883" s="268"/>
      <c r="AG883" s="269"/>
    </row>
    <row r="884" spans="1:33" s="29" customFormat="1" ht="13.5" customHeight="1" x14ac:dyDescent="0.2">
      <c r="A884" s="102"/>
      <c r="B884" s="102"/>
      <c r="C884" s="262"/>
      <c r="D884" s="262"/>
      <c r="E884" s="110"/>
      <c r="F884" s="106"/>
      <c r="G884" s="1392"/>
      <c r="H884" s="1392"/>
      <c r="I884" s="1034" t="s">
        <v>723</v>
      </c>
      <c r="J884" s="1035"/>
      <c r="K884" s="1035"/>
      <c r="L884" s="1035"/>
      <c r="M884" s="1035"/>
      <c r="N884" s="1035"/>
      <c r="O884" s="1035"/>
      <c r="P884" s="1035"/>
      <c r="Q884" s="1036"/>
      <c r="R884" s="991">
        <f>SUM(R883)</f>
        <v>18178800</v>
      </c>
      <c r="S884" s="992"/>
      <c r="T884" s="993"/>
      <c r="U884" s="991">
        <f>SUM(U883)</f>
        <v>17543128.93</v>
      </c>
      <c r="V884" s="992"/>
      <c r="W884" s="993"/>
      <c r="X884" s="1811">
        <f t="shared" si="28"/>
        <v>0.96503228650956052</v>
      </c>
      <c r="Y884" s="1386"/>
      <c r="Z884" s="991"/>
      <c r="AA884" s="992"/>
      <c r="AB884" s="992"/>
      <c r="AC884" s="993"/>
      <c r="AD884" s="991">
        <f t="shared" si="29"/>
        <v>17543128.93</v>
      </c>
      <c r="AE884" s="992"/>
      <c r="AF884" s="992"/>
      <c r="AG884" s="993"/>
    </row>
    <row r="885" spans="1:33" s="29" customFormat="1" ht="13.5" customHeight="1" x14ac:dyDescent="0.2">
      <c r="A885" s="102"/>
      <c r="B885" s="102"/>
      <c r="C885" s="262"/>
      <c r="D885" s="262"/>
      <c r="E885" s="110"/>
      <c r="F885" s="106"/>
      <c r="G885" s="1392"/>
      <c r="H885" s="1392"/>
      <c r="I885" s="264" t="s">
        <v>328</v>
      </c>
      <c r="J885" s="265"/>
      <c r="K885" s="265"/>
      <c r="L885" s="265"/>
      <c r="M885" s="265"/>
      <c r="N885" s="265"/>
      <c r="O885" s="265"/>
      <c r="P885" s="265"/>
      <c r="Q885" s="266"/>
      <c r="R885" s="991"/>
      <c r="S885" s="992"/>
      <c r="T885" s="993"/>
      <c r="U885" s="991"/>
      <c r="V885" s="992"/>
      <c r="W885" s="993"/>
      <c r="X885" s="991"/>
      <c r="Y885" s="992"/>
      <c r="Z885" s="991"/>
      <c r="AA885" s="992"/>
      <c r="AB885" s="992"/>
      <c r="AC885" s="993"/>
      <c r="AD885" s="991"/>
      <c r="AE885" s="992"/>
      <c r="AF885" s="992"/>
      <c r="AG885" s="993"/>
    </row>
    <row r="886" spans="1:33" s="29" customFormat="1" ht="13.5" customHeight="1" x14ac:dyDescent="0.2">
      <c r="A886" s="102"/>
      <c r="B886" s="102"/>
      <c r="C886" s="262"/>
      <c r="D886" s="262"/>
      <c r="E886" s="110"/>
      <c r="F886" s="106"/>
      <c r="G886" s="263" t="s">
        <v>313</v>
      </c>
      <c r="H886" s="263"/>
      <c r="I886" s="264" t="s">
        <v>314</v>
      </c>
      <c r="J886" s="265"/>
      <c r="K886" s="265"/>
      <c r="L886" s="265"/>
      <c r="M886" s="265"/>
      <c r="N886" s="265"/>
      <c r="O886" s="265"/>
      <c r="P886" s="265"/>
      <c r="Q886" s="266"/>
      <c r="R886" s="267">
        <f>+R883</f>
        <v>18178800</v>
      </c>
      <c r="S886" s="268"/>
      <c r="T886" s="269"/>
      <c r="U886" s="267">
        <f>+U883</f>
        <v>17543128.93</v>
      </c>
      <c r="V886" s="268"/>
      <c r="W886" s="269"/>
      <c r="X886" s="1743">
        <f t="shared" si="28"/>
        <v>0.96503228650956052</v>
      </c>
      <c r="Y886" s="1345"/>
      <c r="Z886" s="267"/>
      <c r="AA886" s="268"/>
      <c r="AB886" s="268"/>
      <c r="AC886" s="269"/>
      <c r="AD886" s="267">
        <f t="shared" si="29"/>
        <v>17543128.93</v>
      </c>
      <c r="AE886" s="268"/>
      <c r="AF886" s="268"/>
      <c r="AG886" s="269"/>
    </row>
    <row r="887" spans="1:33" s="29" customFormat="1" ht="13.5" customHeight="1" x14ac:dyDescent="0.2">
      <c r="A887" s="102"/>
      <c r="B887" s="102"/>
      <c r="C887" s="262"/>
      <c r="D887" s="262"/>
      <c r="E887" s="110"/>
      <c r="F887" s="106"/>
      <c r="G887" s="1392"/>
      <c r="H887" s="1392"/>
      <c r="I887" s="1034" t="s">
        <v>329</v>
      </c>
      <c r="J887" s="1035"/>
      <c r="K887" s="1035"/>
      <c r="L887" s="1035"/>
      <c r="M887" s="1035"/>
      <c r="N887" s="1035"/>
      <c r="O887" s="1035"/>
      <c r="P887" s="1035"/>
      <c r="Q887" s="1036"/>
      <c r="R887" s="991">
        <f>SUM(R886)</f>
        <v>18178800</v>
      </c>
      <c r="S887" s="992"/>
      <c r="T887" s="993"/>
      <c r="U887" s="991">
        <f>SUM(U886)</f>
        <v>17543128.93</v>
      </c>
      <c r="V887" s="992"/>
      <c r="W887" s="993"/>
      <c r="X887" s="1811">
        <f t="shared" si="28"/>
        <v>0.96503228650956052</v>
      </c>
      <c r="Y887" s="1386"/>
      <c r="Z887" s="991"/>
      <c r="AA887" s="992"/>
      <c r="AB887" s="992"/>
      <c r="AC887" s="993"/>
      <c r="AD887" s="991">
        <f t="shared" si="29"/>
        <v>17543128.93</v>
      </c>
      <c r="AE887" s="992"/>
      <c r="AF887" s="992"/>
      <c r="AG887" s="993"/>
    </row>
    <row r="888" spans="1:33" s="29" customFormat="1" ht="13.5" customHeight="1" x14ac:dyDescent="0.2">
      <c r="A888" s="102"/>
      <c r="B888" s="102"/>
      <c r="C888" s="262"/>
      <c r="D888" s="262"/>
      <c r="E888" s="110"/>
      <c r="F888" s="106"/>
      <c r="G888" s="1392"/>
      <c r="H888" s="1392"/>
      <c r="I888" s="1034"/>
      <c r="J888" s="1035"/>
      <c r="K888" s="1035"/>
      <c r="L888" s="1035"/>
      <c r="M888" s="1035"/>
      <c r="N888" s="1035"/>
      <c r="O888" s="1035"/>
      <c r="P888" s="1035"/>
      <c r="Q888" s="1036"/>
      <c r="R888" s="991"/>
      <c r="S888" s="992"/>
      <c r="T888" s="993"/>
      <c r="U888" s="991"/>
      <c r="V888" s="992"/>
      <c r="W888" s="993"/>
      <c r="X888" s="991"/>
      <c r="Y888" s="992"/>
      <c r="Z888" s="991"/>
      <c r="AA888" s="992"/>
      <c r="AB888" s="992"/>
      <c r="AC888" s="993"/>
      <c r="AD888" s="991"/>
      <c r="AE888" s="992"/>
      <c r="AF888" s="992"/>
      <c r="AG888" s="993"/>
    </row>
    <row r="889" spans="1:33" s="29" customFormat="1" ht="13.5" customHeight="1" x14ac:dyDescent="0.2">
      <c r="A889" s="109">
        <v>3</v>
      </c>
      <c r="B889" s="109">
        <v>1</v>
      </c>
      <c r="C889" s="1831"/>
      <c r="D889" s="1831"/>
      <c r="E889" s="44"/>
      <c r="F889" s="45"/>
      <c r="G889" s="1832"/>
      <c r="H889" s="1832"/>
      <c r="I889" s="1839" t="s">
        <v>748</v>
      </c>
      <c r="J889" s="1840"/>
      <c r="K889" s="1840"/>
      <c r="L889" s="1840"/>
      <c r="M889" s="1840"/>
      <c r="N889" s="1840"/>
      <c r="O889" s="1840"/>
      <c r="P889" s="1840"/>
      <c r="Q889" s="1841"/>
      <c r="R889" s="1833"/>
      <c r="S889" s="1834"/>
      <c r="T889" s="1835"/>
      <c r="U889" s="1833"/>
      <c r="V889" s="1834"/>
      <c r="W889" s="1835"/>
      <c r="X889" s="1833"/>
      <c r="Y889" s="1834"/>
      <c r="Z889" s="1833"/>
      <c r="AA889" s="1834"/>
      <c r="AB889" s="1834"/>
      <c r="AC889" s="1835"/>
      <c r="AD889" s="1833"/>
      <c r="AE889" s="1834"/>
      <c r="AF889" s="1834"/>
      <c r="AG889" s="1835"/>
    </row>
    <row r="890" spans="1:33" s="29" customFormat="1" ht="23.25" customHeight="1" x14ac:dyDescent="0.2">
      <c r="A890" s="46"/>
      <c r="B890" s="46"/>
      <c r="C890" s="1567" t="s">
        <v>306</v>
      </c>
      <c r="D890" s="1567"/>
      <c r="E890" s="47"/>
      <c r="F890" s="48"/>
      <c r="G890" s="1568"/>
      <c r="H890" s="1568"/>
      <c r="I890" s="976" t="s">
        <v>800</v>
      </c>
      <c r="J890" s="977"/>
      <c r="K890" s="977"/>
      <c r="L890" s="977"/>
      <c r="M890" s="977"/>
      <c r="N890" s="977"/>
      <c r="O890" s="977"/>
      <c r="P890" s="977"/>
      <c r="Q890" s="978"/>
      <c r="R890" s="1836"/>
      <c r="S890" s="1837"/>
      <c r="T890" s="1838"/>
      <c r="U890" s="1836"/>
      <c r="V890" s="1837"/>
      <c r="W890" s="1838"/>
      <c r="X890" s="1836"/>
      <c r="Y890" s="1837"/>
      <c r="Z890" s="1836"/>
      <c r="AA890" s="1837"/>
      <c r="AB890" s="1837"/>
      <c r="AC890" s="1838"/>
      <c r="AD890" s="1836"/>
      <c r="AE890" s="1837"/>
      <c r="AF890" s="1837"/>
      <c r="AG890" s="1838"/>
    </row>
    <row r="891" spans="1:33" s="29" customFormat="1" ht="15.75" customHeight="1" x14ac:dyDescent="0.2">
      <c r="A891" s="102"/>
      <c r="B891" s="102"/>
      <c r="C891" s="1385" t="s">
        <v>294</v>
      </c>
      <c r="D891" s="1385"/>
      <c r="E891" s="130"/>
      <c r="F891" s="127"/>
      <c r="G891" s="1570"/>
      <c r="H891" s="1570"/>
      <c r="I891" s="1034" t="s">
        <v>749</v>
      </c>
      <c r="J891" s="1035"/>
      <c r="K891" s="1035"/>
      <c r="L891" s="1035"/>
      <c r="M891" s="1035"/>
      <c r="N891" s="1035"/>
      <c r="O891" s="1035"/>
      <c r="P891" s="1035"/>
      <c r="Q891" s="1036"/>
      <c r="R891" s="991"/>
      <c r="S891" s="992"/>
      <c r="T891" s="993"/>
      <c r="U891" s="991"/>
      <c r="V891" s="992"/>
      <c r="W891" s="993"/>
      <c r="X891" s="991"/>
      <c r="Y891" s="992"/>
      <c r="Z891" s="991"/>
      <c r="AA891" s="992"/>
      <c r="AB891" s="992"/>
      <c r="AC891" s="993"/>
      <c r="AD891" s="991"/>
      <c r="AE891" s="992"/>
      <c r="AF891" s="992"/>
      <c r="AG891" s="993"/>
    </row>
    <row r="892" spans="1:33" s="29" customFormat="1" ht="13.5" customHeight="1" x14ac:dyDescent="0.2">
      <c r="A892" s="102"/>
      <c r="B892" s="102"/>
      <c r="C892" s="262"/>
      <c r="D892" s="262"/>
      <c r="E892" s="53">
        <v>111</v>
      </c>
      <c r="F892" s="42"/>
      <c r="G892" s="972"/>
      <c r="H892" s="972"/>
      <c r="I892" s="961" t="s">
        <v>750</v>
      </c>
      <c r="J892" s="962"/>
      <c r="K892" s="962"/>
      <c r="L892" s="962"/>
      <c r="M892" s="962"/>
      <c r="N892" s="962"/>
      <c r="O892" s="962"/>
      <c r="P892" s="962"/>
      <c r="Q892" s="963"/>
      <c r="R892" s="991"/>
      <c r="S892" s="992"/>
      <c r="T892" s="993"/>
      <c r="U892" s="991"/>
      <c r="V892" s="992"/>
      <c r="W892" s="993"/>
      <c r="X892" s="991"/>
      <c r="Y892" s="992"/>
      <c r="Z892" s="991"/>
      <c r="AA892" s="992"/>
      <c r="AB892" s="992"/>
      <c r="AC892" s="993"/>
      <c r="AD892" s="991"/>
      <c r="AE892" s="992"/>
      <c r="AF892" s="992"/>
      <c r="AG892" s="993"/>
    </row>
    <row r="893" spans="1:33" s="29" customFormat="1" ht="13.5" customHeight="1" x14ac:dyDescent="0.2">
      <c r="A893" s="102"/>
      <c r="B893" s="102"/>
      <c r="C893" s="262"/>
      <c r="D893" s="262"/>
      <c r="E893" s="110"/>
      <c r="F893" s="106" t="s">
        <v>1015</v>
      </c>
      <c r="G893" s="1392">
        <v>411</v>
      </c>
      <c r="H893" s="1392"/>
      <c r="I893" s="264" t="s">
        <v>108</v>
      </c>
      <c r="J893" s="265"/>
      <c r="K893" s="265"/>
      <c r="L893" s="265"/>
      <c r="M893" s="265"/>
      <c r="N893" s="265"/>
      <c r="O893" s="265"/>
      <c r="P893" s="265"/>
      <c r="Q893" s="266"/>
      <c r="R893" s="267">
        <v>9480000</v>
      </c>
      <c r="S893" s="268"/>
      <c r="T893" s="269"/>
      <c r="U893" s="267">
        <v>9469054.7400000002</v>
      </c>
      <c r="V893" s="268"/>
      <c r="W893" s="269"/>
      <c r="X893" s="1743">
        <f t="shared" si="28"/>
        <v>0.99884543670886083</v>
      </c>
      <c r="Y893" s="1345"/>
      <c r="Z893" s="267"/>
      <c r="AA893" s="268"/>
      <c r="AB893" s="268"/>
      <c r="AC893" s="269"/>
      <c r="AD893" s="267">
        <f t="shared" si="29"/>
        <v>9469054.7400000002</v>
      </c>
      <c r="AE893" s="268"/>
      <c r="AF893" s="268"/>
      <c r="AG893" s="269"/>
    </row>
    <row r="894" spans="1:33" s="29" customFormat="1" ht="13.5" customHeight="1" x14ac:dyDescent="0.2">
      <c r="A894" s="102"/>
      <c r="B894" s="102"/>
      <c r="C894" s="262"/>
      <c r="D894" s="262"/>
      <c r="E894" s="110"/>
      <c r="F894" s="106" t="s">
        <v>1016</v>
      </c>
      <c r="G894" s="1392">
        <v>412</v>
      </c>
      <c r="H894" s="1392"/>
      <c r="I894" s="1542" t="s">
        <v>109</v>
      </c>
      <c r="J894" s="1543"/>
      <c r="K894" s="1543"/>
      <c r="L894" s="1543"/>
      <c r="M894" s="1543"/>
      <c r="N894" s="1543"/>
      <c r="O894" s="1543"/>
      <c r="P894" s="1543"/>
      <c r="Q894" s="1544"/>
      <c r="R894" s="267">
        <v>1435660</v>
      </c>
      <c r="S894" s="268"/>
      <c r="T894" s="269"/>
      <c r="U894" s="267">
        <v>1434561.79</v>
      </c>
      <c r="V894" s="268"/>
      <c r="W894" s="269"/>
      <c r="X894" s="1743">
        <f t="shared" si="28"/>
        <v>0.99923504868840818</v>
      </c>
      <c r="Y894" s="1345"/>
      <c r="Z894" s="267"/>
      <c r="AA894" s="268"/>
      <c r="AB894" s="268"/>
      <c r="AC894" s="269"/>
      <c r="AD894" s="267">
        <f t="shared" si="29"/>
        <v>1434561.79</v>
      </c>
      <c r="AE894" s="268"/>
      <c r="AF894" s="268"/>
      <c r="AG894" s="269"/>
    </row>
    <row r="895" spans="1:33" s="29" customFormat="1" ht="13.5" customHeight="1" x14ac:dyDescent="0.2">
      <c r="A895" s="102"/>
      <c r="B895" s="102"/>
      <c r="C895" s="262"/>
      <c r="D895" s="262"/>
      <c r="E895" s="110"/>
      <c r="F895" s="106" t="s">
        <v>1017</v>
      </c>
      <c r="G895" s="1392">
        <v>414</v>
      </c>
      <c r="H895" s="1392"/>
      <c r="I895" s="264" t="s">
        <v>111</v>
      </c>
      <c r="J895" s="265"/>
      <c r="K895" s="265"/>
      <c r="L895" s="265"/>
      <c r="M895" s="265"/>
      <c r="N895" s="265"/>
      <c r="O895" s="265"/>
      <c r="P895" s="265"/>
      <c r="Q895" s="266"/>
      <c r="R895" s="267">
        <v>450000</v>
      </c>
      <c r="S895" s="268"/>
      <c r="T895" s="269"/>
      <c r="U895" s="267">
        <v>358105.53</v>
      </c>
      <c r="V895" s="268"/>
      <c r="W895" s="269"/>
      <c r="X895" s="1743">
        <f t="shared" ref="X895:X957" si="30">(U895/R895)</f>
        <v>0.79579006666666674</v>
      </c>
      <c r="Y895" s="1345"/>
      <c r="Z895" s="267"/>
      <c r="AA895" s="268"/>
      <c r="AB895" s="268"/>
      <c r="AC895" s="269"/>
      <c r="AD895" s="267">
        <f t="shared" ref="AD895:AD957" si="31">U895+Z895</f>
        <v>358105.53</v>
      </c>
      <c r="AE895" s="268"/>
      <c r="AF895" s="268"/>
      <c r="AG895" s="269"/>
    </row>
    <row r="896" spans="1:33" s="29" customFormat="1" ht="13.5" customHeight="1" x14ac:dyDescent="0.2">
      <c r="A896" s="102"/>
      <c r="B896" s="102"/>
      <c r="C896" s="262"/>
      <c r="D896" s="262"/>
      <c r="E896" s="110"/>
      <c r="F896" s="106" t="s">
        <v>1018</v>
      </c>
      <c r="G896" s="1392">
        <v>415</v>
      </c>
      <c r="H896" s="1392"/>
      <c r="I896" s="264" t="s">
        <v>112</v>
      </c>
      <c r="J896" s="265"/>
      <c r="K896" s="265"/>
      <c r="L896" s="265"/>
      <c r="M896" s="265"/>
      <c r="N896" s="265"/>
      <c r="O896" s="265"/>
      <c r="P896" s="265"/>
      <c r="Q896" s="266"/>
      <c r="R896" s="267">
        <v>290000</v>
      </c>
      <c r="S896" s="268"/>
      <c r="T896" s="269"/>
      <c r="U896" s="267">
        <v>228424.6</v>
      </c>
      <c r="V896" s="268"/>
      <c r="W896" s="269"/>
      <c r="X896" s="1743">
        <f t="shared" si="30"/>
        <v>0.78767103448275866</v>
      </c>
      <c r="Y896" s="1345"/>
      <c r="Z896" s="267"/>
      <c r="AA896" s="268"/>
      <c r="AB896" s="268"/>
      <c r="AC896" s="269"/>
      <c r="AD896" s="267">
        <f t="shared" si="31"/>
        <v>228424.6</v>
      </c>
      <c r="AE896" s="268"/>
      <c r="AF896" s="268"/>
      <c r="AG896" s="269"/>
    </row>
    <row r="897" spans="1:33" s="29" customFormat="1" ht="13.5" customHeight="1" x14ac:dyDescent="0.2">
      <c r="A897" s="102"/>
      <c r="B897" s="102"/>
      <c r="C897" s="262"/>
      <c r="D897" s="262"/>
      <c r="E897" s="110"/>
      <c r="F897" s="106" t="s">
        <v>1019</v>
      </c>
      <c r="G897" s="1392">
        <v>422</v>
      </c>
      <c r="H897" s="1392"/>
      <c r="I897" s="264" t="s">
        <v>116</v>
      </c>
      <c r="J897" s="265"/>
      <c r="K897" s="265"/>
      <c r="L897" s="265"/>
      <c r="M897" s="265"/>
      <c r="N897" s="265"/>
      <c r="O897" s="265"/>
      <c r="P897" s="265"/>
      <c r="Q897" s="266"/>
      <c r="R897" s="267">
        <v>50000</v>
      </c>
      <c r="S897" s="268"/>
      <c r="T897" s="269"/>
      <c r="U897" s="267">
        <v>11669.93</v>
      </c>
      <c r="V897" s="268"/>
      <c r="W897" s="269"/>
      <c r="X897" s="1743">
        <f t="shared" si="30"/>
        <v>0.23339860000000001</v>
      </c>
      <c r="Y897" s="1345"/>
      <c r="Z897" s="267"/>
      <c r="AA897" s="268"/>
      <c r="AB897" s="268"/>
      <c r="AC897" s="269"/>
      <c r="AD897" s="267">
        <f t="shared" si="31"/>
        <v>11669.93</v>
      </c>
      <c r="AE897" s="268"/>
      <c r="AF897" s="268"/>
      <c r="AG897" s="269"/>
    </row>
    <row r="898" spans="1:33" s="29" customFormat="1" ht="13.5" customHeight="1" x14ac:dyDescent="0.2">
      <c r="A898" s="102"/>
      <c r="B898" s="102"/>
      <c r="C898" s="262"/>
      <c r="D898" s="262"/>
      <c r="E898" s="110"/>
      <c r="F898" s="106" t="s">
        <v>1020</v>
      </c>
      <c r="G898" s="1392">
        <v>423</v>
      </c>
      <c r="H898" s="1392"/>
      <c r="I898" s="264" t="s">
        <v>117</v>
      </c>
      <c r="J898" s="265"/>
      <c r="K898" s="265"/>
      <c r="L898" s="265"/>
      <c r="M898" s="265"/>
      <c r="N898" s="265"/>
      <c r="O898" s="265"/>
      <c r="P898" s="265"/>
      <c r="Q898" s="266"/>
      <c r="R898" s="267">
        <v>1800000</v>
      </c>
      <c r="S898" s="268"/>
      <c r="T898" s="269"/>
      <c r="U898" s="267">
        <v>1604470.67</v>
      </c>
      <c r="V898" s="268"/>
      <c r="W898" s="269"/>
      <c r="X898" s="1743">
        <f t="shared" si="30"/>
        <v>0.89137259444444439</v>
      </c>
      <c r="Y898" s="1345"/>
      <c r="Z898" s="267"/>
      <c r="AA898" s="268"/>
      <c r="AB898" s="268"/>
      <c r="AC898" s="269"/>
      <c r="AD898" s="267">
        <f t="shared" si="31"/>
        <v>1604470.67</v>
      </c>
      <c r="AE898" s="268"/>
      <c r="AF898" s="268"/>
      <c r="AG898" s="269"/>
    </row>
    <row r="899" spans="1:33" s="29" customFormat="1" ht="13.5" customHeight="1" x14ac:dyDescent="0.2">
      <c r="A899" s="102"/>
      <c r="B899" s="102"/>
      <c r="C899" s="262"/>
      <c r="D899" s="262"/>
      <c r="E899" s="110"/>
      <c r="F899" s="106"/>
      <c r="G899" s="1392"/>
      <c r="H899" s="1392"/>
      <c r="I899" s="264" t="s">
        <v>807</v>
      </c>
      <c r="J899" s="265"/>
      <c r="K899" s="265"/>
      <c r="L899" s="265"/>
      <c r="M899" s="265"/>
      <c r="N899" s="265"/>
      <c r="O899" s="265"/>
      <c r="P899" s="265"/>
      <c r="Q899" s="266"/>
      <c r="R899" s="991"/>
      <c r="S899" s="992"/>
      <c r="T899" s="993"/>
      <c r="U899" s="991"/>
      <c r="V899" s="992"/>
      <c r="W899" s="993"/>
      <c r="X899" s="991"/>
      <c r="Y899" s="992"/>
      <c r="Z899" s="991"/>
      <c r="AA899" s="992"/>
      <c r="AB899" s="992"/>
      <c r="AC899" s="993"/>
      <c r="AD899" s="267"/>
      <c r="AE899" s="268"/>
      <c r="AF899" s="268"/>
      <c r="AG899" s="269"/>
    </row>
    <row r="900" spans="1:33" s="29" customFormat="1" ht="13.5" customHeight="1" x14ac:dyDescent="0.2">
      <c r="A900" s="102"/>
      <c r="B900" s="102"/>
      <c r="C900" s="262"/>
      <c r="D900" s="262"/>
      <c r="E900" s="110"/>
      <c r="F900" s="106"/>
      <c r="G900" s="263" t="s">
        <v>313</v>
      </c>
      <c r="H900" s="263"/>
      <c r="I900" s="264" t="s">
        <v>314</v>
      </c>
      <c r="J900" s="265"/>
      <c r="K900" s="265"/>
      <c r="L900" s="265"/>
      <c r="M900" s="265"/>
      <c r="N900" s="265"/>
      <c r="O900" s="265"/>
      <c r="P900" s="265"/>
      <c r="Q900" s="266"/>
      <c r="R900" s="267">
        <f>SUM(R893:R898)</f>
        <v>13505660</v>
      </c>
      <c r="S900" s="268"/>
      <c r="T900" s="269"/>
      <c r="U900" s="267">
        <f>SUM(U893:U898)</f>
        <v>13106287.26</v>
      </c>
      <c r="V900" s="268"/>
      <c r="W900" s="269"/>
      <c r="X900" s="1743">
        <f t="shared" si="30"/>
        <v>0.9704292318924066</v>
      </c>
      <c r="Y900" s="1345"/>
      <c r="Z900" s="991"/>
      <c r="AA900" s="992"/>
      <c r="AB900" s="992"/>
      <c r="AC900" s="993"/>
      <c r="AD900" s="267">
        <f t="shared" si="31"/>
        <v>13106287.26</v>
      </c>
      <c r="AE900" s="268"/>
      <c r="AF900" s="268"/>
      <c r="AG900" s="269"/>
    </row>
    <row r="901" spans="1:33" s="29" customFormat="1" ht="13.5" customHeight="1" x14ac:dyDescent="0.2">
      <c r="A901" s="102"/>
      <c r="B901" s="102"/>
      <c r="C901" s="262"/>
      <c r="D901" s="262"/>
      <c r="E901" s="110"/>
      <c r="F901" s="106"/>
      <c r="G901" s="1392"/>
      <c r="H901" s="1392"/>
      <c r="I901" s="264" t="s">
        <v>751</v>
      </c>
      <c r="J901" s="265"/>
      <c r="K901" s="265"/>
      <c r="L901" s="265"/>
      <c r="M901" s="265"/>
      <c r="N901" s="265"/>
      <c r="O901" s="265"/>
      <c r="P901" s="265"/>
      <c r="Q901" s="266"/>
      <c r="R901" s="991">
        <f>SUM(R900)</f>
        <v>13505660</v>
      </c>
      <c r="S901" s="992"/>
      <c r="T901" s="993"/>
      <c r="U901" s="991">
        <f>SUM(U900)</f>
        <v>13106287.26</v>
      </c>
      <c r="V901" s="992"/>
      <c r="W901" s="993"/>
      <c r="X901" s="1811">
        <f t="shared" si="30"/>
        <v>0.9704292318924066</v>
      </c>
      <c r="Y901" s="1386"/>
      <c r="Z901" s="991"/>
      <c r="AA901" s="992"/>
      <c r="AB901" s="992"/>
      <c r="AC901" s="993"/>
      <c r="AD901" s="991">
        <f t="shared" si="31"/>
        <v>13106287.26</v>
      </c>
      <c r="AE901" s="992"/>
      <c r="AF901" s="992"/>
      <c r="AG901" s="993"/>
    </row>
    <row r="902" spans="1:33" s="29" customFormat="1" ht="13.5" customHeight="1" x14ac:dyDescent="0.2">
      <c r="A902" s="102"/>
      <c r="B902" s="102"/>
      <c r="C902" s="262"/>
      <c r="D902" s="262"/>
      <c r="E902" s="110"/>
      <c r="F902" s="106"/>
      <c r="G902" s="1396"/>
      <c r="H902" s="1396"/>
      <c r="I902" s="264" t="s">
        <v>808</v>
      </c>
      <c r="J902" s="265"/>
      <c r="K902" s="265"/>
      <c r="L902" s="265"/>
      <c r="M902" s="265"/>
      <c r="N902" s="265"/>
      <c r="O902" s="265"/>
      <c r="P902" s="265"/>
      <c r="Q902" s="266"/>
      <c r="R902" s="991"/>
      <c r="S902" s="992"/>
      <c r="T902" s="993"/>
      <c r="U902" s="991"/>
      <c r="V902" s="992"/>
      <c r="W902" s="993"/>
      <c r="X902" s="991"/>
      <c r="Y902" s="992"/>
      <c r="Z902" s="991"/>
      <c r="AA902" s="992"/>
      <c r="AB902" s="992"/>
      <c r="AC902" s="993"/>
      <c r="AD902" s="267"/>
      <c r="AE902" s="268"/>
      <c r="AF902" s="268"/>
      <c r="AG902" s="269"/>
    </row>
    <row r="903" spans="1:33" s="29" customFormat="1" ht="13.5" customHeight="1" x14ac:dyDescent="0.2">
      <c r="A903" s="102"/>
      <c r="B903" s="102"/>
      <c r="C903" s="262"/>
      <c r="D903" s="262"/>
      <c r="E903" s="110"/>
      <c r="F903" s="106"/>
      <c r="G903" s="263" t="s">
        <v>313</v>
      </c>
      <c r="H903" s="263"/>
      <c r="I903" s="264" t="s">
        <v>314</v>
      </c>
      <c r="J903" s="265"/>
      <c r="K903" s="265"/>
      <c r="L903" s="265"/>
      <c r="M903" s="265"/>
      <c r="N903" s="265"/>
      <c r="O903" s="265"/>
      <c r="P903" s="265"/>
      <c r="Q903" s="266"/>
      <c r="R903" s="267">
        <f>+R900</f>
        <v>13505660</v>
      </c>
      <c r="S903" s="268"/>
      <c r="T903" s="269"/>
      <c r="U903" s="267">
        <f>+U900</f>
        <v>13106287.26</v>
      </c>
      <c r="V903" s="268"/>
      <c r="W903" s="269"/>
      <c r="X903" s="1743">
        <f t="shared" si="30"/>
        <v>0.9704292318924066</v>
      </c>
      <c r="Y903" s="1345"/>
      <c r="Z903" s="991"/>
      <c r="AA903" s="992"/>
      <c r="AB903" s="992"/>
      <c r="AC903" s="993"/>
      <c r="AD903" s="267">
        <f t="shared" si="31"/>
        <v>13106287.26</v>
      </c>
      <c r="AE903" s="268"/>
      <c r="AF903" s="268"/>
      <c r="AG903" s="269"/>
    </row>
    <row r="904" spans="1:33" s="29" customFormat="1" ht="13.5" customHeight="1" x14ac:dyDescent="0.2">
      <c r="A904" s="102"/>
      <c r="B904" s="102"/>
      <c r="C904" s="262"/>
      <c r="D904" s="262"/>
      <c r="E904" s="110"/>
      <c r="F904" s="106"/>
      <c r="G904" s="1396"/>
      <c r="H904" s="1396"/>
      <c r="I904" s="1034" t="s">
        <v>337</v>
      </c>
      <c r="J904" s="1035"/>
      <c r="K904" s="1035"/>
      <c r="L904" s="1035"/>
      <c r="M904" s="1035"/>
      <c r="N904" s="1035"/>
      <c r="O904" s="1035"/>
      <c r="P904" s="1035"/>
      <c r="Q904" s="1036"/>
      <c r="R904" s="991">
        <f>SUM(R903)</f>
        <v>13505660</v>
      </c>
      <c r="S904" s="992"/>
      <c r="T904" s="993"/>
      <c r="U904" s="991">
        <f>SUM(U903)</f>
        <v>13106287.26</v>
      </c>
      <c r="V904" s="992"/>
      <c r="W904" s="993"/>
      <c r="X904" s="1811">
        <f t="shared" si="30"/>
        <v>0.9704292318924066</v>
      </c>
      <c r="Y904" s="1386"/>
      <c r="Z904" s="991"/>
      <c r="AA904" s="992"/>
      <c r="AB904" s="992"/>
      <c r="AC904" s="993"/>
      <c r="AD904" s="991">
        <f t="shared" si="31"/>
        <v>13106287.26</v>
      </c>
      <c r="AE904" s="992"/>
      <c r="AF904" s="992"/>
      <c r="AG904" s="993"/>
    </row>
    <row r="905" spans="1:33" s="29" customFormat="1" ht="13.5" customHeight="1" x14ac:dyDescent="0.2">
      <c r="A905" s="102"/>
      <c r="B905" s="102"/>
      <c r="C905" s="262"/>
      <c r="D905" s="262"/>
      <c r="E905" s="110"/>
      <c r="F905" s="106"/>
      <c r="G905" s="1396"/>
      <c r="H905" s="1396"/>
      <c r="I905" s="264" t="s">
        <v>338</v>
      </c>
      <c r="J905" s="265"/>
      <c r="K905" s="265"/>
      <c r="L905" s="265"/>
      <c r="M905" s="265"/>
      <c r="N905" s="265"/>
      <c r="O905" s="265"/>
      <c r="P905" s="265"/>
      <c r="Q905" s="266"/>
      <c r="R905" s="991"/>
      <c r="S905" s="992"/>
      <c r="T905" s="993"/>
      <c r="U905" s="991"/>
      <c r="V905" s="992"/>
      <c r="W905" s="993"/>
      <c r="X905" s="991"/>
      <c r="Y905" s="992"/>
      <c r="Z905" s="991"/>
      <c r="AA905" s="992"/>
      <c r="AB905" s="992"/>
      <c r="AC905" s="993"/>
      <c r="AD905" s="267"/>
      <c r="AE905" s="268"/>
      <c r="AF905" s="268"/>
      <c r="AG905" s="269"/>
    </row>
    <row r="906" spans="1:33" s="29" customFormat="1" ht="13.5" customHeight="1" x14ac:dyDescent="0.2">
      <c r="A906" s="102"/>
      <c r="B906" s="102"/>
      <c r="C906" s="262"/>
      <c r="D906" s="262"/>
      <c r="E906" s="110"/>
      <c r="F906" s="106"/>
      <c r="G906" s="263" t="s">
        <v>313</v>
      </c>
      <c r="H906" s="263"/>
      <c r="I906" s="264" t="s">
        <v>314</v>
      </c>
      <c r="J906" s="265"/>
      <c r="K906" s="265"/>
      <c r="L906" s="265"/>
      <c r="M906" s="265"/>
      <c r="N906" s="265"/>
      <c r="O906" s="265"/>
      <c r="P906" s="265"/>
      <c r="Q906" s="266"/>
      <c r="R906" s="267">
        <f>+R903</f>
        <v>13505660</v>
      </c>
      <c r="S906" s="268"/>
      <c r="T906" s="269"/>
      <c r="U906" s="267">
        <f>+U903</f>
        <v>13106287.26</v>
      </c>
      <c r="V906" s="268"/>
      <c r="W906" s="269"/>
      <c r="X906" s="1743">
        <f t="shared" si="30"/>
        <v>0.9704292318924066</v>
      </c>
      <c r="Y906" s="1345"/>
      <c r="Z906" s="991"/>
      <c r="AA906" s="992"/>
      <c r="AB906" s="992"/>
      <c r="AC906" s="993"/>
      <c r="AD906" s="267">
        <f t="shared" si="31"/>
        <v>13106287.26</v>
      </c>
      <c r="AE906" s="268"/>
      <c r="AF906" s="268"/>
      <c r="AG906" s="269"/>
    </row>
    <row r="907" spans="1:33" s="29" customFormat="1" ht="13.5" customHeight="1" x14ac:dyDescent="0.2">
      <c r="A907" s="102"/>
      <c r="B907" s="102"/>
      <c r="C907" s="262"/>
      <c r="D907" s="262"/>
      <c r="E907" s="110"/>
      <c r="F907" s="106"/>
      <c r="G907" s="1396"/>
      <c r="H907" s="1396"/>
      <c r="I907" s="1034" t="s">
        <v>752</v>
      </c>
      <c r="J907" s="1035"/>
      <c r="K907" s="1035"/>
      <c r="L907" s="1035"/>
      <c r="M907" s="1035"/>
      <c r="N907" s="1035"/>
      <c r="O907" s="1035"/>
      <c r="P907" s="1035"/>
      <c r="Q907" s="1036"/>
      <c r="R907" s="991">
        <f>SUM(R906)</f>
        <v>13505660</v>
      </c>
      <c r="S907" s="992"/>
      <c r="T907" s="993"/>
      <c r="U907" s="991">
        <f>SUM(U906)</f>
        <v>13106287.26</v>
      </c>
      <c r="V907" s="992"/>
      <c r="W907" s="993"/>
      <c r="X907" s="1811">
        <f t="shared" si="30"/>
        <v>0.9704292318924066</v>
      </c>
      <c r="Y907" s="1386"/>
      <c r="Z907" s="991"/>
      <c r="AA907" s="992"/>
      <c r="AB907" s="992"/>
      <c r="AC907" s="993"/>
      <c r="AD907" s="991">
        <f t="shared" si="31"/>
        <v>13106287.26</v>
      </c>
      <c r="AE907" s="992"/>
      <c r="AF907" s="992"/>
      <c r="AG907" s="993"/>
    </row>
    <row r="908" spans="1:33" s="29" customFormat="1" ht="13.5" customHeight="1" x14ac:dyDescent="0.2">
      <c r="A908" s="102"/>
      <c r="B908" s="102"/>
      <c r="C908" s="262"/>
      <c r="D908" s="262"/>
      <c r="E908" s="110"/>
      <c r="F908" s="106"/>
      <c r="G908" s="1392"/>
      <c r="H908" s="1392"/>
      <c r="I908" s="1034"/>
      <c r="J908" s="1035"/>
      <c r="K908" s="1035"/>
      <c r="L908" s="1035"/>
      <c r="M908" s="1035"/>
      <c r="N908" s="1035"/>
      <c r="O908" s="1035"/>
      <c r="P908" s="1035"/>
      <c r="Q908" s="1036"/>
      <c r="R908" s="991"/>
      <c r="S908" s="992"/>
      <c r="T908" s="993"/>
      <c r="U908" s="991"/>
      <c r="V908" s="992"/>
      <c r="W908" s="993"/>
      <c r="X908" s="991"/>
      <c r="Y908" s="992"/>
      <c r="Z908" s="991"/>
      <c r="AA908" s="992"/>
      <c r="AB908" s="992"/>
      <c r="AC908" s="993"/>
      <c r="AD908" s="991"/>
      <c r="AE908" s="992"/>
      <c r="AF908" s="992"/>
      <c r="AG908" s="993"/>
    </row>
    <row r="909" spans="1:33" s="29" customFormat="1" ht="13.5" customHeight="1" x14ac:dyDescent="0.2">
      <c r="A909" s="109">
        <v>4</v>
      </c>
      <c r="B909" s="109">
        <v>1</v>
      </c>
      <c r="C909" s="1831"/>
      <c r="D909" s="1831"/>
      <c r="E909" s="44"/>
      <c r="F909" s="45"/>
      <c r="G909" s="1832"/>
      <c r="H909" s="1832"/>
      <c r="I909" s="1839" t="s">
        <v>330</v>
      </c>
      <c r="J909" s="1840"/>
      <c r="K909" s="1840"/>
      <c r="L909" s="1840"/>
      <c r="M909" s="1840"/>
      <c r="N909" s="1840"/>
      <c r="O909" s="1840"/>
      <c r="P909" s="1840"/>
      <c r="Q909" s="1841"/>
      <c r="R909" s="1833"/>
      <c r="S909" s="1834"/>
      <c r="T909" s="1835"/>
      <c r="U909" s="1833"/>
      <c r="V909" s="1834"/>
      <c r="W909" s="1835"/>
      <c r="X909" s="1833"/>
      <c r="Y909" s="1834"/>
      <c r="Z909" s="1833"/>
      <c r="AA909" s="1834"/>
      <c r="AB909" s="1834"/>
      <c r="AC909" s="1835"/>
      <c r="AD909" s="1833"/>
      <c r="AE909" s="1834"/>
      <c r="AF909" s="1834"/>
      <c r="AG909" s="1835"/>
    </row>
    <row r="910" spans="1:33" s="29" customFormat="1" ht="24.75" customHeight="1" x14ac:dyDescent="0.2">
      <c r="A910" s="46"/>
      <c r="B910" s="46"/>
      <c r="C910" s="1567" t="s">
        <v>274</v>
      </c>
      <c r="D910" s="1567"/>
      <c r="E910" s="47"/>
      <c r="F910" s="48"/>
      <c r="G910" s="1568"/>
      <c r="H910" s="1568"/>
      <c r="I910" s="976" t="s">
        <v>801</v>
      </c>
      <c r="J910" s="977"/>
      <c r="K910" s="977"/>
      <c r="L910" s="977"/>
      <c r="M910" s="977"/>
      <c r="N910" s="977"/>
      <c r="O910" s="977"/>
      <c r="P910" s="977"/>
      <c r="Q910" s="978"/>
      <c r="R910" s="1836"/>
      <c r="S910" s="1837"/>
      <c r="T910" s="1838"/>
      <c r="U910" s="1836"/>
      <c r="V910" s="1837"/>
      <c r="W910" s="1838"/>
      <c r="X910" s="1836"/>
      <c r="Y910" s="1837"/>
      <c r="Z910" s="1836"/>
      <c r="AA910" s="1837"/>
      <c r="AB910" s="1837"/>
      <c r="AC910" s="1838"/>
      <c r="AD910" s="1836"/>
      <c r="AE910" s="1837"/>
      <c r="AF910" s="1837"/>
      <c r="AG910" s="1838"/>
    </row>
    <row r="911" spans="1:33" s="29" customFormat="1" ht="19.5" customHeight="1" x14ac:dyDescent="0.2">
      <c r="A911" s="102"/>
      <c r="B911" s="102"/>
      <c r="C911" s="1385" t="s">
        <v>331</v>
      </c>
      <c r="D911" s="1385"/>
      <c r="E911" s="130"/>
      <c r="F911" s="127"/>
      <c r="G911" s="1570"/>
      <c r="H911" s="1570"/>
      <c r="I911" s="1034" t="s">
        <v>332</v>
      </c>
      <c r="J911" s="1035"/>
      <c r="K911" s="1035"/>
      <c r="L911" s="1035"/>
      <c r="M911" s="1035"/>
      <c r="N911" s="1035"/>
      <c r="O911" s="1035"/>
      <c r="P911" s="1035"/>
      <c r="Q911" s="1036"/>
      <c r="R911" s="991"/>
      <c r="S911" s="992"/>
      <c r="T911" s="993"/>
      <c r="U911" s="991"/>
      <c r="V911" s="992"/>
      <c r="W911" s="993"/>
      <c r="X911" s="991"/>
      <c r="Y911" s="992"/>
      <c r="Z911" s="991"/>
      <c r="AA911" s="992"/>
      <c r="AB911" s="992"/>
      <c r="AC911" s="993"/>
      <c r="AD911" s="991"/>
      <c r="AE911" s="992"/>
      <c r="AF911" s="992"/>
      <c r="AG911" s="993"/>
    </row>
    <row r="912" spans="1:33" s="29" customFormat="1" ht="13.5" customHeight="1" x14ac:dyDescent="0.2">
      <c r="A912" s="102"/>
      <c r="B912" s="102"/>
      <c r="C912" s="262"/>
      <c r="D912" s="262"/>
      <c r="E912" s="53">
        <v>330</v>
      </c>
      <c r="F912" s="42"/>
      <c r="G912" s="972"/>
      <c r="H912" s="972"/>
      <c r="I912" s="961" t="s">
        <v>333</v>
      </c>
      <c r="J912" s="962"/>
      <c r="K912" s="962"/>
      <c r="L912" s="962"/>
      <c r="M912" s="962"/>
      <c r="N912" s="962"/>
      <c r="O912" s="962"/>
      <c r="P912" s="962"/>
      <c r="Q912" s="963"/>
      <c r="R912" s="991"/>
      <c r="S912" s="992"/>
      <c r="T912" s="993"/>
      <c r="U912" s="991"/>
      <c r="V912" s="992"/>
      <c r="W912" s="993"/>
      <c r="X912" s="991"/>
      <c r="Y912" s="992"/>
      <c r="Z912" s="991"/>
      <c r="AA912" s="992"/>
      <c r="AB912" s="992"/>
      <c r="AC912" s="993"/>
      <c r="AD912" s="991"/>
      <c r="AE912" s="992"/>
      <c r="AF912" s="992"/>
      <c r="AG912" s="993"/>
    </row>
    <row r="913" spans="1:33" s="29" customFormat="1" ht="13.5" customHeight="1" x14ac:dyDescent="0.2">
      <c r="A913" s="102"/>
      <c r="B913" s="102"/>
      <c r="C913" s="262"/>
      <c r="D913" s="262"/>
      <c r="E913" s="110"/>
      <c r="F913" s="106" t="s">
        <v>1021</v>
      </c>
      <c r="G913" s="1392">
        <v>411</v>
      </c>
      <c r="H913" s="1392"/>
      <c r="I913" s="264" t="s">
        <v>108</v>
      </c>
      <c r="J913" s="265"/>
      <c r="K913" s="265"/>
      <c r="L913" s="265"/>
      <c r="M913" s="265"/>
      <c r="N913" s="265"/>
      <c r="O913" s="265"/>
      <c r="P913" s="265"/>
      <c r="Q913" s="266"/>
      <c r="R913" s="267">
        <v>2200000</v>
      </c>
      <c r="S913" s="268"/>
      <c r="T913" s="269"/>
      <c r="U913" s="267">
        <v>2062114.02</v>
      </c>
      <c r="V913" s="268"/>
      <c r="W913" s="269"/>
      <c r="X913" s="1743">
        <f t="shared" si="30"/>
        <v>0.9373245545454546</v>
      </c>
      <c r="Y913" s="1345"/>
      <c r="Z913" s="267"/>
      <c r="AA913" s="268"/>
      <c r="AB913" s="268"/>
      <c r="AC913" s="269"/>
      <c r="AD913" s="267">
        <f t="shared" si="31"/>
        <v>2062114.02</v>
      </c>
      <c r="AE913" s="268"/>
      <c r="AF913" s="268"/>
      <c r="AG913" s="269"/>
    </row>
    <row r="914" spans="1:33" s="29" customFormat="1" ht="13.5" customHeight="1" x14ac:dyDescent="0.2">
      <c r="A914" s="102"/>
      <c r="B914" s="102"/>
      <c r="C914" s="262"/>
      <c r="D914" s="262"/>
      <c r="E914" s="110"/>
      <c r="F914" s="106" t="s">
        <v>1022</v>
      </c>
      <c r="G914" s="1392">
        <v>412</v>
      </c>
      <c r="H914" s="1392"/>
      <c r="I914" s="1542" t="s">
        <v>109</v>
      </c>
      <c r="J914" s="1543"/>
      <c r="K914" s="1543"/>
      <c r="L914" s="1543"/>
      <c r="M914" s="1543"/>
      <c r="N914" s="1543"/>
      <c r="O914" s="1543"/>
      <c r="P914" s="1543"/>
      <c r="Q914" s="1544"/>
      <c r="R914" s="267">
        <v>333300</v>
      </c>
      <c r="S914" s="268"/>
      <c r="T914" s="269"/>
      <c r="U914" s="267">
        <v>312410.28999999998</v>
      </c>
      <c r="V914" s="268"/>
      <c r="W914" s="269"/>
      <c r="X914" s="1743">
        <f t="shared" si="30"/>
        <v>0.93732460246024596</v>
      </c>
      <c r="Y914" s="1345"/>
      <c r="Z914" s="267"/>
      <c r="AA914" s="268"/>
      <c r="AB914" s="268"/>
      <c r="AC914" s="269"/>
      <c r="AD914" s="267">
        <f t="shared" si="31"/>
        <v>312410.28999999998</v>
      </c>
      <c r="AE914" s="268"/>
      <c r="AF914" s="268"/>
      <c r="AG914" s="269"/>
    </row>
    <row r="915" spans="1:33" s="29" customFormat="1" ht="13.5" customHeight="1" x14ac:dyDescent="0.2">
      <c r="A915" s="102"/>
      <c r="B915" s="102"/>
      <c r="C915" s="262"/>
      <c r="D915" s="262"/>
      <c r="E915" s="110"/>
      <c r="F915" s="106" t="s">
        <v>1023</v>
      </c>
      <c r="G915" s="1392">
        <v>414</v>
      </c>
      <c r="H915" s="1392"/>
      <c r="I915" s="264" t="s">
        <v>111</v>
      </c>
      <c r="J915" s="265"/>
      <c r="K915" s="265"/>
      <c r="L915" s="265"/>
      <c r="M915" s="265"/>
      <c r="N915" s="265"/>
      <c r="O915" s="265"/>
      <c r="P915" s="265"/>
      <c r="Q915" s="266"/>
      <c r="R915" s="267">
        <v>100000</v>
      </c>
      <c r="S915" s="268"/>
      <c r="T915" s="269"/>
      <c r="U915" s="267">
        <v>69263.33</v>
      </c>
      <c r="V915" s="268"/>
      <c r="W915" s="269"/>
      <c r="X915" s="1743">
        <f t="shared" si="30"/>
        <v>0.69263330000000001</v>
      </c>
      <c r="Y915" s="1345"/>
      <c r="Z915" s="267"/>
      <c r="AA915" s="268"/>
      <c r="AB915" s="268"/>
      <c r="AC915" s="269"/>
      <c r="AD915" s="267">
        <f t="shared" si="31"/>
        <v>69263.33</v>
      </c>
      <c r="AE915" s="268"/>
      <c r="AF915" s="268"/>
      <c r="AG915" s="269"/>
    </row>
    <row r="916" spans="1:33" s="29" customFormat="1" ht="13.5" customHeight="1" x14ac:dyDescent="0.2">
      <c r="A916" s="102"/>
      <c r="B916" s="102"/>
      <c r="C916" s="262"/>
      <c r="D916" s="262"/>
      <c r="E916" s="110"/>
      <c r="F916" s="106" t="s">
        <v>1024</v>
      </c>
      <c r="G916" s="1392">
        <v>415</v>
      </c>
      <c r="H916" s="1392"/>
      <c r="I916" s="264" t="s">
        <v>112</v>
      </c>
      <c r="J916" s="265"/>
      <c r="K916" s="265"/>
      <c r="L916" s="265"/>
      <c r="M916" s="265"/>
      <c r="N916" s="265"/>
      <c r="O916" s="265"/>
      <c r="P916" s="265"/>
      <c r="Q916" s="266"/>
      <c r="R916" s="267">
        <v>185000</v>
      </c>
      <c r="S916" s="268"/>
      <c r="T916" s="269"/>
      <c r="U916" s="267">
        <v>151669.9</v>
      </c>
      <c r="V916" s="268"/>
      <c r="W916" s="269"/>
      <c r="X916" s="1743">
        <f t="shared" si="30"/>
        <v>0.81983729729729726</v>
      </c>
      <c r="Y916" s="1345"/>
      <c r="Z916" s="267"/>
      <c r="AA916" s="268"/>
      <c r="AB916" s="268"/>
      <c r="AC916" s="269"/>
      <c r="AD916" s="267">
        <f t="shared" si="31"/>
        <v>151669.9</v>
      </c>
      <c r="AE916" s="268"/>
      <c r="AF916" s="268"/>
      <c r="AG916" s="269"/>
    </row>
    <row r="917" spans="1:33" s="29" customFormat="1" ht="13.5" customHeight="1" x14ac:dyDescent="0.2">
      <c r="A917" s="102"/>
      <c r="B917" s="102"/>
      <c r="C917" s="262"/>
      <c r="D917" s="262"/>
      <c r="E917" s="110"/>
      <c r="F917" s="106"/>
      <c r="G917" s="1392"/>
      <c r="H917" s="1392"/>
      <c r="I917" s="264" t="s">
        <v>334</v>
      </c>
      <c r="J917" s="265"/>
      <c r="K917" s="265"/>
      <c r="L917" s="265"/>
      <c r="M917" s="265"/>
      <c r="N917" s="265"/>
      <c r="O917" s="265"/>
      <c r="P917" s="265"/>
      <c r="Q917" s="266"/>
      <c r="R917" s="991"/>
      <c r="S917" s="992"/>
      <c r="T917" s="993"/>
      <c r="U917" s="991"/>
      <c r="V917" s="992"/>
      <c r="W917" s="993"/>
      <c r="X917" s="991"/>
      <c r="Y917" s="992"/>
      <c r="Z917" s="991"/>
      <c r="AA917" s="992"/>
      <c r="AB917" s="992"/>
      <c r="AC917" s="993"/>
      <c r="AD917" s="267"/>
      <c r="AE917" s="268"/>
      <c r="AF917" s="268"/>
      <c r="AG917" s="269"/>
    </row>
    <row r="918" spans="1:33" s="29" customFormat="1" ht="13.5" customHeight="1" x14ac:dyDescent="0.2">
      <c r="A918" s="102"/>
      <c r="B918" s="102"/>
      <c r="C918" s="262"/>
      <c r="D918" s="262"/>
      <c r="E918" s="110"/>
      <c r="F918" s="106"/>
      <c r="G918" s="263" t="s">
        <v>313</v>
      </c>
      <c r="H918" s="263"/>
      <c r="I918" s="264" t="s">
        <v>314</v>
      </c>
      <c r="J918" s="265"/>
      <c r="K918" s="265"/>
      <c r="L918" s="265"/>
      <c r="M918" s="265"/>
      <c r="N918" s="265"/>
      <c r="O918" s="265"/>
      <c r="P918" s="265"/>
      <c r="Q918" s="266"/>
      <c r="R918" s="267">
        <f>SUM(R913:R916)</f>
        <v>2818300</v>
      </c>
      <c r="S918" s="268"/>
      <c r="T918" s="269"/>
      <c r="U918" s="267">
        <f>SUM(U913:U916)</f>
        <v>2595457.54</v>
      </c>
      <c r="V918" s="268"/>
      <c r="W918" s="269"/>
      <c r="X918" s="1743">
        <f t="shared" si="30"/>
        <v>0.92093018486321543</v>
      </c>
      <c r="Y918" s="1345"/>
      <c r="Z918" s="991"/>
      <c r="AA918" s="992"/>
      <c r="AB918" s="992"/>
      <c r="AC918" s="993"/>
      <c r="AD918" s="267">
        <f t="shared" si="31"/>
        <v>2595457.54</v>
      </c>
      <c r="AE918" s="268"/>
      <c r="AF918" s="268"/>
      <c r="AG918" s="269"/>
    </row>
    <row r="919" spans="1:33" s="29" customFormat="1" ht="13.5" customHeight="1" x14ac:dyDescent="0.2">
      <c r="A919" s="102"/>
      <c r="B919" s="102"/>
      <c r="C919" s="262"/>
      <c r="D919" s="262"/>
      <c r="E919" s="110"/>
      <c r="F919" s="106"/>
      <c r="G919" s="1392"/>
      <c r="H919" s="1392"/>
      <c r="I919" s="264" t="s">
        <v>335</v>
      </c>
      <c r="J919" s="265"/>
      <c r="K919" s="265"/>
      <c r="L919" s="265"/>
      <c r="M919" s="265"/>
      <c r="N919" s="265"/>
      <c r="O919" s="265"/>
      <c r="P919" s="265"/>
      <c r="Q919" s="266"/>
      <c r="R919" s="991">
        <f>SUM(R918)</f>
        <v>2818300</v>
      </c>
      <c r="S919" s="992"/>
      <c r="T919" s="993"/>
      <c r="U919" s="991">
        <f>SUM(U918)</f>
        <v>2595457.54</v>
      </c>
      <c r="V919" s="992"/>
      <c r="W919" s="993"/>
      <c r="X919" s="1811">
        <f t="shared" si="30"/>
        <v>0.92093018486321543</v>
      </c>
      <c r="Y919" s="1386"/>
      <c r="Z919" s="991"/>
      <c r="AA919" s="992"/>
      <c r="AB919" s="992"/>
      <c r="AC919" s="993"/>
      <c r="AD919" s="991">
        <f t="shared" si="31"/>
        <v>2595457.54</v>
      </c>
      <c r="AE919" s="992"/>
      <c r="AF919" s="992"/>
      <c r="AG919" s="993"/>
    </row>
    <row r="920" spans="1:33" s="29" customFormat="1" ht="13.5" customHeight="1" x14ac:dyDescent="0.2">
      <c r="A920" s="102"/>
      <c r="B920" s="102"/>
      <c r="C920" s="262"/>
      <c r="D920" s="262"/>
      <c r="E920" s="110"/>
      <c r="F920" s="106"/>
      <c r="G920" s="1396"/>
      <c r="H920" s="1396"/>
      <c r="I920" s="264" t="s">
        <v>336</v>
      </c>
      <c r="J920" s="265"/>
      <c r="K920" s="265"/>
      <c r="L920" s="265"/>
      <c r="M920" s="265"/>
      <c r="N920" s="265"/>
      <c r="O920" s="265"/>
      <c r="P920" s="265"/>
      <c r="Q920" s="266"/>
      <c r="R920" s="991"/>
      <c r="S920" s="992"/>
      <c r="T920" s="993"/>
      <c r="U920" s="991"/>
      <c r="V920" s="992"/>
      <c r="W920" s="993"/>
      <c r="X920" s="991"/>
      <c r="Y920" s="992"/>
      <c r="Z920" s="991"/>
      <c r="AA920" s="992"/>
      <c r="AB920" s="992"/>
      <c r="AC920" s="993"/>
      <c r="AD920" s="267"/>
      <c r="AE920" s="268"/>
      <c r="AF920" s="268"/>
      <c r="AG920" s="269"/>
    </row>
    <row r="921" spans="1:33" s="29" customFormat="1" ht="13.5" customHeight="1" x14ac:dyDescent="0.2">
      <c r="A921" s="102"/>
      <c r="B921" s="102"/>
      <c r="C921" s="262"/>
      <c r="D921" s="262"/>
      <c r="E921" s="110"/>
      <c r="F921" s="106"/>
      <c r="G921" s="263" t="s">
        <v>313</v>
      </c>
      <c r="H921" s="263"/>
      <c r="I921" s="264" t="s">
        <v>314</v>
      </c>
      <c r="J921" s="265"/>
      <c r="K921" s="265"/>
      <c r="L921" s="265"/>
      <c r="M921" s="265"/>
      <c r="N921" s="265"/>
      <c r="O921" s="265"/>
      <c r="P921" s="265"/>
      <c r="Q921" s="266"/>
      <c r="R921" s="267">
        <f>+R918</f>
        <v>2818300</v>
      </c>
      <c r="S921" s="268"/>
      <c r="T921" s="269"/>
      <c r="U921" s="267">
        <f>+U918</f>
        <v>2595457.54</v>
      </c>
      <c r="V921" s="268"/>
      <c r="W921" s="269"/>
      <c r="X921" s="1743">
        <f t="shared" si="30"/>
        <v>0.92093018486321543</v>
      </c>
      <c r="Y921" s="1345"/>
      <c r="Z921" s="991"/>
      <c r="AA921" s="992"/>
      <c r="AB921" s="992"/>
      <c r="AC921" s="993"/>
      <c r="AD921" s="267">
        <f t="shared" si="31"/>
        <v>2595457.54</v>
      </c>
      <c r="AE921" s="268"/>
      <c r="AF921" s="268"/>
      <c r="AG921" s="269"/>
    </row>
    <row r="922" spans="1:33" s="29" customFormat="1" ht="13.5" customHeight="1" x14ac:dyDescent="0.2">
      <c r="A922" s="102"/>
      <c r="B922" s="102"/>
      <c r="C922" s="262"/>
      <c r="D922" s="262"/>
      <c r="E922" s="110"/>
      <c r="F922" s="106"/>
      <c r="G922" s="1396"/>
      <c r="H922" s="1396"/>
      <c r="I922" s="1034" t="s">
        <v>337</v>
      </c>
      <c r="J922" s="1035"/>
      <c r="K922" s="1035"/>
      <c r="L922" s="1035"/>
      <c r="M922" s="1035"/>
      <c r="N922" s="1035"/>
      <c r="O922" s="1035"/>
      <c r="P922" s="1035"/>
      <c r="Q922" s="1036"/>
      <c r="R922" s="991">
        <f>SUM(R921)</f>
        <v>2818300</v>
      </c>
      <c r="S922" s="992"/>
      <c r="T922" s="993"/>
      <c r="U922" s="991">
        <f>SUM(U921)</f>
        <v>2595457.54</v>
      </c>
      <c r="V922" s="992"/>
      <c r="W922" s="993"/>
      <c r="X922" s="1811">
        <f t="shared" si="30"/>
        <v>0.92093018486321543</v>
      </c>
      <c r="Y922" s="1386"/>
      <c r="Z922" s="991"/>
      <c r="AA922" s="992"/>
      <c r="AB922" s="992"/>
      <c r="AC922" s="993"/>
      <c r="AD922" s="991">
        <f t="shared" si="31"/>
        <v>2595457.54</v>
      </c>
      <c r="AE922" s="992"/>
      <c r="AF922" s="992"/>
      <c r="AG922" s="993"/>
    </row>
    <row r="923" spans="1:33" s="29" customFormat="1" ht="13.5" customHeight="1" x14ac:dyDescent="0.2">
      <c r="A923" s="102"/>
      <c r="B923" s="102"/>
      <c r="C923" s="262"/>
      <c r="D923" s="262"/>
      <c r="E923" s="110"/>
      <c r="F923" s="106"/>
      <c r="G923" s="1396"/>
      <c r="H923" s="1396"/>
      <c r="I923" s="264" t="s">
        <v>809</v>
      </c>
      <c r="J923" s="265"/>
      <c r="K923" s="265"/>
      <c r="L923" s="265"/>
      <c r="M923" s="265"/>
      <c r="N923" s="265"/>
      <c r="O923" s="265"/>
      <c r="P923" s="265"/>
      <c r="Q923" s="266"/>
      <c r="R923" s="991"/>
      <c r="S923" s="992"/>
      <c r="T923" s="993"/>
      <c r="U923" s="991"/>
      <c r="V923" s="992"/>
      <c r="W923" s="993"/>
      <c r="X923" s="991"/>
      <c r="Y923" s="992"/>
      <c r="Z923" s="991"/>
      <c r="AA923" s="992"/>
      <c r="AB923" s="992"/>
      <c r="AC923" s="993"/>
      <c r="AD923" s="267"/>
      <c r="AE923" s="268"/>
      <c r="AF923" s="268"/>
      <c r="AG923" s="269"/>
    </row>
    <row r="924" spans="1:33" s="29" customFormat="1" ht="13.5" customHeight="1" x14ac:dyDescent="0.2">
      <c r="A924" s="102"/>
      <c r="B924" s="102"/>
      <c r="C924" s="262"/>
      <c r="D924" s="262"/>
      <c r="E924" s="110"/>
      <c r="F924" s="106"/>
      <c r="G924" s="263" t="s">
        <v>313</v>
      </c>
      <c r="H924" s="263"/>
      <c r="I924" s="264" t="s">
        <v>314</v>
      </c>
      <c r="J924" s="265"/>
      <c r="K924" s="265"/>
      <c r="L924" s="265"/>
      <c r="M924" s="265"/>
      <c r="N924" s="265"/>
      <c r="O924" s="265"/>
      <c r="P924" s="265"/>
      <c r="Q924" s="266"/>
      <c r="R924" s="267">
        <f>+R921</f>
        <v>2818300</v>
      </c>
      <c r="S924" s="268"/>
      <c r="T924" s="269"/>
      <c r="U924" s="267">
        <f>+U921</f>
        <v>2595457.54</v>
      </c>
      <c r="V924" s="268"/>
      <c r="W924" s="269"/>
      <c r="X924" s="1743">
        <f t="shared" si="30"/>
        <v>0.92093018486321543</v>
      </c>
      <c r="Y924" s="1345"/>
      <c r="Z924" s="991"/>
      <c r="AA924" s="992"/>
      <c r="AB924" s="992"/>
      <c r="AC924" s="993"/>
      <c r="AD924" s="267">
        <f t="shared" si="31"/>
        <v>2595457.54</v>
      </c>
      <c r="AE924" s="268"/>
      <c r="AF924" s="268"/>
      <c r="AG924" s="269"/>
    </row>
    <row r="925" spans="1:33" s="29" customFormat="1" ht="13.5" customHeight="1" x14ac:dyDescent="0.2">
      <c r="A925" s="102"/>
      <c r="B925" s="102"/>
      <c r="C925" s="262"/>
      <c r="D925" s="262"/>
      <c r="E925" s="110"/>
      <c r="F925" s="106"/>
      <c r="G925" s="1396"/>
      <c r="H925" s="1396"/>
      <c r="I925" s="1034" t="s">
        <v>753</v>
      </c>
      <c r="J925" s="1035"/>
      <c r="K925" s="1035"/>
      <c r="L925" s="1035"/>
      <c r="M925" s="1035"/>
      <c r="N925" s="1035"/>
      <c r="O925" s="1035"/>
      <c r="P925" s="1035"/>
      <c r="Q925" s="1036"/>
      <c r="R925" s="991">
        <f>SUM(R924)</f>
        <v>2818300</v>
      </c>
      <c r="S925" s="992"/>
      <c r="T925" s="993"/>
      <c r="U925" s="991">
        <f>SUM(U924)</f>
        <v>2595457.54</v>
      </c>
      <c r="V925" s="992"/>
      <c r="W925" s="993"/>
      <c r="X925" s="1811">
        <f t="shared" si="30"/>
        <v>0.92093018486321543</v>
      </c>
      <c r="Y925" s="1386"/>
      <c r="Z925" s="991"/>
      <c r="AA925" s="992"/>
      <c r="AB925" s="992"/>
      <c r="AC925" s="993"/>
      <c r="AD925" s="991">
        <f t="shared" si="31"/>
        <v>2595457.54</v>
      </c>
      <c r="AE925" s="992"/>
      <c r="AF925" s="992"/>
      <c r="AG925" s="993"/>
    </row>
    <row r="926" spans="1:33" s="29" customFormat="1" ht="13.5" customHeight="1" x14ac:dyDescent="0.2">
      <c r="A926" s="102"/>
      <c r="B926" s="102"/>
      <c r="C926" s="262"/>
      <c r="D926" s="262"/>
      <c r="E926" s="110"/>
      <c r="F926" s="106"/>
      <c r="G926" s="1392"/>
      <c r="H926" s="1392"/>
      <c r="I926" s="1034"/>
      <c r="J926" s="1035"/>
      <c r="K926" s="1035"/>
      <c r="L926" s="1035"/>
      <c r="M926" s="1035"/>
      <c r="N926" s="1035"/>
      <c r="O926" s="1035"/>
      <c r="P926" s="1035"/>
      <c r="Q926" s="1036"/>
      <c r="R926" s="991"/>
      <c r="S926" s="992"/>
      <c r="T926" s="993"/>
      <c r="U926" s="991"/>
      <c r="V926" s="992"/>
      <c r="W926" s="993"/>
      <c r="X926" s="991"/>
      <c r="Y926" s="992"/>
      <c r="Z926" s="991"/>
      <c r="AA926" s="992"/>
      <c r="AB926" s="992"/>
      <c r="AC926" s="993"/>
      <c r="AD926" s="991"/>
      <c r="AE926" s="992"/>
      <c r="AF926" s="992"/>
      <c r="AG926" s="993"/>
    </row>
    <row r="927" spans="1:33" s="29" customFormat="1" ht="19.5" customHeight="1" x14ac:dyDescent="0.2">
      <c r="A927" s="109">
        <v>5</v>
      </c>
      <c r="B927" s="109">
        <v>1</v>
      </c>
      <c r="C927" s="1831"/>
      <c r="D927" s="1831"/>
      <c r="E927" s="44"/>
      <c r="F927" s="117"/>
      <c r="G927" s="1832"/>
      <c r="H927" s="1832"/>
      <c r="I927" s="1839" t="s">
        <v>339</v>
      </c>
      <c r="J927" s="1840"/>
      <c r="K927" s="1840"/>
      <c r="L927" s="1840"/>
      <c r="M927" s="1840"/>
      <c r="N927" s="1840"/>
      <c r="O927" s="1840"/>
      <c r="P927" s="1840"/>
      <c r="Q927" s="1841"/>
      <c r="R927" s="1843"/>
      <c r="S927" s="1844"/>
      <c r="T927" s="1845"/>
      <c r="U927" s="1843"/>
      <c r="V927" s="1844"/>
      <c r="W927" s="1845"/>
      <c r="X927" s="1843"/>
      <c r="Y927" s="1844"/>
      <c r="Z927" s="1843"/>
      <c r="AA927" s="1844"/>
      <c r="AB927" s="1844"/>
      <c r="AC927" s="1845"/>
      <c r="AD927" s="1843"/>
      <c r="AE927" s="1844"/>
      <c r="AF927" s="1844"/>
      <c r="AG927" s="1845"/>
    </row>
    <row r="928" spans="1:33" s="29" customFormat="1" ht="26.25" customHeight="1" x14ac:dyDescent="0.2">
      <c r="A928" s="112"/>
      <c r="B928" s="112"/>
      <c r="C928" s="2025" t="s">
        <v>340</v>
      </c>
      <c r="D928" s="2025"/>
      <c r="E928" s="47"/>
      <c r="F928" s="118"/>
      <c r="G928" s="1568"/>
      <c r="H928" s="1568"/>
      <c r="I928" s="976" t="s">
        <v>341</v>
      </c>
      <c r="J928" s="977"/>
      <c r="K928" s="977"/>
      <c r="L928" s="977"/>
      <c r="M928" s="977"/>
      <c r="N928" s="977"/>
      <c r="O928" s="977"/>
      <c r="P928" s="977"/>
      <c r="Q928" s="978"/>
      <c r="R928" s="1836"/>
      <c r="S928" s="1837"/>
      <c r="T928" s="1838"/>
      <c r="U928" s="1836"/>
      <c r="V928" s="1837"/>
      <c r="W928" s="1838"/>
      <c r="X928" s="1836"/>
      <c r="Y928" s="1837"/>
      <c r="Z928" s="968"/>
      <c r="AA928" s="969"/>
      <c r="AB928" s="969"/>
      <c r="AC928" s="970"/>
      <c r="AD928" s="968"/>
      <c r="AE928" s="969"/>
      <c r="AF928" s="969"/>
      <c r="AG928" s="970"/>
    </row>
    <row r="929" spans="1:33" s="29" customFormat="1" ht="18.75" customHeight="1" x14ac:dyDescent="0.2">
      <c r="A929" s="108"/>
      <c r="B929" s="108"/>
      <c r="C929" s="1397" t="s">
        <v>342</v>
      </c>
      <c r="D929" s="1397"/>
      <c r="E929" s="130"/>
      <c r="F929" s="106"/>
      <c r="G929" s="1570"/>
      <c r="H929" s="1570"/>
      <c r="I929" s="1034" t="s">
        <v>737</v>
      </c>
      <c r="J929" s="1035"/>
      <c r="K929" s="1035"/>
      <c r="L929" s="1035"/>
      <c r="M929" s="1035"/>
      <c r="N929" s="1035"/>
      <c r="O929" s="1035"/>
      <c r="P929" s="1035"/>
      <c r="Q929" s="1036"/>
      <c r="R929" s="991"/>
      <c r="S929" s="992"/>
      <c r="T929" s="993"/>
      <c r="U929" s="991"/>
      <c r="V929" s="992"/>
      <c r="W929" s="993"/>
      <c r="X929" s="991"/>
      <c r="Y929" s="992"/>
      <c r="Z929" s="267"/>
      <c r="AA929" s="268"/>
      <c r="AB929" s="268"/>
      <c r="AC929" s="269"/>
      <c r="AD929" s="267"/>
      <c r="AE929" s="268"/>
      <c r="AF929" s="268"/>
      <c r="AG929" s="269"/>
    </row>
    <row r="930" spans="1:33" s="29" customFormat="1" ht="14.25" customHeight="1" x14ac:dyDescent="0.2">
      <c r="A930" s="108"/>
      <c r="B930" s="108"/>
      <c r="C930" s="262"/>
      <c r="D930" s="262"/>
      <c r="E930" s="53">
        <v>620</v>
      </c>
      <c r="F930" s="42"/>
      <c r="G930" s="972"/>
      <c r="H930" s="972"/>
      <c r="I930" s="961" t="s">
        <v>343</v>
      </c>
      <c r="J930" s="962"/>
      <c r="K930" s="962"/>
      <c r="L930" s="962"/>
      <c r="M930" s="962"/>
      <c r="N930" s="962"/>
      <c r="O930" s="962"/>
      <c r="P930" s="962"/>
      <c r="Q930" s="963"/>
      <c r="R930" s="267"/>
      <c r="S930" s="268"/>
      <c r="T930" s="269"/>
      <c r="U930" s="267"/>
      <c r="V930" s="268"/>
      <c r="W930" s="269"/>
      <c r="X930" s="267"/>
      <c r="Y930" s="268"/>
      <c r="Z930" s="267"/>
      <c r="AA930" s="268"/>
      <c r="AB930" s="268"/>
      <c r="AC930" s="269"/>
      <c r="AD930" s="267"/>
      <c r="AE930" s="268"/>
      <c r="AF930" s="268"/>
      <c r="AG930" s="269"/>
    </row>
    <row r="931" spans="1:33" s="29" customFormat="1" ht="14.25" customHeight="1" x14ac:dyDescent="0.2">
      <c r="A931" s="108"/>
      <c r="B931" s="108"/>
      <c r="C931" s="262"/>
      <c r="D931" s="262"/>
      <c r="E931" s="53"/>
      <c r="F931" s="42" t="s">
        <v>1095</v>
      </c>
      <c r="G931" s="1392">
        <v>423</v>
      </c>
      <c r="H931" s="1392"/>
      <c r="I931" s="264" t="s">
        <v>117</v>
      </c>
      <c r="J931" s="265"/>
      <c r="K931" s="265"/>
      <c r="L931" s="265"/>
      <c r="M931" s="265"/>
      <c r="N931" s="265"/>
      <c r="O931" s="265"/>
      <c r="P931" s="265"/>
      <c r="Q931" s="266"/>
      <c r="R931" s="267">
        <v>1231000</v>
      </c>
      <c r="S931" s="268"/>
      <c r="T931" s="269"/>
      <c r="U931" s="267">
        <v>1151719.1200000001</v>
      </c>
      <c r="V931" s="268"/>
      <c r="W931" s="269"/>
      <c r="X931" s="1743">
        <f t="shared" si="30"/>
        <v>0.93559636068237217</v>
      </c>
      <c r="Y931" s="1345"/>
      <c r="Z931" s="267"/>
      <c r="AA931" s="268"/>
      <c r="AB931" s="268"/>
      <c r="AC931" s="269"/>
      <c r="AD931" s="267">
        <f t="shared" si="31"/>
        <v>1151719.1200000001</v>
      </c>
      <c r="AE931" s="268"/>
      <c r="AF931" s="268"/>
      <c r="AG931" s="269"/>
    </row>
    <row r="932" spans="1:33" s="29" customFormat="1" ht="14.25" customHeight="1" x14ac:dyDescent="0.2">
      <c r="A932" s="108"/>
      <c r="B932" s="108"/>
      <c r="C932" s="262"/>
      <c r="D932" s="262"/>
      <c r="E932" s="110"/>
      <c r="F932" s="106" t="s">
        <v>1096</v>
      </c>
      <c r="G932" s="1392">
        <v>424</v>
      </c>
      <c r="H932" s="1392"/>
      <c r="I932" s="264" t="s">
        <v>118</v>
      </c>
      <c r="J932" s="265"/>
      <c r="K932" s="265"/>
      <c r="L932" s="265"/>
      <c r="M932" s="265"/>
      <c r="N932" s="265"/>
      <c r="O932" s="265"/>
      <c r="P932" s="265"/>
      <c r="Q932" s="266"/>
      <c r="R932" s="267">
        <v>19000000</v>
      </c>
      <c r="S932" s="268"/>
      <c r="T932" s="269"/>
      <c r="U932" s="267">
        <v>17227809.16</v>
      </c>
      <c r="V932" s="268"/>
      <c r="W932" s="269"/>
      <c r="X932" s="1743">
        <f t="shared" si="30"/>
        <v>0.90672679789473687</v>
      </c>
      <c r="Y932" s="1345"/>
      <c r="Z932" s="267"/>
      <c r="AA932" s="268"/>
      <c r="AB932" s="268"/>
      <c r="AC932" s="269"/>
      <c r="AD932" s="267">
        <f t="shared" si="31"/>
        <v>17227809.16</v>
      </c>
      <c r="AE932" s="268"/>
      <c r="AF932" s="268"/>
      <c r="AG932" s="269"/>
    </row>
    <row r="933" spans="1:33" s="29" customFormat="1" ht="14.25" customHeight="1" x14ac:dyDescent="0.2">
      <c r="A933" s="108"/>
      <c r="B933" s="108"/>
      <c r="C933" s="262"/>
      <c r="D933" s="262"/>
      <c r="E933" s="110"/>
      <c r="F933" s="106"/>
      <c r="G933" s="1392"/>
      <c r="H933" s="1392"/>
      <c r="I933" s="264" t="s">
        <v>344</v>
      </c>
      <c r="J933" s="265"/>
      <c r="K933" s="265"/>
      <c r="L933" s="265"/>
      <c r="M933" s="265"/>
      <c r="N933" s="265"/>
      <c r="O933" s="265"/>
      <c r="P933" s="265"/>
      <c r="Q933" s="266"/>
      <c r="R933" s="267"/>
      <c r="S933" s="268"/>
      <c r="T933" s="269"/>
      <c r="U933" s="267"/>
      <c r="V933" s="268"/>
      <c r="W933" s="269"/>
      <c r="X933" s="267"/>
      <c r="Y933" s="268"/>
      <c r="Z933" s="267"/>
      <c r="AA933" s="268"/>
      <c r="AB933" s="268"/>
      <c r="AC933" s="269"/>
      <c r="AD933" s="267"/>
      <c r="AE933" s="268"/>
      <c r="AF933" s="268"/>
      <c r="AG933" s="269"/>
    </row>
    <row r="934" spans="1:33" s="29" customFormat="1" ht="14.25" customHeight="1" x14ac:dyDescent="0.2">
      <c r="A934" s="108"/>
      <c r="B934" s="108"/>
      <c r="C934" s="262"/>
      <c r="D934" s="262"/>
      <c r="E934" s="110"/>
      <c r="F934" s="106"/>
      <c r="G934" s="263" t="s">
        <v>313</v>
      </c>
      <c r="H934" s="263"/>
      <c r="I934" s="264" t="s">
        <v>314</v>
      </c>
      <c r="J934" s="265"/>
      <c r="K934" s="265"/>
      <c r="L934" s="265"/>
      <c r="M934" s="265"/>
      <c r="N934" s="265"/>
      <c r="O934" s="265"/>
      <c r="P934" s="265"/>
      <c r="Q934" s="266"/>
      <c r="R934" s="267">
        <f>SUM(R931:R932)</f>
        <v>20231000</v>
      </c>
      <c r="S934" s="268"/>
      <c r="T934" s="269"/>
      <c r="U934" s="267">
        <f>SUM(U931:U932)</f>
        <v>18379528.280000001</v>
      </c>
      <c r="V934" s="268"/>
      <c r="W934" s="269"/>
      <c r="X934" s="1743">
        <f t="shared" si="30"/>
        <v>0.90848343037912116</v>
      </c>
      <c r="Y934" s="1345"/>
      <c r="Z934" s="267"/>
      <c r="AA934" s="268"/>
      <c r="AB934" s="268"/>
      <c r="AC934" s="269"/>
      <c r="AD934" s="267">
        <f t="shared" si="31"/>
        <v>18379528.280000001</v>
      </c>
      <c r="AE934" s="268"/>
      <c r="AF934" s="268"/>
      <c r="AG934" s="269"/>
    </row>
    <row r="935" spans="1:33" s="29" customFormat="1" ht="14.25" customHeight="1" x14ac:dyDescent="0.2">
      <c r="A935" s="108"/>
      <c r="B935" s="108"/>
      <c r="C935" s="262"/>
      <c r="D935" s="262"/>
      <c r="E935" s="110"/>
      <c r="F935" s="106"/>
      <c r="G935" s="1392"/>
      <c r="H935" s="1392"/>
      <c r="I935" s="1034" t="s">
        <v>736</v>
      </c>
      <c r="J935" s="1035"/>
      <c r="K935" s="1035"/>
      <c r="L935" s="1035"/>
      <c r="M935" s="1035"/>
      <c r="N935" s="1035"/>
      <c r="O935" s="1035"/>
      <c r="P935" s="1035"/>
      <c r="Q935" s="1036"/>
      <c r="R935" s="991">
        <f>SUM(R934)</f>
        <v>20231000</v>
      </c>
      <c r="S935" s="992"/>
      <c r="T935" s="993"/>
      <c r="U935" s="991">
        <f>SUM(U934)</f>
        <v>18379528.280000001</v>
      </c>
      <c r="V935" s="992"/>
      <c r="W935" s="993"/>
      <c r="X935" s="1811">
        <f t="shared" si="30"/>
        <v>0.90848343037912116</v>
      </c>
      <c r="Y935" s="1386"/>
      <c r="Z935" s="991"/>
      <c r="AA935" s="992"/>
      <c r="AB935" s="992"/>
      <c r="AC935" s="993"/>
      <c r="AD935" s="991">
        <f t="shared" si="31"/>
        <v>18379528.280000001</v>
      </c>
      <c r="AE935" s="992"/>
      <c r="AF935" s="992"/>
      <c r="AG935" s="993"/>
    </row>
    <row r="936" spans="1:33" s="29" customFormat="1" ht="14.25" customHeight="1" x14ac:dyDescent="0.2">
      <c r="A936" s="108"/>
      <c r="B936" s="108"/>
      <c r="C936" s="262"/>
      <c r="D936" s="262"/>
      <c r="E936" s="110"/>
      <c r="F936" s="106"/>
      <c r="G936" s="1392"/>
      <c r="H936" s="1392"/>
      <c r="I936" s="264" t="s">
        <v>344</v>
      </c>
      <c r="J936" s="265"/>
      <c r="K936" s="265"/>
      <c r="L936" s="265"/>
      <c r="M936" s="265"/>
      <c r="N936" s="265"/>
      <c r="O936" s="265"/>
      <c r="P936" s="265"/>
      <c r="Q936" s="266"/>
      <c r="R936" s="267"/>
      <c r="S936" s="268"/>
      <c r="T936" s="269"/>
      <c r="U936" s="267"/>
      <c r="V936" s="268"/>
      <c r="W936" s="269"/>
      <c r="X936" s="267"/>
      <c r="Y936" s="268"/>
      <c r="Z936" s="267"/>
      <c r="AA936" s="268"/>
      <c r="AB936" s="268"/>
      <c r="AC936" s="269"/>
      <c r="AD936" s="267"/>
      <c r="AE936" s="268"/>
      <c r="AF936" s="268"/>
      <c r="AG936" s="269"/>
    </row>
    <row r="937" spans="1:33" s="29" customFormat="1" ht="14.25" customHeight="1" x14ac:dyDescent="0.2">
      <c r="A937" s="108"/>
      <c r="B937" s="108"/>
      <c r="C937" s="1557"/>
      <c r="D937" s="1557"/>
      <c r="E937" s="130"/>
      <c r="F937" s="106"/>
      <c r="G937" s="263" t="s">
        <v>313</v>
      </c>
      <c r="H937" s="263"/>
      <c r="I937" s="264" t="s">
        <v>314</v>
      </c>
      <c r="J937" s="265"/>
      <c r="K937" s="265"/>
      <c r="L937" s="265"/>
      <c r="M937" s="265"/>
      <c r="N937" s="265"/>
      <c r="O937" s="265"/>
      <c r="P937" s="265"/>
      <c r="Q937" s="266"/>
      <c r="R937" s="267">
        <f>+R934</f>
        <v>20231000</v>
      </c>
      <c r="S937" s="268"/>
      <c r="T937" s="269"/>
      <c r="U937" s="267">
        <f>+U934</f>
        <v>18379528.280000001</v>
      </c>
      <c r="V937" s="268"/>
      <c r="W937" s="269"/>
      <c r="X937" s="1743">
        <f t="shared" si="30"/>
        <v>0.90848343037912116</v>
      </c>
      <c r="Y937" s="1345"/>
      <c r="Z937" s="267"/>
      <c r="AA937" s="268"/>
      <c r="AB937" s="268"/>
      <c r="AC937" s="269"/>
      <c r="AD937" s="267">
        <f t="shared" si="31"/>
        <v>18379528.280000001</v>
      </c>
      <c r="AE937" s="268"/>
      <c r="AF937" s="268"/>
      <c r="AG937" s="269"/>
    </row>
    <row r="938" spans="1:33" s="29" customFormat="1" ht="14.25" customHeight="1" x14ac:dyDescent="0.2">
      <c r="A938" s="108"/>
      <c r="B938" s="108"/>
      <c r="C938" s="1557"/>
      <c r="D938" s="1557"/>
      <c r="E938" s="130"/>
      <c r="F938" s="106"/>
      <c r="G938" s="1384"/>
      <c r="H938" s="1384"/>
      <c r="I938" s="1034" t="s">
        <v>345</v>
      </c>
      <c r="J938" s="1035"/>
      <c r="K938" s="1035"/>
      <c r="L938" s="1035"/>
      <c r="M938" s="1035"/>
      <c r="N938" s="1035"/>
      <c r="O938" s="1035"/>
      <c r="P938" s="1035"/>
      <c r="Q938" s="1036"/>
      <c r="R938" s="991">
        <f>SUM(R937:R937)</f>
        <v>20231000</v>
      </c>
      <c r="S938" s="992"/>
      <c r="T938" s="993"/>
      <c r="U938" s="991">
        <f>SUM(U937:U937)</f>
        <v>18379528.280000001</v>
      </c>
      <c r="V938" s="992"/>
      <c r="W938" s="993"/>
      <c r="X938" s="1811">
        <f t="shared" si="30"/>
        <v>0.90848343037912116</v>
      </c>
      <c r="Y938" s="1386"/>
      <c r="Z938" s="991"/>
      <c r="AA938" s="992"/>
      <c r="AB938" s="992"/>
      <c r="AC938" s="993"/>
      <c r="AD938" s="991">
        <f t="shared" si="31"/>
        <v>18379528.280000001</v>
      </c>
      <c r="AE938" s="992"/>
      <c r="AF938" s="992"/>
      <c r="AG938" s="993"/>
    </row>
    <row r="939" spans="1:33" s="29" customFormat="1" ht="14.25" customHeight="1" x14ac:dyDescent="0.2">
      <c r="A939" s="108"/>
      <c r="B939" s="108"/>
      <c r="C939" s="1557"/>
      <c r="D939" s="1557"/>
      <c r="E939" s="130"/>
      <c r="F939" s="106"/>
      <c r="G939" s="1384"/>
      <c r="H939" s="1384"/>
      <c r="I939" s="1034"/>
      <c r="J939" s="1035"/>
      <c r="K939" s="1035"/>
      <c r="L939" s="1035"/>
      <c r="M939" s="1035"/>
      <c r="N939" s="1035"/>
      <c r="O939" s="1035"/>
      <c r="P939" s="1035"/>
      <c r="Q939" s="1036"/>
      <c r="R939" s="991"/>
      <c r="S939" s="992"/>
      <c r="T939" s="993"/>
      <c r="U939" s="991"/>
      <c r="V939" s="992"/>
      <c r="W939" s="993"/>
      <c r="X939" s="991"/>
      <c r="Y939" s="992"/>
      <c r="Z939" s="991"/>
      <c r="AA939" s="992"/>
      <c r="AB939" s="992"/>
      <c r="AC939" s="993"/>
      <c r="AD939" s="991"/>
      <c r="AE939" s="992"/>
      <c r="AF939" s="992"/>
      <c r="AG939" s="993"/>
    </row>
    <row r="940" spans="1:33" s="29" customFormat="1" ht="16.5" customHeight="1" x14ac:dyDescent="0.2">
      <c r="A940" s="112"/>
      <c r="B940" s="112"/>
      <c r="C940" s="1567" t="s">
        <v>346</v>
      </c>
      <c r="D940" s="1567"/>
      <c r="E940" s="134"/>
      <c r="F940" s="118"/>
      <c r="G940" s="1643"/>
      <c r="H940" s="1643"/>
      <c r="I940" s="976" t="s">
        <v>347</v>
      </c>
      <c r="J940" s="977"/>
      <c r="K940" s="977"/>
      <c r="L940" s="977"/>
      <c r="M940" s="977"/>
      <c r="N940" s="977"/>
      <c r="O940" s="977"/>
      <c r="P940" s="977"/>
      <c r="Q940" s="978"/>
      <c r="R940" s="1836"/>
      <c r="S940" s="1837"/>
      <c r="T940" s="1838"/>
      <c r="U940" s="1836"/>
      <c r="V940" s="1837"/>
      <c r="W940" s="1838"/>
      <c r="X940" s="1836"/>
      <c r="Y940" s="1837"/>
      <c r="Z940" s="1836"/>
      <c r="AA940" s="1837"/>
      <c r="AB940" s="1837"/>
      <c r="AC940" s="1838"/>
      <c r="AD940" s="1836"/>
      <c r="AE940" s="1837"/>
      <c r="AF940" s="1837"/>
      <c r="AG940" s="1838"/>
    </row>
    <row r="941" spans="1:33" s="29" customFormat="1" ht="27" customHeight="1" x14ac:dyDescent="0.2">
      <c r="A941" s="108"/>
      <c r="B941" s="108"/>
      <c r="C941" s="1397" t="s">
        <v>348</v>
      </c>
      <c r="D941" s="1397"/>
      <c r="E941" s="130"/>
      <c r="F941" s="106"/>
      <c r="G941" s="1570"/>
      <c r="H941" s="1570"/>
      <c r="I941" s="1034" t="s">
        <v>349</v>
      </c>
      <c r="J941" s="1035"/>
      <c r="K941" s="1035"/>
      <c r="L941" s="1035"/>
      <c r="M941" s="1035"/>
      <c r="N941" s="1035"/>
      <c r="O941" s="1035"/>
      <c r="P941" s="1035"/>
      <c r="Q941" s="1036"/>
      <c r="R941" s="991"/>
      <c r="S941" s="992"/>
      <c r="T941" s="993"/>
      <c r="U941" s="991"/>
      <c r="V941" s="992"/>
      <c r="W941" s="993"/>
      <c r="X941" s="991"/>
      <c r="Y941" s="992"/>
      <c r="Z941" s="991"/>
      <c r="AA941" s="992"/>
      <c r="AB941" s="992"/>
      <c r="AC941" s="993"/>
      <c r="AD941" s="991"/>
      <c r="AE941" s="992"/>
      <c r="AF941" s="992"/>
      <c r="AG941" s="993"/>
    </row>
    <row r="942" spans="1:33" s="29" customFormat="1" ht="14.25" customHeight="1" x14ac:dyDescent="0.2">
      <c r="A942" s="108"/>
      <c r="B942" s="108"/>
      <c r="C942" s="262"/>
      <c r="D942" s="262"/>
      <c r="E942" s="53">
        <v>640</v>
      </c>
      <c r="F942" s="42"/>
      <c r="G942" s="972"/>
      <c r="H942" s="972"/>
      <c r="I942" s="961" t="s">
        <v>350</v>
      </c>
      <c r="J942" s="962"/>
      <c r="K942" s="962"/>
      <c r="L942" s="962"/>
      <c r="M942" s="962"/>
      <c r="N942" s="962"/>
      <c r="O942" s="962"/>
      <c r="P942" s="962"/>
      <c r="Q942" s="963"/>
      <c r="R942" s="267"/>
      <c r="S942" s="268"/>
      <c r="T942" s="269"/>
      <c r="U942" s="267"/>
      <c r="V942" s="268"/>
      <c r="W942" s="269"/>
      <c r="X942" s="267"/>
      <c r="Y942" s="268"/>
      <c r="Z942" s="267"/>
      <c r="AA942" s="268"/>
      <c r="AB942" s="268"/>
      <c r="AC942" s="269"/>
      <c r="AD942" s="267"/>
      <c r="AE942" s="268"/>
      <c r="AF942" s="268"/>
      <c r="AG942" s="269"/>
    </row>
    <row r="943" spans="1:33" s="29" customFormat="1" ht="14.25" customHeight="1" x14ac:dyDescent="0.2">
      <c r="A943" s="108"/>
      <c r="B943" s="108"/>
      <c r="C943" s="262"/>
      <c r="D943" s="262"/>
      <c r="E943" s="110"/>
      <c r="F943" s="106" t="s">
        <v>1098</v>
      </c>
      <c r="G943" s="1392">
        <v>421</v>
      </c>
      <c r="H943" s="1392"/>
      <c r="I943" s="264" t="s">
        <v>115</v>
      </c>
      <c r="J943" s="265"/>
      <c r="K943" s="265"/>
      <c r="L943" s="265"/>
      <c r="M943" s="265"/>
      <c r="N943" s="265"/>
      <c r="O943" s="265"/>
      <c r="P943" s="265"/>
      <c r="Q943" s="266"/>
      <c r="R943" s="267">
        <v>10000000</v>
      </c>
      <c r="S943" s="268"/>
      <c r="T943" s="269"/>
      <c r="U943" s="267">
        <v>9975122.5099999998</v>
      </c>
      <c r="V943" s="268"/>
      <c r="W943" s="269"/>
      <c r="X943" s="1743">
        <f t="shared" si="30"/>
        <v>0.99751225099999996</v>
      </c>
      <c r="Y943" s="1345"/>
      <c r="Z943" s="267"/>
      <c r="AA943" s="268"/>
      <c r="AB943" s="268"/>
      <c r="AC943" s="269"/>
      <c r="AD943" s="267">
        <f t="shared" si="31"/>
        <v>9975122.5099999998</v>
      </c>
      <c r="AE943" s="268"/>
      <c r="AF943" s="268"/>
      <c r="AG943" s="269"/>
    </row>
    <row r="944" spans="1:33" s="29" customFormat="1" ht="14.25" customHeight="1" x14ac:dyDescent="0.2">
      <c r="A944" s="108"/>
      <c r="B944" s="108"/>
      <c r="C944" s="262"/>
      <c r="D944" s="262"/>
      <c r="E944" s="110"/>
      <c r="F944" s="106" t="s">
        <v>1099</v>
      </c>
      <c r="G944" s="1632" t="s">
        <v>357</v>
      </c>
      <c r="H944" s="1632"/>
      <c r="I944" s="264" t="s">
        <v>118</v>
      </c>
      <c r="J944" s="265"/>
      <c r="K944" s="265"/>
      <c r="L944" s="265"/>
      <c r="M944" s="265"/>
      <c r="N944" s="265"/>
      <c r="O944" s="265"/>
      <c r="P944" s="265"/>
      <c r="Q944" s="266"/>
      <c r="R944" s="267">
        <v>35000000</v>
      </c>
      <c r="S944" s="268"/>
      <c r="T944" s="269"/>
      <c r="U944" s="267">
        <v>32962653.18</v>
      </c>
      <c r="V944" s="268"/>
      <c r="W944" s="269"/>
      <c r="X944" s="1743">
        <f t="shared" si="30"/>
        <v>0.94179009085714283</v>
      </c>
      <c r="Y944" s="1345"/>
      <c r="Z944" s="991"/>
      <c r="AA944" s="992"/>
      <c r="AB944" s="992"/>
      <c r="AC944" s="993"/>
      <c r="AD944" s="267">
        <f t="shared" si="31"/>
        <v>32962653.18</v>
      </c>
      <c r="AE944" s="268"/>
      <c r="AF944" s="268"/>
      <c r="AG944" s="269"/>
    </row>
    <row r="945" spans="1:33" s="29" customFormat="1" ht="14.25" customHeight="1" x14ac:dyDescent="0.2">
      <c r="A945" s="108"/>
      <c r="B945" s="108"/>
      <c r="C945" s="262"/>
      <c r="D945" s="262"/>
      <c r="E945" s="110"/>
      <c r="F945" s="106" t="s">
        <v>1100</v>
      </c>
      <c r="G945" s="1392">
        <v>425</v>
      </c>
      <c r="H945" s="1392"/>
      <c r="I945" s="264" t="s">
        <v>119</v>
      </c>
      <c r="J945" s="265"/>
      <c r="K945" s="265"/>
      <c r="L945" s="265"/>
      <c r="M945" s="265"/>
      <c r="N945" s="265"/>
      <c r="O945" s="265"/>
      <c r="P945" s="265"/>
      <c r="Q945" s="266"/>
      <c r="R945" s="267">
        <v>1000000</v>
      </c>
      <c r="S945" s="268"/>
      <c r="T945" s="269"/>
      <c r="U945" s="267">
        <v>439680</v>
      </c>
      <c r="V945" s="268"/>
      <c r="W945" s="269"/>
      <c r="X945" s="1743">
        <f t="shared" si="30"/>
        <v>0.43968000000000002</v>
      </c>
      <c r="Y945" s="1345"/>
      <c r="Z945" s="267"/>
      <c r="AA945" s="268"/>
      <c r="AB945" s="268"/>
      <c r="AC945" s="269"/>
      <c r="AD945" s="267">
        <f t="shared" si="31"/>
        <v>439680</v>
      </c>
      <c r="AE945" s="268"/>
      <c r="AF945" s="268"/>
      <c r="AG945" s="269"/>
    </row>
    <row r="946" spans="1:33" s="29" customFormat="1" ht="25.5" customHeight="1" x14ac:dyDescent="0.2">
      <c r="A946" s="108"/>
      <c r="B946" s="108"/>
      <c r="C946" s="262"/>
      <c r="D946" s="262"/>
      <c r="E946" s="110"/>
      <c r="F946" s="106"/>
      <c r="G946" s="1392"/>
      <c r="H946" s="1392"/>
      <c r="I946" s="264" t="s">
        <v>351</v>
      </c>
      <c r="J946" s="265"/>
      <c r="K946" s="265"/>
      <c r="L946" s="265"/>
      <c r="M946" s="265"/>
      <c r="N946" s="265"/>
      <c r="O946" s="265"/>
      <c r="P946" s="265"/>
      <c r="Q946" s="266"/>
      <c r="R946" s="267"/>
      <c r="S946" s="268"/>
      <c r="T946" s="269"/>
      <c r="U946" s="267"/>
      <c r="V946" s="268"/>
      <c r="W946" s="269"/>
      <c r="X946" s="267"/>
      <c r="Y946" s="268"/>
      <c r="Z946" s="267"/>
      <c r="AA946" s="268"/>
      <c r="AB946" s="268"/>
      <c r="AC946" s="269"/>
      <c r="AD946" s="267"/>
      <c r="AE946" s="268"/>
      <c r="AF946" s="268"/>
      <c r="AG946" s="269"/>
    </row>
    <row r="947" spans="1:33" s="29" customFormat="1" ht="14.25" customHeight="1" x14ac:dyDescent="0.2">
      <c r="A947" s="108"/>
      <c r="B947" s="108"/>
      <c r="C947" s="262"/>
      <c r="D947" s="262"/>
      <c r="E947" s="110"/>
      <c r="F947" s="106"/>
      <c r="G947" s="263" t="s">
        <v>313</v>
      </c>
      <c r="H947" s="263"/>
      <c r="I947" s="264" t="s">
        <v>314</v>
      </c>
      <c r="J947" s="265"/>
      <c r="K947" s="265"/>
      <c r="L947" s="265"/>
      <c r="M947" s="265"/>
      <c r="N947" s="265"/>
      <c r="O947" s="265"/>
      <c r="P947" s="265"/>
      <c r="Q947" s="266"/>
      <c r="R947" s="267">
        <f>SUM(R943:R945)</f>
        <v>46000000</v>
      </c>
      <c r="S947" s="268"/>
      <c r="T947" s="269"/>
      <c r="U947" s="267">
        <f>SUM(U943:U945)</f>
        <v>43377455.689999998</v>
      </c>
      <c r="V947" s="268"/>
      <c r="W947" s="269"/>
      <c r="X947" s="1743">
        <f t="shared" si="30"/>
        <v>0.94298816717391298</v>
      </c>
      <c r="Y947" s="1345"/>
      <c r="Z947" s="267"/>
      <c r="AA947" s="268"/>
      <c r="AB947" s="268"/>
      <c r="AC947" s="269"/>
      <c r="AD947" s="267">
        <f t="shared" si="31"/>
        <v>43377455.689999998</v>
      </c>
      <c r="AE947" s="268"/>
      <c r="AF947" s="268"/>
      <c r="AG947" s="269"/>
    </row>
    <row r="948" spans="1:33" s="29" customFormat="1" ht="14.25" customHeight="1" x14ac:dyDescent="0.2">
      <c r="A948" s="108"/>
      <c r="B948" s="108"/>
      <c r="C948" s="262"/>
      <c r="D948" s="262"/>
      <c r="E948" s="110"/>
      <c r="F948" s="106"/>
      <c r="G948" s="1392"/>
      <c r="H948" s="1392"/>
      <c r="I948" s="1034" t="s">
        <v>352</v>
      </c>
      <c r="J948" s="1035"/>
      <c r="K948" s="1035"/>
      <c r="L948" s="1035"/>
      <c r="M948" s="1035"/>
      <c r="N948" s="1035"/>
      <c r="O948" s="1035"/>
      <c r="P948" s="1035"/>
      <c r="Q948" s="1036"/>
      <c r="R948" s="991">
        <f>SUM(R947)</f>
        <v>46000000</v>
      </c>
      <c r="S948" s="992"/>
      <c r="T948" s="993"/>
      <c r="U948" s="991">
        <f>SUM(U947)</f>
        <v>43377455.689999998</v>
      </c>
      <c r="V948" s="992"/>
      <c r="W948" s="993"/>
      <c r="X948" s="1811">
        <f t="shared" si="30"/>
        <v>0.94298816717391298</v>
      </c>
      <c r="Y948" s="1386"/>
      <c r="Z948" s="991"/>
      <c r="AA948" s="992"/>
      <c r="AB948" s="992"/>
      <c r="AC948" s="993"/>
      <c r="AD948" s="991">
        <f t="shared" si="31"/>
        <v>43377455.689999998</v>
      </c>
      <c r="AE948" s="992"/>
      <c r="AF948" s="992"/>
      <c r="AG948" s="993"/>
    </row>
    <row r="949" spans="1:33" s="29" customFormat="1" ht="27" customHeight="1" x14ac:dyDescent="0.2">
      <c r="A949" s="108"/>
      <c r="B949" s="108"/>
      <c r="C949" s="262"/>
      <c r="D949" s="262"/>
      <c r="E949" s="110"/>
      <c r="F949" s="106"/>
      <c r="G949" s="1392"/>
      <c r="H949" s="1392"/>
      <c r="I949" s="264" t="s">
        <v>353</v>
      </c>
      <c r="J949" s="265"/>
      <c r="K949" s="265"/>
      <c r="L949" s="265"/>
      <c r="M949" s="265"/>
      <c r="N949" s="265"/>
      <c r="O949" s="265"/>
      <c r="P949" s="265"/>
      <c r="Q949" s="266"/>
      <c r="R949" s="267"/>
      <c r="S949" s="268"/>
      <c r="T949" s="269"/>
      <c r="U949" s="267"/>
      <c r="V949" s="268"/>
      <c r="W949" s="269"/>
      <c r="X949" s="267"/>
      <c r="Y949" s="268"/>
      <c r="Z949" s="267"/>
      <c r="AA949" s="268"/>
      <c r="AB949" s="268"/>
      <c r="AC949" s="269"/>
      <c r="AD949" s="267"/>
      <c r="AE949" s="268"/>
      <c r="AF949" s="268"/>
      <c r="AG949" s="269"/>
    </row>
    <row r="950" spans="1:33" s="29" customFormat="1" ht="14.25" customHeight="1" x14ac:dyDescent="0.2">
      <c r="A950" s="43"/>
      <c r="B950" s="43"/>
      <c r="C950" s="262"/>
      <c r="D950" s="262"/>
      <c r="E950" s="110"/>
      <c r="F950" s="106"/>
      <c r="G950" s="263" t="s">
        <v>313</v>
      </c>
      <c r="H950" s="263"/>
      <c r="I950" s="264" t="s">
        <v>314</v>
      </c>
      <c r="J950" s="265"/>
      <c r="K950" s="265"/>
      <c r="L950" s="265"/>
      <c r="M950" s="265"/>
      <c r="N950" s="265"/>
      <c r="O950" s="265"/>
      <c r="P950" s="265"/>
      <c r="Q950" s="266"/>
      <c r="R950" s="267">
        <f>R947</f>
        <v>46000000</v>
      </c>
      <c r="S950" s="268"/>
      <c r="T950" s="269"/>
      <c r="U950" s="267">
        <f>U947</f>
        <v>43377455.689999998</v>
      </c>
      <c r="V950" s="268"/>
      <c r="W950" s="269"/>
      <c r="X950" s="1743">
        <f t="shared" si="30"/>
        <v>0.94298816717391298</v>
      </c>
      <c r="Y950" s="1345"/>
      <c r="Z950" s="267"/>
      <c r="AA950" s="268"/>
      <c r="AB950" s="268"/>
      <c r="AC950" s="269"/>
      <c r="AD950" s="267">
        <f t="shared" si="31"/>
        <v>43377455.689999998</v>
      </c>
      <c r="AE950" s="268"/>
      <c r="AF950" s="268"/>
      <c r="AG950" s="269"/>
    </row>
    <row r="951" spans="1:33" s="29" customFormat="1" ht="14.25" customHeight="1" x14ac:dyDescent="0.2">
      <c r="A951" s="43"/>
      <c r="B951" s="43"/>
      <c r="C951" s="262"/>
      <c r="D951" s="262"/>
      <c r="E951" s="110"/>
      <c r="F951" s="106"/>
      <c r="G951" s="1384"/>
      <c r="H951" s="1384"/>
      <c r="I951" s="1034" t="s">
        <v>354</v>
      </c>
      <c r="J951" s="1035"/>
      <c r="K951" s="1035"/>
      <c r="L951" s="1035"/>
      <c r="M951" s="1035"/>
      <c r="N951" s="1035"/>
      <c r="O951" s="1035"/>
      <c r="P951" s="1035"/>
      <c r="Q951" s="1036"/>
      <c r="R951" s="991">
        <f>SUM(R950)</f>
        <v>46000000</v>
      </c>
      <c r="S951" s="992"/>
      <c r="T951" s="993"/>
      <c r="U951" s="991">
        <f>SUM(U950)</f>
        <v>43377455.689999998</v>
      </c>
      <c r="V951" s="992"/>
      <c r="W951" s="993"/>
      <c r="X951" s="1811">
        <f t="shared" si="30"/>
        <v>0.94298816717391298</v>
      </c>
      <c r="Y951" s="1386"/>
      <c r="Z951" s="991"/>
      <c r="AA951" s="992"/>
      <c r="AB951" s="992"/>
      <c r="AC951" s="993"/>
      <c r="AD951" s="991">
        <f t="shared" si="31"/>
        <v>43377455.689999998</v>
      </c>
      <c r="AE951" s="992"/>
      <c r="AF951" s="992"/>
      <c r="AG951" s="993"/>
    </row>
    <row r="952" spans="1:33" s="29" customFormat="1" ht="24" customHeight="1" x14ac:dyDescent="0.2">
      <c r="A952" s="43"/>
      <c r="B952" s="43"/>
      <c r="C952" s="1385" t="s">
        <v>209</v>
      </c>
      <c r="D952" s="1385"/>
      <c r="E952" s="110"/>
      <c r="F952" s="106"/>
      <c r="G952" s="263"/>
      <c r="H952" s="263"/>
      <c r="I952" s="1034" t="s">
        <v>355</v>
      </c>
      <c r="J952" s="1035"/>
      <c r="K952" s="1035"/>
      <c r="L952" s="1035"/>
      <c r="M952" s="1035"/>
      <c r="N952" s="1035"/>
      <c r="O952" s="1035"/>
      <c r="P952" s="1035"/>
      <c r="Q952" s="1036"/>
      <c r="R952" s="991"/>
      <c r="S952" s="992"/>
      <c r="T952" s="993"/>
      <c r="U952" s="991"/>
      <c r="V952" s="992"/>
      <c r="W952" s="993"/>
      <c r="X952" s="991"/>
      <c r="Y952" s="992"/>
      <c r="Z952" s="991"/>
      <c r="AA952" s="992"/>
      <c r="AB952" s="992"/>
      <c r="AC952" s="993"/>
      <c r="AD952" s="991"/>
      <c r="AE952" s="992"/>
      <c r="AF952" s="992"/>
      <c r="AG952" s="993"/>
    </row>
    <row r="953" spans="1:33" s="29" customFormat="1" ht="25.5" customHeight="1" x14ac:dyDescent="0.2">
      <c r="A953" s="43"/>
      <c r="B953" s="43"/>
      <c r="C953" s="262"/>
      <c r="D953" s="262"/>
      <c r="E953" s="53">
        <v>540</v>
      </c>
      <c r="F953" s="42"/>
      <c r="G953" s="981"/>
      <c r="H953" s="981"/>
      <c r="I953" s="961" t="s">
        <v>356</v>
      </c>
      <c r="J953" s="962"/>
      <c r="K953" s="962"/>
      <c r="L953" s="962"/>
      <c r="M953" s="962"/>
      <c r="N953" s="962"/>
      <c r="O953" s="962"/>
      <c r="P953" s="962"/>
      <c r="Q953" s="963"/>
      <c r="R953" s="991"/>
      <c r="S953" s="992"/>
      <c r="T953" s="993"/>
      <c r="U953" s="991"/>
      <c r="V953" s="992"/>
      <c r="W953" s="993"/>
      <c r="X953" s="991"/>
      <c r="Y953" s="992"/>
      <c r="Z953" s="991"/>
      <c r="AA953" s="992"/>
      <c r="AB953" s="992"/>
      <c r="AC953" s="993"/>
      <c r="AD953" s="991"/>
      <c r="AE953" s="992"/>
      <c r="AF953" s="992"/>
      <c r="AG953" s="993"/>
    </row>
    <row r="954" spans="1:33" s="29" customFormat="1" ht="14.25" customHeight="1" x14ac:dyDescent="0.2">
      <c r="A954" s="43"/>
      <c r="B954" s="43"/>
      <c r="C954" s="262"/>
      <c r="D954" s="262"/>
      <c r="E954" s="110"/>
      <c r="F954" s="106" t="s">
        <v>1082</v>
      </c>
      <c r="G954" s="1632" t="s">
        <v>357</v>
      </c>
      <c r="H954" s="1632"/>
      <c r="I954" s="264" t="s">
        <v>118</v>
      </c>
      <c r="J954" s="265"/>
      <c r="K954" s="265"/>
      <c r="L954" s="265"/>
      <c r="M954" s="265"/>
      <c r="N954" s="265"/>
      <c r="O954" s="265"/>
      <c r="P954" s="265"/>
      <c r="Q954" s="266"/>
      <c r="R954" s="267">
        <v>19000000</v>
      </c>
      <c r="S954" s="268"/>
      <c r="T954" s="269"/>
      <c r="U954" s="267">
        <v>18338776</v>
      </c>
      <c r="V954" s="268"/>
      <c r="W954" s="269"/>
      <c r="X954" s="1743">
        <f t="shared" si="30"/>
        <v>0.96519873684210522</v>
      </c>
      <c r="Y954" s="1345"/>
      <c r="Z954" s="991"/>
      <c r="AA954" s="992"/>
      <c r="AB954" s="992"/>
      <c r="AC954" s="993"/>
      <c r="AD954" s="267">
        <f t="shared" si="31"/>
        <v>18338776</v>
      </c>
      <c r="AE954" s="268"/>
      <c r="AF954" s="268"/>
      <c r="AG954" s="269"/>
    </row>
    <row r="955" spans="1:33" s="29" customFormat="1" ht="14.25" customHeight="1" x14ac:dyDescent="0.2">
      <c r="A955" s="43"/>
      <c r="B955" s="43"/>
      <c r="C955" s="262"/>
      <c r="D955" s="262"/>
      <c r="E955" s="110"/>
      <c r="F955" s="106"/>
      <c r="G955" s="1392"/>
      <c r="H955" s="1392"/>
      <c r="I955" s="264" t="s">
        <v>358</v>
      </c>
      <c r="J955" s="265"/>
      <c r="K955" s="265"/>
      <c r="L955" s="265"/>
      <c r="M955" s="265"/>
      <c r="N955" s="265"/>
      <c r="O955" s="265"/>
      <c r="P955" s="265"/>
      <c r="Q955" s="266"/>
      <c r="R955" s="267"/>
      <c r="S955" s="268"/>
      <c r="T955" s="269"/>
      <c r="U955" s="267"/>
      <c r="V955" s="268"/>
      <c r="W955" s="269"/>
      <c r="X955" s="267"/>
      <c r="Y955" s="268"/>
      <c r="Z955" s="991"/>
      <c r="AA955" s="992"/>
      <c r="AB955" s="992"/>
      <c r="AC955" s="993"/>
      <c r="AD955" s="267">
        <f t="shared" si="31"/>
        <v>0</v>
      </c>
      <c r="AE955" s="268"/>
      <c r="AF955" s="268"/>
      <c r="AG955" s="269"/>
    </row>
    <row r="956" spans="1:33" s="29" customFormat="1" ht="14.25" customHeight="1" x14ac:dyDescent="0.2">
      <c r="A956" s="43"/>
      <c r="B956" s="43"/>
      <c r="C956" s="262"/>
      <c r="D956" s="262"/>
      <c r="E956" s="110"/>
      <c r="F956" s="106"/>
      <c r="G956" s="263" t="s">
        <v>313</v>
      </c>
      <c r="H956" s="263"/>
      <c r="I956" s="264" t="s">
        <v>314</v>
      </c>
      <c r="J956" s="265"/>
      <c r="K956" s="265"/>
      <c r="L956" s="265"/>
      <c r="M956" s="265"/>
      <c r="N956" s="265"/>
      <c r="O956" s="265"/>
      <c r="P956" s="265"/>
      <c r="Q956" s="266"/>
      <c r="R956" s="267">
        <f>SUM(R954:R955)</f>
        <v>19000000</v>
      </c>
      <c r="S956" s="268"/>
      <c r="T956" s="269"/>
      <c r="U956" s="267">
        <f>SUM(U954:U955)</f>
        <v>18338776</v>
      </c>
      <c r="V956" s="268"/>
      <c r="W956" s="269"/>
      <c r="X956" s="1743">
        <f t="shared" si="30"/>
        <v>0.96519873684210522</v>
      </c>
      <c r="Y956" s="1345"/>
      <c r="Z956" s="991"/>
      <c r="AA956" s="992"/>
      <c r="AB956" s="992"/>
      <c r="AC956" s="993"/>
      <c r="AD956" s="267">
        <f t="shared" si="31"/>
        <v>18338776</v>
      </c>
      <c r="AE956" s="268"/>
      <c r="AF956" s="268"/>
      <c r="AG956" s="269"/>
    </row>
    <row r="957" spans="1:33" s="29" customFormat="1" ht="14.25" customHeight="1" x14ac:dyDescent="0.2">
      <c r="A957" s="43"/>
      <c r="B957" s="43"/>
      <c r="C957" s="262"/>
      <c r="D957" s="262"/>
      <c r="E957" s="110"/>
      <c r="F957" s="106"/>
      <c r="G957" s="263"/>
      <c r="H957" s="263"/>
      <c r="I957" s="1034" t="s">
        <v>359</v>
      </c>
      <c r="J957" s="1035"/>
      <c r="K957" s="1035"/>
      <c r="L957" s="1035"/>
      <c r="M957" s="1035"/>
      <c r="N957" s="1035"/>
      <c r="O957" s="1035"/>
      <c r="P957" s="1035"/>
      <c r="Q957" s="1036"/>
      <c r="R957" s="991">
        <f>SUM(R956)</f>
        <v>19000000</v>
      </c>
      <c r="S957" s="992"/>
      <c r="T957" s="993"/>
      <c r="U957" s="991">
        <f>SUM(U956)</f>
        <v>18338776</v>
      </c>
      <c r="V957" s="992"/>
      <c r="W957" s="993"/>
      <c r="X957" s="1811">
        <f t="shared" si="30"/>
        <v>0.96519873684210522</v>
      </c>
      <c r="Y957" s="1386"/>
      <c r="Z957" s="991"/>
      <c r="AA957" s="992"/>
      <c r="AB957" s="992"/>
      <c r="AC957" s="993"/>
      <c r="AD957" s="991">
        <f t="shared" si="31"/>
        <v>18338776</v>
      </c>
      <c r="AE957" s="992"/>
      <c r="AF957" s="992"/>
      <c r="AG957" s="993"/>
    </row>
    <row r="958" spans="1:33" s="29" customFormat="1" ht="30.75" customHeight="1" x14ac:dyDescent="0.2">
      <c r="A958" s="43"/>
      <c r="B958" s="43"/>
      <c r="C958" s="1385" t="s">
        <v>211</v>
      </c>
      <c r="D958" s="1385"/>
      <c r="E958" s="110"/>
      <c r="F958" s="106"/>
      <c r="G958" s="263"/>
      <c r="H958" s="263"/>
      <c r="I958" s="1034" t="s">
        <v>212</v>
      </c>
      <c r="J958" s="1035"/>
      <c r="K958" s="1035"/>
      <c r="L958" s="1035"/>
      <c r="M958" s="1035"/>
      <c r="N958" s="1035"/>
      <c r="O958" s="1035"/>
      <c r="P958" s="1035"/>
      <c r="Q958" s="1036"/>
      <c r="R958" s="991"/>
      <c r="S958" s="992"/>
      <c r="T958" s="993"/>
      <c r="U958" s="991"/>
      <c r="V958" s="992"/>
      <c r="W958" s="993"/>
      <c r="X958" s="991"/>
      <c r="Y958" s="992"/>
      <c r="Z958" s="991"/>
      <c r="AA958" s="992"/>
      <c r="AB958" s="992"/>
      <c r="AC958" s="993"/>
      <c r="AD958" s="267"/>
      <c r="AE958" s="268"/>
      <c r="AF958" s="268"/>
      <c r="AG958" s="269"/>
    </row>
    <row r="959" spans="1:33" s="29" customFormat="1" ht="14.25" customHeight="1" x14ac:dyDescent="0.2">
      <c r="A959" s="43"/>
      <c r="B959" s="43"/>
      <c r="C959" s="262"/>
      <c r="D959" s="262"/>
      <c r="E959" s="53">
        <v>560</v>
      </c>
      <c r="F959" s="42"/>
      <c r="G959" s="972"/>
      <c r="H959" s="972"/>
      <c r="I959" s="961" t="s">
        <v>408</v>
      </c>
      <c r="J959" s="962"/>
      <c r="K959" s="962"/>
      <c r="L959" s="962"/>
      <c r="M959" s="962"/>
      <c r="N959" s="962"/>
      <c r="O959" s="962"/>
      <c r="P959" s="962"/>
      <c r="Q959" s="963"/>
      <c r="R959" s="991"/>
      <c r="S959" s="992"/>
      <c r="T959" s="993"/>
      <c r="U959" s="991"/>
      <c r="V959" s="992"/>
      <c r="W959" s="993"/>
      <c r="X959" s="991"/>
      <c r="Y959" s="992"/>
      <c r="Z959" s="991"/>
      <c r="AA959" s="992"/>
      <c r="AB959" s="992"/>
      <c r="AC959" s="993"/>
      <c r="AD959" s="267"/>
      <c r="AE959" s="268"/>
      <c r="AF959" s="268"/>
      <c r="AG959" s="269"/>
    </row>
    <row r="960" spans="1:33" s="29" customFormat="1" ht="14.25" customHeight="1" x14ac:dyDescent="0.2">
      <c r="A960" s="43"/>
      <c r="B960" s="43"/>
      <c r="C960" s="262"/>
      <c r="D960" s="262"/>
      <c r="E960" s="110"/>
      <c r="F960" s="106" t="s">
        <v>1093</v>
      </c>
      <c r="G960" s="1632" t="s">
        <v>735</v>
      </c>
      <c r="H960" s="1632"/>
      <c r="I960" s="264" t="s">
        <v>115</v>
      </c>
      <c r="J960" s="265"/>
      <c r="K960" s="265"/>
      <c r="L960" s="265"/>
      <c r="M960" s="265"/>
      <c r="N960" s="265"/>
      <c r="O960" s="265"/>
      <c r="P960" s="265"/>
      <c r="Q960" s="266"/>
      <c r="R960" s="267">
        <v>6213000</v>
      </c>
      <c r="S960" s="268"/>
      <c r="T960" s="269"/>
      <c r="U960" s="267">
        <v>6209012.4900000002</v>
      </c>
      <c r="V960" s="268"/>
      <c r="W960" s="269"/>
      <c r="X960" s="1743">
        <f t="shared" ref="X960:X1024" si="32">(U960/R960)</f>
        <v>0.99935819893771127</v>
      </c>
      <c r="Y960" s="1345"/>
      <c r="Z960" s="991"/>
      <c r="AA960" s="992"/>
      <c r="AB960" s="992"/>
      <c r="AC960" s="993"/>
      <c r="AD960" s="267">
        <f t="shared" ref="AD960:AD1024" si="33">U960+Z960</f>
        <v>6209012.4900000002</v>
      </c>
      <c r="AE960" s="268"/>
      <c r="AF960" s="268"/>
      <c r="AG960" s="269"/>
    </row>
    <row r="961" spans="1:33" s="29" customFormat="1" ht="14.25" customHeight="1" x14ac:dyDescent="0.2">
      <c r="A961" s="43"/>
      <c r="B961" s="43"/>
      <c r="C961" s="262"/>
      <c r="D961" s="262"/>
      <c r="E961" s="110"/>
      <c r="F961" s="106" t="s">
        <v>1094</v>
      </c>
      <c r="G961" s="1632" t="s">
        <v>626</v>
      </c>
      <c r="H961" s="1632"/>
      <c r="I961" s="264" t="s">
        <v>732</v>
      </c>
      <c r="J961" s="265"/>
      <c r="K961" s="265"/>
      <c r="L961" s="265"/>
      <c r="M961" s="265"/>
      <c r="N961" s="265"/>
      <c r="O961" s="265"/>
      <c r="P961" s="265"/>
      <c r="Q961" s="266"/>
      <c r="R961" s="267">
        <v>9807000</v>
      </c>
      <c r="S961" s="268"/>
      <c r="T961" s="269"/>
      <c r="U961" s="267">
        <v>9798159.7899999991</v>
      </c>
      <c r="V961" s="268"/>
      <c r="W961" s="269"/>
      <c r="X961" s="1743">
        <f t="shared" si="32"/>
        <v>0.99909858162536958</v>
      </c>
      <c r="Y961" s="1345"/>
      <c r="Z961" s="991"/>
      <c r="AA961" s="992"/>
      <c r="AB961" s="992"/>
      <c r="AC961" s="993"/>
      <c r="AD961" s="267">
        <f t="shared" si="33"/>
        <v>9798159.7899999991</v>
      </c>
      <c r="AE961" s="268"/>
      <c r="AF961" s="268"/>
      <c r="AG961" s="269"/>
    </row>
    <row r="962" spans="1:33" s="29" customFormat="1" ht="16.5" customHeight="1" x14ac:dyDescent="0.2">
      <c r="A962" s="43"/>
      <c r="B962" s="43"/>
      <c r="C962" s="262"/>
      <c r="D962" s="262"/>
      <c r="E962" s="110"/>
      <c r="F962" s="106"/>
      <c r="G962" s="1392"/>
      <c r="H962" s="1392"/>
      <c r="I962" s="264" t="s">
        <v>419</v>
      </c>
      <c r="J962" s="265"/>
      <c r="K962" s="265"/>
      <c r="L962" s="265"/>
      <c r="M962" s="265"/>
      <c r="N962" s="265"/>
      <c r="O962" s="265"/>
      <c r="P962" s="265"/>
      <c r="Q962" s="266"/>
      <c r="R962" s="267"/>
      <c r="S962" s="268"/>
      <c r="T962" s="269"/>
      <c r="U962" s="267"/>
      <c r="V962" s="268"/>
      <c r="W962" s="269"/>
      <c r="X962" s="267"/>
      <c r="Y962" s="268"/>
      <c r="Z962" s="991"/>
      <c r="AA962" s="992"/>
      <c r="AB962" s="992"/>
      <c r="AC962" s="993"/>
      <c r="AD962" s="267"/>
      <c r="AE962" s="268"/>
      <c r="AF962" s="268"/>
      <c r="AG962" s="269"/>
    </row>
    <row r="963" spans="1:33" s="29" customFormat="1" ht="14.25" customHeight="1" x14ac:dyDescent="0.2">
      <c r="A963" s="43"/>
      <c r="B963" s="43"/>
      <c r="C963" s="262"/>
      <c r="D963" s="262"/>
      <c r="E963" s="110"/>
      <c r="F963" s="106"/>
      <c r="G963" s="263" t="s">
        <v>313</v>
      </c>
      <c r="H963" s="263"/>
      <c r="I963" s="264" t="s">
        <v>314</v>
      </c>
      <c r="J963" s="265"/>
      <c r="K963" s="265"/>
      <c r="L963" s="265"/>
      <c r="M963" s="265"/>
      <c r="N963" s="265"/>
      <c r="O963" s="265"/>
      <c r="P963" s="265"/>
      <c r="Q963" s="266"/>
      <c r="R963" s="267">
        <v>14483000</v>
      </c>
      <c r="S963" s="268"/>
      <c r="T963" s="269"/>
      <c r="U963" s="267">
        <v>14473592.85</v>
      </c>
      <c r="V963" s="268"/>
      <c r="W963" s="269"/>
      <c r="X963" s="1743">
        <f t="shared" si="32"/>
        <v>0.99935046951598427</v>
      </c>
      <c r="Y963" s="1345"/>
      <c r="Z963" s="991"/>
      <c r="AA963" s="992"/>
      <c r="AB963" s="992"/>
      <c r="AC963" s="993"/>
      <c r="AD963" s="267">
        <f t="shared" si="33"/>
        <v>14473592.85</v>
      </c>
      <c r="AE963" s="268"/>
      <c r="AF963" s="268"/>
      <c r="AG963" s="269"/>
    </row>
    <row r="964" spans="1:33" s="29" customFormat="1" ht="23.25" customHeight="1" x14ac:dyDescent="0.2">
      <c r="A964" s="43"/>
      <c r="B964" s="43"/>
      <c r="C964" s="1390"/>
      <c r="D964" s="1391"/>
      <c r="E964" s="110"/>
      <c r="F964" s="106"/>
      <c r="G964" s="995" t="s">
        <v>840</v>
      </c>
      <c r="H964" s="996"/>
      <c r="I964" s="264" t="s">
        <v>841</v>
      </c>
      <c r="J964" s="265"/>
      <c r="K964" s="265"/>
      <c r="L964" s="265"/>
      <c r="M964" s="265"/>
      <c r="N964" s="265"/>
      <c r="O964" s="265"/>
      <c r="P964" s="265"/>
      <c r="Q964" s="266"/>
      <c r="R964" s="267">
        <v>1537000</v>
      </c>
      <c r="S964" s="268"/>
      <c r="T964" s="269"/>
      <c r="U964" s="267">
        <v>1533579.43</v>
      </c>
      <c r="V964" s="268"/>
      <c r="W964" s="269"/>
      <c r="X964" s="1345">
        <v>0</v>
      </c>
      <c r="Y964" s="1345"/>
      <c r="Z964" s="991"/>
      <c r="AA964" s="992"/>
      <c r="AB964" s="992"/>
      <c r="AC964" s="992"/>
      <c r="AD964" s="267">
        <f t="shared" si="33"/>
        <v>1533579.43</v>
      </c>
      <c r="AE964" s="268"/>
      <c r="AF964" s="268"/>
      <c r="AG964" s="268"/>
    </row>
    <row r="965" spans="1:33" s="29" customFormat="1" ht="14.25" customHeight="1" x14ac:dyDescent="0.2">
      <c r="A965" s="43"/>
      <c r="B965" s="43"/>
      <c r="C965" s="262"/>
      <c r="D965" s="262"/>
      <c r="E965" s="110"/>
      <c r="F965" s="106"/>
      <c r="G965" s="263"/>
      <c r="H965" s="263"/>
      <c r="I965" s="1034" t="s">
        <v>420</v>
      </c>
      <c r="J965" s="1035"/>
      <c r="K965" s="1035"/>
      <c r="L965" s="1035"/>
      <c r="M965" s="1035"/>
      <c r="N965" s="1035"/>
      <c r="O965" s="1035"/>
      <c r="P965" s="1035"/>
      <c r="Q965" s="1036"/>
      <c r="R965" s="991">
        <f>SUM(R963:T964)</f>
        <v>16020000</v>
      </c>
      <c r="S965" s="992"/>
      <c r="T965" s="993"/>
      <c r="U965" s="991">
        <f>SUM(U963:W964)</f>
        <v>16007172.279999999</v>
      </c>
      <c r="V965" s="992"/>
      <c r="W965" s="993"/>
      <c r="X965" s="1811">
        <f t="shared" si="32"/>
        <v>0.99919926841448181</v>
      </c>
      <c r="Y965" s="1386"/>
      <c r="Z965" s="991"/>
      <c r="AA965" s="992"/>
      <c r="AB965" s="992"/>
      <c r="AC965" s="993"/>
      <c r="AD965" s="991">
        <f t="shared" si="33"/>
        <v>16007172.279999999</v>
      </c>
      <c r="AE965" s="992"/>
      <c r="AF965" s="992"/>
      <c r="AG965" s="993"/>
    </row>
    <row r="966" spans="1:33" s="29" customFormat="1" ht="14.25" customHeight="1" x14ac:dyDescent="0.2">
      <c r="A966" s="43"/>
      <c r="B966" s="43"/>
      <c r="C966" s="1385" t="s">
        <v>213</v>
      </c>
      <c r="D966" s="1385"/>
      <c r="E966" s="110"/>
      <c r="F966" s="106"/>
      <c r="G966" s="263"/>
      <c r="H966" s="263"/>
      <c r="I966" s="1034" t="s">
        <v>360</v>
      </c>
      <c r="J966" s="1035"/>
      <c r="K966" s="1035"/>
      <c r="L966" s="1035"/>
      <c r="M966" s="1035"/>
      <c r="N966" s="1035"/>
      <c r="O966" s="1035"/>
      <c r="P966" s="1035"/>
      <c r="Q966" s="1036"/>
      <c r="R966" s="991"/>
      <c r="S966" s="992"/>
      <c r="T966" s="993"/>
      <c r="U966" s="991"/>
      <c r="V966" s="992"/>
      <c r="W966" s="993"/>
      <c r="X966" s="991"/>
      <c r="Y966" s="992"/>
      <c r="Z966" s="991"/>
      <c r="AA966" s="992"/>
      <c r="AB966" s="992"/>
      <c r="AC966" s="993"/>
      <c r="AD966" s="991"/>
      <c r="AE966" s="992"/>
      <c r="AF966" s="992"/>
      <c r="AG966" s="993"/>
    </row>
    <row r="967" spans="1:33" s="29" customFormat="1" ht="29.25" customHeight="1" x14ac:dyDescent="0.2">
      <c r="A967" s="43"/>
      <c r="B967" s="43"/>
      <c r="C967" s="262"/>
      <c r="D967" s="262"/>
      <c r="E967" s="53">
        <v>540</v>
      </c>
      <c r="F967" s="42"/>
      <c r="G967" s="981"/>
      <c r="H967" s="981"/>
      <c r="I967" s="961" t="s">
        <v>356</v>
      </c>
      <c r="J967" s="962"/>
      <c r="K967" s="962"/>
      <c r="L967" s="962"/>
      <c r="M967" s="962"/>
      <c r="N967" s="962"/>
      <c r="O967" s="962"/>
      <c r="P967" s="962"/>
      <c r="Q967" s="963"/>
      <c r="R967" s="991"/>
      <c r="S967" s="992"/>
      <c r="T967" s="993"/>
      <c r="U967" s="991"/>
      <c r="V967" s="992"/>
      <c r="W967" s="993"/>
      <c r="X967" s="991"/>
      <c r="Y967" s="992"/>
      <c r="Z967" s="991"/>
      <c r="AA967" s="992"/>
      <c r="AB967" s="992"/>
      <c r="AC967" s="993"/>
      <c r="AD967" s="991"/>
      <c r="AE967" s="992"/>
      <c r="AF967" s="992"/>
      <c r="AG967" s="993"/>
    </row>
    <row r="968" spans="1:33" s="29" customFormat="1" ht="14.25" customHeight="1" x14ac:dyDescent="0.2">
      <c r="A968" s="43"/>
      <c r="B968" s="43"/>
      <c r="C968" s="262"/>
      <c r="D968" s="262"/>
      <c r="E968" s="110"/>
      <c r="F968" s="106" t="s">
        <v>1083</v>
      </c>
      <c r="G968" s="1632" t="s">
        <v>357</v>
      </c>
      <c r="H968" s="1632"/>
      <c r="I968" s="264" t="s">
        <v>118</v>
      </c>
      <c r="J968" s="265"/>
      <c r="K968" s="265"/>
      <c r="L968" s="265"/>
      <c r="M968" s="265"/>
      <c r="N968" s="265"/>
      <c r="O968" s="265"/>
      <c r="P968" s="265"/>
      <c r="Q968" s="266"/>
      <c r="R968" s="267">
        <v>3000000</v>
      </c>
      <c r="S968" s="268"/>
      <c r="T968" s="269"/>
      <c r="U968" s="267">
        <v>1905573.6</v>
      </c>
      <c r="V968" s="268"/>
      <c r="W968" s="269"/>
      <c r="X968" s="1743">
        <f t="shared" si="32"/>
        <v>0.63519120000000007</v>
      </c>
      <c r="Y968" s="1345"/>
      <c r="Z968" s="991"/>
      <c r="AA968" s="992"/>
      <c r="AB968" s="992"/>
      <c r="AC968" s="993"/>
      <c r="AD968" s="267">
        <f t="shared" si="33"/>
        <v>1905573.6</v>
      </c>
      <c r="AE968" s="268"/>
      <c r="AF968" s="268"/>
      <c r="AG968" s="269"/>
    </row>
    <row r="969" spans="1:33" s="29" customFormat="1" ht="15" customHeight="1" x14ac:dyDescent="0.2">
      <c r="A969" s="43"/>
      <c r="B969" s="43"/>
      <c r="C969" s="262"/>
      <c r="D969" s="262"/>
      <c r="E969" s="110"/>
      <c r="F969" s="106"/>
      <c r="G969" s="1392"/>
      <c r="H969" s="1392"/>
      <c r="I969" s="264" t="s">
        <v>358</v>
      </c>
      <c r="J969" s="265"/>
      <c r="K969" s="265"/>
      <c r="L969" s="265"/>
      <c r="M969" s="265"/>
      <c r="N969" s="265"/>
      <c r="O969" s="265"/>
      <c r="P969" s="265"/>
      <c r="Q969" s="266"/>
      <c r="R969" s="991"/>
      <c r="S969" s="992"/>
      <c r="T969" s="993"/>
      <c r="U969" s="991"/>
      <c r="V969" s="992"/>
      <c r="W969" s="993"/>
      <c r="X969" s="991"/>
      <c r="Y969" s="992"/>
      <c r="Z969" s="991"/>
      <c r="AA969" s="992"/>
      <c r="AB969" s="992"/>
      <c r="AC969" s="993"/>
      <c r="AD969" s="991"/>
      <c r="AE969" s="992"/>
      <c r="AF969" s="992"/>
      <c r="AG969" s="993"/>
    </row>
    <row r="970" spans="1:33" s="29" customFormat="1" ht="14.25" customHeight="1" x14ac:dyDescent="0.2">
      <c r="A970" s="43"/>
      <c r="B970" s="43"/>
      <c r="C970" s="262"/>
      <c r="D970" s="262"/>
      <c r="E970" s="110"/>
      <c r="F970" s="106"/>
      <c r="G970" s="263" t="s">
        <v>313</v>
      </c>
      <c r="H970" s="263"/>
      <c r="I970" s="264" t="s">
        <v>314</v>
      </c>
      <c r="J970" s="265"/>
      <c r="K970" s="265"/>
      <c r="L970" s="265"/>
      <c r="M970" s="265"/>
      <c r="N970" s="265"/>
      <c r="O970" s="265"/>
      <c r="P970" s="265"/>
      <c r="Q970" s="266"/>
      <c r="R970" s="267">
        <f>SUM(R968:R969)</f>
        <v>3000000</v>
      </c>
      <c r="S970" s="268"/>
      <c r="T970" s="269"/>
      <c r="U970" s="267">
        <f>SUM(U968:U969)</f>
        <v>1905573.6</v>
      </c>
      <c r="V970" s="268"/>
      <c r="W970" s="269"/>
      <c r="X970" s="1743">
        <f t="shared" si="32"/>
        <v>0.63519120000000007</v>
      </c>
      <c r="Y970" s="1345"/>
      <c r="Z970" s="991"/>
      <c r="AA970" s="992"/>
      <c r="AB970" s="992"/>
      <c r="AC970" s="993"/>
      <c r="AD970" s="267">
        <f t="shared" si="33"/>
        <v>1905573.6</v>
      </c>
      <c r="AE970" s="268"/>
      <c r="AF970" s="268"/>
      <c r="AG970" s="269"/>
    </row>
    <row r="971" spans="1:33" s="29" customFormat="1" ht="14.25" customHeight="1" x14ac:dyDescent="0.2">
      <c r="A971" s="43"/>
      <c r="B971" s="43"/>
      <c r="C971" s="262"/>
      <c r="D971" s="262"/>
      <c r="E971" s="110"/>
      <c r="F971" s="106"/>
      <c r="G971" s="263"/>
      <c r="H971" s="263"/>
      <c r="I971" s="1034" t="s">
        <v>359</v>
      </c>
      <c r="J971" s="1035"/>
      <c r="K971" s="1035"/>
      <c r="L971" s="1035"/>
      <c r="M971" s="1035"/>
      <c r="N971" s="1035"/>
      <c r="O971" s="1035"/>
      <c r="P971" s="1035"/>
      <c r="Q971" s="1036"/>
      <c r="R971" s="991">
        <f>SUM(R970)</f>
        <v>3000000</v>
      </c>
      <c r="S971" s="992"/>
      <c r="T971" s="993"/>
      <c r="U971" s="991">
        <f>SUM(U970)</f>
        <v>1905573.6</v>
      </c>
      <c r="V971" s="992"/>
      <c r="W971" s="993"/>
      <c r="X971" s="1811">
        <f t="shared" si="32"/>
        <v>0.63519120000000007</v>
      </c>
      <c r="Y971" s="1386"/>
      <c r="Z971" s="991"/>
      <c r="AA971" s="992"/>
      <c r="AB971" s="992"/>
      <c r="AC971" s="993"/>
      <c r="AD971" s="991">
        <f t="shared" si="33"/>
        <v>1905573.6</v>
      </c>
      <c r="AE971" s="992"/>
      <c r="AF971" s="992"/>
      <c r="AG971" s="993"/>
    </row>
    <row r="972" spans="1:33" s="29" customFormat="1" ht="25.5" customHeight="1" x14ac:dyDescent="0.2">
      <c r="A972" s="43"/>
      <c r="B972" s="43"/>
      <c r="C972" s="1385" t="s">
        <v>920</v>
      </c>
      <c r="D972" s="1385"/>
      <c r="E972" s="110"/>
      <c r="F972" s="106"/>
      <c r="G972" s="263"/>
      <c r="H972" s="263"/>
      <c r="I972" s="1034" t="s">
        <v>923</v>
      </c>
      <c r="J972" s="1035"/>
      <c r="K972" s="1035"/>
      <c r="L972" s="1035"/>
      <c r="M972" s="1035"/>
      <c r="N972" s="1035"/>
      <c r="O972" s="1035"/>
      <c r="P972" s="1035"/>
      <c r="Q972" s="1036"/>
      <c r="R972" s="991"/>
      <c r="S972" s="992"/>
      <c r="T972" s="993"/>
      <c r="U972" s="991"/>
      <c r="V972" s="992"/>
      <c r="W972" s="993"/>
      <c r="X972" s="991"/>
      <c r="Y972" s="992"/>
      <c r="Z972" s="991"/>
      <c r="AA972" s="992"/>
      <c r="AB972" s="992"/>
      <c r="AC972" s="993"/>
      <c r="AD972" s="991"/>
      <c r="AE972" s="992"/>
      <c r="AF972" s="992"/>
      <c r="AG972" s="993"/>
    </row>
    <row r="973" spans="1:33" s="29" customFormat="1" ht="14.25" customHeight="1" x14ac:dyDescent="0.2">
      <c r="A973" s="43"/>
      <c r="B973" s="43"/>
      <c r="C973" s="262"/>
      <c r="D973" s="262"/>
      <c r="E973" s="53">
        <v>630</v>
      </c>
      <c r="F973" s="42"/>
      <c r="G973" s="981"/>
      <c r="H973" s="981"/>
      <c r="I973" s="961" t="s">
        <v>921</v>
      </c>
      <c r="J973" s="962"/>
      <c r="K973" s="962"/>
      <c r="L973" s="962"/>
      <c r="M973" s="962"/>
      <c r="N973" s="962"/>
      <c r="O973" s="962"/>
      <c r="P973" s="962"/>
      <c r="Q973" s="963"/>
      <c r="R973" s="991"/>
      <c r="S973" s="992"/>
      <c r="T973" s="993"/>
      <c r="U973" s="991"/>
      <c r="V973" s="992"/>
      <c r="W973" s="993"/>
      <c r="X973" s="991"/>
      <c r="Y973" s="992"/>
      <c r="Z973" s="991"/>
      <c r="AA973" s="992"/>
      <c r="AB973" s="992"/>
      <c r="AC973" s="993"/>
      <c r="AD973" s="991"/>
      <c r="AE973" s="992"/>
      <c r="AF973" s="992"/>
      <c r="AG973" s="993"/>
    </row>
    <row r="974" spans="1:33" s="29" customFormat="1" ht="14.25" customHeight="1" x14ac:dyDescent="0.2">
      <c r="A974" s="43"/>
      <c r="B974" s="43"/>
      <c r="C974" s="262"/>
      <c r="D974" s="262"/>
      <c r="E974" s="110"/>
      <c r="F974" s="106" t="s">
        <v>1097</v>
      </c>
      <c r="G974" s="1632" t="s">
        <v>357</v>
      </c>
      <c r="H974" s="1632"/>
      <c r="I974" s="264" t="s">
        <v>118</v>
      </c>
      <c r="J974" s="265"/>
      <c r="K974" s="265"/>
      <c r="L974" s="265"/>
      <c r="M974" s="265"/>
      <c r="N974" s="265"/>
      <c r="O974" s="265"/>
      <c r="P974" s="265"/>
      <c r="Q974" s="266"/>
      <c r="R974" s="267">
        <v>6200000</v>
      </c>
      <c r="S974" s="268"/>
      <c r="T974" s="269"/>
      <c r="U974" s="267">
        <v>6187504.1299999999</v>
      </c>
      <c r="V974" s="268"/>
      <c r="W974" s="269"/>
      <c r="X974" s="1743">
        <f t="shared" si="32"/>
        <v>0.99798453709677415</v>
      </c>
      <c r="Y974" s="1345"/>
      <c r="Z974" s="991"/>
      <c r="AA974" s="992"/>
      <c r="AB974" s="992"/>
      <c r="AC974" s="993"/>
      <c r="AD974" s="267">
        <f t="shared" si="33"/>
        <v>6187504.1299999999</v>
      </c>
      <c r="AE974" s="268"/>
      <c r="AF974" s="268"/>
      <c r="AG974" s="269"/>
    </row>
    <row r="975" spans="1:33" s="29" customFormat="1" ht="14.25" customHeight="1" x14ac:dyDescent="0.2">
      <c r="A975" s="43"/>
      <c r="B975" s="43"/>
      <c r="C975" s="262"/>
      <c r="D975" s="262"/>
      <c r="E975" s="110"/>
      <c r="F975" s="106"/>
      <c r="G975" s="1392"/>
      <c r="H975" s="1392"/>
      <c r="I975" s="264" t="s">
        <v>632</v>
      </c>
      <c r="J975" s="265"/>
      <c r="K975" s="265"/>
      <c r="L975" s="265"/>
      <c r="M975" s="265"/>
      <c r="N975" s="265"/>
      <c r="O975" s="265"/>
      <c r="P975" s="265"/>
      <c r="Q975" s="266"/>
      <c r="R975" s="991"/>
      <c r="S975" s="992"/>
      <c r="T975" s="993"/>
      <c r="U975" s="991"/>
      <c r="V975" s="992"/>
      <c r="W975" s="993"/>
      <c r="X975" s="991"/>
      <c r="Y975" s="992"/>
      <c r="Z975" s="991"/>
      <c r="AA975" s="992"/>
      <c r="AB975" s="992"/>
      <c r="AC975" s="993"/>
      <c r="AD975" s="991"/>
      <c r="AE975" s="992"/>
      <c r="AF975" s="992"/>
      <c r="AG975" s="993"/>
    </row>
    <row r="976" spans="1:33" s="29" customFormat="1" ht="14.25" customHeight="1" x14ac:dyDescent="0.2">
      <c r="A976" s="43"/>
      <c r="B976" s="43"/>
      <c r="C976" s="262"/>
      <c r="D976" s="262"/>
      <c r="E976" s="110"/>
      <c r="F976" s="106"/>
      <c r="G976" s="263" t="s">
        <v>313</v>
      </c>
      <c r="H976" s="263"/>
      <c r="I976" s="264" t="s">
        <v>314</v>
      </c>
      <c r="J976" s="265"/>
      <c r="K976" s="265"/>
      <c r="L976" s="265"/>
      <c r="M976" s="265"/>
      <c r="N976" s="265"/>
      <c r="O976" s="265"/>
      <c r="P976" s="265"/>
      <c r="Q976" s="266"/>
      <c r="R976" s="267">
        <f>SUM(R974:R975)</f>
        <v>6200000</v>
      </c>
      <c r="S976" s="268"/>
      <c r="T976" s="269"/>
      <c r="U976" s="267">
        <f>SUM(U974:U975)</f>
        <v>6187504.1299999999</v>
      </c>
      <c r="V976" s="268"/>
      <c r="W976" s="269"/>
      <c r="X976" s="1743">
        <f t="shared" si="32"/>
        <v>0.99798453709677415</v>
      </c>
      <c r="Y976" s="1345"/>
      <c r="Z976" s="991"/>
      <c r="AA976" s="992"/>
      <c r="AB976" s="992"/>
      <c r="AC976" s="993"/>
      <c r="AD976" s="267">
        <f t="shared" si="33"/>
        <v>6187504.1299999999</v>
      </c>
      <c r="AE976" s="268"/>
      <c r="AF976" s="268"/>
      <c r="AG976" s="269"/>
    </row>
    <row r="977" spans="1:33" s="29" customFormat="1" ht="14.25" customHeight="1" x14ac:dyDescent="0.2">
      <c r="A977" s="43"/>
      <c r="B977" s="43"/>
      <c r="C977" s="262"/>
      <c r="D977" s="262"/>
      <c r="E977" s="110"/>
      <c r="F977" s="106"/>
      <c r="G977" s="263"/>
      <c r="H977" s="263"/>
      <c r="I977" s="1034" t="s">
        <v>633</v>
      </c>
      <c r="J977" s="1035"/>
      <c r="K977" s="1035"/>
      <c r="L977" s="1035"/>
      <c r="M977" s="1035"/>
      <c r="N977" s="1035"/>
      <c r="O977" s="1035"/>
      <c r="P977" s="1035"/>
      <c r="Q977" s="1036"/>
      <c r="R977" s="991">
        <f>SUM(R976)</f>
        <v>6200000</v>
      </c>
      <c r="S977" s="992"/>
      <c r="T977" s="993"/>
      <c r="U977" s="991">
        <f>SUM(U976)</f>
        <v>6187504.1299999999</v>
      </c>
      <c r="V977" s="992"/>
      <c r="W977" s="993"/>
      <c r="X977" s="1811">
        <f t="shared" si="32"/>
        <v>0.99798453709677415</v>
      </c>
      <c r="Y977" s="1386"/>
      <c r="Z977" s="991"/>
      <c r="AA977" s="992"/>
      <c r="AB977" s="992"/>
      <c r="AC977" s="993"/>
      <c r="AD977" s="991">
        <f t="shared" si="33"/>
        <v>6187504.1299999999</v>
      </c>
      <c r="AE977" s="992"/>
      <c r="AF977" s="992"/>
      <c r="AG977" s="993"/>
    </row>
    <row r="978" spans="1:33" s="29" customFormat="1" ht="30.75" customHeight="1" x14ac:dyDescent="0.2">
      <c r="A978" s="43"/>
      <c r="B978" s="43"/>
      <c r="C978" s="1630" t="s">
        <v>1328</v>
      </c>
      <c r="D978" s="1631"/>
      <c r="E978" s="110"/>
      <c r="F978" s="106"/>
      <c r="G978" s="1390"/>
      <c r="H978" s="1391"/>
      <c r="I978" s="1034" t="s">
        <v>1238</v>
      </c>
      <c r="J978" s="1035"/>
      <c r="K978" s="1035"/>
      <c r="L978" s="1035"/>
      <c r="M978" s="1035"/>
      <c r="N978" s="1035"/>
      <c r="O978" s="1035"/>
      <c r="P978" s="1035"/>
      <c r="Q978" s="1035"/>
      <c r="R978" s="991"/>
      <c r="S978" s="992"/>
      <c r="T978" s="993"/>
      <c r="U978" s="991"/>
      <c r="V978" s="992"/>
      <c r="W978" s="992"/>
      <c r="X978" s="992"/>
      <c r="Y978" s="992"/>
      <c r="Z978" s="991"/>
      <c r="AA978" s="992"/>
      <c r="AB978" s="992"/>
      <c r="AC978" s="992"/>
      <c r="AD978" s="991"/>
      <c r="AE978" s="992"/>
      <c r="AF978" s="992"/>
      <c r="AG978" s="992"/>
    </row>
    <row r="979" spans="1:33" s="29" customFormat="1" ht="14.25" customHeight="1" x14ac:dyDescent="0.2">
      <c r="A979" s="43"/>
      <c r="B979" s="43"/>
      <c r="C979" s="1390"/>
      <c r="D979" s="1391"/>
      <c r="E979" s="110">
        <v>630</v>
      </c>
      <c r="F979" s="106"/>
      <c r="G979" s="1390"/>
      <c r="H979" s="1391"/>
      <c r="I979" s="961" t="s">
        <v>921</v>
      </c>
      <c r="J979" s="962"/>
      <c r="K979" s="962"/>
      <c r="L979" s="962"/>
      <c r="M979" s="962"/>
      <c r="N979" s="962"/>
      <c r="O979" s="962"/>
      <c r="P979" s="962"/>
      <c r="Q979" s="962"/>
      <c r="R979" s="991"/>
      <c r="S979" s="992"/>
      <c r="T979" s="993"/>
      <c r="U979" s="991"/>
      <c r="V979" s="992"/>
      <c r="W979" s="992"/>
      <c r="X979" s="992"/>
      <c r="Y979" s="992"/>
      <c r="Z979" s="991"/>
      <c r="AA979" s="992"/>
      <c r="AB979" s="992"/>
      <c r="AC979" s="992"/>
      <c r="AD979" s="991"/>
      <c r="AE979" s="992"/>
      <c r="AF979" s="992"/>
      <c r="AG979" s="992"/>
    </row>
    <row r="980" spans="1:33" s="29" customFormat="1" ht="14.25" customHeight="1" x14ac:dyDescent="0.2">
      <c r="A980" s="43"/>
      <c r="B980" s="43"/>
      <c r="C980" s="1390"/>
      <c r="D980" s="1391"/>
      <c r="E980" s="110"/>
      <c r="F980" s="106" t="s">
        <v>1327</v>
      </c>
      <c r="G980" s="1390" t="s">
        <v>646</v>
      </c>
      <c r="H980" s="1391"/>
      <c r="I980" s="264" t="s">
        <v>765</v>
      </c>
      <c r="J980" s="265"/>
      <c r="K980" s="265"/>
      <c r="L980" s="265"/>
      <c r="M980" s="265"/>
      <c r="N980" s="265"/>
      <c r="O980" s="265"/>
      <c r="P980" s="265"/>
      <c r="Q980" s="265"/>
      <c r="R980" s="267">
        <v>107819027.58</v>
      </c>
      <c r="S980" s="268"/>
      <c r="T980" s="269"/>
      <c r="U980" s="267">
        <v>107819024.84</v>
      </c>
      <c r="V980" s="268"/>
      <c r="W980" s="268"/>
      <c r="X980" s="1743">
        <f t="shared" si="32"/>
        <v>0.99999997458704593</v>
      </c>
      <c r="Y980" s="1345"/>
      <c r="Z980" s="991"/>
      <c r="AA980" s="992"/>
      <c r="AB980" s="992"/>
      <c r="AC980" s="992"/>
      <c r="AD980" s="267">
        <f t="shared" si="33"/>
        <v>107819024.84</v>
      </c>
      <c r="AE980" s="268"/>
      <c r="AF980" s="268"/>
      <c r="AG980" s="269"/>
    </row>
    <row r="981" spans="1:33" s="29" customFormat="1" ht="14.25" customHeight="1" x14ac:dyDescent="0.2">
      <c r="A981" s="43"/>
      <c r="B981" s="43"/>
      <c r="C981" s="1390"/>
      <c r="D981" s="1391"/>
      <c r="E981" s="110"/>
      <c r="F981" s="106"/>
      <c r="G981" s="1390"/>
      <c r="H981" s="1391"/>
      <c r="I981" s="264" t="s">
        <v>1330</v>
      </c>
      <c r="J981" s="265"/>
      <c r="K981" s="265"/>
      <c r="L981" s="265"/>
      <c r="M981" s="265"/>
      <c r="N981" s="265"/>
      <c r="O981" s="265"/>
      <c r="P981" s="265"/>
      <c r="Q981" s="265"/>
      <c r="R981" s="267"/>
      <c r="S981" s="268"/>
      <c r="T981" s="269"/>
      <c r="U981" s="267"/>
      <c r="V981" s="268"/>
      <c r="W981" s="268"/>
      <c r="X981" s="1743"/>
      <c r="Y981" s="1345"/>
      <c r="Z981" s="991"/>
      <c r="AA981" s="992"/>
      <c r="AB981" s="992"/>
      <c r="AC981" s="992"/>
      <c r="AD981" s="267"/>
      <c r="AE981" s="268"/>
      <c r="AF981" s="268"/>
      <c r="AG981" s="269"/>
    </row>
    <row r="982" spans="1:33" s="29" customFormat="1" ht="14.25" customHeight="1" x14ac:dyDescent="0.2">
      <c r="A982" s="43"/>
      <c r="B982" s="43"/>
      <c r="C982" s="1390"/>
      <c r="D982" s="1391"/>
      <c r="E982" s="110"/>
      <c r="F982" s="106"/>
      <c r="G982" s="995" t="s">
        <v>313</v>
      </c>
      <c r="H982" s="996"/>
      <c r="I982" s="264" t="s">
        <v>314</v>
      </c>
      <c r="J982" s="265"/>
      <c r="K982" s="265"/>
      <c r="L982" s="265"/>
      <c r="M982" s="265"/>
      <c r="N982" s="265"/>
      <c r="O982" s="265"/>
      <c r="P982" s="265"/>
      <c r="Q982" s="265"/>
      <c r="R982" s="267">
        <v>0</v>
      </c>
      <c r="S982" s="268"/>
      <c r="T982" s="269"/>
      <c r="U982" s="267">
        <v>0</v>
      </c>
      <c r="V982" s="268"/>
      <c r="W982" s="268"/>
      <c r="X982" s="1743">
        <v>0</v>
      </c>
      <c r="Y982" s="1345"/>
      <c r="Z982" s="991"/>
      <c r="AA982" s="992"/>
      <c r="AB982" s="992"/>
      <c r="AC982" s="992"/>
      <c r="AD982" s="267">
        <f t="shared" si="33"/>
        <v>0</v>
      </c>
      <c r="AE982" s="268"/>
      <c r="AF982" s="268"/>
      <c r="AG982" s="269"/>
    </row>
    <row r="983" spans="1:33" s="29" customFormat="1" ht="14.25" customHeight="1" x14ac:dyDescent="0.2">
      <c r="A983" s="43"/>
      <c r="B983" s="43"/>
      <c r="C983" s="1390"/>
      <c r="D983" s="1391"/>
      <c r="E983" s="110"/>
      <c r="F983" s="106"/>
      <c r="G983" s="995" t="s">
        <v>361</v>
      </c>
      <c r="H983" s="996"/>
      <c r="I983" s="1542" t="s">
        <v>362</v>
      </c>
      <c r="J983" s="1543"/>
      <c r="K983" s="1543"/>
      <c r="L983" s="1543"/>
      <c r="M983" s="1543"/>
      <c r="N983" s="1543"/>
      <c r="O983" s="1543"/>
      <c r="P983" s="1543"/>
      <c r="Q983" s="1543"/>
      <c r="R983" s="267">
        <v>107819027.58</v>
      </c>
      <c r="S983" s="268"/>
      <c r="T983" s="269"/>
      <c r="U983" s="264">
        <f>U980</f>
        <v>107819024.84</v>
      </c>
      <c r="V983" s="268"/>
      <c r="W983" s="269"/>
      <c r="X983" s="1743">
        <f t="shared" si="32"/>
        <v>0.99999997458704593</v>
      </c>
      <c r="Y983" s="1345"/>
      <c r="Z983" s="991"/>
      <c r="AA983" s="992"/>
      <c r="AB983" s="992"/>
      <c r="AC983" s="992"/>
      <c r="AD983" s="267">
        <f t="shared" si="33"/>
        <v>107819024.84</v>
      </c>
      <c r="AE983" s="268"/>
      <c r="AF983" s="268"/>
      <c r="AG983" s="269"/>
    </row>
    <row r="984" spans="1:33" s="29" customFormat="1" ht="14.25" customHeight="1" x14ac:dyDescent="0.2">
      <c r="A984" s="43"/>
      <c r="B984" s="43"/>
      <c r="C984" s="1390"/>
      <c r="D984" s="1391"/>
      <c r="E984" s="110"/>
      <c r="F984" s="106"/>
      <c r="G984" s="1390"/>
      <c r="H984" s="1391"/>
      <c r="I984" s="1034" t="s">
        <v>1329</v>
      </c>
      <c r="J984" s="1035"/>
      <c r="K984" s="1035"/>
      <c r="L984" s="1035"/>
      <c r="M984" s="1035"/>
      <c r="N984" s="1035"/>
      <c r="O984" s="1035"/>
      <c r="P984" s="1035"/>
      <c r="Q984" s="1035"/>
      <c r="R984" s="991">
        <f>SUM(R982:R983)</f>
        <v>107819027.58</v>
      </c>
      <c r="S984" s="992"/>
      <c r="T984" s="993"/>
      <c r="U984" s="991">
        <f>SUM(U982:U983)</f>
        <v>107819024.84</v>
      </c>
      <c r="V984" s="992"/>
      <c r="W984" s="993"/>
      <c r="X984" s="1743">
        <f t="shared" si="32"/>
        <v>0.99999997458704593</v>
      </c>
      <c r="Y984" s="1345"/>
      <c r="Z984" s="991"/>
      <c r="AA984" s="992"/>
      <c r="AB984" s="992"/>
      <c r="AC984" s="992"/>
      <c r="AD984" s="991">
        <f t="shared" si="33"/>
        <v>107819024.84</v>
      </c>
      <c r="AE984" s="992"/>
      <c r="AF984" s="992"/>
      <c r="AG984" s="993"/>
    </row>
    <row r="985" spans="1:33" s="29" customFormat="1" ht="42" hidden="1" customHeight="1" x14ac:dyDescent="0.2">
      <c r="A985" s="43"/>
      <c r="B985" s="43"/>
      <c r="C985" s="1630"/>
      <c r="D985" s="1631"/>
      <c r="E985" s="110"/>
      <c r="F985" s="106"/>
      <c r="G985" s="1390"/>
      <c r="H985" s="1391"/>
      <c r="I985" s="1034" t="s">
        <v>1221</v>
      </c>
      <c r="J985" s="1035"/>
      <c r="K985" s="1035"/>
      <c r="L985" s="1035"/>
      <c r="M985" s="1035"/>
      <c r="N985" s="1035"/>
      <c r="O985" s="1035"/>
      <c r="P985" s="1035"/>
      <c r="Q985" s="1035"/>
      <c r="R985" s="991"/>
      <c r="S985" s="992"/>
      <c r="T985" s="993"/>
      <c r="U985" s="991"/>
      <c r="V985" s="992"/>
      <c r="W985" s="992"/>
      <c r="X985" s="992" t="e">
        <f t="shared" si="32"/>
        <v>#DIV/0!</v>
      </c>
      <c r="Y985" s="992"/>
      <c r="Z985" s="991"/>
      <c r="AA985" s="992"/>
      <c r="AB985" s="992"/>
      <c r="AC985" s="992"/>
      <c r="AD985" s="991">
        <f t="shared" si="33"/>
        <v>0</v>
      </c>
      <c r="AE985" s="992"/>
      <c r="AF985" s="992"/>
      <c r="AG985" s="992"/>
    </row>
    <row r="986" spans="1:33" s="29" customFormat="1" ht="14.25" hidden="1" customHeight="1" x14ac:dyDescent="0.2">
      <c r="A986" s="43"/>
      <c r="B986" s="43"/>
      <c r="C986" s="1390"/>
      <c r="D986" s="1391"/>
      <c r="E986" s="110">
        <v>630</v>
      </c>
      <c r="F986" s="106"/>
      <c r="G986" s="1390"/>
      <c r="H986" s="1391"/>
      <c r="I986" s="961" t="s">
        <v>921</v>
      </c>
      <c r="J986" s="962"/>
      <c r="K986" s="962"/>
      <c r="L986" s="962"/>
      <c r="M986" s="962"/>
      <c r="N986" s="962"/>
      <c r="O986" s="962"/>
      <c r="P986" s="962"/>
      <c r="Q986" s="962"/>
      <c r="R986" s="991"/>
      <c r="S986" s="992"/>
      <c r="T986" s="993"/>
      <c r="U986" s="991"/>
      <c r="V986" s="992"/>
      <c r="W986" s="992"/>
      <c r="X986" s="992" t="e">
        <f t="shared" si="32"/>
        <v>#DIV/0!</v>
      </c>
      <c r="Y986" s="992"/>
      <c r="Z986" s="991"/>
      <c r="AA986" s="992"/>
      <c r="AB986" s="992"/>
      <c r="AC986" s="992"/>
      <c r="AD986" s="991">
        <f t="shared" si="33"/>
        <v>0</v>
      </c>
      <c r="AE986" s="992"/>
      <c r="AF986" s="992"/>
      <c r="AG986" s="992"/>
    </row>
    <row r="987" spans="1:33" s="29" customFormat="1" ht="14.25" hidden="1" customHeight="1" x14ac:dyDescent="0.2">
      <c r="A987" s="43"/>
      <c r="B987" s="43"/>
      <c r="C987" s="1390"/>
      <c r="D987" s="1391"/>
      <c r="E987" s="110"/>
      <c r="F987" s="106"/>
      <c r="G987" s="1390" t="s">
        <v>1220</v>
      </c>
      <c r="H987" s="1391"/>
      <c r="I987" s="264" t="s">
        <v>765</v>
      </c>
      <c r="J987" s="265"/>
      <c r="K987" s="265"/>
      <c r="L987" s="265"/>
      <c r="M987" s="265"/>
      <c r="N987" s="265"/>
      <c r="O987" s="265"/>
      <c r="P987" s="265"/>
      <c r="Q987" s="265"/>
      <c r="R987" s="267"/>
      <c r="S987" s="268"/>
      <c r="T987" s="269"/>
      <c r="U987" s="267"/>
      <c r="V987" s="268"/>
      <c r="W987" s="268"/>
      <c r="X987" s="1345" t="e">
        <f t="shared" si="32"/>
        <v>#DIV/0!</v>
      </c>
      <c r="Y987" s="1345"/>
      <c r="Z987" s="991"/>
      <c r="AA987" s="992"/>
      <c r="AB987" s="992"/>
      <c r="AC987" s="992"/>
      <c r="AD987" s="267">
        <f t="shared" si="33"/>
        <v>0</v>
      </c>
      <c r="AE987" s="268"/>
      <c r="AF987" s="268"/>
      <c r="AG987" s="268"/>
    </row>
    <row r="988" spans="1:33" s="29" customFormat="1" ht="14.25" hidden="1" customHeight="1" x14ac:dyDescent="0.2">
      <c r="A988" s="43"/>
      <c r="B988" s="43"/>
      <c r="C988" s="1390"/>
      <c r="D988" s="1391"/>
      <c r="E988" s="110"/>
      <c r="F988" s="106"/>
      <c r="G988" s="1390"/>
      <c r="H988" s="1391"/>
      <c r="I988" s="264" t="s">
        <v>989</v>
      </c>
      <c r="J988" s="265"/>
      <c r="K988" s="265"/>
      <c r="L988" s="265"/>
      <c r="M988" s="265"/>
      <c r="N988" s="265"/>
      <c r="O988" s="265"/>
      <c r="P988" s="265"/>
      <c r="Q988" s="265"/>
      <c r="R988" s="267"/>
      <c r="S988" s="268"/>
      <c r="T988" s="269"/>
      <c r="U988" s="267"/>
      <c r="V988" s="268"/>
      <c r="W988" s="268"/>
      <c r="X988" s="268" t="e">
        <f t="shared" si="32"/>
        <v>#DIV/0!</v>
      </c>
      <c r="Y988" s="268"/>
      <c r="Z988" s="991"/>
      <c r="AA988" s="992"/>
      <c r="AB988" s="992"/>
      <c r="AC988" s="992"/>
      <c r="AD988" s="267">
        <f t="shared" si="33"/>
        <v>0</v>
      </c>
      <c r="AE988" s="268"/>
      <c r="AF988" s="268"/>
      <c r="AG988" s="268"/>
    </row>
    <row r="989" spans="1:33" s="29" customFormat="1" ht="14.25" hidden="1" customHeight="1" x14ac:dyDescent="0.2">
      <c r="A989" s="43"/>
      <c r="B989" s="43"/>
      <c r="C989" s="1390"/>
      <c r="D989" s="1391"/>
      <c r="E989" s="110"/>
      <c r="F989" s="106"/>
      <c r="G989" s="995" t="s">
        <v>313</v>
      </c>
      <c r="H989" s="996"/>
      <c r="I989" s="264" t="s">
        <v>314</v>
      </c>
      <c r="J989" s="265"/>
      <c r="K989" s="265"/>
      <c r="L989" s="265"/>
      <c r="M989" s="265"/>
      <c r="N989" s="265"/>
      <c r="O989" s="265"/>
      <c r="P989" s="265"/>
      <c r="Q989" s="265"/>
      <c r="R989" s="267">
        <v>0</v>
      </c>
      <c r="S989" s="268"/>
      <c r="T989" s="269"/>
      <c r="U989" s="267">
        <v>9</v>
      </c>
      <c r="V989" s="268"/>
      <c r="W989" s="268"/>
      <c r="X989" s="1345" t="e">
        <f t="shared" si="32"/>
        <v>#DIV/0!</v>
      </c>
      <c r="Y989" s="1345"/>
      <c r="Z989" s="991"/>
      <c r="AA989" s="992"/>
      <c r="AB989" s="992"/>
      <c r="AC989" s="992"/>
      <c r="AD989" s="267">
        <f t="shared" si="33"/>
        <v>9</v>
      </c>
      <c r="AE989" s="268"/>
      <c r="AF989" s="268"/>
      <c r="AG989" s="268"/>
    </row>
    <row r="990" spans="1:33" s="29" customFormat="1" ht="14.25" hidden="1" customHeight="1" x14ac:dyDescent="0.2">
      <c r="A990" s="43"/>
      <c r="B990" s="43"/>
      <c r="C990" s="1390"/>
      <c r="D990" s="1391"/>
      <c r="E990" s="110"/>
      <c r="F990" s="106"/>
      <c r="G990" s="995" t="s">
        <v>361</v>
      </c>
      <c r="H990" s="996"/>
      <c r="I990" s="1542" t="s">
        <v>362</v>
      </c>
      <c r="J990" s="1543"/>
      <c r="K990" s="1543"/>
      <c r="L990" s="1543"/>
      <c r="M990" s="1543"/>
      <c r="N990" s="1543"/>
      <c r="O990" s="1543"/>
      <c r="P990" s="1543"/>
      <c r="Q990" s="1543"/>
      <c r="R990" s="267">
        <v>0</v>
      </c>
      <c r="S990" s="268"/>
      <c r="T990" s="269"/>
      <c r="U990" s="267"/>
      <c r="V990" s="268"/>
      <c r="W990" s="268"/>
      <c r="X990" s="1345" t="e">
        <f t="shared" si="32"/>
        <v>#DIV/0!</v>
      </c>
      <c r="Y990" s="1345"/>
      <c r="Z990" s="991"/>
      <c r="AA990" s="992"/>
      <c r="AB990" s="992"/>
      <c r="AC990" s="992"/>
      <c r="AD990" s="267">
        <f t="shared" si="33"/>
        <v>0</v>
      </c>
      <c r="AE990" s="268"/>
      <c r="AF990" s="268"/>
      <c r="AG990" s="268"/>
    </row>
    <row r="991" spans="1:33" s="29" customFormat="1" ht="14.25" hidden="1" customHeight="1" x14ac:dyDescent="0.2">
      <c r="A991" s="43"/>
      <c r="B991" s="43"/>
      <c r="C991" s="1390"/>
      <c r="D991" s="1391"/>
      <c r="E991" s="110"/>
      <c r="F991" s="106"/>
      <c r="G991" s="995" t="s">
        <v>1214</v>
      </c>
      <c r="H991" s="996"/>
      <c r="I991" s="1542" t="s">
        <v>1215</v>
      </c>
      <c r="J991" s="1543"/>
      <c r="K991" s="1543"/>
      <c r="L991" s="1543"/>
      <c r="M991" s="1543"/>
      <c r="N991" s="1543"/>
      <c r="O991" s="1543"/>
      <c r="P991" s="1543"/>
      <c r="Q991" s="1543"/>
      <c r="R991" s="267">
        <v>0</v>
      </c>
      <c r="S991" s="268"/>
      <c r="T991" s="269"/>
      <c r="U991" s="267"/>
      <c r="V991" s="268"/>
      <c r="W991" s="268"/>
      <c r="X991" s="1345" t="e">
        <f t="shared" si="32"/>
        <v>#DIV/0!</v>
      </c>
      <c r="Y991" s="1345"/>
      <c r="Z991" s="991"/>
      <c r="AA991" s="992"/>
      <c r="AB991" s="992"/>
      <c r="AC991" s="992"/>
      <c r="AD991" s="267">
        <f t="shared" si="33"/>
        <v>0</v>
      </c>
      <c r="AE991" s="268"/>
      <c r="AF991" s="268"/>
      <c r="AG991" s="268"/>
    </row>
    <row r="992" spans="1:33" s="29" customFormat="1" ht="14.25" hidden="1" customHeight="1" x14ac:dyDescent="0.2">
      <c r="A992" s="43"/>
      <c r="B992" s="43"/>
      <c r="C992" s="1390"/>
      <c r="D992" s="1391"/>
      <c r="E992" s="110"/>
      <c r="F992" s="106"/>
      <c r="G992" s="1390"/>
      <c r="H992" s="1391"/>
      <c r="I992" s="1034" t="s">
        <v>1222</v>
      </c>
      <c r="J992" s="1035"/>
      <c r="K992" s="1035"/>
      <c r="L992" s="1035"/>
      <c r="M992" s="1035"/>
      <c r="N992" s="1035"/>
      <c r="O992" s="1035"/>
      <c r="P992" s="1035"/>
      <c r="Q992" s="1035"/>
      <c r="R992" s="991">
        <f>SUM(R989:R991)</f>
        <v>0</v>
      </c>
      <c r="S992" s="992"/>
      <c r="T992" s="993"/>
      <c r="U992" s="991"/>
      <c r="V992" s="992"/>
      <c r="W992" s="992"/>
      <c r="X992" s="1386" t="e">
        <f t="shared" si="32"/>
        <v>#DIV/0!</v>
      </c>
      <c r="Y992" s="1386"/>
      <c r="Z992" s="991"/>
      <c r="AA992" s="992"/>
      <c r="AB992" s="992"/>
      <c r="AC992" s="992"/>
      <c r="AD992" s="991">
        <f t="shared" si="33"/>
        <v>0</v>
      </c>
      <c r="AE992" s="992"/>
      <c r="AF992" s="992"/>
      <c r="AG992" s="992"/>
    </row>
    <row r="993" spans="1:33" s="29" customFormat="1" ht="14.25" customHeight="1" x14ac:dyDescent="0.2">
      <c r="A993" s="43"/>
      <c r="B993" s="43"/>
      <c r="C993" s="262"/>
      <c r="D993" s="262"/>
      <c r="E993" s="110"/>
      <c r="F993" s="106"/>
      <c r="G993" s="1396"/>
      <c r="H993" s="1396"/>
      <c r="I993" s="264" t="s">
        <v>681</v>
      </c>
      <c r="J993" s="265"/>
      <c r="K993" s="265"/>
      <c r="L993" s="265"/>
      <c r="M993" s="265"/>
      <c r="N993" s="265"/>
      <c r="O993" s="265"/>
      <c r="P993" s="265"/>
      <c r="Q993" s="266"/>
      <c r="R993" s="267"/>
      <c r="S993" s="268"/>
      <c r="T993" s="269"/>
      <c r="U993" s="267"/>
      <c r="V993" s="268"/>
      <c r="W993" s="269"/>
      <c r="X993" s="267"/>
      <c r="Y993" s="268"/>
      <c r="Z993" s="267"/>
      <c r="AA993" s="268"/>
      <c r="AB993" s="268"/>
      <c r="AC993" s="269"/>
      <c r="AD993" s="267"/>
      <c r="AE993" s="268"/>
      <c r="AF993" s="268"/>
      <c r="AG993" s="269"/>
    </row>
    <row r="994" spans="1:33" s="29" customFormat="1" ht="14.25" customHeight="1" x14ac:dyDescent="0.2">
      <c r="A994" s="43"/>
      <c r="B994" s="43"/>
      <c r="C994" s="262"/>
      <c r="D994" s="262"/>
      <c r="E994" s="110"/>
      <c r="F994" s="106"/>
      <c r="G994" s="263" t="s">
        <v>313</v>
      </c>
      <c r="H994" s="263"/>
      <c r="I994" s="264" t="s">
        <v>314</v>
      </c>
      <c r="J994" s="265"/>
      <c r="K994" s="265"/>
      <c r="L994" s="265"/>
      <c r="M994" s="265"/>
      <c r="N994" s="265"/>
      <c r="O994" s="265"/>
      <c r="P994" s="265"/>
      <c r="Q994" s="266"/>
      <c r="R994" s="267">
        <f>R976+R970+R963+R956+R950</f>
        <v>88683000</v>
      </c>
      <c r="S994" s="268"/>
      <c r="T994" s="269"/>
      <c r="U994" s="267">
        <f>U976+U970+U963+U956+U950</f>
        <v>84282902.269999996</v>
      </c>
      <c r="V994" s="268"/>
      <c r="W994" s="269"/>
      <c r="X994" s="1345">
        <f t="shared" si="32"/>
        <v>0.95038397742521108</v>
      </c>
      <c r="Y994" s="1345"/>
      <c r="Z994" s="267"/>
      <c r="AA994" s="268"/>
      <c r="AB994" s="268"/>
      <c r="AC994" s="269"/>
      <c r="AD994" s="267">
        <f t="shared" si="33"/>
        <v>84282902.269999996</v>
      </c>
      <c r="AE994" s="268"/>
      <c r="AF994" s="268"/>
      <c r="AG994" s="269"/>
    </row>
    <row r="995" spans="1:33" s="29" customFormat="1" ht="14.25" customHeight="1" x14ac:dyDescent="0.2">
      <c r="A995" s="43"/>
      <c r="B995" s="43"/>
      <c r="C995" s="1390"/>
      <c r="D995" s="1391"/>
      <c r="E995" s="110"/>
      <c r="F995" s="106"/>
      <c r="G995" s="995" t="s">
        <v>361</v>
      </c>
      <c r="H995" s="996"/>
      <c r="I995" s="1542" t="s">
        <v>362</v>
      </c>
      <c r="J995" s="1543"/>
      <c r="K995" s="1543"/>
      <c r="L995" s="1543"/>
      <c r="M995" s="1543"/>
      <c r="N995" s="1543"/>
      <c r="O995" s="1543"/>
      <c r="P995" s="1543"/>
      <c r="Q995" s="1543"/>
      <c r="R995" s="267">
        <f>R983</f>
        <v>107819027.58</v>
      </c>
      <c r="S995" s="268"/>
      <c r="T995" s="269"/>
      <c r="U995" s="267">
        <f>U983</f>
        <v>107819024.84</v>
      </c>
      <c r="V995" s="268"/>
      <c r="W995" s="269"/>
      <c r="X995" s="1345">
        <f t="shared" si="32"/>
        <v>0.99999997458704593</v>
      </c>
      <c r="Y995" s="1345"/>
      <c r="Z995" s="991"/>
      <c r="AA995" s="992"/>
      <c r="AB995" s="992"/>
      <c r="AC995" s="992"/>
      <c r="AD995" s="267">
        <f t="shared" ref="AD995" si="34">U995+Z995</f>
        <v>107819024.84</v>
      </c>
      <c r="AE995" s="268"/>
      <c r="AF995" s="268"/>
      <c r="AG995" s="269"/>
    </row>
    <row r="996" spans="1:33" s="29" customFormat="1" ht="14.25" customHeight="1" x14ac:dyDescent="0.2">
      <c r="A996" s="43"/>
      <c r="B996" s="43"/>
      <c r="C996" s="1390"/>
      <c r="D996" s="1391"/>
      <c r="E996" s="110"/>
      <c r="F996" s="106"/>
      <c r="G996" s="995" t="s">
        <v>1214</v>
      </c>
      <c r="H996" s="996"/>
      <c r="I996" s="1542" t="s">
        <v>1215</v>
      </c>
      <c r="J996" s="1543"/>
      <c r="K996" s="1543"/>
      <c r="L996" s="1543"/>
      <c r="M996" s="1543"/>
      <c r="N996" s="1543"/>
      <c r="O996" s="1543"/>
      <c r="P996" s="1543"/>
      <c r="Q996" s="1543"/>
      <c r="R996" s="267">
        <v>0</v>
      </c>
      <c r="S996" s="268"/>
      <c r="T996" s="269"/>
      <c r="U996" s="267">
        <v>0</v>
      </c>
      <c r="V996" s="268"/>
      <c r="W996" s="269"/>
      <c r="X996" s="1345">
        <v>0</v>
      </c>
      <c r="Y996" s="1345"/>
      <c r="Z996" s="991"/>
      <c r="AA996" s="992"/>
      <c r="AB996" s="992"/>
      <c r="AC996" s="992"/>
      <c r="AD996" s="267">
        <f t="shared" si="33"/>
        <v>0</v>
      </c>
      <c r="AE996" s="268"/>
      <c r="AF996" s="268"/>
      <c r="AG996" s="268"/>
    </row>
    <row r="997" spans="1:33" s="29" customFormat="1" ht="24" customHeight="1" x14ac:dyDescent="0.2">
      <c r="A997" s="43"/>
      <c r="B997" s="43"/>
      <c r="C997" s="1390"/>
      <c r="D997" s="1391"/>
      <c r="E997" s="110"/>
      <c r="F997" s="106"/>
      <c r="G997" s="995" t="s">
        <v>840</v>
      </c>
      <c r="H997" s="996"/>
      <c r="I997" s="264" t="s">
        <v>841</v>
      </c>
      <c r="J997" s="265"/>
      <c r="K997" s="265"/>
      <c r="L997" s="265"/>
      <c r="M997" s="265"/>
      <c r="N997" s="265"/>
      <c r="O997" s="265"/>
      <c r="P997" s="265"/>
      <c r="Q997" s="266"/>
      <c r="R997" s="267">
        <f>R964</f>
        <v>1537000</v>
      </c>
      <c r="S997" s="268"/>
      <c r="T997" s="269"/>
      <c r="U997" s="267">
        <f>U964</f>
        <v>1533579.43</v>
      </c>
      <c r="V997" s="268"/>
      <c r="W997" s="269"/>
      <c r="X997" s="1345">
        <v>0</v>
      </c>
      <c r="Y997" s="1345"/>
      <c r="Z997" s="991"/>
      <c r="AA997" s="992"/>
      <c r="AB997" s="992"/>
      <c r="AC997" s="992"/>
      <c r="AD997" s="267">
        <f t="shared" ref="AD997" si="35">U997+Z997</f>
        <v>1533579.43</v>
      </c>
      <c r="AE997" s="268"/>
      <c r="AF997" s="268"/>
      <c r="AG997" s="268"/>
    </row>
    <row r="998" spans="1:33" s="29" customFormat="1" ht="14.25" customHeight="1" x14ac:dyDescent="0.2">
      <c r="A998" s="43"/>
      <c r="B998" s="43"/>
      <c r="C998" s="262"/>
      <c r="D998" s="262"/>
      <c r="E998" s="110"/>
      <c r="F998" s="106"/>
      <c r="G998" s="1396"/>
      <c r="H998" s="1396"/>
      <c r="I998" s="1034" t="s">
        <v>682</v>
      </c>
      <c r="J998" s="1035"/>
      <c r="K998" s="1035"/>
      <c r="L998" s="1035"/>
      <c r="M998" s="1035"/>
      <c r="N998" s="1035"/>
      <c r="O998" s="1035"/>
      <c r="P998" s="1035"/>
      <c r="Q998" s="1036"/>
      <c r="R998" s="991">
        <f>SUM(R994:T997)</f>
        <v>198039027.57999998</v>
      </c>
      <c r="S998" s="992"/>
      <c r="T998" s="993"/>
      <c r="U998" s="991">
        <f>SUM(U994:W997)</f>
        <v>193635506.54000002</v>
      </c>
      <c r="V998" s="992"/>
      <c r="W998" s="993"/>
      <c r="X998" s="1386">
        <f t="shared" si="32"/>
        <v>0.97776437758854828</v>
      </c>
      <c r="Y998" s="1386"/>
      <c r="Z998" s="991"/>
      <c r="AA998" s="992"/>
      <c r="AB998" s="992"/>
      <c r="AC998" s="993"/>
      <c r="AD998" s="991">
        <f t="shared" si="33"/>
        <v>193635506.54000002</v>
      </c>
      <c r="AE998" s="992"/>
      <c r="AF998" s="992"/>
      <c r="AG998" s="993"/>
    </row>
    <row r="999" spans="1:33" s="29" customFormat="1" ht="14.25" customHeight="1" x14ac:dyDescent="0.2">
      <c r="A999" s="43"/>
      <c r="B999" s="43"/>
      <c r="C999" s="1390"/>
      <c r="D999" s="1391"/>
      <c r="E999" s="110"/>
      <c r="F999" s="106"/>
      <c r="G999" s="1368"/>
      <c r="H999" s="1369"/>
      <c r="I999" s="1034"/>
      <c r="J999" s="1035"/>
      <c r="K999" s="1035"/>
      <c r="L999" s="1035"/>
      <c r="M999" s="1035"/>
      <c r="N999" s="1035"/>
      <c r="O999" s="1035"/>
      <c r="P999" s="1035"/>
      <c r="Q999" s="1035"/>
      <c r="R999" s="991"/>
      <c r="S999" s="992"/>
      <c r="T999" s="993"/>
      <c r="U999" s="991"/>
      <c r="V999" s="992"/>
      <c r="W999" s="992"/>
      <c r="X999" s="992"/>
      <c r="Y999" s="992"/>
      <c r="Z999" s="991"/>
      <c r="AA999" s="992"/>
      <c r="AB999" s="992"/>
      <c r="AC999" s="992"/>
      <c r="AD999" s="991"/>
      <c r="AE999" s="992"/>
      <c r="AF999" s="992"/>
      <c r="AG999" s="992"/>
    </row>
    <row r="1000" spans="1:33" s="29" customFormat="1" ht="27" customHeight="1" x14ac:dyDescent="0.2">
      <c r="A1000" s="167"/>
      <c r="B1000" s="167"/>
      <c r="C1000" s="1829" t="s">
        <v>365</v>
      </c>
      <c r="D1000" s="1830"/>
      <c r="E1000" s="134"/>
      <c r="F1000" s="118"/>
      <c r="G1000" s="2050"/>
      <c r="H1000" s="2051"/>
      <c r="I1000" s="976" t="s">
        <v>366</v>
      </c>
      <c r="J1000" s="977"/>
      <c r="K1000" s="977"/>
      <c r="L1000" s="977"/>
      <c r="M1000" s="977"/>
      <c r="N1000" s="977"/>
      <c r="O1000" s="977"/>
      <c r="P1000" s="977"/>
      <c r="Q1000" s="977"/>
      <c r="R1000" s="1836"/>
      <c r="S1000" s="1837"/>
      <c r="T1000" s="1838"/>
      <c r="U1000" s="1836"/>
      <c r="V1000" s="1837"/>
      <c r="W1000" s="1837"/>
      <c r="X1000" s="1837"/>
      <c r="Y1000" s="1837"/>
      <c r="Z1000" s="1836"/>
      <c r="AA1000" s="1837"/>
      <c r="AB1000" s="1837"/>
      <c r="AC1000" s="1837"/>
      <c r="AD1000" s="1836"/>
      <c r="AE1000" s="1837"/>
      <c r="AF1000" s="1837"/>
      <c r="AG1000" s="1837"/>
    </row>
    <row r="1001" spans="1:33" s="29" customFormat="1" ht="14.25" customHeight="1" x14ac:dyDescent="0.2">
      <c r="A1001" s="43"/>
      <c r="B1001" s="43"/>
      <c r="C1001" s="2048" t="s">
        <v>216</v>
      </c>
      <c r="D1001" s="2049"/>
      <c r="E1001" s="130"/>
      <c r="F1001" s="106"/>
      <c r="G1001" s="1791"/>
      <c r="H1001" s="1792"/>
      <c r="I1001" s="1034" t="s">
        <v>367</v>
      </c>
      <c r="J1001" s="1035"/>
      <c r="K1001" s="1035"/>
      <c r="L1001" s="1035"/>
      <c r="M1001" s="1035"/>
      <c r="N1001" s="1035"/>
      <c r="O1001" s="1035"/>
      <c r="P1001" s="1035"/>
      <c r="Q1001" s="1035"/>
      <c r="R1001" s="991"/>
      <c r="S1001" s="992"/>
      <c r="T1001" s="993"/>
      <c r="U1001" s="991"/>
      <c r="V1001" s="992"/>
      <c r="W1001" s="992"/>
      <c r="X1001" s="992"/>
      <c r="Y1001" s="992"/>
      <c r="Z1001" s="991"/>
      <c r="AA1001" s="992"/>
      <c r="AB1001" s="992"/>
      <c r="AC1001" s="992"/>
      <c r="AD1001" s="991"/>
      <c r="AE1001" s="992"/>
      <c r="AF1001" s="992"/>
      <c r="AG1001" s="992"/>
    </row>
    <row r="1002" spans="1:33" s="29" customFormat="1" ht="14.25" customHeight="1" x14ac:dyDescent="0.2">
      <c r="A1002" s="43"/>
      <c r="B1002" s="43"/>
      <c r="C1002" s="1393"/>
      <c r="D1002" s="1394"/>
      <c r="E1002" s="53">
        <v>412</v>
      </c>
      <c r="F1002" s="42"/>
      <c r="G1002" s="1555"/>
      <c r="H1002" s="1556"/>
      <c r="I1002" s="961" t="s">
        <v>368</v>
      </c>
      <c r="J1002" s="962"/>
      <c r="K1002" s="962"/>
      <c r="L1002" s="962"/>
      <c r="M1002" s="962"/>
      <c r="N1002" s="962"/>
      <c r="O1002" s="962"/>
      <c r="P1002" s="962"/>
      <c r="Q1002" s="962"/>
      <c r="R1002" s="267"/>
      <c r="S1002" s="268"/>
      <c r="T1002" s="269"/>
      <c r="U1002" s="267"/>
      <c r="V1002" s="268"/>
      <c r="W1002" s="268"/>
      <c r="X1002" s="268"/>
      <c r="Y1002" s="268"/>
      <c r="Z1002" s="267"/>
      <c r="AA1002" s="268"/>
      <c r="AB1002" s="268"/>
      <c r="AC1002" s="268"/>
      <c r="AD1002" s="267"/>
      <c r="AE1002" s="268"/>
      <c r="AF1002" s="268"/>
      <c r="AG1002" s="268"/>
    </row>
    <row r="1003" spans="1:33" s="29" customFormat="1" ht="14.25" hidden="1" customHeight="1" x14ac:dyDescent="0.2">
      <c r="A1003" s="43"/>
      <c r="B1003" s="43"/>
      <c r="C1003" s="1557"/>
      <c r="D1003" s="1557"/>
      <c r="E1003" s="130"/>
      <c r="F1003" s="106"/>
      <c r="G1003" s="1392">
        <v>423</v>
      </c>
      <c r="H1003" s="1392"/>
      <c r="I1003" s="264" t="s">
        <v>117</v>
      </c>
      <c r="J1003" s="265"/>
      <c r="K1003" s="265"/>
      <c r="L1003" s="265"/>
      <c r="M1003" s="265"/>
      <c r="N1003" s="265"/>
      <c r="O1003" s="265"/>
      <c r="P1003" s="265"/>
      <c r="Q1003" s="266"/>
      <c r="R1003" s="267">
        <v>0</v>
      </c>
      <c r="S1003" s="268"/>
      <c r="T1003" s="269"/>
      <c r="U1003" s="267"/>
      <c r="V1003" s="268"/>
      <c r="W1003" s="269"/>
      <c r="X1003" s="1743" t="e">
        <f t="shared" si="32"/>
        <v>#DIV/0!</v>
      </c>
      <c r="Y1003" s="1345"/>
      <c r="Z1003" s="267"/>
      <c r="AA1003" s="268"/>
      <c r="AB1003" s="268"/>
      <c r="AC1003" s="269"/>
      <c r="AD1003" s="267">
        <f t="shared" si="33"/>
        <v>0</v>
      </c>
      <c r="AE1003" s="268"/>
      <c r="AF1003" s="268"/>
      <c r="AG1003" s="269"/>
    </row>
    <row r="1004" spans="1:33" s="29" customFormat="1" ht="23.25" customHeight="1" x14ac:dyDescent="0.2">
      <c r="A1004" s="43"/>
      <c r="B1004" s="43"/>
      <c r="C1004" s="1557"/>
      <c r="D1004" s="1557"/>
      <c r="E1004" s="130"/>
      <c r="F1004" s="106" t="s">
        <v>1057</v>
      </c>
      <c r="G1004" s="1392">
        <v>451</v>
      </c>
      <c r="H1004" s="1392"/>
      <c r="I1004" s="264" t="s">
        <v>978</v>
      </c>
      <c r="J1004" s="265"/>
      <c r="K1004" s="265"/>
      <c r="L1004" s="265"/>
      <c r="M1004" s="265"/>
      <c r="N1004" s="265"/>
      <c r="O1004" s="265"/>
      <c r="P1004" s="265"/>
      <c r="Q1004" s="266"/>
      <c r="R1004" s="267">
        <v>2304000</v>
      </c>
      <c r="S1004" s="268"/>
      <c r="T1004" s="269"/>
      <c r="U1004" s="267">
        <v>2300000</v>
      </c>
      <c r="V1004" s="268"/>
      <c r="W1004" s="269"/>
      <c r="X1004" s="1743">
        <f t="shared" si="32"/>
        <v>0.99826388888888884</v>
      </c>
      <c r="Y1004" s="1345"/>
      <c r="Z1004" s="267"/>
      <c r="AA1004" s="268"/>
      <c r="AB1004" s="268"/>
      <c r="AC1004" s="269"/>
      <c r="AD1004" s="267">
        <f t="shared" si="33"/>
        <v>2300000</v>
      </c>
      <c r="AE1004" s="268"/>
      <c r="AF1004" s="268"/>
      <c r="AG1004" s="269"/>
    </row>
    <row r="1005" spans="1:33" s="29" customFormat="1" ht="14.25" customHeight="1" x14ac:dyDescent="0.2">
      <c r="A1005" s="43"/>
      <c r="B1005" s="43"/>
      <c r="C1005" s="1557"/>
      <c r="D1005" s="1557"/>
      <c r="E1005" s="130"/>
      <c r="F1005" s="106" t="s">
        <v>1058</v>
      </c>
      <c r="G1005" s="1392">
        <v>481</v>
      </c>
      <c r="H1005" s="1392"/>
      <c r="I1005" s="264" t="s">
        <v>369</v>
      </c>
      <c r="J1005" s="265"/>
      <c r="K1005" s="265"/>
      <c r="L1005" s="265"/>
      <c r="M1005" s="265"/>
      <c r="N1005" s="265"/>
      <c r="O1005" s="265"/>
      <c r="P1005" s="265"/>
      <c r="Q1005" s="266"/>
      <c r="R1005" s="267">
        <v>740000</v>
      </c>
      <c r="S1005" s="268"/>
      <c r="T1005" s="269"/>
      <c r="U1005" s="267">
        <v>739480.2</v>
      </c>
      <c r="V1005" s="268"/>
      <c r="W1005" s="269"/>
      <c r="X1005" s="1743">
        <f t="shared" si="32"/>
        <v>0.99929756756756749</v>
      </c>
      <c r="Y1005" s="1345"/>
      <c r="Z1005" s="267"/>
      <c r="AA1005" s="268"/>
      <c r="AB1005" s="268"/>
      <c r="AC1005" s="269"/>
      <c r="AD1005" s="267">
        <f t="shared" si="33"/>
        <v>739480.2</v>
      </c>
      <c r="AE1005" s="268"/>
      <c r="AF1005" s="268"/>
      <c r="AG1005" s="269"/>
    </row>
    <row r="1006" spans="1:33" s="29" customFormat="1" ht="12.75" customHeight="1" x14ac:dyDescent="0.2">
      <c r="A1006" s="43"/>
      <c r="B1006" s="43"/>
      <c r="C1006" s="1557"/>
      <c r="D1006" s="1557"/>
      <c r="E1006" s="130"/>
      <c r="F1006" s="106"/>
      <c r="G1006" s="1392"/>
      <c r="H1006" s="1392"/>
      <c r="I1006" s="264" t="s">
        <v>370</v>
      </c>
      <c r="J1006" s="265"/>
      <c r="K1006" s="265"/>
      <c r="L1006" s="265"/>
      <c r="M1006" s="265"/>
      <c r="N1006" s="265"/>
      <c r="O1006" s="265"/>
      <c r="P1006" s="265"/>
      <c r="Q1006" s="266"/>
      <c r="R1006" s="267"/>
      <c r="S1006" s="268"/>
      <c r="T1006" s="269"/>
      <c r="U1006" s="267"/>
      <c r="V1006" s="268"/>
      <c r="W1006" s="269"/>
      <c r="X1006" s="267"/>
      <c r="Y1006" s="268"/>
      <c r="Z1006" s="267"/>
      <c r="AA1006" s="268"/>
      <c r="AB1006" s="268"/>
      <c r="AC1006" s="269"/>
      <c r="AD1006" s="267"/>
      <c r="AE1006" s="268"/>
      <c r="AF1006" s="268"/>
      <c r="AG1006" s="269"/>
    </row>
    <row r="1007" spans="1:33" s="29" customFormat="1" ht="12.75" customHeight="1" x14ac:dyDescent="0.2">
      <c r="A1007" s="43"/>
      <c r="B1007" s="43"/>
      <c r="C1007" s="1557"/>
      <c r="D1007" s="1557"/>
      <c r="E1007" s="130"/>
      <c r="F1007" s="106"/>
      <c r="G1007" s="1632" t="s">
        <v>313</v>
      </c>
      <c r="H1007" s="1632"/>
      <c r="I1007" s="264" t="s">
        <v>314</v>
      </c>
      <c r="J1007" s="265"/>
      <c r="K1007" s="265"/>
      <c r="L1007" s="265"/>
      <c r="M1007" s="265"/>
      <c r="N1007" s="265"/>
      <c r="O1007" s="265"/>
      <c r="P1007" s="265"/>
      <c r="Q1007" s="266"/>
      <c r="R1007" s="267">
        <f>SUM(R1003:R1005)</f>
        <v>3044000</v>
      </c>
      <c r="S1007" s="268"/>
      <c r="T1007" s="269"/>
      <c r="U1007" s="267">
        <f>SUM(U1003:U1005)</f>
        <v>3039480.2</v>
      </c>
      <c r="V1007" s="268"/>
      <c r="W1007" s="269"/>
      <c r="X1007" s="1743">
        <f t="shared" si="32"/>
        <v>0.99851517739816043</v>
      </c>
      <c r="Y1007" s="1345"/>
      <c r="Z1007" s="267"/>
      <c r="AA1007" s="268"/>
      <c r="AB1007" s="268"/>
      <c r="AC1007" s="269"/>
      <c r="AD1007" s="267">
        <f t="shared" si="33"/>
        <v>3039480.2</v>
      </c>
      <c r="AE1007" s="268"/>
      <c r="AF1007" s="268"/>
      <c r="AG1007" s="269"/>
    </row>
    <row r="1008" spans="1:33" s="29" customFormat="1" ht="14.25" customHeight="1" x14ac:dyDescent="0.2">
      <c r="A1008" s="43"/>
      <c r="B1008" s="43"/>
      <c r="C1008" s="1557"/>
      <c r="D1008" s="1557"/>
      <c r="E1008" s="130"/>
      <c r="F1008" s="106"/>
      <c r="G1008" s="1392"/>
      <c r="H1008" s="1392"/>
      <c r="I1008" s="1034" t="s">
        <v>371</v>
      </c>
      <c r="J1008" s="1035"/>
      <c r="K1008" s="1035"/>
      <c r="L1008" s="1035"/>
      <c r="M1008" s="1035"/>
      <c r="N1008" s="1035"/>
      <c r="O1008" s="1035"/>
      <c r="P1008" s="1035"/>
      <c r="Q1008" s="1036"/>
      <c r="R1008" s="991">
        <f>SUM(R1007)</f>
        <v>3044000</v>
      </c>
      <c r="S1008" s="992"/>
      <c r="T1008" s="993"/>
      <c r="U1008" s="991">
        <f>SUM(U1007)</f>
        <v>3039480.2</v>
      </c>
      <c r="V1008" s="992"/>
      <c r="W1008" s="993"/>
      <c r="X1008" s="1811">
        <f t="shared" si="32"/>
        <v>0.99851517739816043</v>
      </c>
      <c r="Y1008" s="1386"/>
      <c r="Z1008" s="991"/>
      <c r="AA1008" s="992"/>
      <c r="AB1008" s="992"/>
      <c r="AC1008" s="993"/>
      <c r="AD1008" s="991">
        <f t="shared" si="33"/>
        <v>3039480.2</v>
      </c>
      <c r="AE1008" s="992"/>
      <c r="AF1008" s="992"/>
      <c r="AG1008" s="993"/>
    </row>
    <row r="1009" spans="1:33" s="29" customFormat="1" ht="27.75" customHeight="1" x14ac:dyDescent="0.2">
      <c r="A1009" s="43"/>
      <c r="B1009" s="43"/>
      <c r="C1009" s="1557"/>
      <c r="D1009" s="1557"/>
      <c r="E1009" s="130"/>
      <c r="F1009" s="106"/>
      <c r="G1009" s="1392"/>
      <c r="H1009" s="1392"/>
      <c r="I1009" s="1034" t="s">
        <v>372</v>
      </c>
      <c r="J1009" s="1035"/>
      <c r="K1009" s="1035"/>
      <c r="L1009" s="1035"/>
      <c r="M1009" s="1035"/>
      <c r="N1009" s="1035"/>
      <c r="O1009" s="1035"/>
      <c r="P1009" s="1035"/>
      <c r="Q1009" s="1036"/>
      <c r="R1009" s="991"/>
      <c r="S1009" s="992"/>
      <c r="T1009" s="993"/>
      <c r="U1009" s="991"/>
      <c r="V1009" s="992"/>
      <c r="W1009" s="993"/>
      <c r="X1009" s="991"/>
      <c r="Y1009" s="992"/>
      <c r="Z1009" s="991"/>
      <c r="AA1009" s="992"/>
      <c r="AB1009" s="992"/>
      <c r="AC1009" s="993"/>
      <c r="AD1009" s="991"/>
      <c r="AE1009" s="992"/>
      <c r="AF1009" s="992"/>
      <c r="AG1009" s="993"/>
    </row>
    <row r="1010" spans="1:33" s="29" customFormat="1" ht="14.25" customHeight="1" x14ac:dyDescent="0.2">
      <c r="A1010" s="43"/>
      <c r="B1010" s="43"/>
      <c r="C1010" s="1385" t="s">
        <v>218</v>
      </c>
      <c r="D1010" s="1385"/>
      <c r="E1010" s="110"/>
      <c r="F1010" s="106"/>
      <c r="G1010" s="1384"/>
      <c r="H1010" s="1384"/>
      <c r="I1010" s="2028" t="s">
        <v>373</v>
      </c>
      <c r="J1010" s="2029"/>
      <c r="K1010" s="2029"/>
      <c r="L1010" s="2029"/>
      <c r="M1010" s="2029"/>
      <c r="N1010" s="2029"/>
      <c r="O1010" s="2029"/>
      <c r="P1010" s="2029"/>
      <c r="Q1010" s="2030"/>
      <c r="R1010" s="267"/>
      <c r="S1010" s="268"/>
      <c r="T1010" s="269"/>
      <c r="U1010" s="267"/>
      <c r="V1010" s="268"/>
      <c r="W1010" s="269"/>
      <c r="X1010" s="267"/>
      <c r="Y1010" s="268"/>
      <c r="Z1010" s="267"/>
      <c r="AA1010" s="268"/>
      <c r="AB1010" s="268"/>
      <c r="AC1010" s="269"/>
      <c r="AD1010" s="267"/>
      <c r="AE1010" s="268"/>
      <c r="AF1010" s="268"/>
      <c r="AG1010" s="269"/>
    </row>
    <row r="1011" spans="1:33" s="29" customFormat="1" ht="14.25" customHeight="1" x14ac:dyDescent="0.2">
      <c r="A1011" s="43"/>
      <c r="B1011" s="43"/>
      <c r="C1011" s="262"/>
      <c r="D1011" s="262"/>
      <c r="E1011" s="53">
        <v>412</v>
      </c>
      <c r="F1011" s="42"/>
      <c r="G1011" s="972"/>
      <c r="H1011" s="972"/>
      <c r="I1011" s="961" t="s">
        <v>374</v>
      </c>
      <c r="J1011" s="962"/>
      <c r="K1011" s="962"/>
      <c r="L1011" s="962"/>
      <c r="M1011" s="962"/>
      <c r="N1011" s="962"/>
      <c r="O1011" s="962"/>
      <c r="P1011" s="962"/>
      <c r="Q1011" s="963"/>
      <c r="R1011" s="267"/>
      <c r="S1011" s="268"/>
      <c r="T1011" s="269"/>
      <c r="U1011" s="267"/>
      <c r="V1011" s="268"/>
      <c r="W1011" s="269"/>
      <c r="X1011" s="267"/>
      <c r="Y1011" s="268"/>
      <c r="Z1011" s="267"/>
      <c r="AA1011" s="268"/>
      <c r="AB1011" s="268"/>
      <c r="AC1011" s="269"/>
      <c r="AD1011" s="267"/>
      <c r="AE1011" s="268"/>
      <c r="AF1011" s="268"/>
      <c r="AG1011" s="269"/>
    </row>
    <row r="1012" spans="1:33" s="29" customFormat="1" ht="20.25" customHeight="1" x14ac:dyDescent="0.2">
      <c r="A1012" s="43"/>
      <c r="B1012" s="43"/>
      <c r="C1012" s="262"/>
      <c r="D1012" s="262"/>
      <c r="E1012" s="53"/>
      <c r="F1012" s="106" t="s">
        <v>1059</v>
      </c>
      <c r="G1012" s="1392">
        <v>451</v>
      </c>
      <c r="H1012" s="1392"/>
      <c r="I1012" s="264" t="s">
        <v>375</v>
      </c>
      <c r="J1012" s="265"/>
      <c r="K1012" s="265"/>
      <c r="L1012" s="265"/>
      <c r="M1012" s="265"/>
      <c r="N1012" s="265"/>
      <c r="O1012" s="265"/>
      <c r="P1012" s="265"/>
      <c r="Q1012" s="266"/>
      <c r="R1012" s="267">
        <v>5000000</v>
      </c>
      <c r="S1012" s="268"/>
      <c r="T1012" s="269"/>
      <c r="U1012" s="267">
        <v>4770841.5999999996</v>
      </c>
      <c r="V1012" s="268"/>
      <c r="W1012" s="269"/>
      <c r="X1012" s="1743">
        <f t="shared" si="32"/>
        <v>0.95416831999999996</v>
      </c>
      <c r="Y1012" s="1345"/>
      <c r="Z1012" s="267"/>
      <c r="AA1012" s="268"/>
      <c r="AB1012" s="268"/>
      <c r="AC1012" s="269"/>
      <c r="AD1012" s="267">
        <f t="shared" si="33"/>
        <v>4770841.5999999996</v>
      </c>
      <c r="AE1012" s="268"/>
      <c r="AF1012" s="268"/>
      <c r="AG1012" s="269"/>
    </row>
    <row r="1013" spans="1:33" s="29" customFormat="1" ht="14.25" customHeight="1" x14ac:dyDescent="0.2">
      <c r="A1013" s="43"/>
      <c r="B1013" s="43"/>
      <c r="C1013" s="262"/>
      <c r="D1013" s="262"/>
      <c r="E1013" s="110"/>
      <c r="F1013" s="106"/>
      <c r="G1013" s="1392"/>
      <c r="H1013" s="1392"/>
      <c r="I1013" s="1542" t="s">
        <v>376</v>
      </c>
      <c r="J1013" s="1543"/>
      <c r="K1013" s="1543"/>
      <c r="L1013" s="1543"/>
      <c r="M1013" s="1543"/>
      <c r="N1013" s="1543"/>
      <c r="O1013" s="1543"/>
      <c r="P1013" s="1543"/>
      <c r="Q1013" s="1544"/>
      <c r="R1013" s="267"/>
      <c r="S1013" s="268"/>
      <c r="T1013" s="269"/>
      <c r="U1013" s="267"/>
      <c r="V1013" s="268"/>
      <c r="W1013" s="269"/>
      <c r="X1013" s="267"/>
      <c r="Y1013" s="268"/>
      <c r="Z1013" s="267"/>
      <c r="AA1013" s="268"/>
      <c r="AB1013" s="268"/>
      <c r="AC1013" s="269"/>
      <c r="AD1013" s="267"/>
      <c r="AE1013" s="268"/>
      <c r="AF1013" s="268"/>
      <c r="AG1013" s="269"/>
    </row>
    <row r="1014" spans="1:33" s="29" customFormat="1" ht="14.25" customHeight="1" x14ac:dyDescent="0.2">
      <c r="A1014" s="43"/>
      <c r="B1014" s="43"/>
      <c r="C1014" s="262"/>
      <c r="D1014" s="262"/>
      <c r="E1014" s="110"/>
      <c r="F1014" s="106"/>
      <c r="G1014" s="263" t="s">
        <v>313</v>
      </c>
      <c r="H1014" s="263"/>
      <c r="I1014" s="264" t="s">
        <v>314</v>
      </c>
      <c r="J1014" s="265"/>
      <c r="K1014" s="265"/>
      <c r="L1014" s="265"/>
      <c r="M1014" s="265"/>
      <c r="N1014" s="265"/>
      <c r="O1014" s="265"/>
      <c r="P1014" s="265"/>
      <c r="Q1014" s="266"/>
      <c r="R1014" s="267">
        <f>SUM(R1012:R1013)</f>
        <v>5000000</v>
      </c>
      <c r="S1014" s="268"/>
      <c r="T1014" s="269"/>
      <c r="U1014" s="267">
        <f>SUM(U1012:U1013)</f>
        <v>4770841.5999999996</v>
      </c>
      <c r="V1014" s="268"/>
      <c r="W1014" s="269"/>
      <c r="X1014" s="1743">
        <f t="shared" si="32"/>
        <v>0.95416831999999996</v>
      </c>
      <c r="Y1014" s="1345"/>
      <c r="Z1014" s="267"/>
      <c r="AA1014" s="268"/>
      <c r="AB1014" s="268"/>
      <c r="AC1014" s="269"/>
      <c r="AD1014" s="267">
        <f t="shared" si="33"/>
        <v>4770841.5999999996</v>
      </c>
      <c r="AE1014" s="268"/>
      <c r="AF1014" s="268"/>
      <c r="AG1014" s="269"/>
    </row>
    <row r="1015" spans="1:33" s="29" customFormat="1" ht="14.25" customHeight="1" x14ac:dyDescent="0.2">
      <c r="A1015" s="43"/>
      <c r="B1015" s="43"/>
      <c r="C1015" s="262"/>
      <c r="D1015" s="262"/>
      <c r="E1015" s="110"/>
      <c r="F1015" s="106"/>
      <c r="G1015" s="1392"/>
      <c r="H1015" s="1392"/>
      <c r="I1015" s="1034" t="s">
        <v>377</v>
      </c>
      <c r="J1015" s="1035"/>
      <c r="K1015" s="1035"/>
      <c r="L1015" s="1035"/>
      <c r="M1015" s="1035"/>
      <c r="N1015" s="1035"/>
      <c r="O1015" s="1035"/>
      <c r="P1015" s="1035"/>
      <c r="Q1015" s="1036"/>
      <c r="R1015" s="991">
        <f>R1014</f>
        <v>5000000</v>
      </c>
      <c r="S1015" s="992"/>
      <c r="T1015" s="993"/>
      <c r="U1015" s="991">
        <f>U1014</f>
        <v>4770841.5999999996</v>
      </c>
      <c r="V1015" s="992"/>
      <c r="W1015" s="993"/>
      <c r="X1015" s="1811">
        <f t="shared" si="32"/>
        <v>0.95416831999999996</v>
      </c>
      <c r="Y1015" s="1386"/>
      <c r="Z1015" s="991"/>
      <c r="AA1015" s="992"/>
      <c r="AB1015" s="992"/>
      <c r="AC1015" s="993"/>
      <c r="AD1015" s="991">
        <f t="shared" si="33"/>
        <v>4770841.5999999996</v>
      </c>
      <c r="AE1015" s="992"/>
      <c r="AF1015" s="992"/>
      <c r="AG1015" s="993"/>
    </row>
    <row r="1016" spans="1:33" s="29" customFormat="1" ht="36" customHeight="1" x14ac:dyDescent="0.2">
      <c r="A1016" s="43"/>
      <c r="B1016" s="43"/>
      <c r="C1016" s="1627" t="s">
        <v>1255</v>
      </c>
      <c r="D1016" s="1628"/>
      <c r="E1016" s="110"/>
      <c r="F1016" s="106"/>
      <c r="G1016" s="1390"/>
      <c r="H1016" s="1391"/>
      <c r="I1016" s="1034" t="s">
        <v>1241</v>
      </c>
      <c r="J1016" s="1035"/>
      <c r="K1016" s="1035"/>
      <c r="L1016" s="1035"/>
      <c r="M1016" s="1035"/>
      <c r="N1016" s="1035"/>
      <c r="O1016" s="1035"/>
      <c r="P1016" s="1035"/>
      <c r="Q1016" s="1035"/>
      <c r="R1016" s="991"/>
      <c r="S1016" s="992"/>
      <c r="T1016" s="993"/>
      <c r="U1016" s="991"/>
      <c r="V1016" s="992"/>
      <c r="W1016" s="992"/>
      <c r="X1016" s="992"/>
      <c r="Y1016" s="992"/>
      <c r="Z1016" s="991"/>
      <c r="AA1016" s="992"/>
      <c r="AB1016" s="992"/>
      <c r="AC1016" s="992"/>
      <c r="AD1016" s="991"/>
      <c r="AE1016" s="992"/>
      <c r="AF1016" s="992"/>
      <c r="AG1016" s="992"/>
    </row>
    <row r="1017" spans="1:33" s="29" customFormat="1" ht="14.25" customHeight="1" x14ac:dyDescent="0.2">
      <c r="A1017" s="43"/>
      <c r="B1017" s="43"/>
      <c r="C1017" s="1390"/>
      <c r="D1017" s="1391"/>
      <c r="E1017" s="110">
        <v>412</v>
      </c>
      <c r="F1017" s="106"/>
      <c r="G1017" s="1390"/>
      <c r="H1017" s="1391"/>
      <c r="I1017" s="961" t="s">
        <v>374</v>
      </c>
      <c r="J1017" s="962"/>
      <c r="K1017" s="962"/>
      <c r="L1017" s="962"/>
      <c r="M1017" s="962"/>
      <c r="N1017" s="962"/>
      <c r="O1017" s="962"/>
      <c r="P1017" s="962"/>
      <c r="Q1017" s="963"/>
      <c r="R1017" s="991"/>
      <c r="S1017" s="992"/>
      <c r="T1017" s="993"/>
      <c r="U1017" s="991"/>
      <c r="V1017" s="992"/>
      <c r="W1017" s="992"/>
      <c r="X1017" s="992"/>
      <c r="Y1017" s="992"/>
      <c r="Z1017" s="991"/>
      <c r="AA1017" s="992"/>
      <c r="AB1017" s="992"/>
      <c r="AC1017" s="992"/>
      <c r="AD1017" s="991"/>
      <c r="AE1017" s="992"/>
      <c r="AF1017" s="992"/>
      <c r="AG1017" s="992"/>
    </row>
    <row r="1018" spans="1:33" s="29" customFormat="1" ht="14.25" customHeight="1" x14ac:dyDescent="0.2">
      <c r="A1018" s="43"/>
      <c r="B1018" s="43"/>
      <c r="C1018" s="1390"/>
      <c r="D1018" s="1391"/>
      <c r="E1018" s="110"/>
      <c r="F1018" s="106" t="s">
        <v>1282</v>
      </c>
      <c r="G1018" s="1390" t="s">
        <v>1227</v>
      </c>
      <c r="H1018" s="1391"/>
      <c r="I1018" s="264" t="s">
        <v>117</v>
      </c>
      <c r="J1018" s="265"/>
      <c r="K1018" s="265"/>
      <c r="L1018" s="265"/>
      <c r="M1018" s="265"/>
      <c r="N1018" s="265"/>
      <c r="O1018" s="265"/>
      <c r="P1018" s="265"/>
      <c r="Q1018" s="265"/>
      <c r="R1018" s="267">
        <f>679853+4250000</f>
        <v>4929853</v>
      </c>
      <c r="S1018" s="268"/>
      <c r="T1018" s="268"/>
      <c r="U1018" s="267">
        <v>679851.67</v>
      </c>
      <c r="V1018" s="268"/>
      <c r="W1018" s="268"/>
      <c r="X1018" s="1345">
        <f t="shared" si="32"/>
        <v>0.13790505923807464</v>
      </c>
      <c r="Y1018" s="1345"/>
      <c r="Z1018" s="991"/>
      <c r="AA1018" s="992"/>
      <c r="AB1018" s="992"/>
      <c r="AC1018" s="992"/>
      <c r="AD1018" s="267">
        <f t="shared" si="33"/>
        <v>679851.67</v>
      </c>
      <c r="AE1018" s="268"/>
      <c r="AF1018" s="268"/>
      <c r="AG1018" s="269"/>
    </row>
    <row r="1019" spans="1:33" s="29" customFormat="1" ht="14.25" customHeight="1" x14ac:dyDescent="0.2">
      <c r="A1019" s="43"/>
      <c r="B1019" s="43"/>
      <c r="C1019" s="1390"/>
      <c r="D1019" s="1391"/>
      <c r="E1019" s="110"/>
      <c r="F1019" s="106" t="s">
        <v>1283</v>
      </c>
      <c r="G1019" s="1390" t="s">
        <v>646</v>
      </c>
      <c r="H1019" s="1391"/>
      <c r="I1019" s="264" t="s">
        <v>765</v>
      </c>
      <c r="J1019" s="265"/>
      <c r="K1019" s="265"/>
      <c r="L1019" s="265"/>
      <c r="M1019" s="265"/>
      <c r="N1019" s="265"/>
      <c r="O1019" s="265"/>
      <c r="P1019" s="265"/>
      <c r="Q1019" s="265"/>
      <c r="R1019" s="267">
        <v>9251000</v>
      </c>
      <c r="S1019" s="268"/>
      <c r="T1019" s="268"/>
      <c r="U1019" s="267">
        <v>5139920.99</v>
      </c>
      <c r="V1019" s="268"/>
      <c r="W1019" s="268"/>
      <c r="X1019" s="1345">
        <f t="shared" si="32"/>
        <v>0.55560706842503516</v>
      </c>
      <c r="Y1019" s="1345"/>
      <c r="Z1019" s="991"/>
      <c r="AA1019" s="992"/>
      <c r="AB1019" s="992"/>
      <c r="AC1019" s="992"/>
      <c r="AD1019" s="267">
        <f t="shared" si="33"/>
        <v>5139920.99</v>
      </c>
      <c r="AE1019" s="268"/>
      <c r="AF1019" s="268"/>
      <c r="AG1019" s="269"/>
    </row>
    <row r="1020" spans="1:33" s="29" customFormat="1" ht="14.25" customHeight="1" x14ac:dyDescent="0.2">
      <c r="A1020" s="43"/>
      <c r="B1020" s="43"/>
      <c r="C1020" s="1390"/>
      <c r="D1020" s="1391"/>
      <c r="E1020" s="110"/>
      <c r="F1020" s="106" t="s">
        <v>1284</v>
      </c>
      <c r="G1020" s="1390" t="s">
        <v>1220</v>
      </c>
      <c r="H1020" s="1391"/>
      <c r="I1020" s="264" t="s">
        <v>1242</v>
      </c>
      <c r="J1020" s="265"/>
      <c r="K1020" s="265"/>
      <c r="L1020" s="265"/>
      <c r="M1020" s="265"/>
      <c r="N1020" s="265"/>
      <c r="O1020" s="265"/>
      <c r="P1020" s="265"/>
      <c r="Q1020" s="265"/>
      <c r="R1020" s="267">
        <v>2442000</v>
      </c>
      <c r="S1020" s="268"/>
      <c r="T1020" s="268"/>
      <c r="U1020" s="267">
        <v>0</v>
      </c>
      <c r="V1020" s="268"/>
      <c r="W1020" s="268"/>
      <c r="X1020" s="1345">
        <f t="shared" si="32"/>
        <v>0</v>
      </c>
      <c r="Y1020" s="1345"/>
      <c r="Z1020" s="991"/>
      <c r="AA1020" s="992"/>
      <c r="AB1020" s="992"/>
      <c r="AC1020" s="992"/>
      <c r="AD1020" s="267">
        <f t="shared" si="33"/>
        <v>0</v>
      </c>
      <c r="AE1020" s="268"/>
      <c r="AF1020" s="268"/>
      <c r="AG1020" s="269"/>
    </row>
    <row r="1021" spans="1:33" s="29" customFormat="1" ht="14.25" customHeight="1" x14ac:dyDescent="0.2">
      <c r="A1021" s="43"/>
      <c r="B1021" s="43"/>
      <c r="C1021" s="1390"/>
      <c r="D1021" s="1391"/>
      <c r="E1021" s="110"/>
      <c r="F1021" s="106"/>
      <c r="G1021" s="1390"/>
      <c r="H1021" s="1391"/>
      <c r="I1021" s="264" t="s">
        <v>1249</v>
      </c>
      <c r="J1021" s="265"/>
      <c r="K1021" s="265"/>
      <c r="L1021" s="265"/>
      <c r="M1021" s="265"/>
      <c r="N1021" s="265"/>
      <c r="O1021" s="265"/>
      <c r="P1021" s="265"/>
      <c r="Q1021" s="265"/>
      <c r="R1021" s="267"/>
      <c r="S1021" s="268"/>
      <c r="T1021" s="269"/>
      <c r="U1021" s="267"/>
      <c r="V1021" s="268"/>
      <c r="W1021" s="268"/>
      <c r="X1021" s="268"/>
      <c r="Y1021" s="268"/>
      <c r="Z1021" s="991"/>
      <c r="AA1021" s="992"/>
      <c r="AB1021" s="992"/>
      <c r="AC1021" s="992"/>
      <c r="AD1021" s="267"/>
      <c r="AE1021" s="268"/>
      <c r="AF1021" s="268"/>
      <c r="AG1021" s="269"/>
    </row>
    <row r="1022" spans="1:33" s="29" customFormat="1" ht="14.25" customHeight="1" x14ac:dyDescent="0.2">
      <c r="A1022" s="43"/>
      <c r="B1022" s="43"/>
      <c r="C1022" s="1390"/>
      <c r="D1022" s="1391"/>
      <c r="E1022" s="110"/>
      <c r="F1022" s="106"/>
      <c r="G1022" s="995" t="s">
        <v>313</v>
      </c>
      <c r="H1022" s="996"/>
      <c r="I1022" s="264" t="s">
        <v>314</v>
      </c>
      <c r="J1022" s="265"/>
      <c r="K1022" s="265"/>
      <c r="L1022" s="265"/>
      <c r="M1022" s="265"/>
      <c r="N1022" s="265"/>
      <c r="O1022" s="265"/>
      <c r="P1022" s="265"/>
      <c r="Q1022" s="265"/>
      <c r="R1022" s="267">
        <f>679853+4250000</f>
        <v>4929853</v>
      </c>
      <c r="S1022" s="268"/>
      <c r="T1022" s="268"/>
      <c r="U1022" s="267">
        <v>679851.67</v>
      </c>
      <c r="V1022" s="268"/>
      <c r="W1022" s="268"/>
      <c r="X1022" s="1345">
        <f t="shared" si="32"/>
        <v>0.13790505923807464</v>
      </c>
      <c r="Y1022" s="1345"/>
      <c r="Z1022" s="991"/>
      <c r="AA1022" s="992"/>
      <c r="AB1022" s="992"/>
      <c r="AC1022" s="992"/>
      <c r="AD1022" s="267">
        <f t="shared" si="33"/>
        <v>679851.67</v>
      </c>
      <c r="AE1022" s="268"/>
      <c r="AF1022" s="268"/>
      <c r="AG1022" s="269"/>
    </row>
    <row r="1023" spans="1:33" s="29" customFormat="1" ht="14.25" customHeight="1" x14ac:dyDescent="0.2">
      <c r="A1023" s="43"/>
      <c r="B1023" s="43"/>
      <c r="C1023" s="1390"/>
      <c r="D1023" s="1391"/>
      <c r="E1023" s="110"/>
      <c r="F1023" s="106"/>
      <c r="G1023" s="995" t="s">
        <v>361</v>
      </c>
      <c r="H1023" s="996"/>
      <c r="I1023" s="1542" t="s">
        <v>362</v>
      </c>
      <c r="J1023" s="1543"/>
      <c r="K1023" s="1543"/>
      <c r="L1023" s="1543"/>
      <c r="M1023" s="1543"/>
      <c r="N1023" s="1543"/>
      <c r="O1023" s="1543"/>
      <c r="P1023" s="1543"/>
      <c r="Q1023" s="1543"/>
      <c r="R1023" s="267">
        <v>0</v>
      </c>
      <c r="S1023" s="268"/>
      <c r="T1023" s="269"/>
      <c r="U1023" s="267">
        <v>0</v>
      </c>
      <c r="V1023" s="268"/>
      <c r="W1023" s="268"/>
      <c r="X1023" s="1345"/>
      <c r="Y1023" s="1345"/>
      <c r="Z1023" s="991"/>
      <c r="AA1023" s="992"/>
      <c r="AB1023" s="992"/>
      <c r="AC1023" s="992"/>
      <c r="AD1023" s="267">
        <f t="shared" si="33"/>
        <v>0</v>
      </c>
      <c r="AE1023" s="268"/>
      <c r="AF1023" s="268"/>
      <c r="AG1023" s="269"/>
    </row>
    <row r="1024" spans="1:33" s="29" customFormat="1" ht="14.25" customHeight="1" x14ac:dyDescent="0.2">
      <c r="A1024" s="43"/>
      <c r="B1024" s="43"/>
      <c r="C1024" s="1390"/>
      <c r="D1024" s="1391"/>
      <c r="E1024" s="110"/>
      <c r="F1024" s="106"/>
      <c r="G1024" s="995" t="s">
        <v>1214</v>
      </c>
      <c r="H1024" s="996"/>
      <c r="I1024" s="1542" t="s">
        <v>1215</v>
      </c>
      <c r="J1024" s="1543"/>
      <c r="K1024" s="1543"/>
      <c r="L1024" s="1543"/>
      <c r="M1024" s="1543"/>
      <c r="N1024" s="1543"/>
      <c r="O1024" s="1543"/>
      <c r="P1024" s="1543"/>
      <c r="Q1024" s="1543"/>
      <c r="R1024" s="267">
        <v>11693000</v>
      </c>
      <c r="S1024" s="268"/>
      <c r="T1024" s="268"/>
      <c r="U1024" s="267">
        <v>5139920.99</v>
      </c>
      <c r="V1024" s="268"/>
      <c r="W1024" s="268"/>
      <c r="X1024" s="1345">
        <f t="shared" si="32"/>
        <v>0.43957247840588387</v>
      </c>
      <c r="Y1024" s="1345"/>
      <c r="Z1024" s="991"/>
      <c r="AA1024" s="992"/>
      <c r="AB1024" s="992"/>
      <c r="AC1024" s="992"/>
      <c r="AD1024" s="267">
        <f t="shared" si="33"/>
        <v>5139920.99</v>
      </c>
      <c r="AE1024" s="268"/>
      <c r="AF1024" s="268"/>
      <c r="AG1024" s="269"/>
    </row>
    <row r="1025" spans="1:33" s="29" customFormat="1" ht="14.25" customHeight="1" x14ac:dyDescent="0.2">
      <c r="A1025" s="43"/>
      <c r="B1025" s="43"/>
      <c r="C1025" s="1390"/>
      <c r="D1025" s="1391"/>
      <c r="E1025" s="110"/>
      <c r="F1025" s="106"/>
      <c r="G1025" s="1390"/>
      <c r="H1025" s="1391"/>
      <c r="I1025" s="1034" t="s">
        <v>1222</v>
      </c>
      <c r="J1025" s="1035"/>
      <c r="K1025" s="1035"/>
      <c r="L1025" s="1035"/>
      <c r="M1025" s="1035"/>
      <c r="N1025" s="1035"/>
      <c r="O1025" s="1035"/>
      <c r="P1025" s="1035"/>
      <c r="Q1025" s="1035"/>
      <c r="R1025" s="991">
        <f>SUM(R1022:R1024)</f>
        <v>16622853</v>
      </c>
      <c r="S1025" s="992"/>
      <c r="T1025" s="993"/>
      <c r="U1025" s="991">
        <f>SUM(U1022:U1024)</f>
        <v>5819772.6600000001</v>
      </c>
      <c r="V1025" s="992"/>
      <c r="W1025" s="993"/>
      <c r="X1025" s="1386">
        <f t="shared" ref="X1025:X1089" si="36">(U1025/R1025)</f>
        <v>0.35010672716650987</v>
      </c>
      <c r="Y1025" s="1386"/>
      <c r="Z1025" s="991"/>
      <c r="AA1025" s="992"/>
      <c r="AB1025" s="992"/>
      <c r="AC1025" s="992"/>
      <c r="AD1025" s="991">
        <f t="shared" ref="AD1025:AD1097" si="37">U1025+Z1025</f>
        <v>5819772.6600000001</v>
      </c>
      <c r="AE1025" s="992"/>
      <c r="AF1025" s="992"/>
      <c r="AG1025" s="993"/>
    </row>
    <row r="1026" spans="1:33" s="29" customFormat="1" ht="14.25" hidden="1" customHeight="1" x14ac:dyDescent="0.2">
      <c r="A1026" s="43"/>
      <c r="B1026" s="43"/>
      <c r="C1026" s="100"/>
      <c r="D1026" s="100"/>
      <c r="E1026" s="110"/>
      <c r="F1026" s="106"/>
      <c r="G1026" s="102"/>
      <c r="H1026" s="102"/>
      <c r="I1026" s="1034"/>
      <c r="J1026" s="1035"/>
      <c r="K1026" s="1035"/>
      <c r="L1026" s="1035"/>
      <c r="M1026" s="1035"/>
      <c r="N1026" s="1035"/>
      <c r="O1026" s="1035"/>
      <c r="P1026" s="1035"/>
      <c r="Q1026" s="1036"/>
      <c r="R1026" s="991"/>
      <c r="S1026" s="992"/>
      <c r="T1026" s="993"/>
      <c r="U1026" s="991"/>
      <c r="V1026" s="992"/>
      <c r="W1026" s="993"/>
      <c r="X1026" s="991" t="e">
        <f t="shared" si="36"/>
        <v>#DIV/0!</v>
      </c>
      <c r="Y1026" s="992"/>
      <c r="Z1026" s="991"/>
      <c r="AA1026" s="992"/>
      <c r="AB1026" s="992"/>
      <c r="AC1026" s="993"/>
      <c r="AD1026" s="991">
        <f t="shared" si="37"/>
        <v>0</v>
      </c>
      <c r="AE1026" s="992"/>
      <c r="AF1026" s="992"/>
      <c r="AG1026" s="993"/>
    </row>
    <row r="1027" spans="1:33" s="29" customFormat="1" ht="14.25" hidden="1" customHeight="1" x14ac:dyDescent="0.2">
      <c r="A1027" s="43"/>
      <c r="B1027" s="43"/>
      <c r="C1027" s="100"/>
      <c r="D1027" s="100"/>
      <c r="E1027" s="110"/>
      <c r="F1027" s="106"/>
      <c r="G1027" s="102"/>
      <c r="H1027" s="102"/>
      <c r="I1027" s="1034"/>
      <c r="J1027" s="1035"/>
      <c r="K1027" s="1035"/>
      <c r="L1027" s="1035"/>
      <c r="M1027" s="1035"/>
      <c r="N1027" s="1035"/>
      <c r="O1027" s="1035"/>
      <c r="P1027" s="1035"/>
      <c r="Q1027" s="1036"/>
      <c r="R1027" s="991"/>
      <c r="S1027" s="992"/>
      <c r="T1027" s="993"/>
      <c r="U1027" s="991"/>
      <c r="V1027" s="992"/>
      <c r="W1027" s="993"/>
      <c r="X1027" s="991" t="e">
        <f t="shared" si="36"/>
        <v>#DIV/0!</v>
      </c>
      <c r="Y1027" s="992"/>
      <c r="Z1027" s="991"/>
      <c r="AA1027" s="992"/>
      <c r="AB1027" s="992"/>
      <c r="AC1027" s="993"/>
      <c r="AD1027" s="991">
        <f t="shared" si="37"/>
        <v>0</v>
      </c>
      <c r="AE1027" s="992"/>
      <c r="AF1027" s="992"/>
      <c r="AG1027" s="993"/>
    </row>
    <row r="1028" spans="1:33" s="29" customFormat="1" ht="14.25" hidden="1" customHeight="1" x14ac:dyDescent="0.2">
      <c r="A1028" s="43"/>
      <c r="B1028" s="43"/>
      <c r="C1028" s="100"/>
      <c r="D1028" s="100"/>
      <c r="E1028" s="110"/>
      <c r="F1028" s="106"/>
      <c r="G1028" s="102"/>
      <c r="H1028" s="102"/>
      <c r="I1028" s="1034"/>
      <c r="J1028" s="1035"/>
      <c r="K1028" s="1035"/>
      <c r="L1028" s="1035"/>
      <c r="M1028" s="1035"/>
      <c r="N1028" s="1035"/>
      <c r="O1028" s="1035"/>
      <c r="P1028" s="1035"/>
      <c r="Q1028" s="1036"/>
      <c r="R1028" s="991"/>
      <c r="S1028" s="992"/>
      <c r="T1028" s="993"/>
      <c r="U1028" s="991"/>
      <c r="V1028" s="992"/>
      <c r="W1028" s="993"/>
      <c r="X1028" s="991" t="e">
        <f t="shared" si="36"/>
        <v>#DIV/0!</v>
      </c>
      <c r="Y1028" s="992"/>
      <c r="Z1028" s="991"/>
      <c r="AA1028" s="992"/>
      <c r="AB1028" s="992"/>
      <c r="AC1028" s="993"/>
      <c r="AD1028" s="991">
        <f t="shared" si="37"/>
        <v>0</v>
      </c>
      <c r="AE1028" s="992"/>
      <c r="AF1028" s="992"/>
      <c r="AG1028" s="993"/>
    </row>
    <row r="1029" spans="1:33" s="29" customFormat="1" ht="14.25" hidden="1" customHeight="1" x14ac:dyDescent="0.2">
      <c r="A1029" s="43"/>
      <c r="B1029" s="43"/>
      <c r="C1029" s="100"/>
      <c r="D1029" s="100"/>
      <c r="E1029" s="110"/>
      <c r="F1029" s="106"/>
      <c r="G1029" s="102"/>
      <c r="H1029" s="102"/>
      <c r="I1029" s="1034"/>
      <c r="J1029" s="1035"/>
      <c r="K1029" s="1035"/>
      <c r="L1029" s="1035"/>
      <c r="M1029" s="1035"/>
      <c r="N1029" s="1035"/>
      <c r="O1029" s="1035"/>
      <c r="P1029" s="1035"/>
      <c r="Q1029" s="1036"/>
      <c r="R1029" s="991"/>
      <c r="S1029" s="992"/>
      <c r="T1029" s="993"/>
      <c r="U1029" s="991"/>
      <c r="V1029" s="992"/>
      <c r="W1029" s="993"/>
      <c r="X1029" s="991" t="e">
        <f t="shared" si="36"/>
        <v>#DIV/0!</v>
      </c>
      <c r="Y1029" s="992"/>
      <c r="Z1029" s="991"/>
      <c r="AA1029" s="992"/>
      <c r="AB1029" s="992"/>
      <c r="AC1029" s="993"/>
      <c r="AD1029" s="991">
        <f t="shared" si="37"/>
        <v>0</v>
      </c>
      <c r="AE1029" s="992"/>
      <c r="AF1029" s="992"/>
      <c r="AG1029" s="993"/>
    </row>
    <row r="1030" spans="1:33" s="29" customFormat="1" ht="14.25" hidden="1" customHeight="1" x14ac:dyDescent="0.2">
      <c r="A1030" s="43"/>
      <c r="B1030" s="43"/>
      <c r="C1030" s="100"/>
      <c r="D1030" s="100"/>
      <c r="E1030" s="110"/>
      <c r="F1030" s="106"/>
      <c r="G1030" s="102"/>
      <c r="H1030" s="102"/>
      <c r="I1030" s="1034"/>
      <c r="J1030" s="1035"/>
      <c r="K1030" s="1035"/>
      <c r="L1030" s="1035"/>
      <c r="M1030" s="1035"/>
      <c r="N1030" s="1035"/>
      <c r="O1030" s="1035"/>
      <c r="P1030" s="1035"/>
      <c r="Q1030" s="1036"/>
      <c r="R1030" s="991"/>
      <c r="S1030" s="992"/>
      <c r="T1030" s="993"/>
      <c r="U1030" s="991"/>
      <c r="V1030" s="992"/>
      <c r="W1030" s="993"/>
      <c r="X1030" s="991" t="e">
        <f t="shared" si="36"/>
        <v>#DIV/0!</v>
      </c>
      <c r="Y1030" s="992"/>
      <c r="Z1030" s="991"/>
      <c r="AA1030" s="992"/>
      <c r="AB1030" s="992"/>
      <c r="AC1030" s="993"/>
      <c r="AD1030" s="991">
        <f t="shared" si="37"/>
        <v>0</v>
      </c>
      <c r="AE1030" s="992"/>
      <c r="AF1030" s="992"/>
      <c r="AG1030" s="993"/>
    </row>
    <row r="1031" spans="1:33" s="29" customFormat="1" ht="14.25" hidden="1" customHeight="1" x14ac:dyDescent="0.2">
      <c r="A1031" s="43"/>
      <c r="B1031" s="43"/>
      <c r="C1031" s="100"/>
      <c r="D1031" s="100"/>
      <c r="E1031" s="110"/>
      <c r="F1031" s="106"/>
      <c r="G1031" s="102"/>
      <c r="H1031" s="102"/>
      <c r="I1031" s="1034"/>
      <c r="J1031" s="1035"/>
      <c r="K1031" s="1035"/>
      <c r="L1031" s="1035"/>
      <c r="M1031" s="1035"/>
      <c r="N1031" s="1035"/>
      <c r="O1031" s="1035"/>
      <c r="P1031" s="1035"/>
      <c r="Q1031" s="1036"/>
      <c r="R1031" s="991"/>
      <c r="S1031" s="992"/>
      <c r="T1031" s="993"/>
      <c r="U1031" s="991"/>
      <c r="V1031" s="992"/>
      <c r="W1031" s="993"/>
      <c r="X1031" s="991" t="e">
        <f t="shared" si="36"/>
        <v>#DIV/0!</v>
      </c>
      <c r="Y1031" s="992"/>
      <c r="Z1031" s="991"/>
      <c r="AA1031" s="992"/>
      <c r="AB1031" s="992"/>
      <c r="AC1031" s="993"/>
      <c r="AD1031" s="991">
        <f t="shared" si="37"/>
        <v>0</v>
      </c>
      <c r="AE1031" s="992"/>
      <c r="AF1031" s="992"/>
      <c r="AG1031" s="993"/>
    </row>
    <row r="1032" spans="1:33" s="29" customFormat="1" ht="14.25" hidden="1" customHeight="1" x14ac:dyDescent="0.2">
      <c r="A1032" s="43"/>
      <c r="B1032" s="43"/>
      <c r="C1032" s="100"/>
      <c r="D1032" s="100"/>
      <c r="E1032" s="110"/>
      <c r="F1032" s="106"/>
      <c r="G1032" s="102"/>
      <c r="H1032" s="102"/>
      <c r="I1032" s="1034"/>
      <c r="J1032" s="1035"/>
      <c r="K1032" s="1035"/>
      <c r="L1032" s="1035"/>
      <c r="M1032" s="1035"/>
      <c r="N1032" s="1035"/>
      <c r="O1032" s="1035"/>
      <c r="P1032" s="1035"/>
      <c r="Q1032" s="1036"/>
      <c r="R1032" s="991"/>
      <c r="S1032" s="992"/>
      <c r="T1032" s="993"/>
      <c r="U1032" s="991"/>
      <c r="V1032" s="992"/>
      <c r="W1032" s="993"/>
      <c r="X1032" s="991" t="e">
        <f t="shared" si="36"/>
        <v>#DIV/0!</v>
      </c>
      <c r="Y1032" s="992"/>
      <c r="Z1032" s="991"/>
      <c r="AA1032" s="992"/>
      <c r="AB1032" s="992"/>
      <c r="AC1032" s="993"/>
      <c r="AD1032" s="991">
        <f t="shared" si="37"/>
        <v>0</v>
      </c>
      <c r="AE1032" s="992"/>
      <c r="AF1032" s="992"/>
      <c r="AG1032" s="993"/>
    </row>
    <row r="1033" spans="1:33" s="29" customFormat="1" ht="14.25" customHeight="1" x14ac:dyDescent="0.2">
      <c r="A1033" s="43"/>
      <c r="B1033" s="43"/>
      <c r="C1033" s="262"/>
      <c r="D1033" s="262"/>
      <c r="E1033" s="110"/>
      <c r="F1033" s="106"/>
      <c r="G1033" s="1384"/>
      <c r="H1033" s="1384"/>
      <c r="I1033" s="264" t="s">
        <v>378</v>
      </c>
      <c r="J1033" s="265"/>
      <c r="K1033" s="265"/>
      <c r="L1033" s="265"/>
      <c r="M1033" s="265"/>
      <c r="N1033" s="265"/>
      <c r="O1033" s="265"/>
      <c r="P1033" s="265"/>
      <c r="Q1033" s="266"/>
      <c r="R1033" s="267"/>
      <c r="S1033" s="268"/>
      <c r="T1033" s="269"/>
      <c r="U1033" s="267"/>
      <c r="V1033" s="268"/>
      <c r="W1033" s="269"/>
      <c r="X1033" s="267"/>
      <c r="Y1033" s="268"/>
      <c r="Z1033" s="267"/>
      <c r="AA1033" s="268"/>
      <c r="AB1033" s="268"/>
      <c r="AC1033" s="269"/>
      <c r="AD1033" s="267"/>
      <c r="AE1033" s="268"/>
      <c r="AF1033" s="268"/>
      <c r="AG1033" s="269"/>
    </row>
    <row r="1034" spans="1:33" s="29" customFormat="1" ht="14.25" customHeight="1" x14ac:dyDescent="0.2">
      <c r="A1034" s="43"/>
      <c r="B1034" s="43"/>
      <c r="C1034" s="262"/>
      <c r="D1034" s="262"/>
      <c r="E1034" s="110"/>
      <c r="F1034" s="106"/>
      <c r="G1034" s="263" t="s">
        <v>313</v>
      </c>
      <c r="H1034" s="263"/>
      <c r="I1034" s="264" t="s">
        <v>314</v>
      </c>
      <c r="J1034" s="265"/>
      <c r="K1034" s="265"/>
      <c r="L1034" s="265"/>
      <c r="M1034" s="265"/>
      <c r="N1034" s="265"/>
      <c r="O1034" s="265"/>
      <c r="P1034" s="265"/>
      <c r="Q1034" s="266"/>
      <c r="R1034" s="267">
        <f>R1007+R1014+R1022</f>
        <v>12973853</v>
      </c>
      <c r="S1034" s="268"/>
      <c r="T1034" s="269"/>
      <c r="U1034" s="267">
        <f>U1007+U1014+U1022</f>
        <v>8490173.4700000007</v>
      </c>
      <c r="V1034" s="268"/>
      <c r="W1034" s="269"/>
      <c r="X1034" s="1743">
        <f t="shared" si="36"/>
        <v>0.65440647970961296</v>
      </c>
      <c r="Y1034" s="1345"/>
      <c r="Z1034" s="267"/>
      <c r="AA1034" s="268"/>
      <c r="AB1034" s="268"/>
      <c r="AC1034" s="269"/>
      <c r="AD1034" s="267">
        <f t="shared" si="37"/>
        <v>8490173.4700000007</v>
      </c>
      <c r="AE1034" s="268"/>
      <c r="AF1034" s="268"/>
      <c r="AG1034" s="269"/>
    </row>
    <row r="1035" spans="1:33" s="29" customFormat="1" ht="14.25" customHeight="1" x14ac:dyDescent="0.2">
      <c r="A1035" s="43"/>
      <c r="B1035" s="43"/>
      <c r="C1035" s="262"/>
      <c r="D1035" s="262"/>
      <c r="E1035" s="110"/>
      <c r="F1035" s="106"/>
      <c r="G1035" s="263" t="s">
        <v>361</v>
      </c>
      <c r="H1035" s="263"/>
      <c r="I1035" s="1542" t="s">
        <v>362</v>
      </c>
      <c r="J1035" s="1543"/>
      <c r="K1035" s="1543"/>
      <c r="L1035" s="1543"/>
      <c r="M1035" s="1543"/>
      <c r="N1035" s="1543"/>
      <c r="O1035" s="1543"/>
      <c r="P1035" s="1543"/>
      <c r="Q1035" s="1544"/>
      <c r="R1035" s="267">
        <v>0</v>
      </c>
      <c r="S1035" s="268"/>
      <c r="T1035" s="269"/>
      <c r="U1035" s="267">
        <v>0</v>
      </c>
      <c r="V1035" s="268"/>
      <c r="W1035" s="269"/>
      <c r="X1035" s="1743"/>
      <c r="Y1035" s="1345"/>
      <c r="Z1035" s="267"/>
      <c r="AA1035" s="268"/>
      <c r="AB1035" s="268"/>
      <c r="AC1035" s="269"/>
      <c r="AD1035" s="267">
        <f t="shared" si="37"/>
        <v>0</v>
      </c>
      <c r="AE1035" s="268"/>
      <c r="AF1035" s="268"/>
      <c r="AG1035" s="269"/>
    </row>
    <row r="1036" spans="1:33" s="29" customFormat="1" ht="14.25" customHeight="1" x14ac:dyDescent="0.2">
      <c r="A1036" s="43"/>
      <c r="B1036" s="43"/>
      <c r="C1036" s="1390"/>
      <c r="D1036" s="1391"/>
      <c r="E1036" s="110"/>
      <c r="F1036" s="106"/>
      <c r="G1036" s="995" t="s">
        <v>1214</v>
      </c>
      <c r="H1036" s="996"/>
      <c r="I1036" s="1542" t="s">
        <v>1215</v>
      </c>
      <c r="J1036" s="1543"/>
      <c r="K1036" s="1543"/>
      <c r="L1036" s="1543"/>
      <c r="M1036" s="1543"/>
      <c r="N1036" s="1543"/>
      <c r="O1036" s="1543"/>
      <c r="P1036" s="1543"/>
      <c r="Q1036" s="1543"/>
      <c r="R1036" s="267">
        <f>R1024</f>
        <v>11693000</v>
      </c>
      <c r="S1036" s="268"/>
      <c r="T1036" s="269"/>
      <c r="U1036" s="267">
        <f>U1024</f>
        <v>5139920.99</v>
      </c>
      <c r="V1036" s="268"/>
      <c r="W1036" s="269"/>
      <c r="X1036" s="1345">
        <f t="shared" si="36"/>
        <v>0.43957247840588387</v>
      </c>
      <c r="Y1036" s="1345"/>
      <c r="Z1036" s="991"/>
      <c r="AA1036" s="992"/>
      <c r="AB1036" s="992"/>
      <c r="AC1036" s="992"/>
      <c r="AD1036" s="267">
        <f t="shared" si="37"/>
        <v>5139920.99</v>
      </c>
      <c r="AE1036" s="268"/>
      <c r="AF1036" s="268"/>
      <c r="AG1036" s="269"/>
    </row>
    <row r="1037" spans="1:33" s="29" customFormat="1" ht="14.25" customHeight="1" x14ac:dyDescent="0.2">
      <c r="A1037" s="43"/>
      <c r="B1037" s="43"/>
      <c r="C1037" s="1393"/>
      <c r="D1037" s="1394"/>
      <c r="E1037" s="110"/>
      <c r="F1037" s="106"/>
      <c r="G1037" s="1368"/>
      <c r="H1037" s="1369"/>
      <c r="I1037" s="1034" t="s">
        <v>379</v>
      </c>
      <c r="J1037" s="1035"/>
      <c r="K1037" s="1035"/>
      <c r="L1037" s="1035"/>
      <c r="M1037" s="1035"/>
      <c r="N1037" s="1035"/>
      <c r="O1037" s="1035"/>
      <c r="P1037" s="1035"/>
      <c r="Q1037" s="1035"/>
      <c r="R1037" s="1401">
        <f>SUM(R1034:T1036)</f>
        <v>24666853</v>
      </c>
      <c r="S1037" s="1401"/>
      <c r="T1037" s="1401"/>
      <c r="U1037" s="1401">
        <f>SUM(U1034:W1036)</f>
        <v>13630094.460000001</v>
      </c>
      <c r="V1037" s="1401"/>
      <c r="W1037" s="1401"/>
      <c r="X1037" s="1386">
        <f t="shared" si="36"/>
        <v>0.55256722290435678</v>
      </c>
      <c r="Y1037" s="1386"/>
      <c r="Z1037" s="991"/>
      <c r="AA1037" s="992"/>
      <c r="AB1037" s="992"/>
      <c r="AC1037" s="992"/>
      <c r="AD1037" s="991">
        <f t="shared" si="37"/>
        <v>13630094.460000001</v>
      </c>
      <c r="AE1037" s="992"/>
      <c r="AF1037" s="992"/>
      <c r="AG1037" s="992"/>
    </row>
    <row r="1038" spans="1:33" s="29" customFormat="1" ht="14.25" customHeight="1" x14ac:dyDescent="0.2">
      <c r="A1038" s="43"/>
      <c r="B1038" s="43"/>
      <c r="C1038" s="262"/>
      <c r="D1038" s="262"/>
      <c r="E1038" s="110"/>
      <c r="F1038" s="106"/>
      <c r="G1038" s="1392"/>
      <c r="H1038" s="1392"/>
      <c r="I1038" s="1034"/>
      <c r="J1038" s="1035"/>
      <c r="K1038" s="1035"/>
      <c r="L1038" s="1035"/>
      <c r="M1038" s="1035"/>
      <c r="N1038" s="1035"/>
      <c r="O1038" s="1035"/>
      <c r="P1038" s="1035"/>
      <c r="Q1038" s="1036"/>
      <c r="R1038" s="1401"/>
      <c r="S1038" s="1401"/>
      <c r="T1038" s="1401"/>
      <c r="U1038" s="1401"/>
      <c r="V1038" s="1401"/>
      <c r="W1038" s="1401"/>
      <c r="X1038" s="992"/>
      <c r="Y1038" s="992"/>
      <c r="Z1038" s="991"/>
      <c r="AA1038" s="992"/>
      <c r="AB1038" s="992"/>
      <c r="AC1038" s="993"/>
      <c r="AD1038" s="991"/>
      <c r="AE1038" s="992"/>
      <c r="AF1038" s="992"/>
      <c r="AG1038" s="993"/>
    </row>
    <row r="1039" spans="1:33" s="29" customFormat="1" ht="15" customHeight="1" x14ac:dyDescent="0.2">
      <c r="A1039" s="43"/>
      <c r="B1039" s="43"/>
      <c r="C1039" s="1567" t="s">
        <v>380</v>
      </c>
      <c r="D1039" s="1567"/>
      <c r="E1039" s="47"/>
      <c r="F1039" s="116"/>
      <c r="G1039" s="1568"/>
      <c r="H1039" s="1568"/>
      <c r="I1039" s="976" t="s">
        <v>381</v>
      </c>
      <c r="J1039" s="977"/>
      <c r="K1039" s="977"/>
      <c r="L1039" s="977"/>
      <c r="M1039" s="977"/>
      <c r="N1039" s="977"/>
      <c r="O1039" s="977"/>
      <c r="P1039" s="977"/>
      <c r="Q1039" s="978"/>
      <c r="R1039" s="2111"/>
      <c r="S1039" s="2111"/>
      <c r="T1039" s="2111"/>
      <c r="U1039" s="2111"/>
      <c r="V1039" s="2111"/>
      <c r="W1039" s="2111"/>
      <c r="X1039" s="1837"/>
      <c r="Y1039" s="1837"/>
      <c r="Z1039" s="1836"/>
      <c r="AA1039" s="1837"/>
      <c r="AB1039" s="1837"/>
      <c r="AC1039" s="1838"/>
      <c r="AD1039" s="1836"/>
      <c r="AE1039" s="1837"/>
      <c r="AF1039" s="1837"/>
      <c r="AG1039" s="1838"/>
    </row>
    <row r="1040" spans="1:33" s="29" customFormat="1" ht="14.25" customHeight="1" x14ac:dyDescent="0.2">
      <c r="A1040" s="43"/>
      <c r="B1040" s="43"/>
      <c r="C1040" s="1385" t="s">
        <v>382</v>
      </c>
      <c r="D1040" s="1385"/>
      <c r="E1040" s="52"/>
      <c r="F1040" s="126"/>
      <c r="G1040" s="1739"/>
      <c r="H1040" s="1739"/>
      <c r="I1040" s="1824" t="s">
        <v>383</v>
      </c>
      <c r="J1040" s="1825"/>
      <c r="K1040" s="1825"/>
      <c r="L1040" s="1825"/>
      <c r="M1040" s="1825"/>
      <c r="N1040" s="1825"/>
      <c r="O1040" s="1825"/>
      <c r="P1040" s="1825"/>
      <c r="Q1040" s="1826"/>
      <c r="R1040" s="1401"/>
      <c r="S1040" s="1401"/>
      <c r="T1040" s="1401"/>
      <c r="U1040" s="1401"/>
      <c r="V1040" s="1401"/>
      <c r="W1040" s="1401"/>
      <c r="X1040" s="992"/>
      <c r="Y1040" s="992"/>
      <c r="Z1040" s="991"/>
      <c r="AA1040" s="992"/>
      <c r="AB1040" s="992"/>
      <c r="AC1040" s="993"/>
      <c r="AD1040" s="991"/>
      <c r="AE1040" s="992"/>
      <c r="AF1040" s="992"/>
      <c r="AG1040" s="993"/>
    </row>
    <row r="1041" spans="1:33" s="29" customFormat="1" ht="14.25" customHeight="1" x14ac:dyDescent="0.2">
      <c r="A1041" s="43"/>
      <c r="B1041" s="43"/>
      <c r="C1041" s="1557"/>
      <c r="D1041" s="1557"/>
      <c r="E1041" s="53">
        <v>473</v>
      </c>
      <c r="F1041" s="42"/>
      <c r="G1041" s="972"/>
      <c r="H1041" s="972"/>
      <c r="I1041" s="961" t="s">
        <v>384</v>
      </c>
      <c r="J1041" s="962"/>
      <c r="K1041" s="962"/>
      <c r="L1041" s="962"/>
      <c r="M1041" s="962"/>
      <c r="N1041" s="962"/>
      <c r="O1041" s="962"/>
      <c r="P1041" s="962"/>
      <c r="Q1041" s="963"/>
      <c r="R1041" s="1401"/>
      <c r="S1041" s="1401"/>
      <c r="T1041" s="1401"/>
      <c r="U1041" s="1401"/>
      <c r="V1041" s="1401"/>
      <c r="W1041" s="1401"/>
      <c r="X1041" s="992"/>
      <c r="Y1041" s="992"/>
      <c r="Z1041" s="991"/>
      <c r="AA1041" s="992"/>
      <c r="AB1041" s="992"/>
      <c r="AC1041" s="993"/>
      <c r="AD1041" s="991"/>
      <c r="AE1041" s="992"/>
      <c r="AF1041" s="992"/>
      <c r="AG1041" s="993"/>
    </row>
    <row r="1042" spans="1:33" s="29" customFormat="1" ht="15.75" customHeight="1" x14ac:dyDescent="0.2">
      <c r="A1042" s="43"/>
      <c r="B1042" s="43"/>
      <c r="C1042" s="1557"/>
      <c r="D1042" s="1557"/>
      <c r="E1042" s="130"/>
      <c r="F1042" s="131" t="s">
        <v>1079</v>
      </c>
      <c r="G1042" s="1392">
        <v>423</v>
      </c>
      <c r="H1042" s="1392"/>
      <c r="I1042" s="264" t="s">
        <v>117</v>
      </c>
      <c r="J1042" s="265"/>
      <c r="K1042" s="265"/>
      <c r="L1042" s="265"/>
      <c r="M1042" s="265"/>
      <c r="N1042" s="265"/>
      <c r="O1042" s="265"/>
      <c r="P1042" s="265"/>
      <c r="Q1042" s="266"/>
      <c r="R1042" s="953">
        <v>7418000</v>
      </c>
      <c r="S1042" s="953"/>
      <c r="T1042" s="953"/>
      <c r="U1042" s="953">
        <v>7006683.2000000002</v>
      </c>
      <c r="V1042" s="953"/>
      <c r="W1042" s="953"/>
      <c r="X1042" s="1345">
        <f t="shared" si="36"/>
        <v>0.94455152332165004</v>
      </c>
      <c r="Y1042" s="1345"/>
      <c r="Z1042" s="991"/>
      <c r="AA1042" s="992"/>
      <c r="AB1042" s="992"/>
      <c r="AC1042" s="993"/>
      <c r="AD1042" s="267">
        <f t="shared" si="37"/>
        <v>7006683.2000000002</v>
      </c>
      <c r="AE1042" s="268"/>
      <c r="AF1042" s="268"/>
      <c r="AG1042" s="269"/>
    </row>
    <row r="1043" spans="1:33" s="29" customFormat="1" ht="15.75" customHeight="1" x14ac:dyDescent="0.2">
      <c r="A1043" s="43"/>
      <c r="B1043" s="43"/>
      <c r="C1043" s="1557"/>
      <c r="D1043" s="1557"/>
      <c r="E1043" s="130"/>
      <c r="F1043" s="131" t="s">
        <v>1080</v>
      </c>
      <c r="G1043" s="1392">
        <v>425</v>
      </c>
      <c r="H1043" s="1392"/>
      <c r="I1043" s="264" t="s">
        <v>119</v>
      </c>
      <c r="J1043" s="265"/>
      <c r="K1043" s="265"/>
      <c r="L1043" s="265"/>
      <c r="M1043" s="265"/>
      <c r="N1043" s="265"/>
      <c r="O1043" s="265"/>
      <c r="P1043" s="265"/>
      <c r="Q1043" s="266"/>
      <c r="R1043" s="953">
        <v>2655000</v>
      </c>
      <c r="S1043" s="953"/>
      <c r="T1043" s="953"/>
      <c r="U1043" s="953">
        <v>2577455</v>
      </c>
      <c r="V1043" s="953"/>
      <c r="W1043" s="953"/>
      <c r="X1043" s="1345">
        <f t="shared" si="36"/>
        <v>0.97079284369114882</v>
      </c>
      <c r="Y1043" s="1345"/>
      <c r="Z1043" s="991"/>
      <c r="AA1043" s="992"/>
      <c r="AB1043" s="992"/>
      <c r="AC1043" s="993"/>
      <c r="AD1043" s="267">
        <f t="shared" si="37"/>
        <v>2577455</v>
      </c>
      <c r="AE1043" s="268"/>
      <c r="AF1043" s="268"/>
      <c r="AG1043" s="269"/>
    </row>
    <row r="1044" spans="1:33" s="29" customFormat="1" ht="14.25" customHeight="1" x14ac:dyDescent="0.2">
      <c r="A1044" s="43"/>
      <c r="B1044" s="43"/>
      <c r="C1044" s="1557"/>
      <c r="D1044" s="1557"/>
      <c r="E1044" s="130"/>
      <c r="F1044" s="131"/>
      <c r="G1044" s="1392"/>
      <c r="H1044" s="1392"/>
      <c r="I1044" s="264" t="s">
        <v>385</v>
      </c>
      <c r="J1044" s="265"/>
      <c r="K1044" s="265"/>
      <c r="L1044" s="265"/>
      <c r="M1044" s="265"/>
      <c r="N1044" s="265"/>
      <c r="O1044" s="265"/>
      <c r="P1044" s="265"/>
      <c r="Q1044" s="266"/>
      <c r="R1044" s="1401"/>
      <c r="S1044" s="1401"/>
      <c r="T1044" s="1401"/>
      <c r="U1044" s="1401"/>
      <c r="V1044" s="1401"/>
      <c r="W1044" s="1401"/>
      <c r="X1044" s="992"/>
      <c r="Y1044" s="992"/>
      <c r="Z1044" s="991"/>
      <c r="AA1044" s="992"/>
      <c r="AB1044" s="992"/>
      <c r="AC1044" s="993"/>
      <c r="AD1044" s="267"/>
      <c r="AE1044" s="268"/>
      <c r="AF1044" s="268"/>
      <c r="AG1044" s="269"/>
    </row>
    <row r="1045" spans="1:33" s="29" customFormat="1" ht="14.25" customHeight="1" x14ac:dyDescent="0.2">
      <c r="A1045" s="43"/>
      <c r="B1045" s="43"/>
      <c r="C1045" s="1557"/>
      <c r="D1045" s="1557"/>
      <c r="E1045" s="130"/>
      <c r="F1045" s="131"/>
      <c r="G1045" s="263" t="s">
        <v>313</v>
      </c>
      <c r="H1045" s="263"/>
      <c r="I1045" s="264" t="s">
        <v>314</v>
      </c>
      <c r="J1045" s="265"/>
      <c r="K1045" s="265"/>
      <c r="L1045" s="265"/>
      <c r="M1045" s="265"/>
      <c r="N1045" s="265"/>
      <c r="O1045" s="265"/>
      <c r="P1045" s="265"/>
      <c r="Q1045" s="266"/>
      <c r="R1045" s="953">
        <v>9873000</v>
      </c>
      <c r="S1045" s="953"/>
      <c r="T1045" s="953"/>
      <c r="U1045" s="953">
        <v>9461018.1999999993</v>
      </c>
      <c r="V1045" s="953"/>
      <c r="W1045" s="953"/>
      <c r="X1045" s="1345">
        <f t="shared" si="36"/>
        <v>0.95827187278436132</v>
      </c>
      <c r="Y1045" s="1345"/>
      <c r="Z1045" s="991"/>
      <c r="AA1045" s="992"/>
      <c r="AB1045" s="992"/>
      <c r="AC1045" s="993"/>
      <c r="AD1045" s="267">
        <f t="shared" si="37"/>
        <v>9461018.1999999993</v>
      </c>
      <c r="AE1045" s="268"/>
      <c r="AF1045" s="268"/>
      <c r="AG1045" s="269"/>
    </row>
    <row r="1046" spans="1:33" s="29" customFormat="1" ht="21.75" customHeight="1" x14ac:dyDescent="0.2">
      <c r="A1046" s="43"/>
      <c r="B1046" s="43"/>
      <c r="C1046" s="1390"/>
      <c r="D1046" s="1391"/>
      <c r="E1046" s="110"/>
      <c r="F1046" s="106"/>
      <c r="G1046" s="995" t="s">
        <v>840</v>
      </c>
      <c r="H1046" s="996"/>
      <c r="I1046" s="264" t="s">
        <v>841</v>
      </c>
      <c r="J1046" s="265"/>
      <c r="K1046" s="265"/>
      <c r="L1046" s="265"/>
      <c r="M1046" s="265"/>
      <c r="N1046" s="265"/>
      <c r="O1046" s="265"/>
      <c r="P1046" s="265"/>
      <c r="Q1046" s="266"/>
      <c r="R1046" s="953">
        <v>200000</v>
      </c>
      <c r="S1046" s="953"/>
      <c r="T1046" s="953"/>
      <c r="U1046" s="953">
        <v>123120</v>
      </c>
      <c r="V1046" s="953"/>
      <c r="W1046" s="953"/>
      <c r="X1046" s="1345">
        <v>0</v>
      </c>
      <c r="Y1046" s="1345"/>
      <c r="Z1046" s="991"/>
      <c r="AA1046" s="992"/>
      <c r="AB1046" s="992"/>
      <c r="AC1046" s="992"/>
      <c r="AD1046" s="267">
        <f t="shared" si="37"/>
        <v>123120</v>
      </c>
      <c r="AE1046" s="268"/>
      <c r="AF1046" s="268"/>
      <c r="AG1046" s="268"/>
    </row>
    <row r="1047" spans="1:33" s="29" customFormat="1" ht="14.25" customHeight="1" x14ac:dyDescent="0.2">
      <c r="A1047" s="43"/>
      <c r="B1047" s="43"/>
      <c r="C1047" s="1557"/>
      <c r="D1047" s="1557"/>
      <c r="E1047" s="130"/>
      <c r="F1047" s="131"/>
      <c r="G1047" s="1392"/>
      <c r="H1047" s="1392"/>
      <c r="I1047" s="264" t="s">
        <v>386</v>
      </c>
      <c r="J1047" s="265"/>
      <c r="K1047" s="265"/>
      <c r="L1047" s="265"/>
      <c r="M1047" s="265"/>
      <c r="N1047" s="265"/>
      <c r="O1047" s="265"/>
      <c r="P1047" s="265"/>
      <c r="Q1047" s="266"/>
      <c r="R1047" s="1401">
        <f>SUM(R1045:T1046)</f>
        <v>10073000</v>
      </c>
      <c r="S1047" s="1401"/>
      <c r="T1047" s="1401"/>
      <c r="U1047" s="1401">
        <f>SUM(U1045:W1046)</f>
        <v>9584138.1999999993</v>
      </c>
      <c r="V1047" s="1401"/>
      <c r="W1047" s="1401"/>
      <c r="X1047" s="1386">
        <f t="shared" si="36"/>
        <v>0.9514681028492008</v>
      </c>
      <c r="Y1047" s="1386"/>
      <c r="Z1047" s="991"/>
      <c r="AA1047" s="992"/>
      <c r="AB1047" s="992"/>
      <c r="AC1047" s="993"/>
      <c r="AD1047" s="991">
        <f t="shared" si="37"/>
        <v>9584138.1999999993</v>
      </c>
      <c r="AE1047" s="992"/>
      <c r="AF1047" s="992"/>
      <c r="AG1047" s="993"/>
    </row>
    <row r="1048" spans="1:33" s="29" customFormat="1" ht="14.25" customHeight="1" x14ac:dyDescent="0.2">
      <c r="A1048" s="43"/>
      <c r="B1048" s="43"/>
      <c r="C1048" s="1385" t="s">
        <v>387</v>
      </c>
      <c r="D1048" s="1385"/>
      <c r="E1048" s="52"/>
      <c r="F1048" s="126"/>
      <c r="G1048" s="1739"/>
      <c r="H1048" s="1739"/>
      <c r="I1048" s="1034" t="s">
        <v>388</v>
      </c>
      <c r="J1048" s="1035"/>
      <c r="K1048" s="1035"/>
      <c r="L1048" s="1035"/>
      <c r="M1048" s="1035"/>
      <c r="N1048" s="1035"/>
      <c r="O1048" s="1035"/>
      <c r="P1048" s="1035"/>
      <c r="Q1048" s="1036"/>
      <c r="R1048" s="1401"/>
      <c r="S1048" s="1401"/>
      <c r="T1048" s="1401"/>
      <c r="U1048" s="1401"/>
      <c r="V1048" s="1401"/>
      <c r="W1048" s="1401"/>
      <c r="X1048" s="992"/>
      <c r="Y1048" s="992"/>
      <c r="Z1048" s="991"/>
      <c r="AA1048" s="992"/>
      <c r="AB1048" s="992"/>
      <c r="AC1048" s="993"/>
      <c r="AD1048" s="991"/>
      <c r="AE1048" s="992"/>
      <c r="AF1048" s="992"/>
      <c r="AG1048" s="993"/>
    </row>
    <row r="1049" spans="1:33" s="29" customFormat="1" ht="14.25" customHeight="1" x14ac:dyDescent="0.2">
      <c r="A1049" s="43"/>
      <c r="B1049" s="43"/>
      <c r="C1049" s="262"/>
      <c r="D1049" s="262"/>
      <c r="E1049" s="53">
        <v>473</v>
      </c>
      <c r="F1049" s="42"/>
      <c r="G1049" s="972"/>
      <c r="H1049" s="972"/>
      <c r="I1049" s="961" t="s">
        <v>384</v>
      </c>
      <c r="J1049" s="962"/>
      <c r="K1049" s="962"/>
      <c r="L1049" s="962"/>
      <c r="M1049" s="962"/>
      <c r="N1049" s="962"/>
      <c r="O1049" s="962"/>
      <c r="P1049" s="962"/>
      <c r="Q1049" s="963"/>
      <c r="R1049" s="1401"/>
      <c r="S1049" s="1401"/>
      <c r="T1049" s="1401"/>
      <c r="U1049" s="1401"/>
      <c r="V1049" s="1401"/>
      <c r="W1049" s="1401"/>
      <c r="X1049" s="992"/>
      <c r="Y1049" s="992"/>
      <c r="Z1049" s="991"/>
      <c r="AA1049" s="992"/>
      <c r="AB1049" s="992"/>
      <c r="AC1049" s="993"/>
      <c r="AD1049" s="991"/>
      <c r="AE1049" s="992"/>
      <c r="AF1049" s="992"/>
      <c r="AG1049" s="993"/>
    </row>
    <row r="1050" spans="1:33" s="29" customFormat="1" ht="14.25" customHeight="1" x14ac:dyDescent="0.2">
      <c r="A1050" s="43"/>
      <c r="B1050" s="43"/>
      <c r="C1050" s="262"/>
      <c r="D1050" s="262"/>
      <c r="E1050" s="110"/>
      <c r="F1050" s="106" t="s">
        <v>1081</v>
      </c>
      <c r="G1050" s="1392">
        <v>423</v>
      </c>
      <c r="H1050" s="1392"/>
      <c r="I1050" s="264" t="s">
        <v>117</v>
      </c>
      <c r="J1050" s="265"/>
      <c r="K1050" s="265"/>
      <c r="L1050" s="265"/>
      <c r="M1050" s="265"/>
      <c r="N1050" s="265"/>
      <c r="O1050" s="265"/>
      <c r="P1050" s="265"/>
      <c r="Q1050" s="266"/>
      <c r="R1050" s="953">
        <v>10050000</v>
      </c>
      <c r="S1050" s="953"/>
      <c r="T1050" s="953"/>
      <c r="U1050" s="953">
        <v>9746600</v>
      </c>
      <c r="V1050" s="953"/>
      <c r="W1050" s="953"/>
      <c r="X1050" s="1345">
        <f t="shared" si="36"/>
        <v>0.96981094527363187</v>
      </c>
      <c r="Y1050" s="1345"/>
      <c r="Z1050" s="991"/>
      <c r="AA1050" s="992"/>
      <c r="AB1050" s="992"/>
      <c r="AC1050" s="993"/>
      <c r="AD1050" s="267">
        <f t="shared" si="37"/>
        <v>9746600</v>
      </c>
      <c r="AE1050" s="268"/>
      <c r="AF1050" s="268"/>
      <c r="AG1050" s="269"/>
    </row>
    <row r="1051" spans="1:33" s="29" customFormat="1" ht="14.25" customHeight="1" x14ac:dyDescent="0.2">
      <c r="A1051" s="43"/>
      <c r="B1051" s="43"/>
      <c r="C1051" s="262"/>
      <c r="D1051" s="262"/>
      <c r="E1051" s="110"/>
      <c r="F1051" s="106"/>
      <c r="G1051" s="1392"/>
      <c r="H1051" s="1392"/>
      <c r="I1051" s="264" t="s">
        <v>389</v>
      </c>
      <c r="J1051" s="265"/>
      <c r="K1051" s="265"/>
      <c r="L1051" s="265"/>
      <c r="M1051" s="265"/>
      <c r="N1051" s="265"/>
      <c r="O1051" s="265"/>
      <c r="P1051" s="265"/>
      <c r="Q1051" s="266"/>
      <c r="R1051" s="1401"/>
      <c r="S1051" s="1401"/>
      <c r="T1051" s="1401"/>
      <c r="U1051" s="1401"/>
      <c r="V1051" s="1401"/>
      <c r="W1051" s="1401"/>
      <c r="X1051" s="992"/>
      <c r="Y1051" s="992"/>
      <c r="Z1051" s="991"/>
      <c r="AA1051" s="992"/>
      <c r="AB1051" s="992"/>
      <c r="AC1051" s="993"/>
      <c r="AD1051" s="267"/>
      <c r="AE1051" s="268"/>
      <c r="AF1051" s="268"/>
      <c r="AG1051" s="269"/>
    </row>
    <row r="1052" spans="1:33" s="29" customFormat="1" ht="14.25" customHeight="1" x14ac:dyDescent="0.2">
      <c r="A1052" s="43"/>
      <c r="B1052" s="43"/>
      <c r="C1052" s="262"/>
      <c r="D1052" s="262"/>
      <c r="E1052" s="110"/>
      <c r="F1052" s="106"/>
      <c r="G1052" s="263" t="s">
        <v>313</v>
      </c>
      <c r="H1052" s="263"/>
      <c r="I1052" s="264" t="s">
        <v>314</v>
      </c>
      <c r="J1052" s="265"/>
      <c r="K1052" s="265"/>
      <c r="L1052" s="265"/>
      <c r="M1052" s="265"/>
      <c r="N1052" s="265"/>
      <c r="O1052" s="265"/>
      <c r="P1052" s="265"/>
      <c r="Q1052" s="266"/>
      <c r="R1052" s="953">
        <v>9150000</v>
      </c>
      <c r="S1052" s="953"/>
      <c r="T1052" s="953"/>
      <c r="U1052" s="953">
        <v>8846600</v>
      </c>
      <c r="V1052" s="953"/>
      <c r="W1052" s="953"/>
      <c r="X1052" s="1345">
        <f t="shared" si="36"/>
        <v>0.96684153005464479</v>
      </c>
      <c r="Y1052" s="1345"/>
      <c r="Z1052" s="991"/>
      <c r="AA1052" s="992"/>
      <c r="AB1052" s="992"/>
      <c r="AC1052" s="993"/>
      <c r="AD1052" s="267">
        <f t="shared" si="37"/>
        <v>8846600</v>
      </c>
      <c r="AE1052" s="268"/>
      <c r="AF1052" s="268"/>
      <c r="AG1052" s="269"/>
    </row>
    <row r="1053" spans="1:33" s="29" customFormat="1" ht="22.5" customHeight="1" x14ac:dyDescent="0.2">
      <c r="A1053" s="43"/>
      <c r="B1053" s="43"/>
      <c r="C1053" s="1390"/>
      <c r="D1053" s="1391"/>
      <c r="E1053" s="110"/>
      <c r="F1053" s="106"/>
      <c r="G1053" s="995" t="s">
        <v>840</v>
      </c>
      <c r="H1053" s="996"/>
      <c r="I1053" s="264" t="s">
        <v>841</v>
      </c>
      <c r="J1053" s="265"/>
      <c r="K1053" s="265"/>
      <c r="L1053" s="265"/>
      <c r="M1053" s="265"/>
      <c r="N1053" s="265"/>
      <c r="O1053" s="265"/>
      <c r="P1053" s="265"/>
      <c r="Q1053" s="266"/>
      <c r="R1053" s="953">
        <v>900000</v>
      </c>
      <c r="S1053" s="953"/>
      <c r="T1053" s="953"/>
      <c r="U1053" s="953">
        <v>900000</v>
      </c>
      <c r="V1053" s="953"/>
      <c r="W1053" s="953"/>
      <c r="X1053" s="1345">
        <v>0</v>
      </c>
      <c r="Y1053" s="1345"/>
      <c r="Z1053" s="991"/>
      <c r="AA1053" s="992"/>
      <c r="AB1053" s="992"/>
      <c r="AC1053" s="992"/>
      <c r="AD1053" s="267">
        <f t="shared" ref="AD1053" si="38">U1053+Z1053</f>
        <v>900000</v>
      </c>
      <c r="AE1053" s="268"/>
      <c r="AF1053" s="268"/>
      <c r="AG1053" s="268"/>
    </row>
    <row r="1054" spans="1:33" s="29" customFormat="1" ht="14.25" customHeight="1" x14ac:dyDescent="0.2">
      <c r="A1054" s="43"/>
      <c r="B1054" s="43"/>
      <c r="C1054" s="262"/>
      <c r="D1054" s="262"/>
      <c r="E1054" s="110"/>
      <c r="F1054" s="106"/>
      <c r="G1054" s="1392"/>
      <c r="H1054" s="1392"/>
      <c r="I1054" s="264" t="s">
        <v>390</v>
      </c>
      <c r="J1054" s="265"/>
      <c r="K1054" s="265"/>
      <c r="L1054" s="265"/>
      <c r="M1054" s="265"/>
      <c r="N1054" s="265"/>
      <c r="O1054" s="265"/>
      <c r="P1054" s="265"/>
      <c r="Q1054" s="266"/>
      <c r="R1054" s="1401">
        <f>SUM(R1052:T1053)</f>
        <v>10050000</v>
      </c>
      <c r="S1054" s="1401"/>
      <c r="T1054" s="1401"/>
      <c r="U1054" s="1401">
        <f>SUM(U1052:W1053)</f>
        <v>9746600</v>
      </c>
      <c r="V1054" s="1401"/>
      <c r="W1054" s="1401"/>
      <c r="X1054" s="1386">
        <f t="shared" si="36"/>
        <v>0.96981094527363187</v>
      </c>
      <c r="Y1054" s="1386"/>
      <c r="Z1054" s="991"/>
      <c r="AA1054" s="992"/>
      <c r="AB1054" s="992"/>
      <c r="AC1054" s="993"/>
      <c r="AD1054" s="991">
        <f t="shared" si="37"/>
        <v>9746600</v>
      </c>
      <c r="AE1054" s="992"/>
      <c r="AF1054" s="992"/>
      <c r="AG1054" s="993"/>
    </row>
    <row r="1055" spans="1:33" s="29" customFormat="1" ht="42" customHeight="1" x14ac:dyDescent="0.2">
      <c r="A1055" s="43"/>
      <c r="B1055" s="43"/>
      <c r="C1055" s="1627" t="s">
        <v>1253</v>
      </c>
      <c r="D1055" s="1628"/>
      <c r="E1055" s="110"/>
      <c r="F1055" s="106"/>
      <c r="G1055" s="1390"/>
      <c r="H1055" s="1391"/>
      <c r="I1055" s="1034" t="s">
        <v>1254</v>
      </c>
      <c r="J1055" s="1035"/>
      <c r="K1055" s="1035"/>
      <c r="L1055" s="1035"/>
      <c r="M1055" s="1035"/>
      <c r="N1055" s="1035"/>
      <c r="O1055" s="1035"/>
      <c r="P1055" s="1035"/>
      <c r="Q1055" s="1035"/>
      <c r="R1055" s="1401"/>
      <c r="S1055" s="1401"/>
      <c r="T1055" s="1401"/>
      <c r="U1055" s="1401"/>
      <c r="V1055" s="1401"/>
      <c r="W1055" s="1401"/>
      <c r="X1055" s="992"/>
      <c r="Y1055" s="992"/>
      <c r="Z1055" s="991"/>
      <c r="AA1055" s="992"/>
      <c r="AB1055" s="992"/>
      <c r="AC1055" s="992"/>
      <c r="AD1055" s="991"/>
      <c r="AE1055" s="992"/>
      <c r="AF1055" s="992"/>
      <c r="AG1055" s="992"/>
    </row>
    <row r="1056" spans="1:33" s="29" customFormat="1" ht="14.25" customHeight="1" x14ac:dyDescent="0.2">
      <c r="A1056" s="43"/>
      <c r="B1056" s="43"/>
      <c r="C1056" s="1390"/>
      <c r="D1056" s="1391"/>
      <c r="E1056" s="110">
        <v>473</v>
      </c>
      <c r="F1056" s="106"/>
      <c r="G1056" s="1390"/>
      <c r="H1056" s="1391"/>
      <c r="I1056" s="961" t="s">
        <v>384</v>
      </c>
      <c r="J1056" s="962"/>
      <c r="K1056" s="962"/>
      <c r="L1056" s="962"/>
      <c r="M1056" s="962"/>
      <c r="N1056" s="962"/>
      <c r="O1056" s="962"/>
      <c r="P1056" s="962"/>
      <c r="Q1056" s="963"/>
      <c r="R1056" s="1401"/>
      <c r="S1056" s="1401"/>
      <c r="T1056" s="1401"/>
      <c r="U1056" s="1401"/>
      <c r="V1056" s="1401"/>
      <c r="W1056" s="1401"/>
      <c r="X1056" s="992"/>
      <c r="Y1056" s="992"/>
      <c r="Z1056" s="991"/>
      <c r="AA1056" s="992"/>
      <c r="AB1056" s="992"/>
      <c r="AC1056" s="992"/>
      <c r="AD1056" s="991"/>
      <c r="AE1056" s="992"/>
      <c r="AF1056" s="992"/>
      <c r="AG1056" s="992"/>
    </row>
    <row r="1057" spans="1:33" s="29" customFormat="1" ht="14.25" customHeight="1" x14ac:dyDescent="0.2">
      <c r="A1057" s="43"/>
      <c r="B1057" s="43"/>
      <c r="C1057" s="1390"/>
      <c r="D1057" s="1391"/>
      <c r="E1057" s="110"/>
      <c r="F1057" s="106" t="s">
        <v>1285</v>
      </c>
      <c r="G1057" s="1390" t="s">
        <v>1227</v>
      </c>
      <c r="H1057" s="1391"/>
      <c r="I1057" s="264" t="s">
        <v>117</v>
      </c>
      <c r="J1057" s="265"/>
      <c r="K1057" s="265"/>
      <c r="L1057" s="265"/>
      <c r="M1057" s="265"/>
      <c r="N1057" s="265"/>
      <c r="O1057" s="265"/>
      <c r="P1057" s="265"/>
      <c r="Q1057" s="265"/>
      <c r="R1057" s="953">
        <v>360620</v>
      </c>
      <c r="S1057" s="953"/>
      <c r="T1057" s="953"/>
      <c r="U1057" s="953">
        <v>360619.77</v>
      </c>
      <c r="V1057" s="953"/>
      <c r="W1057" s="953"/>
      <c r="X1057" s="1345">
        <f t="shared" si="36"/>
        <v>0.99999936220952812</v>
      </c>
      <c r="Y1057" s="1345"/>
      <c r="Z1057" s="991"/>
      <c r="AA1057" s="992"/>
      <c r="AB1057" s="992"/>
      <c r="AC1057" s="992"/>
      <c r="AD1057" s="267">
        <f t="shared" si="37"/>
        <v>360619.77</v>
      </c>
      <c r="AE1057" s="268"/>
      <c r="AF1057" s="268"/>
      <c r="AG1057" s="269"/>
    </row>
    <row r="1058" spans="1:33" s="29" customFormat="1" ht="14.25" customHeight="1" x14ac:dyDescent="0.2">
      <c r="A1058" s="43"/>
      <c r="B1058" s="43"/>
      <c r="C1058" s="1390"/>
      <c r="D1058" s="1391"/>
      <c r="E1058" s="110"/>
      <c r="F1058" s="106" t="s">
        <v>1286</v>
      </c>
      <c r="G1058" s="1390" t="s">
        <v>646</v>
      </c>
      <c r="H1058" s="1391"/>
      <c r="I1058" s="264" t="s">
        <v>765</v>
      </c>
      <c r="J1058" s="265"/>
      <c r="K1058" s="265"/>
      <c r="L1058" s="265"/>
      <c r="M1058" s="265"/>
      <c r="N1058" s="265"/>
      <c r="O1058" s="265"/>
      <c r="P1058" s="265"/>
      <c r="Q1058" s="265"/>
      <c r="R1058" s="953">
        <v>10502000</v>
      </c>
      <c r="S1058" s="953"/>
      <c r="T1058" s="953"/>
      <c r="U1058" s="953">
        <v>10408273.470000001</v>
      </c>
      <c r="V1058" s="953"/>
      <c r="W1058" s="953"/>
      <c r="X1058" s="1345">
        <f t="shared" si="36"/>
        <v>0.99107536374023997</v>
      </c>
      <c r="Y1058" s="1345"/>
      <c r="Z1058" s="991"/>
      <c r="AA1058" s="992"/>
      <c r="AB1058" s="992"/>
      <c r="AC1058" s="992"/>
      <c r="AD1058" s="267">
        <f t="shared" ref="AD1058" si="39">U1058+Z1058</f>
        <v>10408273.470000001</v>
      </c>
      <c r="AE1058" s="268"/>
      <c r="AF1058" s="268"/>
      <c r="AG1058" s="269"/>
    </row>
    <row r="1059" spans="1:33" s="29" customFormat="1" ht="14.25" hidden="1" customHeight="1" x14ac:dyDescent="0.2">
      <c r="A1059" s="43"/>
      <c r="B1059" s="43"/>
      <c r="C1059" s="1390"/>
      <c r="D1059" s="1391"/>
      <c r="E1059" s="110"/>
      <c r="F1059" s="106"/>
      <c r="G1059" s="1390" t="s">
        <v>1220</v>
      </c>
      <c r="H1059" s="1391"/>
      <c r="I1059" s="264" t="s">
        <v>1242</v>
      </c>
      <c r="J1059" s="265"/>
      <c r="K1059" s="265"/>
      <c r="L1059" s="265"/>
      <c r="M1059" s="265"/>
      <c r="N1059" s="265"/>
      <c r="O1059" s="265"/>
      <c r="P1059" s="265"/>
      <c r="Q1059" s="265"/>
      <c r="R1059" s="953"/>
      <c r="S1059" s="953"/>
      <c r="T1059" s="953"/>
      <c r="U1059" s="953"/>
      <c r="V1059" s="953"/>
      <c r="W1059" s="953"/>
      <c r="X1059" s="1345" t="e">
        <f t="shared" si="36"/>
        <v>#DIV/0!</v>
      </c>
      <c r="Y1059" s="1345"/>
      <c r="Z1059" s="991"/>
      <c r="AA1059" s="992"/>
      <c r="AB1059" s="992"/>
      <c r="AC1059" s="992"/>
      <c r="AD1059" s="267"/>
      <c r="AE1059" s="268"/>
      <c r="AF1059" s="268"/>
      <c r="AG1059" s="269"/>
    </row>
    <row r="1060" spans="1:33" s="29" customFormat="1" ht="14.25" customHeight="1" x14ac:dyDescent="0.2">
      <c r="A1060" s="43"/>
      <c r="B1060" s="43"/>
      <c r="C1060" s="1390"/>
      <c r="D1060" s="1391"/>
      <c r="E1060" s="110"/>
      <c r="F1060" s="106"/>
      <c r="G1060" s="1390"/>
      <c r="H1060" s="1391"/>
      <c r="I1060" s="264" t="s">
        <v>1261</v>
      </c>
      <c r="J1060" s="265"/>
      <c r="K1060" s="265"/>
      <c r="L1060" s="265"/>
      <c r="M1060" s="265"/>
      <c r="N1060" s="265"/>
      <c r="O1060" s="265"/>
      <c r="P1060" s="265"/>
      <c r="Q1060" s="265"/>
      <c r="R1060" s="953"/>
      <c r="S1060" s="953"/>
      <c r="T1060" s="953"/>
      <c r="U1060" s="953"/>
      <c r="V1060" s="953"/>
      <c r="W1060" s="953"/>
      <c r="X1060" s="268"/>
      <c r="Y1060" s="268"/>
      <c r="Z1060" s="991"/>
      <c r="AA1060" s="992"/>
      <c r="AB1060" s="992"/>
      <c r="AC1060" s="992"/>
      <c r="AD1060" s="267"/>
      <c r="AE1060" s="268"/>
      <c r="AF1060" s="268"/>
      <c r="AG1060" s="269"/>
    </row>
    <row r="1061" spans="1:33" s="29" customFormat="1" ht="14.25" customHeight="1" x14ac:dyDescent="0.2">
      <c r="A1061" s="43"/>
      <c r="B1061" s="43"/>
      <c r="C1061" s="1390"/>
      <c r="D1061" s="1391"/>
      <c r="E1061" s="110"/>
      <c r="F1061" s="106"/>
      <c r="G1061" s="995" t="s">
        <v>313</v>
      </c>
      <c r="H1061" s="996"/>
      <c r="I1061" s="264" t="s">
        <v>314</v>
      </c>
      <c r="J1061" s="265"/>
      <c r="K1061" s="265"/>
      <c r="L1061" s="265"/>
      <c r="M1061" s="265"/>
      <c r="N1061" s="265"/>
      <c r="O1061" s="265"/>
      <c r="P1061" s="265"/>
      <c r="Q1061" s="265"/>
      <c r="R1061" s="953">
        <v>360620</v>
      </c>
      <c r="S1061" s="953"/>
      <c r="T1061" s="953"/>
      <c r="U1061" s="953">
        <v>360619.77</v>
      </c>
      <c r="V1061" s="953"/>
      <c r="W1061" s="953"/>
      <c r="X1061" s="1345">
        <f t="shared" si="36"/>
        <v>0.99999936220952812</v>
      </c>
      <c r="Y1061" s="1345"/>
      <c r="Z1061" s="991"/>
      <c r="AA1061" s="992"/>
      <c r="AB1061" s="992"/>
      <c r="AC1061" s="992"/>
      <c r="AD1061" s="267">
        <f t="shared" si="37"/>
        <v>360619.77</v>
      </c>
      <c r="AE1061" s="268"/>
      <c r="AF1061" s="268"/>
      <c r="AG1061" s="269"/>
    </row>
    <row r="1062" spans="1:33" s="29" customFormat="1" ht="14.25" customHeight="1" x14ac:dyDescent="0.2">
      <c r="A1062" s="43"/>
      <c r="B1062" s="43"/>
      <c r="C1062" s="1390"/>
      <c r="D1062" s="1391"/>
      <c r="E1062" s="110"/>
      <c r="F1062" s="106"/>
      <c r="G1062" s="995" t="s">
        <v>361</v>
      </c>
      <c r="H1062" s="996"/>
      <c r="I1062" s="1542" t="s">
        <v>362</v>
      </c>
      <c r="J1062" s="1543"/>
      <c r="K1062" s="1543"/>
      <c r="L1062" s="1543"/>
      <c r="M1062" s="1543"/>
      <c r="N1062" s="1543"/>
      <c r="O1062" s="1543"/>
      <c r="P1062" s="1543"/>
      <c r="Q1062" s="1543"/>
      <c r="R1062" s="953">
        <v>0</v>
      </c>
      <c r="S1062" s="953"/>
      <c r="T1062" s="953"/>
      <c r="U1062" s="953">
        <v>0</v>
      </c>
      <c r="V1062" s="953"/>
      <c r="W1062" s="953"/>
      <c r="X1062" s="1345"/>
      <c r="Y1062" s="1345"/>
      <c r="Z1062" s="991"/>
      <c r="AA1062" s="992"/>
      <c r="AB1062" s="992"/>
      <c r="AC1062" s="992"/>
      <c r="AD1062" s="267">
        <f t="shared" si="37"/>
        <v>0</v>
      </c>
      <c r="AE1062" s="268"/>
      <c r="AF1062" s="268"/>
      <c r="AG1062" s="269"/>
    </row>
    <row r="1063" spans="1:33" s="29" customFormat="1" ht="14.25" customHeight="1" x14ac:dyDescent="0.2">
      <c r="A1063" s="43"/>
      <c r="B1063" s="43"/>
      <c r="C1063" s="1390"/>
      <c r="D1063" s="1391"/>
      <c r="E1063" s="110"/>
      <c r="F1063" s="106"/>
      <c r="G1063" s="995" t="s">
        <v>1214</v>
      </c>
      <c r="H1063" s="996"/>
      <c r="I1063" s="1542" t="s">
        <v>1215</v>
      </c>
      <c r="J1063" s="1543"/>
      <c r="K1063" s="1543"/>
      <c r="L1063" s="1543"/>
      <c r="M1063" s="1543"/>
      <c r="N1063" s="1543"/>
      <c r="O1063" s="1543"/>
      <c r="P1063" s="1543"/>
      <c r="Q1063" s="1543"/>
      <c r="R1063" s="953">
        <f>R1058</f>
        <v>10502000</v>
      </c>
      <c r="S1063" s="953"/>
      <c r="T1063" s="953"/>
      <c r="U1063" s="953">
        <f>U1058</f>
        <v>10408273.470000001</v>
      </c>
      <c r="V1063" s="953"/>
      <c r="W1063" s="953"/>
      <c r="X1063" s="1345">
        <f t="shared" si="36"/>
        <v>0.99107536374023997</v>
      </c>
      <c r="Y1063" s="1345"/>
      <c r="Z1063" s="991"/>
      <c r="AA1063" s="992"/>
      <c r="AB1063" s="992"/>
      <c r="AC1063" s="992"/>
      <c r="AD1063" s="267">
        <f t="shared" si="37"/>
        <v>10408273.470000001</v>
      </c>
      <c r="AE1063" s="268"/>
      <c r="AF1063" s="268"/>
      <c r="AG1063" s="269"/>
    </row>
    <row r="1064" spans="1:33" s="29" customFormat="1" ht="14.25" customHeight="1" x14ac:dyDescent="0.2">
      <c r="A1064" s="43"/>
      <c r="B1064" s="43"/>
      <c r="C1064" s="1390"/>
      <c r="D1064" s="1391"/>
      <c r="E1064" s="110"/>
      <c r="F1064" s="106"/>
      <c r="G1064" s="1390"/>
      <c r="H1064" s="1391"/>
      <c r="I1064" s="1034" t="s">
        <v>1222</v>
      </c>
      <c r="J1064" s="1035"/>
      <c r="K1064" s="1035"/>
      <c r="L1064" s="1035"/>
      <c r="M1064" s="1035"/>
      <c r="N1064" s="1035"/>
      <c r="O1064" s="1035"/>
      <c r="P1064" s="1035"/>
      <c r="Q1064" s="1035"/>
      <c r="R1064" s="1401">
        <f>SUM(R1061:T1063)</f>
        <v>10862620</v>
      </c>
      <c r="S1064" s="1401"/>
      <c r="T1064" s="1401"/>
      <c r="U1064" s="1401">
        <f>SUM(U1061:U1063)</f>
        <v>10768893.24</v>
      </c>
      <c r="V1064" s="1401"/>
      <c r="W1064" s="1401"/>
      <c r="X1064" s="1386">
        <f t="shared" si="36"/>
        <v>0.99137162489344188</v>
      </c>
      <c r="Y1064" s="1386"/>
      <c r="Z1064" s="991"/>
      <c r="AA1064" s="992"/>
      <c r="AB1064" s="992"/>
      <c r="AC1064" s="992"/>
      <c r="AD1064" s="991">
        <f t="shared" si="37"/>
        <v>10768893.24</v>
      </c>
      <c r="AE1064" s="992"/>
      <c r="AF1064" s="992"/>
      <c r="AG1064" s="993"/>
    </row>
    <row r="1065" spans="1:33" s="29" customFormat="1" ht="14.25" hidden="1" customHeight="1" x14ac:dyDescent="0.2">
      <c r="A1065" s="43"/>
      <c r="B1065" s="43"/>
      <c r="C1065" s="100"/>
      <c r="D1065" s="100"/>
      <c r="E1065" s="110"/>
      <c r="F1065" s="106"/>
      <c r="G1065" s="102"/>
      <c r="H1065" s="102"/>
      <c r="I1065" s="264"/>
      <c r="J1065" s="265"/>
      <c r="K1065" s="265"/>
      <c r="L1065" s="265"/>
      <c r="M1065" s="265"/>
      <c r="N1065" s="265"/>
      <c r="O1065" s="265"/>
      <c r="P1065" s="265"/>
      <c r="Q1065" s="266"/>
      <c r="R1065" s="1401"/>
      <c r="S1065" s="1401"/>
      <c r="T1065" s="1401"/>
      <c r="U1065" s="1401"/>
      <c r="V1065" s="1401"/>
      <c r="W1065" s="1401"/>
      <c r="X1065" s="992" t="e">
        <f t="shared" si="36"/>
        <v>#DIV/0!</v>
      </c>
      <c r="Y1065" s="992"/>
      <c r="Z1065" s="991"/>
      <c r="AA1065" s="992"/>
      <c r="AB1065" s="992"/>
      <c r="AC1065" s="993"/>
      <c r="AD1065" s="991">
        <f t="shared" si="37"/>
        <v>0</v>
      </c>
      <c r="AE1065" s="992"/>
      <c r="AF1065" s="992"/>
      <c r="AG1065" s="993"/>
    </row>
    <row r="1066" spans="1:33" s="29" customFormat="1" ht="33.75" customHeight="1" x14ac:dyDescent="0.2">
      <c r="A1066" s="43"/>
      <c r="B1066" s="43"/>
      <c r="C1066" s="1385" t="s">
        <v>1382</v>
      </c>
      <c r="D1066" s="1385"/>
      <c r="E1066" s="52"/>
      <c r="F1066" s="126"/>
      <c r="G1066" s="1739"/>
      <c r="H1066" s="1739"/>
      <c r="I1066" s="1034" t="s">
        <v>1350</v>
      </c>
      <c r="J1066" s="1035"/>
      <c r="K1066" s="1035"/>
      <c r="L1066" s="1035"/>
      <c r="M1066" s="1035"/>
      <c r="N1066" s="1035"/>
      <c r="O1066" s="1035"/>
      <c r="P1066" s="1035"/>
      <c r="Q1066" s="1036"/>
      <c r="R1066" s="1401"/>
      <c r="S1066" s="1401"/>
      <c r="T1066" s="1401"/>
      <c r="U1066" s="1401"/>
      <c r="V1066" s="1401"/>
      <c r="W1066" s="1401"/>
      <c r="X1066" s="992"/>
      <c r="Y1066" s="992"/>
      <c r="Z1066" s="991"/>
      <c r="AA1066" s="992"/>
      <c r="AB1066" s="992"/>
      <c r="AC1066" s="993"/>
      <c r="AD1066" s="991"/>
      <c r="AE1066" s="992"/>
      <c r="AF1066" s="992"/>
      <c r="AG1066" s="993"/>
    </row>
    <row r="1067" spans="1:33" s="29" customFormat="1" ht="14.25" customHeight="1" x14ac:dyDescent="0.2">
      <c r="A1067" s="43"/>
      <c r="B1067" s="43"/>
      <c r="C1067" s="262"/>
      <c r="D1067" s="262"/>
      <c r="E1067" s="53">
        <v>473</v>
      </c>
      <c r="F1067" s="42"/>
      <c r="G1067" s="972"/>
      <c r="H1067" s="972"/>
      <c r="I1067" s="961" t="s">
        <v>384</v>
      </c>
      <c r="J1067" s="962"/>
      <c r="K1067" s="962"/>
      <c r="L1067" s="962"/>
      <c r="M1067" s="962"/>
      <c r="N1067" s="962"/>
      <c r="O1067" s="962"/>
      <c r="P1067" s="962"/>
      <c r="Q1067" s="963"/>
      <c r="R1067" s="1401"/>
      <c r="S1067" s="1401"/>
      <c r="T1067" s="1401"/>
      <c r="U1067" s="1401"/>
      <c r="V1067" s="1401"/>
      <c r="W1067" s="1401"/>
      <c r="X1067" s="992"/>
      <c r="Y1067" s="992"/>
      <c r="Z1067" s="991"/>
      <c r="AA1067" s="992"/>
      <c r="AB1067" s="992"/>
      <c r="AC1067" s="993"/>
      <c r="AD1067" s="991"/>
      <c r="AE1067" s="992"/>
      <c r="AF1067" s="992"/>
      <c r="AG1067" s="993"/>
    </row>
    <row r="1068" spans="1:33" s="29" customFormat="1" ht="14.25" customHeight="1" x14ac:dyDescent="0.2">
      <c r="A1068" s="43"/>
      <c r="B1068" s="43"/>
      <c r="C1068" s="262"/>
      <c r="D1068" s="262"/>
      <c r="E1068" s="110"/>
      <c r="F1068" s="106" t="s">
        <v>1383</v>
      </c>
      <c r="G1068" s="1392">
        <v>511</v>
      </c>
      <c r="H1068" s="1392"/>
      <c r="I1068" s="264" t="s">
        <v>117</v>
      </c>
      <c r="J1068" s="265"/>
      <c r="K1068" s="265"/>
      <c r="L1068" s="265"/>
      <c r="M1068" s="265"/>
      <c r="N1068" s="265"/>
      <c r="O1068" s="265"/>
      <c r="P1068" s="265"/>
      <c r="Q1068" s="266"/>
      <c r="R1068" s="953">
        <v>20000000</v>
      </c>
      <c r="S1068" s="953"/>
      <c r="T1068" s="953"/>
      <c r="U1068" s="953">
        <v>19818000</v>
      </c>
      <c r="V1068" s="953"/>
      <c r="W1068" s="953"/>
      <c r="X1068" s="1345">
        <f t="shared" si="36"/>
        <v>0.9909</v>
      </c>
      <c r="Y1068" s="1345"/>
      <c r="Z1068" s="991"/>
      <c r="AA1068" s="992"/>
      <c r="AB1068" s="992"/>
      <c r="AC1068" s="993"/>
      <c r="AD1068" s="267">
        <f t="shared" ref="AD1068" si="40">U1068+Z1068</f>
        <v>19818000</v>
      </c>
      <c r="AE1068" s="268"/>
      <c r="AF1068" s="268"/>
      <c r="AG1068" s="269"/>
    </row>
    <row r="1069" spans="1:33" s="29" customFormat="1" ht="14.25" customHeight="1" x14ac:dyDescent="0.2">
      <c r="A1069" s="43"/>
      <c r="B1069" s="43"/>
      <c r="C1069" s="262"/>
      <c r="D1069" s="262"/>
      <c r="E1069" s="110"/>
      <c r="F1069" s="106"/>
      <c r="G1069" s="1392"/>
      <c r="H1069" s="1392"/>
      <c r="I1069" s="264" t="s">
        <v>1385</v>
      </c>
      <c r="J1069" s="265"/>
      <c r="K1069" s="265"/>
      <c r="L1069" s="265"/>
      <c r="M1069" s="265"/>
      <c r="N1069" s="265"/>
      <c r="O1069" s="265"/>
      <c r="P1069" s="265"/>
      <c r="Q1069" s="266"/>
      <c r="R1069" s="1401"/>
      <c r="S1069" s="1401"/>
      <c r="T1069" s="1401"/>
      <c r="U1069" s="1401"/>
      <c r="V1069" s="1401"/>
      <c r="W1069" s="1401"/>
      <c r="X1069" s="992"/>
      <c r="Y1069" s="992"/>
      <c r="Z1069" s="991"/>
      <c r="AA1069" s="992"/>
      <c r="AB1069" s="992"/>
      <c r="AC1069" s="993"/>
      <c r="AD1069" s="267"/>
      <c r="AE1069" s="268"/>
      <c r="AF1069" s="268"/>
      <c r="AG1069" s="269"/>
    </row>
    <row r="1070" spans="1:33" s="29" customFormat="1" ht="14.25" customHeight="1" x14ac:dyDescent="0.2">
      <c r="A1070" s="43"/>
      <c r="B1070" s="43"/>
      <c r="C1070" s="262"/>
      <c r="D1070" s="262"/>
      <c r="E1070" s="110"/>
      <c r="F1070" s="106"/>
      <c r="G1070" s="263" t="s">
        <v>840</v>
      </c>
      <c r="H1070" s="263"/>
      <c r="I1070" s="1542" t="s">
        <v>841</v>
      </c>
      <c r="J1070" s="1543"/>
      <c r="K1070" s="1543"/>
      <c r="L1070" s="1543"/>
      <c r="M1070" s="1543"/>
      <c r="N1070" s="1543"/>
      <c r="O1070" s="1543"/>
      <c r="P1070" s="1543"/>
      <c r="Q1070" s="1543"/>
      <c r="R1070" s="953">
        <f>+R1068</f>
        <v>20000000</v>
      </c>
      <c r="S1070" s="953"/>
      <c r="T1070" s="953"/>
      <c r="U1070" s="953">
        <f>+U1068</f>
        <v>19818000</v>
      </c>
      <c r="V1070" s="953"/>
      <c r="W1070" s="953"/>
      <c r="X1070" s="1345">
        <f t="shared" si="36"/>
        <v>0.9909</v>
      </c>
      <c r="Y1070" s="1345"/>
      <c r="Z1070" s="991"/>
      <c r="AA1070" s="992"/>
      <c r="AB1070" s="992"/>
      <c r="AC1070" s="993"/>
      <c r="AD1070" s="267">
        <f t="shared" ref="AD1070:AD1071" si="41">U1070+Z1070</f>
        <v>19818000</v>
      </c>
      <c r="AE1070" s="268"/>
      <c r="AF1070" s="268"/>
      <c r="AG1070" s="269"/>
    </row>
    <row r="1071" spans="1:33" s="29" customFormat="1" ht="14.25" customHeight="1" x14ac:dyDescent="0.2">
      <c r="A1071" s="43"/>
      <c r="B1071" s="43"/>
      <c r="C1071" s="262"/>
      <c r="D1071" s="262"/>
      <c r="E1071" s="110"/>
      <c r="F1071" s="106"/>
      <c r="G1071" s="1392"/>
      <c r="H1071" s="1392"/>
      <c r="I1071" s="264" t="s">
        <v>1384</v>
      </c>
      <c r="J1071" s="265"/>
      <c r="K1071" s="265"/>
      <c r="L1071" s="265"/>
      <c r="M1071" s="265"/>
      <c r="N1071" s="265"/>
      <c r="O1071" s="265"/>
      <c r="P1071" s="265"/>
      <c r="Q1071" s="266"/>
      <c r="R1071" s="1401">
        <f>SUM(R1070)</f>
        <v>20000000</v>
      </c>
      <c r="S1071" s="1401"/>
      <c r="T1071" s="1401"/>
      <c r="U1071" s="1401">
        <f>SUM(U1070)</f>
        <v>19818000</v>
      </c>
      <c r="V1071" s="1401"/>
      <c r="W1071" s="1401"/>
      <c r="X1071" s="1386">
        <f t="shared" si="36"/>
        <v>0.9909</v>
      </c>
      <c r="Y1071" s="1386"/>
      <c r="Z1071" s="991"/>
      <c r="AA1071" s="992"/>
      <c r="AB1071" s="992"/>
      <c r="AC1071" s="993"/>
      <c r="AD1071" s="991">
        <f t="shared" si="41"/>
        <v>19818000</v>
      </c>
      <c r="AE1071" s="992"/>
      <c r="AF1071" s="992"/>
      <c r="AG1071" s="993"/>
    </row>
    <row r="1072" spans="1:33" s="29" customFormat="1" ht="14.25" customHeight="1" x14ac:dyDescent="0.2">
      <c r="A1072" s="43"/>
      <c r="B1072" s="43"/>
      <c r="C1072" s="262"/>
      <c r="D1072" s="262"/>
      <c r="E1072" s="110"/>
      <c r="F1072" s="106"/>
      <c r="G1072" s="1384"/>
      <c r="H1072" s="1384"/>
      <c r="I1072" s="264" t="s">
        <v>391</v>
      </c>
      <c r="J1072" s="265"/>
      <c r="K1072" s="265"/>
      <c r="L1072" s="265"/>
      <c r="M1072" s="265"/>
      <c r="N1072" s="265"/>
      <c r="O1072" s="265"/>
      <c r="P1072" s="265"/>
      <c r="Q1072" s="266"/>
      <c r="R1072" s="1401"/>
      <c r="S1072" s="1401"/>
      <c r="T1072" s="1401"/>
      <c r="U1072" s="1401"/>
      <c r="V1072" s="1401"/>
      <c r="W1072" s="1401"/>
      <c r="X1072" s="992"/>
      <c r="Y1072" s="992"/>
      <c r="Z1072" s="991"/>
      <c r="AA1072" s="992"/>
      <c r="AB1072" s="992"/>
      <c r="AC1072" s="993"/>
      <c r="AD1072" s="991"/>
      <c r="AE1072" s="992"/>
      <c r="AF1072" s="992"/>
      <c r="AG1072" s="993"/>
    </row>
    <row r="1073" spans="1:33" s="29" customFormat="1" ht="14.25" customHeight="1" x14ac:dyDescent="0.2">
      <c r="A1073" s="43"/>
      <c r="B1073" s="43"/>
      <c r="C1073" s="262"/>
      <c r="D1073" s="262"/>
      <c r="E1073" s="110"/>
      <c r="F1073" s="106"/>
      <c r="G1073" s="263" t="s">
        <v>313</v>
      </c>
      <c r="H1073" s="263"/>
      <c r="I1073" s="264" t="s">
        <v>314</v>
      </c>
      <c r="J1073" s="265"/>
      <c r="K1073" s="265"/>
      <c r="L1073" s="265"/>
      <c r="M1073" s="265"/>
      <c r="N1073" s="265"/>
      <c r="O1073" s="265"/>
      <c r="P1073" s="265"/>
      <c r="Q1073" s="266"/>
      <c r="R1073" s="953">
        <f>+R1045+R1052+R1061</f>
        <v>19383620</v>
      </c>
      <c r="S1073" s="953"/>
      <c r="T1073" s="953"/>
      <c r="U1073" s="953">
        <f>+U1045+U1052+U1061</f>
        <v>18668237.969999999</v>
      </c>
      <c r="V1073" s="953"/>
      <c r="W1073" s="953"/>
      <c r="X1073" s="1345">
        <f t="shared" si="36"/>
        <v>0.96309347634755527</v>
      </c>
      <c r="Y1073" s="1345"/>
      <c r="Z1073" s="991"/>
      <c r="AA1073" s="992"/>
      <c r="AB1073" s="992"/>
      <c r="AC1073" s="993"/>
      <c r="AD1073" s="267">
        <f t="shared" si="37"/>
        <v>18668237.969999999</v>
      </c>
      <c r="AE1073" s="268"/>
      <c r="AF1073" s="268"/>
      <c r="AG1073" s="269"/>
    </row>
    <row r="1074" spans="1:33" s="29" customFormat="1" ht="14.25" customHeight="1" x14ac:dyDescent="0.2">
      <c r="A1074" s="43"/>
      <c r="B1074" s="43"/>
      <c r="C1074" s="1390"/>
      <c r="D1074" s="1391"/>
      <c r="E1074" s="110"/>
      <c r="F1074" s="106"/>
      <c r="G1074" s="995" t="s">
        <v>1214</v>
      </c>
      <c r="H1074" s="996"/>
      <c r="I1074" s="1542" t="s">
        <v>1215</v>
      </c>
      <c r="J1074" s="1543"/>
      <c r="K1074" s="1543"/>
      <c r="L1074" s="1543"/>
      <c r="M1074" s="1543"/>
      <c r="N1074" s="1543"/>
      <c r="O1074" s="1543"/>
      <c r="P1074" s="1543"/>
      <c r="Q1074" s="1543"/>
      <c r="R1074" s="953">
        <f>R1063</f>
        <v>10502000</v>
      </c>
      <c r="S1074" s="953"/>
      <c r="T1074" s="953"/>
      <c r="U1074" s="953">
        <f>U1063</f>
        <v>10408273.470000001</v>
      </c>
      <c r="V1074" s="953"/>
      <c r="W1074" s="953"/>
      <c r="X1074" s="1345">
        <f t="shared" si="36"/>
        <v>0.99107536374023997</v>
      </c>
      <c r="Y1074" s="1345"/>
      <c r="Z1074" s="991"/>
      <c r="AA1074" s="992"/>
      <c r="AB1074" s="992"/>
      <c r="AC1074" s="992"/>
      <c r="AD1074" s="267">
        <f>U1074+Z1074</f>
        <v>10408273.470000001</v>
      </c>
      <c r="AE1074" s="268"/>
      <c r="AF1074" s="268"/>
      <c r="AG1074" s="269"/>
    </row>
    <row r="1075" spans="1:33" s="29" customFormat="1" ht="14.25" customHeight="1" x14ac:dyDescent="0.2">
      <c r="A1075" s="43"/>
      <c r="B1075" s="43"/>
      <c r="C1075" s="1390"/>
      <c r="D1075" s="1391"/>
      <c r="E1075" s="110"/>
      <c r="F1075" s="106"/>
      <c r="G1075" s="995" t="s">
        <v>840</v>
      </c>
      <c r="H1075" s="996"/>
      <c r="I1075" s="1542" t="s">
        <v>841</v>
      </c>
      <c r="J1075" s="1543"/>
      <c r="K1075" s="1543"/>
      <c r="L1075" s="1543"/>
      <c r="M1075" s="1543"/>
      <c r="N1075" s="1543"/>
      <c r="O1075" s="1543"/>
      <c r="P1075" s="1543"/>
      <c r="Q1075" s="1543"/>
      <c r="R1075" s="953">
        <f>R1070+R1046+R1053</f>
        <v>21100000</v>
      </c>
      <c r="S1075" s="953"/>
      <c r="T1075" s="953"/>
      <c r="U1075" s="953">
        <f>U1070+U1046+U1053</f>
        <v>20841120</v>
      </c>
      <c r="V1075" s="953"/>
      <c r="W1075" s="953"/>
      <c r="X1075" s="1345">
        <f t="shared" si="36"/>
        <v>0.98773080568720384</v>
      </c>
      <c r="Y1075" s="1345"/>
      <c r="Z1075" s="991"/>
      <c r="AA1075" s="992"/>
      <c r="AB1075" s="992"/>
      <c r="AC1075" s="992"/>
      <c r="AD1075" s="267">
        <f>U1075+Z1075</f>
        <v>20841120</v>
      </c>
      <c r="AE1075" s="268"/>
      <c r="AF1075" s="268"/>
      <c r="AG1075" s="269"/>
    </row>
    <row r="1076" spans="1:33" s="29" customFormat="1" ht="13.5" customHeight="1" x14ac:dyDescent="0.2">
      <c r="A1076" s="43"/>
      <c r="B1076" s="43"/>
      <c r="C1076" s="262"/>
      <c r="D1076" s="262"/>
      <c r="E1076" s="110"/>
      <c r="F1076" s="106"/>
      <c r="G1076" s="1392"/>
      <c r="H1076" s="1392"/>
      <c r="I1076" s="1034" t="s">
        <v>392</v>
      </c>
      <c r="J1076" s="1035"/>
      <c r="K1076" s="1035"/>
      <c r="L1076" s="1035"/>
      <c r="M1076" s="1035"/>
      <c r="N1076" s="1035"/>
      <c r="O1076" s="1035"/>
      <c r="P1076" s="1035"/>
      <c r="Q1076" s="1036"/>
      <c r="R1076" s="1401">
        <f>SUM(R1073:T1075)</f>
        <v>50985620</v>
      </c>
      <c r="S1076" s="1401"/>
      <c r="T1076" s="1401"/>
      <c r="U1076" s="1401">
        <f>SUM(U1073:W1075)</f>
        <v>49917631.439999998</v>
      </c>
      <c r="V1076" s="1401"/>
      <c r="W1076" s="1401"/>
      <c r="X1076" s="1386">
        <f t="shared" si="36"/>
        <v>0.97905314165052804</v>
      </c>
      <c r="Y1076" s="1386"/>
      <c r="Z1076" s="991"/>
      <c r="AA1076" s="992"/>
      <c r="AB1076" s="992"/>
      <c r="AC1076" s="993"/>
      <c r="AD1076" s="991">
        <f t="shared" si="37"/>
        <v>49917631.439999998</v>
      </c>
      <c r="AE1076" s="992"/>
      <c r="AF1076" s="992"/>
      <c r="AG1076" s="993"/>
    </row>
    <row r="1077" spans="1:33" s="29" customFormat="1" ht="15.75" customHeight="1" x14ac:dyDescent="0.2">
      <c r="A1077" s="43"/>
      <c r="B1077" s="43"/>
      <c r="C1077" s="262"/>
      <c r="D1077" s="262"/>
      <c r="E1077" s="110"/>
      <c r="F1077" s="106"/>
      <c r="G1077" s="1392"/>
      <c r="H1077" s="1392"/>
      <c r="I1077" s="1034"/>
      <c r="J1077" s="1035"/>
      <c r="K1077" s="1035"/>
      <c r="L1077" s="1035"/>
      <c r="M1077" s="1035"/>
      <c r="N1077" s="1035"/>
      <c r="O1077" s="1035"/>
      <c r="P1077" s="1035"/>
      <c r="Q1077" s="1036"/>
      <c r="R1077" s="1401"/>
      <c r="S1077" s="1401"/>
      <c r="T1077" s="1401"/>
      <c r="U1077" s="1401"/>
      <c r="V1077" s="1401"/>
      <c r="W1077" s="1401"/>
      <c r="X1077" s="992"/>
      <c r="Y1077" s="992"/>
      <c r="Z1077" s="991"/>
      <c r="AA1077" s="992"/>
      <c r="AB1077" s="992"/>
      <c r="AC1077" s="993"/>
      <c r="AD1077" s="991"/>
      <c r="AE1077" s="992"/>
      <c r="AF1077" s="992"/>
      <c r="AG1077" s="993"/>
    </row>
    <row r="1078" spans="1:33" s="29" customFormat="1" ht="14.25" customHeight="1" x14ac:dyDescent="0.2">
      <c r="A1078" s="43"/>
      <c r="B1078" s="43"/>
      <c r="C1078" s="1567" t="s">
        <v>225</v>
      </c>
      <c r="D1078" s="1567"/>
      <c r="E1078" s="47"/>
      <c r="F1078" s="118"/>
      <c r="G1078" s="1568"/>
      <c r="H1078" s="1568"/>
      <c r="I1078" s="976" t="s">
        <v>393</v>
      </c>
      <c r="J1078" s="977"/>
      <c r="K1078" s="977"/>
      <c r="L1078" s="977"/>
      <c r="M1078" s="977"/>
      <c r="N1078" s="977"/>
      <c r="O1078" s="977"/>
      <c r="P1078" s="977"/>
      <c r="Q1078" s="978"/>
      <c r="R1078" s="2111"/>
      <c r="S1078" s="2111"/>
      <c r="T1078" s="2111"/>
      <c r="U1078" s="2111"/>
      <c r="V1078" s="2111"/>
      <c r="W1078" s="2111"/>
      <c r="X1078" s="1837"/>
      <c r="Y1078" s="1837"/>
      <c r="Z1078" s="1836"/>
      <c r="AA1078" s="1837"/>
      <c r="AB1078" s="1837"/>
      <c r="AC1078" s="1838"/>
      <c r="AD1078" s="1836"/>
      <c r="AE1078" s="1837"/>
      <c r="AF1078" s="1837"/>
      <c r="AG1078" s="1838"/>
    </row>
    <row r="1079" spans="1:33" s="29" customFormat="1" ht="32.25" customHeight="1" x14ac:dyDescent="0.2">
      <c r="A1079" s="43"/>
      <c r="B1079" s="43"/>
      <c r="C1079" s="1385" t="s">
        <v>227</v>
      </c>
      <c r="D1079" s="1385"/>
      <c r="E1079" s="110"/>
      <c r="F1079" s="106"/>
      <c r="G1079" s="1392"/>
      <c r="H1079" s="1392"/>
      <c r="I1079" s="1824" t="s">
        <v>394</v>
      </c>
      <c r="J1079" s="1825"/>
      <c r="K1079" s="1825"/>
      <c r="L1079" s="1825"/>
      <c r="M1079" s="1825"/>
      <c r="N1079" s="1825"/>
      <c r="O1079" s="1825"/>
      <c r="P1079" s="1825"/>
      <c r="Q1079" s="1826"/>
      <c r="R1079" s="1401"/>
      <c r="S1079" s="1401"/>
      <c r="T1079" s="1401"/>
      <c r="U1079" s="1401"/>
      <c r="V1079" s="1401"/>
      <c r="W1079" s="1401"/>
      <c r="X1079" s="992"/>
      <c r="Y1079" s="992"/>
      <c r="Z1079" s="991"/>
      <c r="AA1079" s="992"/>
      <c r="AB1079" s="992"/>
      <c r="AC1079" s="993"/>
      <c r="AD1079" s="991"/>
      <c r="AE1079" s="992"/>
      <c r="AF1079" s="992"/>
      <c r="AG1079" s="993"/>
    </row>
    <row r="1080" spans="1:33" s="29" customFormat="1" ht="17.25" customHeight="1" x14ac:dyDescent="0.2">
      <c r="A1080" s="43"/>
      <c r="B1080" s="43"/>
      <c r="C1080" s="262"/>
      <c r="D1080" s="262"/>
      <c r="E1080" s="53">
        <v>421</v>
      </c>
      <c r="F1080" s="42"/>
      <c r="G1080" s="972"/>
      <c r="H1080" s="972"/>
      <c r="I1080" s="961" t="s">
        <v>395</v>
      </c>
      <c r="J1080" s="962"/>
      <c r="K1080" s="962"/>
      <c r="L1080" s="962"/>
      <c r="M1080" s="962"/>
      <c r="N1080" s="962"/>
      <c r="O1080" s="962"/>
      <c r="P1080" s="962"/>
      <c r="Q1080" s="963"/>
      <c r="R1080" s="953"/>
      <c r="S1080" s="953"/>
      <c r="T1080" s="953"/>
      <c r="U1080" s="953"/>
      <c r="V1080" s="953"/>
      <c r="W1080" s="953"/>
      <c r="X1080" s="268"/>
      <c r="Y1080" s="268"/>
      <c r="Z1080" s="267"/>
      <c r="AA1080" s="268"/>
      <c r="AB1080" s="268"/>
      <c r="AC1080" s="269"/>
      <c r="AD1080" s="267"/>
      <c r="AE1080" s="268"/>
      <c r="AF1080" s="268"/>
      <c r="AG1080" s="269"/>
    </row>
    <row r="1081" spans="1:33" s="29" customFormat="1" ht="14.25" customHeight="1" x14ac:dyDescent="0.2">
      <c r="A1081" s="43"/>
      <c r="B1081" s="43"/>
      <c r="C1081" s="262"/>
      <c r="D1081" s="262"/>
      <c r="E1081" s="110"/>
      <c r="F1081" s="106" t="s">
        <v>1060</v>
      </c>
      <c r="G1081" s="1392">
        <v>423</v>
      </c>
      <c r="H1081" s="1392"/>
      <c r="I1081" s="264" t="s">
        <v>1268</v>
      </c>
      <c r="J1081" s="265"/>
      <c r="K1081" s="265"/>
      <c r="L1081" s="265"/>
      <c r="M1081" s="265"/>
      <c r="N1081" s="265"/>
      <c r="O1081" s="265"/>
      <c r="P1081" s="265"/>
      <c r="Q1081" s="266"/>
      <c r="R1081" s="953">
        <v>820000</v>
      </c>
      <c r="S1081" s="953"/>
      <c r="T1081" s="953"/>
      <c r="U1081" s="953">
        <v>302106.83</v>
      </c>
      <c r="V1081" s="953"/>
      <c r="W1081" s="953"/>
      <c r="X1081" s="1345">
        <f t="shared" si="36"/>
        <v>0.36842296341463415</v>
      </c>
      <c r="Y1081" s="1345"/>
      <c r="Z1081" s="267"/>
      <c r="AA1081" s="268"/>
      <c r="AB1081" s="268"/>
      <c r="AC1081" s="269"/>
      <c r="AD1081" s="267">
        <f t="shared" si="37"/>
        <v>302106.83</v>
      </c>
      <c r="AE1081" s="268"/>
      <c r="AF1081" s="268"/>
      <c r="AG1081" s="269"/>
    </row>
    <row r="1082" spans="1:33" s="29" customFormat="1" ht="14.25" hidden="1" customHeight="1" x14ac:dyDescent="0.2">
      <c r="A1082" s="43"/>
      <c r="B1082" s="43"/>
      <c r="C1082" s="262"/>
      <c r="D1082" s="262"/>
      <c r="E1082" s="110"/>
      <c r="F1082" s="106"/>
      <c r="G1082" s="1392"/>
      <c r="H1082" s="1392"/>
      <c r="I1082" s="264"/>
      <c r="J1082" s="265"/>
      <c r="K1082" s="265"/>
      <c r="L1082" s="265"/>
      <c r="M1082" s="265"/>
      <c r="N1082" s="265"/>
      <c r="O1082" s="265"/>
      <c r="P1082" s="265"/>
      <c r="Q1082" s="266"/>
      <c r="R1082" s="953"/>
      <c r="S1082" s="953"/>
      <c r="T1082" s="953"/>
      <c r="U1082" s="953"/>
      <c r="V1082" s="953"/>
      <c r="W1082" s="953"/>
      <c r="X1082" s="1345" t="e">
        <f t="shared" si="36"/>
        <v>#DIV/0!</v>
      </c>
      <c r="Y1082" s="1345"/>
      <c r="Z1082" s="267"/>
      <c r="AA1082" s="268"/>
      <c r="AB1082" s="268"/>
      <c r="AC1082" s="269"/>
      <c r="AD1082" s="267">
        <f t="shared" si="37"/>
        <v>0</v>
      </c>
      <c r="AE1082" s="268"/>
      <c r="AF1082" s="268"/>
      <c r="AG1082" s="269"/>
    </row>
    <row r="1083" spans="1:33" s="29" customFormat="1" ht="14.25" customHeight="1" x14ac:dyDescent="0.2">
      <c r="A1083" s="43"/>
      <c r="B1083" s="43"/>
      <c r="C1083" s="262"/>
      <c r="D1083" s="262"/>
      <c r="E1083" s="110"/>
      <c r="F1083" s="106" t="s">
        <v>1061</v>
      </c>
      <c r="G1083" s="1392">
        <v>424</v>
      </c>
      <c r="H1083" s="1392"/>
      <c r="I1083" s="264" t="s">
        <v>1269</v>
      </c>
      <c r="J1083" s="265"/>
      <c r="K1083" s="265"/>
      <c r="L1083" s="265"/>
      <c r="M1083" s="265"/>
      <c r="N1083" s="265"/>
      <c r="O1083" s="265"/>
      <c r="P1083" s="265"/>
      <c r="Q1083" s="266"/>
      <c r="R1083" s="953">
        <v>4100000</v>
      </c>
      <c r="S1083" s="953"/>
      <c r="T1083" s="953"/>
      <c r="U1083" s="953">
        <v>4048966</v>
      </c>
      <c r="V1083" s="953"/>
      <c r="W1083" s="953"/>
      <c r="X1083" s="1345">
        <f t="shared" si="36"/>
        <v>0.98755268292682929</v>
      </c>
      <c r="Y1083" s="1345"/>
      <c r="Z1083" s="267"/>
      <c r="AA1083" s="268"/>
      <c r="AB1083" s="268"/>
      <c r="AC1083" s="269"/>
      <c r="AD1083" s="267">
        <f t="shared" si="37"/>
        <v>4048966</v>
      </c>
      <c r="AE1083" s="268"/>
      <c r="AF1083" s="268"/>
      <c r="AG1083" s="269"/>
    </row>
    <row r="1084" spans="1:33" s="29" customFormat="1" ht="42" customHeight="1" x14ac:dyDescent="0.2">
      <c r="A1084" s="43"/>
      <c r="B1084" s="43"/>
      <c r="C1084" s="262"/>
      <c r="D1084" s="262"/>
      <c r="E1084" s="110"/>
      <c r="F1084" s="106" t="s">
        <v>1062</v>
      </c>
      <c r="G1084" s="1392">
        <v>425</v>
      </c>
      <c r="H1084" s="1392"/>
      <c r="I1084" s="264" t="s">
        <v>728</v>
      </c>
      <c r="J1084" s="265"/>
      <c r="K1084" s="265"/>
      <c r="L1084" s="265"/>
      <c r="M1084" s="265"/>
      <c r="N1084" s="265"/>
      <c r="O1084" s="265"/>
      <c r="P1084" s="265"/>
      <c r="Q1084" s="266"/>
      <c r="R1084" s="953">
        <v>2000000</v>
      </c>
      <c r="S1084" s="953"/>
      <c r="T1084" s="953"/>
      <c r="U1084" s="953">
        <v>1002999.56</v>
      </c>
      <c r="V1084" s="953"/>
      <c r="W1084" s="953"/>
      <c r="X1084" s="1345">
        <f t="shared" si="36"/>
        <v>0.50149978000000006</v>
      </c>
      <c r="Y1084" s="1345"/>
      <c r="Z1084" s="267"/>
      <c r="AA1084" s="268"/>
      <c r="AB1084" s="268"/>
      <c r="AC1084" s="269"/>
      <c r="AD1084" s="267">
        <f t="shared" si="37"/>
        <v>1002999.56</v>
      </c>
      <c r="AE1084" s="268"/>
      <c r="AF1084" s="268"/>
      <c r="AG1084" s="269"/>
    </row>
    <row r="1085" spans="1:33" s="29" customFormat="1" ht="14.25" customHeight="1" x14ac:dyDescent="0.2">
      <c r="A1085" s="43"/>
      <c r="B1085" s="43"/>
      <c r="C1085" s="262"/>
      <c r="D1085" s="262"/>
      <c r="E1085" s="110"/>
      <c r="F1085" s="106" t="s">
        <v>1063</v>
      </c>
      <c r="G1085" s="1392">
        <v>426</v>
      </c>
      <c r="H1085" s="1392"/>
      <c r="I1085" s="264" t="s">
        <v>1270</v>
      </c>
      <c r="J1085" s="265"/>
      <c r="K1085" s="265"/>
      <c r="L1085" s="265"/>
      <c r="M1085" s="265"/>
      <c r="N1085" s="265"/>
      <c r="O1085" s="265"/>
      <c r="P1085" s="265"/>
      <c r="Q1085" s="266"/>
      <c r="R1085" s="953">
        <v>300000</v>
      </c>
      <c r="S1085" s="953"/>
      <c r="T1085" s="953"/>
      <c r="U1085" s="953">
        <v>298650</v>
      </c>
      <c r="V1085" s="953"/>
      <c r="W1085" s="953"/>
      <c r="X1085" s="1345">
        <f t="shared" si="36"/>
        <v>0.99550000000000005</v>
      </c>
      <c r="Y1085" s="1345"/>
      <c r="Z1085" s="267"/>
      <c r="AA1085" s="268"/>
      <c r="AB1085" s="268"/>
      <c r="AC1085" s="269"/>
      <c r="AD1085" s="267">
        <f t="shared" si="37"/>
        <v>298650</v>
      </c>
      <c r="AE1085" s="268"/>
      <c r="AF1085" s="268"/>
      <c r="AG1085" s="269"/>
    </row>
    <row r="1086" spans="1:33" s="29" customFormat="1" ht="24.75" customHeight="1" x14ac:dyDescent="0.2">
      <c r="A1086" s="43"/>
      <c r="B1086" s="43"/>
      <c r="C1086" s="262"/>
      <c r="D1086" s="262"/>
      <c r="E1086" s="110"/>
      <c r="F1086" s="106" t="s">
        <v>1064</v>
      </c>
      <c r="G1086" s="1392">
        <v>451</v>
      </c>
      <c r="H1086" s="1392"/>
      <c r="I1086" s="264" t="s">
        <v>1271</v>
      </c>
      <c r="J1086" s="265"/>
      <c r="K1086" s="265"/>
      <c r="L1086" s="265"/>
      <c r="M1086" s="265"/>
      <c r="N1086" s="265"/>
      <c r="O1086" s="265"/>
      <c r="P1086" s="265"/>
      <c r="Q1086" s="266"/>
      <c r="R1086" s="953">
        <v>3000000</v>
      </c>
      <c r="S1086" s="953"/>
      <c r="T1086" s="953"/>
      <c r="U1086" s="953">
        <v>2999553.89</v>
      </c>
      <c r="V1086" s="953"/>
      <c r="W1086" s="953"/>
      <c r="X1086" s="1345">
        <f t="shared" si="36"/>
        <v>0.99985129666666672</v>
      </c>
      <c r="Y1086" s="1345"/>
      <c r="Z1086" s="267"/>
      <c r="AA1086" s="268"/>
      <c r="AB1086" s="268"/>
      <c r="AC1086" s="269"/>
      <c r="AD1086" s="267">
        <f t="shared" si="37"/>
        <v>2999553.89</v>
      </c>
      <c r="AE1086" s="268"/>
      <c r="AF1086" s="268"/>
      <c r="AG1086" s="269"/>
    </row>
    <row r="1087" spans="1:33" s="29" customFormat="1" ht="14.25" customHeight="1" x14ac:dyDescent="0.2">
      <c r="A1087" s="43"/>
      <c r="B1087" s="43"/>
      <c r="C1087" s="262"/>
      <c r="D1087" s="262"/>
      <c r="E1087" s="110"/>
      <c r="F1087" s="106" t="s">
        <v>1065</v>
      </c>
      <c r="G1087" s="1392">
        <v>481</v>
      </c>
      <c r="H1087" s="1392"/>
      <c r="I1087" s="264" t="s">
        <v>130</v>
      </c>
      <c r="J1087" s="265"/>
      <c r="K1087" s="265"/>
      <c r="L1087" s="265"/>
      <c r="M1087" s="265"/>
      <c r="N1087" s="265"/>
      <c r="O1087" s="265"/>
      <c r="P1087" s="265"/>
      <c r="Q1087" s="266"/>
      <c r="R1087" s="953">
        <v>3510000</v>
      </c>
      <c r="S1087" s="953"/>
      <c r="T1087" s="953"/>
      <c r="U1087" s="953">
        <v>3510000</v>
      </c>
      <c r="V1087" s="953"/>
      <c r="W1087" s="953"/>
      <c r="X1087" s="1345">
        <f t="shared" si="36"/>
        <v>1</v>
      </c>
      <c r="Y1087" s="1345"/>
      <c r="Z1087" s="267"/>
      <c r="AA1087" s="268"/>
      <c r="AB1087" s="268"/>
      <c r="AC1087" s="269"/>
      <c r="AD1087" s="267">
        <f t="shared" si="37"/>
        <v>3510000</v>
      </c>
      <c r="AE1087" s="268"/>
      <c r="AF1087" s="268"/>
      <c r="AG1087" s="269"/>
    </row>
    <row r="1088" spans="1:33" s="29" customFormat="1" ht="23.25" customHeight="1" x14ac:dyDescent="0.2">
      <c r="A1088" s="43"/>
      <c r="B1088" s="43"/>
      <c r="C1088" s="262"/>
      <c r="D1088" s="262"/>
      <c r="E1088" s="110"/>
      <c r="F1088" s="106" t="s">
        <v>1066</v>
      </c>
      <c r="G1088" s="1392">
        <v>482</v>
      </c>
      <c r="H1088" s="1392"/>
      <c r="I1088" s="264" t="s">
        <v>396</v>
      </c>
      <c r="J1088" s="265"/>
      <c r="K1088" s="265"/>
      <c r="L1088" s="265"/>
      <c r="M1088" s="265"/>
      <c r="N1088" s="265"/>
      <c r="O1088" s="265"/>
      <c r="P1088" s="265"/>
      <c r="Q1088" s="266"/>
      <c r="R1088" s="953">
        <v>1300000</v>
      </c>
      <c r="S1088" s="953"/>
      <c r="T1088" s="953"/>
      <c r="U1088" s="953">
        <v>1261507.1299999999</v>
      </c>
      <c r="V1088" s="953"/>
      <c r="W1088" s="953"/>
      <c r="X1088" s="1345">
        <f t="shared" si="36"/>
        <v>0.97039009999999992</v>
      </c>
      <c r="Y1088" s="1345"/>
      <c r="Z1088" s="267"/>
      <c r="AA1088" s="268"/>
      <c r="AB1088" s="268"/>
      <c r="AC1088" s="269"/>
      <c r="AD1088" s="267">
        <f t="shared" si="37"/>
        <v>1261507.1299999999</v>
      </c>
      <c r="AE1088" s="268"/>
      <c r="AF1088" s="268"/>
      <c r="AG1088" s="269"/>
    </row>
    <row r="1089" spans="1:33" s="29" customFormat="1" ht="14.25" customHeight="1" x14ac:dyDescent="0.2">
      <c r="A1089" s="43"/>
      <c r="B1089" s="43"/>
      <c r="C1089" s="262"/>
      <c r="D1089" s="262"/>
      <c r="E1089" s="110"/>
      <c r="F1089" s="106" t="s">
        <v>1067</v>
      </c>
      <c r="G1089" s="1392">
        <v>512</v>
      </c>
      <c r="H1089" s="1392"/>
      <c r="I1089" s="264" t="s">
        <v>1272</v>
      </c>
      <c r="J1089" s="265"/>
      <c r="K1089" s="265"/>
      <c r="L1089" s="265"/>
      <c r="M1089" s="265"/>
      <c r="N1089" s="265"/>
      <c r="O1089" s="265"/>
      <c r="P1089" s="265"/>
      <c r="Q1089" s="266"/>
      <c r="R1089" s="953">
        <v>300000</v>
      </c>
      <c r="S1089" s="953"/>
      <c r="T1089" s="953"/>
      <c r="U1089" s="953">
        <v>223800</v>
      </c>
      <c r="V1089" s="953"/>
      <c r="W1089" s="953"/>
      <c r="X1089" s="1345">
        <f t="shared" si="36"/>
        <v>0.746</v>
      </c>
      <c r="Y1089" s="1345"/>
      <c r="Z1089" s="267"/>
      <c r="AA1089" s="268"/>
      <c r="AB1089" s="268"/>
      <c r="AC1089" s="269"/>
      <c r="AD1089" s="267">
        <f t="shared" si="37"/>
        <v>223800</v>
      </c>
      <c r="AE1089" s="268"/>
      <c r="AF1089" s="268"/>
      <c r="AG1089" s="269"/>
    </row>
    <row r="1090" spans="1:33" s="29" customFormat="1" ht="14.25" customHeight="1" x14ac:dyDescent="0.2">
      <c r="A1090" s="43"/>
      <c r="B1090" s="43"/>
      <c r="C1090" s="262"/>
      <c r="D1090" s="262"/>
      <c r="E1090" s="110"/>
      <c r="F1090" s="106" t="s">
        <v>1068</v>
      </c>
      <c r="G1090" s="1392">
        <v>541</v>
      </c>
      <c r="H1090" s="1392"/>
      <c r="I1090" s="264" t="s">
        <v>1273</v>
      </c>
      <c r="J1090" s="265"/>
      <c r="K1090" s="265"/>
      <c r="L1090" s="265"/>
      <c r="M1090" s="265"/>
      <c r="N1090" s="265"/>
      <c r="O1090" s="265"/>
      <c r="P1090" s="265"/>
      <c r="Q1090" s="266"/>
      <c r="R1090" s="953">
        <v>0</v>
      </c>
      <c r="S1090" s="953"/>
      <c r="T1090" s="953"/>
      <c r="U1090" s="953">
        <v>0</v>
      </c>
      <c r="V1090" s="953"/>
      <c r="W1090" s="953"/>
      <c r="X1090" s="1345"/>
      <c r="Y1090" s="1345"/>
      <c r="Z1090" s="267"/>
      <c r="AA1090" s="268"/>
      <c r="AB1090" s="268"/>
      <c r="AC1090" s="269"/>
      <c r="AD1090" s="267">
        <f t="shared" si="37"/>
        <v>0</v>
      </c>
      <c r="AE1090" s="268"/>
      <c r="AF1090" s="268"/>
      <c r="AG1090" s="269"/>
    </row>
    <row r="1091" spans="1:33" s="29" customFormat="1" ht="14.25" customHeight="1" x14ac:dyDescent="0.2">
      <c r="A1091" s="43"/>
      <c r="B1091" s="43"/>
      <c r="C1091" s="262"/>
      <c r="D1091" s="262"/>
      <c r="E1091" s="110"/>
      <c r="F1091" s="106"/>
      <c r="G1091" s="1392"/>
      <c r="H1091" s="1392"/>
      <c r="I1091" s="264" t="s">
        <v>397</v>
      </c>
      <c r="J1091" s="265"/>
      <c r="K1091" s="265"/>
      <c r="L1091" s="265"/>
      <c r="M1091" s="265"/>
      <c r="N1091" s="265"/>
      <c r="O1091" s="265"/>
      <c r="P1091" s="265"/>
      <c r="Q1091" s="266"/>
      <c r="R1091" s="953"/>
      <c r="S1091" s="953"/>
      <c r="T1091" s="953"/>
      <c r="U1091" s="953"/>
      <c r="V1091" s="953"/>
      <c r="W1091" s="953"/>
      <c r="X1091" s="268"/>
      <c r="Y1091" s="268"/>
      <c r="Z1091" s="267"/>
      <c r="AA1091" s="268"/>
      <c r="AB1091" s="268"/>
      <c r="AC1091" s="269"/>
      <c r="AD1091" s="267"/>
      <c r="AE1091" s="268"/>
      <c r="AF1091" s="268"/>
      <c r="AG1091" s="269"/>
    </row>
    <row r="1092" spans="1:33" s="29" customFormat="1" ht="25.5" customHeight="1" x14ac:dyDescent="0.2">
      <c r="A1092" s="43"/>
      <c r="B1092" s="43"/>
      <c r="C1092" s="262"/>
      <c r="D1092" s="262"/>
      <c r="E1092" s="110"/>
      <c r="F1092" s="106"/>
      <c r="G1092" s="263" t="s">
        <v>840</v>
      </c>
      <c r="H1092" s="263"/>
      <c r="I1092" s="264" t="s">
        <v>841</v>
      </c>
      <c r="J1092" s="265"/>
      <c r="K1092" s="265"/>
      <c r="L1092" s="265"/>
      <c r="M1092" s="265"/>
      <c r="N1092" s="265"/>
      <c r="O1092" s="265"/>
      <c r="P1092" s="265"/>
      <c r="Q1092" s="266"/>
      <c r="R1092" s="953">
        <f>SUM(R1081:R1090)</f>
        <v>15330000</v>
      </c>
      <c r="S1092" s="953"/>
      <c r="T1092" s="953"/>
      <c r="U1092" s="953">
        <f>SUM(U1081:U1090)</f>
        <v>13647583.41</v>
      </c>
      <c r="V1092" s="953"/>
      <c r="W1092" s="953"/>
      <c r="X1092" s="1345">
        <f t="shared" ref="X1092:X1154" si="42">(U1092/R1092)</f>
        <v>0.89025332093933462</v>
      </c>
      <c r="Y1092" s="1345"/>
      <c r="Z1092" s="267"/>
      <c r="AA1092" s="268"/>
      <c r="AB1092" s="268"/>
      <c r="AC1092" s="269"/>
      <c r="AD1092" s="267">
        <f t="shared" si="37"/>
        <v>13647583.41</v>
      </c>
      <c r="AE1092" s="268"/>
      <c r="AF1092" s="268"/>
      <c r="AG1092" s="269"/>
    </row>
    <row r="1093" spans="1:33" s="29" customFormat="1" ht="14.25" customHeight="1" x14ac:dyDescent="0.2">
      <c r="A1093" s="43"/>
      <c r="B1093" s="43"/>
      <c r="C1093" s="262"/>
      <c r="D1093" s="262"/>
      <c r="E1093" s="110"/>
      <c r="F1093" s="106"/>
      <c r="G1093" s="1392"/>
      <c r="H1093" s="1392"/>
      <c r="I1093" s="1034" t="s">
        <v>398</v>
      </c>
      <c r="J1093" s="1035"/>
      <c r="K1093" s="1035"/>
      <c r="L1093" s="1035"/>
      <c r="M1093" s="1035"/>
      <c r="N1093" s="1035"/>
      <c r="O1093" s="1035"/>
      <c r="P1093" s="1035"/>
      <c r="Q1093" s="1036"/>
      <c r="R1093" s="1401">
        <f>SUM(R1092:R1092)</f>
        <v>15330000</v>
      </c>
      <c r="S1093" s="1401"/>
      <c r="T1093" s="1401"/>
      <c r="U1093" s="1401">
        <f>SUM(U1092:U1092)</f>
        <v>13647583.41</v>
      </c>
      <c r="V1093" s="1401"/>
      <c r="W1093" s="1401"/>
      <c r="X1093" s="1386">
        <f t="shared" si="42"/>
        <v>0.89025332093933462</v>
      </c>
      <c r="Y1093" s="1386"/>
      <c r="Z1093" s="991"/>
      <c r="AA1093" s="992"/>
      <c r="AB1093" s="992"/>
      <c r="AC1093" s="993"/>
      <c r="AD1093" s="991">
        <f t="shared" si="37"/>
        <v>13647583.41</v>
      </c>
      <c r="AE1093" s="992"/>
      <c r="AF1093" s="992"/>
      <c r="AG1093" s="993"/>
    </row>
    <row r="1094" spans="1:33" s="29" customFormat="1" ht="21.75" customHeight="1" x14ac:dyDescent="0.2">
      <c r="A1094" s="43"/>
      <c r="B1094" s="43"/>
      <c r="C1094" s="262"/>
      <c r="D1094" s="262"/>
      <c r="E1094" s="130"/>
      <c r="F1094" s="106"/>
      <c r="G1094" s="1570"/>
      <c r="H1094" s="1570"/>
      <c r="I1094" s="1034" t="s">
        <v>399</v>
      </c>
      <c r="J1094" s="1035"/>
      <c r="K1094" s="1035"/>
      <c r="L1094" s="1035"/>
      <c r="M1094" s="1035"/>
      <c r="N1094" s="1035"/>
      <c r="O1094" s="1035"/>
      <c r="P1094" s="1035"/>
      <c r="Q1094" s="1036"/>
      <c r="R1094" s="953"/>
      <c r="S1094" s="953"/>
      <c r="T1094" s="953"/>
      <c r="U1094" s="953"/>
      <c r="V1094" s="953"/>
      <c r="W1094" s="953"/>
      <c r="X1094" s="268"/>
      <c r="Y1094" s="268"/>
      <c r="Z1094" s="267"/>
      <c r="AA1094" s="268"/>
      <c r="AB1094" s="268"/>
      <c r="AC1094" s="269"/>
      <c r="AD1094" s="267"/>
      <c r="AE1094" s="268"/>
      <c r="AF1094" s="268"/>
      <c r="AG1094" s="269"/>
    </row>
    <row r="1095" spans="1:33" s="29" customFormat="1" ht="14.25" customHeight="1" x14ac:dyDescent="0.2">
      <c r="A1095" s="43"/>
      <c r="B1095" s="43"/>
      <c r="C1095" s="1397" t="s">
        <v>229</v>
      </c>
      <c r="D1095" s="1397"/>
      <c r="E1095" s="130"/>
      <c r="F1095" s="106"/>
      <c r="G1095" s="1570"/>
      <c r="H1095" s="1570"/>
      <c r="I1095" s="1034" t="s">
        <v>400</v>
      </c>
      <c r="J1095" s="1035"/>
      <c r="K1095" s="1035"/>
      <c r="L1095" s="1035"/>
      <c r="M1095" s="1035"/>
      <c r="N1095" s="1035"/>
      <c r="O1095" s="1035"/>
      <c r="P1095" s="1035"/>
      <c r="Q1095" s="1036"/>
      <c r="R1095" s="953"/>
      <c r="S1095" s="953"/>
      <c r="T1095" s="953"/>
      <c r="U1095" s="953"/>
      <c r="V1095" s="953"/>
      <c r="W1095" s="953"/>
      <c r="X1095" s="268"/>
      <c r="Y1095" s="268"/>
      <c r="Z1095" s="267"/>
      <c r="AA1095" s="268"/>
      <c r="AB1095" s="268"/>
      <c r="AC1095" s="269"/>
      <c r="AD1095" s="267"/>
      <c r="AE1095" s="268"/>
      <c r="AF1095" s="268"/>
      <c r="AG1095" s="269"/>
    </row>
    <row r="1096" spans="1:33" s="29" customFormat="1" ht="14.25" customHeight="1" x14ac:dyDescent="0.2">
      <c r="A1096" s="43"/>
      <c r="B1096" s="43"/>
      <c r="C1096" s="262"/>
      <c r="D1096" s="262"/>
      <c r="E1096" s="53">
        <v>421</v>
      </c>
      <c r="F1096" s="42"/>
      <c r="G1096" s="972"/>
      <c r="H1096" s="972"/>
      <c r="I1096" s="961" t="s">
        <v>395</v>
      </c>
      <c r="J1096" s="962"/>
      <c r="K1096" s="962"/>
      <c r="L1096" s="962"/>
      <c r="M1096" s="962"/>
      <c r="N1096" s="962"/>
      <c r="O1096" s="962"/>
      <c r="P1096" s="962"/>
      <c r="Q1096" s="963"/>
      <c r="R1096" s="953"/>
      <c r="S1096" s="953"/>
      <c r="T1096" s="953"/>
      <c r="U1096" s="953"/>
      <c r="V1096" s="953"/>
      <c r="W1096" s="953"/>
      <c r="X1096" s="268"/>
      <c r="Y1096" s="268"/>
      <c r="Z1096" s="267"/>
      <c r="AA1096" s="268"/>
      <c r="AB1096" s="268"/>
      <c r="AC1096" s="269"/>
      <c r="AD1096" s="267"/>
      <c r="AE1096" s="268"/>
      <c r="AF1096" s="268"/>
      <c r="AG1096" s="269"/>
    </row>
    <row r="1097" spans="1:33" s="29" customFormat="1" ht="14.25" customHeight="1" x14ac:dyDescent="0.2">
      <c r="A1097" s="43"/>
      <c r="B1097" s="43"/>
      <c r="C1097" s="262"/>
      <c r="D1097" s="262"/>
      <c r="E1097" s="110"/>
      <c r="F1097" s="106" t="s">
        <v>1069</v>
      </c>
      <c r="G1097" s="1392">
        <v>454</v>
      </c>
      <c r="H1097" s="1392"/>
      <c r="I1097" s="267" t="s">
        <v>124</v>
      </c>
      <c r="J1097" s="268"/>
      <c r="K1097" s="268"/>
      <c r="L1097" s="268"/>
      <c r="M1097" s="268"/>
      <c r="N1097" s="268"/>
      <c r="O1097" s="268"/>
      <c r="P1097" s="268"/>
      <c r="Q1097" s="269"/>
      <c r="R1097" s="953">
        <v>8500000</v>
      </c>
      <c r="S1097" s="953"/>
      <c r="T1097" s="953"/>
      <c r="U1097" s="953">
        <v>8177566.1900000004</v>
      </c>
      <c r="V1097" s="953"/>
      <c r="W1097" s="953"/>
      <c r="X1097" s="1345">
        <f t="shared" si="42"/>
        <v>0.96206661058823539</v>
      </c>
      <c r="Y1097" s="1345"/>
      <c r="Z1097" s="267"/>
      <c r="AA1097" s="268"/>
      <c r="AB1097" s="268"/>
      <c r="AC1097" s="269"/>
      <c r="AD1097" s="267">
        <f t="shared" si="37"/>
        <v>8177566.1900000004</v>
      </c>
      <c r="AE1097" s="268"/>
      <c r="AF1097" s="268"/>
      <c r="AG1097" s="269"/>
    </row>
    <row r="1098" spans="1:33" s="29" customFormat="1" ht="14.25" customHeight="1" x14ac:dyDescent="0.2">
      <c r="A1098" s="43"/>
      <c r="B1098" s="43"/>
      <c r="C1098" s="262"/>
      <c r="D1098" s="262"/>
      <c r="E1098" s="110"/>
      <c r="F1098" s="106"/>
      <c r="G1098" s="1392"/>
      <c r="H1098" s="1392"/>
      <c r="I1098" s="264" t="s">
        <v>401</v>
      </c>
      <c r="J1098" s="265"/>
      <c r="K1098" s="265"/>
      <c r="L1098" s="265"/>
      <c r="M1098" s="265"/>
      <c r="N1098" s="265"/>
      <c r="O1098" s="265"/>
      <c r="P1098" s="265"/>
      <c r="Q1098" s="266"/>
      <c r="R1098" s="953"/>
      <c r="S1098" s="953"/>
      <c r="T1098" s="953"/>
      <c r="U1098" s="953"/>
      <c r="V1098" s="953"/>
      <c r="W1098" s="953"/>
      <c r="X1098" s="268"/>
      <c r="Y1098" s="268"/>
      <c r="Z1098" s="267"/>
      <c r="AA1098" s="268"/>
      <c r="AB1098" s="268"/>
      <c r="AC1098" s="269"/>
      <c r="AD1098" s="267"/>
      <c r="AE1098" s="268"/>
      <c r="AF1098" s="268"/>
      <c r="AG1098" s="269"/>
    </row>
    <row r="1099" spans="1:33" s="29" customFormat="1" ht="27.75" customHeight="1" x14ac:dyDescent="0.2">
      <c r="A1099" s="43"/>
      <c r="B1099" s="43"/>
      <c r="C1099" s="262"/>
      <c r="D1099" s="262"/>
      <c r="E1099" s="110"/>
      <c r="F1099" s="106"/>
      <c r="G1099" s="263" t="s">
        <v>840</v>
      </c>
      <c r="H1099" s="263"/>
      <c r="I1099" s="264" t="s">
        <v>841</v>
      </c>
      <c r="J1099" s="265"/>
      <c r="K1099" s="265"/>
      <c r="L1099" s="265"/>
      <c r="M1099" s="265"/>
      <c r="N1099" s="265"/>
      <c r="O1099" s="265"/>
      <c r="P1099" s="265"/>
      <c r="Q1099" s="266"/>
      <c r="R1099" s="953">
        <f>SUM(R1097:R1097)</f>
        <v>8500000</v>
      </c>
      <c r="S1099" s="953"/>
      <c r="T1099" s="953"/>
      <c r="U1099" s="953">
        <f>SUM(U1097:U1097)</f>
        <v>8177566.1900000004</v>
      </c>
      <c r="V1099" s="953"/>
      <c r="W1099" s="953"/>
      <c r="X1099" s="1345">
        <f t="shared" si="42"/>
        <v>0.96206661058823539</v>
      </c>
      <c r="Y1099" s="1345"/>
      <c r="Z1099" s="267"/>
      <c r="AA1099" s="268"/>
      <c r="AB1099" s="268"/>
      <c r="AC1099" s="269"/>
      <c r="AD1099" s="267">
        <f t="shared" ref="AD1099:AD1161" si="43">U1099+Z1099</f>
        <v>8177566.1900000004</v>
      </c>
      <c r="AE1099" s="268"/>
      <c r="AF1099" s="268"/>
      <c r="AG1099" s="269"/>
    </row>
    <row r="1100" spans="1:33" s="29" customFormat="1" ht="14.25" customHeight="1" x14ac:dyDescent="0.2">
      <c r="A1100" s="43"/>
      <c r="B1100" s="43"/>
      <c r="C1100" s="262"/>
      <c r="D1100" s="262"/>
      <c r="E1100" s="110"/>
      <c r="F1100" s="106"/>
      <c r="G1100" s="1392"/>
      <c r="H1100" s="1392"/>
      <c r="I1100" s="1034" t="s">
        <v>402</v>
      </c>
      <c r="J1100" s="1035"/>
      <c r="K1100" s="1035"/>
      <c r="L1100" s="1035"/>
      <c r="M1100" s="1035"/>
      <c r="N1100" s="1035"/>
      <c r="O1100" s="1035"/>
      <c r="P1100" s="1035"/>
      <c r="Q1100" s="1036"/>
      <c r="R1100" s="1401">
        <f>SUM(R1099)</f>
        <v>8500000</v>
      </c>
      <c r="S1100" s="1401"/>
      <c r="T1100" s="1401"/>
      <c r="U1100" s="1401">
        <f>SUM(U1099)</f>
        <v>8177566.1900000004</v>
      </c>
      <c r="V1100" s="1401"/>
      <c r="W1100" s="1401"/>
      <c r="X1100" s="1386">
        <f t="shared" si="42"/>
        <v>0.96206661058823539</v>
      </c>
      <c r="Y1100" s="1386"/>
      <c r="Z1100" s="991"/>
      <c r="AA1100" s="992"/>
      <c r="AB1100" s="992"/>
      <c r="AC1100" s="993"/>
      <c r="AD1100" s="991">
        <f t="shared" si="43"/>
        <v>8177566.1900000004</v>
      </c>
      <c r="AE1100" s="992"/>
      <c r="AF1100" s="992"/>
      <c r="AG1100" s="993"/>
    </row>
    <row r="1101" spans="1:33" s="29" customFormat="1" ht="14.25" customHeight="1" x14ac:dyDescent="0.2">
      <c r="A1101" s="43"/>
      <c r="B1101" s="43"/>
      <c r="C1101" s="262"/>
      <c r="D1101" s="262"/>
      <c r="E1101" s="110"/>
      <c r="F1101" s="106"/>
      <c r="G1101" s="1392"/>
      <c r="H1101" s="1392"/>
      <c r="I1101" s="264" t="s">
        <v>403</v>
      </c>
      <c r="J1101" s="265"/>
      <c r="K1101" s="265"/>
      <c r="L1101" s="265"/>
      <c r="M1101" s="265"/>
      <c r="N1101" s="265"/>
      <c r="O1101" s="265"/>
      <c r="P1101" s="265"/>
      <c r="Q1101" s="266"/>
      <c r="R1101" s="1401"/>
      <c r="S1101" s="1401"/>
      <c r="T1101" s="1401"/>
      <c r="U1101" s="1401"/>
      <c r="V1101" s="1401"/>
      <c r="W1101" s="1401"/>
      <c r="X1101" s="992"/>
      <c r="Y1101" s="992"/>
      <c r="Z1101" s="991"/>
      <c r="AA1101" s="992"/>
      <c r="AB1101" s="992"/>
      <c r="AC1101" s="993"/>
      <c r="AD1101" s="991"/>
      <c r="AE1101" s="992"/>
      <c r="AF1101" s="992"/>
      <c r="AG1101" s="993"/>
    </row>
    <row r="1102" spans="1:33" s="29" customFormat="1" ht="24" customHeight="1" x14ac:dyDescent="0.2">
      <c r="A1102" s="43"/>
      <c r="B1102" s="43"/>
      <c r="C1102" s="262"/>
      <c r="D1102" s="262"/>
      <c r="E1102" s="110"/>
      <c r="F1102" s="106"/>
      <c r="G1102" s="263" t="s">
        <v>840</v>
      </c>
      <c r="H1102" s="263"/>
      <c r="I1102" s="264" t="s">
        <v>841</v>
      </c>
      <c r="J1102" s="265"/>
      <c r="K1102" s="265"/>
      <c r="L1102" s="265"/>
      <c r="M1102" s="265"/>
      <c r="N1102" s="265"/>
      <c r="O1102" s="265"/>
      <c r="P1102" s="265"/>
      <c r="Q1102" s="266"/>
      <c r="R1102" s="953">
        <f>R1092+R1099</f>
        <v>23830000</v>
      </c>
      <c r="S1102" s="953"/>
      <c r="T1102" s="953"/>
      <c r="U1102" s="953">
        <f>U1092+U1099</f>
        <v>21825149.600000001</v>
      </c>
      <c r="V1102" s="953"/>
      <c r="W1102" s="953"/>
      <c r="X1102" s="1345">
        <f t="shared" si="42"/>
        <v>0.91586863617289138</v>
      </c>
      <c r="Y1102" s="1345"/>
      <c r="Z1102" s="991"/>
      <c r="AA1102" s="992"/>
      <c r="AB1102" s="992"/>
      <c r="AC1102" s="993"/>
      <c r="AD1102" s="267">
        <f t="shared" si="43"/>
        <v>21825149.600000001</v>
      </c>
      <c r="AE1102" s="268"/>
      <c r="AF1102" s="268"/>
      <c r="AG1102" s="269"/>
    </row>
    <row r="1103" spans="1:33" s="29" customFormat="1" ht="14.25" customHeight="1" x14ac:dyDescent="0.2">
      <c r="A1103" s="43"/>
      <c r="B1103" s="43"/>
      <c r="C1103" s="262"/>
      <c r="D1103" s="262"/>
      <c r="E1103" s="110"/>
      <c r="F1103" s="106"/>
      <c r="G1103" s="1392"/>
      <c r="H1103" s="1392"/>
      <c r="I1103" s="1034" t="s">
        <v>404</v>
      </c>
      <c r="J1103" s="1035"/>
      <c r="K1103" s="1035"/>
      <c r="L1103" s="1035"/>
      <c r="M1103" s="1035"/>
      <c r="N1103" s="1035"/>
      <c r="O1103" s="1035"/>
      <c r="P1103" s="1035"/>
      <c r="Q1103" s="1036"/>
      <c r="R1103" s="1401">
        <f>SUM(R1102)</f>
        <v>23830000</v>
      </c>
      <c r="S1103" s="1401"/>
      <c r="T1103" s="1401"/>
      <c r="U1103" s="1401">
        <f>SUM(U1102)</f>
        <v>21825149.600000001</v>
      </c>
      <c r="V1103" s="1401"/>
      <c r="W1103" s="1401"/>
      <c r="X1103" s="1386">
        <f t="shared" si="42"/>
        <v>0.91586863617289138</v>
      </c>
      <c r="Y1103" s="1386"/>
      <c r="Z1103" s="991"/>
      <c r="AA1103" s="992"/>
      <c r="AB1103" s="992"/>
      <c r="AC1103" s="993"/>
      <c r="AD1103" s="991">
        <f t="shared" si="43"/>
        <v>21825149.600000001</v>
      </c>
      <c r="AE1103" s="992"/>
      <c r="AF1103" s="992"/>
      <c r="AG1103" s="993"/>
    </row>
    <row r="1104" spans="1:33" s="29" customFormat="1" ht="14.25" customHeight="1" x14ac:dyDescent="0.2">
      <c r="A1104" s="43"/>
      <c r="B1104" s="43"/>
      <c r="C1104" s="262"/>
      <c r="D1104" s="262"/>
      <c r="E1104" s="110"/>
      <c r="F1104" s="106"/>
      <c r="G1104" s="1392"/>
      <c r="H1104" s="1392"/>
      <c r="I1104" s="1034"/>
      <c r="J1104" s="1035"/>
      <c r="K1104" s="1035"/>
      <c r="L1104" s="1035"/>
      <c r="M1104" s="1035"/>
      <c r="N1104" s="1035"/>
      <c r="O1104" s="1035"/>
      <c r="P1104" s="1035"/>
      <c r="Q1104" s="1036"/>
      <c r="R1104" s="1401"/>
      <c r="S1104" s="1401"/>
      <c r="T1104" s="1401"/>
      <c r="U1104" s="1401"/>
      <c r="V1104" s="1401"/>
      <c r="W1104" s="1401"/>
      <c r="X1104" s="992"/>
      <c r="Y1104" s="992"/>
      <c r="Z1104" s="991"/>
      <c r="AA1104" s="992"/>
      <c r="AB1104" s="992"/>
      <c r="AC1104" s="993"/>
      <c r="AD1104" s="991"/>
      <c r="AE1104" s="992"/>
      <c r="AF1104" s="992"/>
      <c r="AG1104" s="993"/>
    </row>
    <row r="1105" spans="1:33" s="29" customFormat="1" ht="17.25" customHeight="1" x14ac:dyDescent="0.2">
      <c r="A1105" s="43"/>
      <c r="B1105" s="43"/>
      <c r="C1105" s="1567" t="s">
        <v>231</v>
      </c>
      <c r="D1105" s="1567"/>
      <c r="E1105" s="47"/>
      <c r="F1105" s="118"/>
      <c r="G1105" s="1568"/>
      <c r="H1105" s="1568"/>
      <c r="I1105" s="976" t="s">
        <v>405</v>
      </c>
      <c r="J1105" s="977"/>
      <c r="K1105" s="977"/>
      <c r="L1105" s="977"/>
      <c r="M1105" s="977"/>
      <c r="N1105" s="977"/>
      <c r="O1105" s="977"/>
      <c r="P1105" s="977"/>
      <c r="Q1105" s="978"/>
      <c r="R1105" s="1654"/>
      <c r="S1105" s="1654"/>
      <c r="T1105" s="1654"/>
      <c r="U1105" s="1654"/>
      <c r="V1105" s="1654"/>
      <c r="W1105" s="1654"/>
      <c r="X1105" s="969"/>
      <c r="Y1105" s="969"/>
      <c r="Z1105" s="968"/>
      <c r="AA1105" s="969"/>
      <c r="AB1105" s="969"/>
      <c r="AC1105" s="970"/>
      <c r="AD1105" s="968"/>
      <c r="AE1105" s="969"/>
      <c r="AF1105" s="969"/>
      <c r="AG1105" s="970"/>
    </row>
    <row r="1106" spans="1:33" s="29" customFormat="1" ht="14.25" customHeight="1" x14ac:dyDescent="0.2">
      <c r="A1106" s="43"/>
      <c r="B1106" s="43"/>
      <c r="C1106" s="1385" t="s">
        <v>406</v>
      </c>
      <c r="D1106" s="1385"/>
      <c r="E1106" s="110"/>
      <c r="F1106" s="106"/>
      <c r="G1106" s="1392"/>
      <c r="H1106" s="1392"/>
      <c r="I1106" s="1824" t="s">
        <v>407</v>
      </c>
      <c r="J1106" s="1825"/>
      <c r="K1106" s="1825"/>
      <c r="L1106" s="1825"/>
      <c r="M1106" s="1825"/>
      <c r="N1106" s="1825"/>
      <c r="O1106" s="1825"/>
      <c r="P1106" s="1825"/>
      <c r="Q1106" s="1826"/>
      <c r="R1106" s="953"/>
      <c r="S1106" s="953"/>
      <c r="T1106" s="953"/>
      <c r="U1106" s="953"/>
      <c r="V1106" s="953"/>
      <c r="W1106" s="953"/>
      <c r="X1106" s="268"/>
      <c r="Y1106" s="268"/>
      <c r="Z1106" s="267"/>
      <c r="AA1106" s="268"/>
      <c r="AB1106" s="268"/>
      <c r="AC1106" s="269"/>
      <c r="AD1106" s="267"/>
      <c r="AE1106" s="268"/>
      <c r="AF1106" s="268"/>
      <c r="AG1106" s="269"/>
    </row>
    <row r="1107" spans="1:33" s="29" customFormat="1" ht="14.25" customHeight="1" x14ac:dyDescent="0.2">
      <c r="A1107" s="43"/>
      <c r="B1107" s="43"/>
      <c r="C1107" s="1397"/>
      <c r="D1107" s="1397"/>
      <c r="E1107" s="53">
        <v>560</v>
      </c>
      <c r="F1107" s="42"/>
      <c r="G1107" s="972"/>
      <c r="H1107" s="972"/>
      <c r="I1107" s="961" t="s">
        <v>408</v>
      </c>
      <c r="J1107" s="962"/>
      <c r="K1107" s="962"/>
      <c r="L1107" s="962"/>
      <c r="M1107" s="962"/>
      <c r="N1107" s="962"/>
      <c r="O1107" s="962"/>
      <c r="P1107" s="962"/>
      <c r="Q1107" s="963"/>
      <c r="R1107" s="953"/>
      <c r="S1107" s="953"/>
      <c r="T1107" s="953"/>
      <c r="U1107" s="953"/>
      <c r="V1107" s="953"/>
      <c r="W1107" s="953"/>
      <c r="X1107" s="268"/>
      <c r="Y1107" s="268"/>
      <c r="Z1107" s="267"/>
      <c r="AA1107" s="268"/>
      <c r="AB1107" s="268"/>
      <c r="AC1107" s="269"/>
      <c r="AD1107" s="267"/>
      <c r="AE1107" s="268"/>
      <c r="AF1107" s="268"/>
      <c r="AG1107" s="269"/>
    </row>
    <row r="1108" spans="1:33" s="29" customFormat="1" ht="14.25" customHeight="1" x14ac:dyDescent="0.2">
      <c r="A1108" s="43"/>
      <c r="B1108" s="43"/>
      <c r="C1108" s="262"/>
      <c r="D1108" s="262"/>
      <c r="E1108" s="130"/>
      <c r="F1108" s="106"/>
      <c r="G1108" s="1570"/>
      <c r="H1108" s="1570"/>
      <c r="I1108" s="1034" t="s">
        <v>409</v>
      </c>
      <c r="J1108" s="1035"/>
      <c r="K1108" s="1035"/>
      <c r="L1108" s="1035"/>
      <c r="M1108" s="1035"/>
      <c r="N1108" s="1035"/>
      <c r="O1108" s="1035"/>
      <c r="P1108" s="1035"/>
      <c r="Q1108" s="1036"/>
      <c r="R1108" s="1401"/>
      <c r="S1108" s="1401"/>
      <c r="T1108" s="1401"/>
      <c r="U1108" s="1401"/>
      <c r="V1108" s="1401"/>
      <c r="W1108" s="1401"/>
      <c r="X1108" s="992"/>
      <c r="Y1108" s="992"/>
      <c r="Z1108" s="991"/>
      <c r="AA1108" s="992"/>
      <c r="AB1108" s="992"/>
      <c r="AC1108" s="993"/>
      <c r="AD1108" s="991"/>
      <c r="AE1108" s="992"/>
      <c r="AF1108" s="992"/>
      <c r="AG1108" s="993"/>
    </row>
    <row r="1109" spans="1:33" s="29" customFormat="1" ht="14.25" customHeight="1" x14ac:dyDescent="0.2">
      <c r="A1109" s="43"/>
      <c r="B1109" s="43"/>
      <c r="C1109" s="262"/>
      <c r="D1109" s="262"/>
      <c r="E1109" s="110"/>
      <c r="F1109" s="106" t="s">
        <v>1084</v>
      </c>
      <c r="G1109" s="1392">
        <v>424</v>
      </c>
      <c r="H1109" s="1392"/>
      <c r="I1109" s="264" t="s">
        <v>727</v>
      </c>
      <c r="J1109" s="265"/>
      <c r="K1109" s="265"/>
      <c r="L1109" s="265"/>
      <c r="M1109" s="265"/>
      <c r="N1109" s="265"/>
      <c r="O1109" s="265"/>
      <c r="P1109" s="265"/>
      <c r="Q1109" s="266"/>
      <c r="R1109" s="953">
        <v>2771696.56</v>
      </c>
      <c r="S1109" s="953"/>
      <c r="T1109" s="953"/>
      <c r="U1109" s="953">
        <v>2526984.84</v>
      </c>
      <c r="V1109" s="953"/>
      <c r="W1109" s="953"/>
      <c r="X1109" s="1345">
        <f t="shared" si="42"/>
        <v>0.91171049402319848</v>
      </c>
      <c r="Y1109" s="1345"/>
      <c r="Z1109" s="267"/>
      <c r="AA1109" s="268"/>
      <c r="AB1109" s="268"/>
      <c r="AC1109" s="269"/>
      <c r="AD1109" s="267">
        <f t="shared" si="43"/>
        <v>2526984.84</v>
      </c>
      <c r="AE1109" s="268"/>
      <c r="AF1109" s="268"/>
      <c r="AG1109" s="269"/>
    </row>
    <row r="1110" spans="1:33" s="29" customFormat="1" ht="24" customHeight="1" x14ac:dyDescent="0.2">
      <c r="A1110" s="43"/>
      <c r="B1110" s="43"/>
      <c r="C1110" s="262"/>
      <c r="D1110" s="262"/>
      <c r="E1110" s="110"/>
      <c r="F1110" s="106" t="s">
        <v>1085</v>
      </c>
      <c r="G1110" s="1392">
        <v>451</v>
      </c>
      <c r="H1110" s="1392"/>
      <c r="I1110" s="264" t="s">
        <v>375</v>
      </c>
      <c r="J1110" s="265"/>
      <c r="K1110" s="265"/>
      <c r="L1110" s="265"/>
      <c r="M1110" s="265"/>
      <c r="N1110" s="265"/>
      <c r="O1110" s="265"/>
      <c r="P1110" s="265"/>
      <c r="Q1110" s="266"/>
      <c r="R1110" s="953">
        <v>19382827</v>
      </c>
      <c r="S1110" s="953"/>
      <c r="T1110" s="953"/>
      <c r="U1110" s="953">
        <v>19382827</v>
      </c>
      <c r="V1110" s="953"/>
      <c r="W1110" s="953"/>
      <c r="X1110" s="1345">
        <f t="shared" si="42"/>
        <v>1</v>
      </c>
      <c r="Y1110" s="1345"/>
      <c r="Z1110" s="267"/>
      <c r="AA1110" s="268"/>
      <c r="AB1110" s="268"/>
      <c r="AC1110" s="269"/>
      <c r="AD1110" s="267">
        <f t="shared" si="43"/>
        <v>19382827</v>
      </c>
      <c r="AE1110" s="268"/>
      <c r="AF1110" s="268"/>
      <c r="AG1110" s="269"/>
    </row>
    <row r="1111" spans="1:33" s="29" customFormat="1" ht="14.25" customHeight="1" x14ac:dyDescent="0.2">
      <c r="A1111" s="43"/>
      <c r="B1111" s="43"/>
      <c r="C1111" s="262"/>
      <c r="D1111" s="262"/>
      <c r="E1111" s="110"/>
      <c r="F1111" s="106"/>
      <c r="G1111" s="1392"/>
      <c r="H1111" s="1392"/>
      <c r="I1111" s="264" t="s">
        <v>410</v>
      </c>
      <c r="J1111" s="265"/>
      <c r="K1111" s="265"/>
      <c r="L1111" s="265"/>
      <c r="M1111" s="265"/>
      <c r="N1111" s="265"/>
      <c r="O1111" s="265"/>
      <c r="P1111" s="265"/>
      <c r="Q1111" s="266"/>
      <c r="R1111" s="953"/>
      <c r="S1111" s="953"/>
      <c r="T1111" s="953"/>
      <c r="U1111" s="953"/>
      <c r="V1111" s="953"/>
      <c r="W1111" s="953"/>
      <c r="X1111" s="268"/>
      <c r="Y1111" s="268"/>
      <c r="Z1111" s="267"/>
      <c r="AA1111" s="268"/>
      <c r="AB1111" s="268"/>
      <c r="AC1111" s="269"/>
      <c r="AD1111" s="267"/>
      <c r="AE1111" s="268"/>
      <c r="AF1111" s="268"/>
      <c r="AG1111" s="269"/>
    </row>
    <row r="1112" spans="1:33" s="29" customFormat="1" ht="14.25" customHeight="1" x14ac:dyDescent="0.2">
      <c r="A1112" s="43"/>
      <c r="B1112" s="43"/>
      <c r="C1112" s="262"/>
      <c r="D1112" s="262"/>
      <c r="E1112" s="110"/>
      <c r="F1112" s="106"/>
      <c r="G1112" s="263" t="s">
        <v>313</v>
      </c>
      <c r="H1112" s="263"/>
      <c r="I1112" s="264" t="s">
        <v>314</v>
      </c>
      <c r="J1112" s="265"/>
      <c r="K1112" s="265"/>
      <c r="L1112" s="265"/>
      <c r="M1112" s="265"/>
      <c r="N1112" s="265"/>
      <c r="O1112" s="265"/>
      <c r="P1112" s="265"/>
      <c r="Q1112" s="266"/>
      <c r="R1112" s="953">
        <v>21202827</v>
      </c>
      <c r="S1112" s="953"/>
      <c r="T1112" s="953"/>
      <c r="U1112" s="953">
        <v>20958115.280000001</v>
      </c>
      <c r="V1112" s="953"/>
      <c r="W1112" s="953"/>
      <c r="X1112" s="1345">
        <f t="shared" si="42"/>
        <v>0.9884585333833078</v>
      </c>
      <c r="Y1112" s="1345"/>
      <c r="Z1112" s="267"/>
      <c r="AA1112" s="268"/>
      <c r="AB1112" s="268"/>
      <c r="AC1112" s="269"/>
      <c r="AD1112" s="267">
        <f t="shared" si="43"/>
        <v>20958115.280000001</v>
      </c>
      <c r="AE1112" s="268"/>
      <c r="AF1112" s="268"/>
      <c r="AG1112" s="269"/>
    </row>
    <row r="1113" spans="1:33" s="29" customFormat="1" ht="29.25" customHeight="1" x14ac:dyDescent="0.2">
      <c r="A1113" s="43"/>
      <c r="B1113" s="43"/>
      <c r="C1113" s="262"/>
      <c r="D1113" s="262"/>
      <c r="E1113" s="110"/>
      <c r="F1113" s="106"/>
      <c r="G1113" s="263" t="s">
        <v>1315</v>
      </c>
      <c r="H1113" s="263"/>
      <c r="I1113" s="264" t="s">
        <v>1316</v>
      </c>
      <c r="J1113" s="265"/>
      <c r="K1113" s="265"/>
      <c r="L1113" s="265"/>
      <c r="M1113" s="265"/>
      <c r="N1113" s="265"/>
      <c r="O1113" s="265"/>
      <c r="P1113" s="265"/>
      <c r="Q1113" s="266"/>
      <c r="R1113" s="953">
        <v>951696.56</v>
      </c>
      <c r="S1113" s="953"/>
      <c r="T1113" s="953"/>
      <c r="U1113" s="953">
        <v>951696.56</v>
      </c>
      <c r="V1113" s="953"/>
      <c r="W1113" s="953"/>
      <c r="X1113" s="1345">
        <f t="shared" si="42"/>
        <v>1</v>
      </c>
      <c r="Y1113" s="1345"/>
      <c r="Z1113" s="267"/>
      <c r="AA1113" s="268"/>
      <c r="AB1113" s="268"/>
      <c r="AC1113" s="269"/>
      <c r="AD1113" s="267">
        <f t="shared" si="43"/>
        <v>951696.56</v>
      </c>
      <c r="AE1113" s="268"/>
      <c r="AF1113" s="268"/>
      <c r="AG1113" s="269"/>
    </row>
    <row r="1114" spans="1:33" s="29" customFormat="1" ht="14.25" customHeight="1" x14ac:dyDescent="0.2">
      <c r="A1114" s="43"/>
      <c r="B1114" s="43"/>
      <c r="C1114" s="262"/>
      <c r="D1114" s="262"/>
      <c r="E1114" s="110"/>
      <c r="F1114" s="106"/>
      <c r="G1114" s="1392"/>
      <c r="H1114" s="1392"/>
      <c r="I1114" s="1034" t="s">
        <v>411</v>
      </c>
      <c r="J1114" s="1035"/>
      <c r="K1114" s="1035"/>
      <c r="L1114" s="1035"/>
      <c r="M1114" s="1035"/>
      <c r="N1114" s="1035"/>
      <c r="O1114" s="1035"/>
      <c r="P1114" s="1035"/>
      <c r="Q1114" s="1036"/>
      <c r="R1114" s="1401">
        <f>SUM(R1112:T1113)</f>
        <v>22154523.559999999</v>
      </c>
      <c r="S1114" s="1401"/>
      <c r="T1114" s="1401"/>
      <c r="U1114" s="1401">
        <f>SUM(U1112:W1113)</f>
        <v>21909811.84</v>
      </c>
      <c r="V1114" s="1401"/>
      <c r="W1114" s="1401"/>
      <c r="X1114" s="1386">
        <f t="shared" si="42"/>
        <v>0.98895432260877747</v>
      </c>
      <c r="Y1114" s="1386"/>
      <c r="Z1114" s="991"/>
      <c r="AA1114" s="992"/>
      <c r="AB1114" s="992"/>
      <c r="AC1114" s="993"/>
      <c r="AD1114" s="991">
        <f t="shared" si="43"/>
        <v>21909811.84</v>
      </c>
      <c r="AE1114" s="992"/>
      <c r="AF1114" s="992"/>
      <c r="AG1114" s="993"/>
    </row>
    <row r="1115" spans="1:33" s="29" customFormat="1" ht="14.25" customHeight="1" x14ac:dyDescent="0.2">
      <c r="A1115" s="43"/>
      <c r="B1115" s="43"/>
      <c r="C1115" s="262"/>
      <c r="D1115" s="262"/>
      <c r="E1115" s="110"/>
      <c r="F1115" s="106"/>
      <c r="G1115" s="1392"/>
      <c r="H1115" s="1392"/>
      <c r="I1115" s="264" t="s">
        <v>412</v>
      </c>
      <c r="J1115" s="265"/>
      <c r="K1115" s="265"/>
      <c r="L1115" s="265"/>
      <c r="M1115" s="265"/>
      <c r="N1115" s="265"/>
      <c r="O1115" s="265"/>
      <c r="P1115" s="265"/>
      <c r="Q1115" s="266"/>
      <c r="R1115" s="953"/>
      <c r="S1115" s="953"/>
      <c r="T1115" s="953"/>
      <c r="U1115" s="953"/>
      <c r="V1115" s="953"/>
      <c r="W1115" s="953"/>
      <c r="X1115" s="268"/>
      <c r="Y1115" s="268"/>
      <c r="Z1115" s="267"/>
      <c r="AA1115" s="268"/>
      <c r="AB1115" s="268"/>
      <c r="AC1115" s="269"/>
      <c r="AD1115" s="267"/>
      <c r="AE1115" s="268"/>
      <c r="AF1115" s="268"/>
      <c r="AG1115" s="269"/>
    </row>
    <row r="1116" spans="1:33" s="29" customFormat="1" ht="14.25" customHeight="1" x14ac:dyDescent="0.2">
      <c r="A1116" s="43"/>
      <c r="B1116" s="43"/>
      <c r="C1116" s="262"/>
      <c r="D1116" s="262"/>
      <c r="E1116" s="110"/>
      <c r="F1116" s="106"/>
      <c r="G1116" s="263" t="s">
        <v>313</v>
      </c>
      <c r="H1116" s="263"/>
      <c r="I1116" s="264" t="s">
        <v>314</v>
      </c>
      <c r="J1116" s="265"/>
      <c r="K1116" s="265"/>
      <c r="L1116" s="265"/>
      <c r="M1116" s="265"/>
      <c r="N1116" s="265"/>
      <c r="O1116" s="265"/>
      <c r="P1116" s="265"/>
      <c r="Q1116" s="266"/>
      <c r="R1116" s="953">
        <f>+R1112</f>
        <v>21202827</v>
      </c>
      <c r="S1116" s="953"/>
      <c r="T1116" s="953"/>
      <c r="U1116" s="953">
        <f>+U1112</f>
        <v>20958115.280000001</v>
      </c>
      <c r="V1116" s="953"/>
      <c r="W1116" s="953"/>
      <c r="X1116" s="1345">
        <f t="shared" si="42"/>
        <v>0.9884585333833078</v>
      </c>
      <c r="Y1116" s="1345"/>
      <c r="Z1116" s="267"/>
      <c r="AA1116" s="268"/>
      <c r="AB1116" s="268"/>
      <c r="AC1116" s="269"/>
      <c r="AD1116" s="267">
        <f t="shared" si="43"/>
        <v>20958115.280000001</v>
      </c>
      <c r="AE1116" s="268"/>
      <c r="AF1116" s="268"/>
      <c r="AG1116" s="269"/>
    </row>
    <row r="1117" spans="1:33" s="29" customFormat="1" ht="28.5" customHeight="1" x14ac:dyDescent="0.2">
      <c r="A1117" s="43"/>
      <c r="B1117" s="43"/>
      <c r="C1117" s="262"/>
      <c r="D1117" s="262"/>
      <c r="E1117" s="110"/>
      <c r="F1117" s="106"/>
      <c r="G1117" s="263" t="s">
        <v>1315</v>
      </c>
      <c r="H1117" s="263"/>
      <c r="I1117" s="264" t="s">
        <v>1316</v>
      </c>
      <c r="J1117" s="265"/>
      <c r="K1117" s="265"/>
      <c r="L1117" s="265"/>
      <c r="M1117" s="265"/>
      <c r="N1117" s="265"/>
      <c r="O1117" s="265"/>
      <c r="P1117" s="265"/>
      <c r="Q1117" s="266"/>
      <c r="R1117" s="953">
        <v>951696.56</v>
      </c>
      <c r="S1117" s="953"/>
      <c r="T1117" s="953"/>
      <c r="U1117" s="953">
        <f>U1113</f>
        <v>951696.56</v>
      </c>
      <c r="V1117" s="953"/>
      <c r="W1117" s="953"/>
      <c r="X1117" s="1345">
        <f t="shared" si="42"/>
        <v>1</v>
      </c>
      <c r="Y1117" s="1345"/>
      <c r="Z1117" s="267"/>
      <c r="AA1117" s="268"/>
      <c r="AB1117" s="268"/>
      <c r="AC1117" s="269"/>
      <c r="AD1117" s="267">
        <f t="shared" si="43"/>
        <v>951696.56</v>
      </c>
      <c r="AE1117" s="268"/>
      <c r="AF1117" s="268"/>
      <c r="AG1117" s="269"/>
    </row>
    <row r="1118" spans="1:33" s="29" customFormat="1" ht="14.25" customHeight="1" x14ac:dyDescent="0.2">
      <c r="A1118" s="43"/>
      <c r="B1118" s="43"/>
      <c r="C1118" s="262"/>
      <c r="D1118" s="262"/>
      <c r="E1118" s="110"/>
      <c r="F1118" s="106"/>
      <c r="G1118" s="1392"/>
      <c r="H1118" s="1392"/>
      <c r="I1118" s="1034" t="s">
        <v>413</v>
      </c>
      <c r="J1118" s="1035"/>
      <c r="K1118" s="1035"/>
      <c r="L1118" s="1035"/>
      <c r="M1118" s="1035"/>
      <c r="N1118" s="1035"/>
      <c r="O1118" s="1035"/>
      <c r="P1118" s="1035"/>
      <c r="Q1118" s="1036"/>
      <c r="R1118" s="1401">
        <f>SUM(R1116:T1117)</f>
        <v>22154523.559999999</v>
      </c>
      <c r="S1118" s="1401"/>
      <c r="T1118" s="1401"/>
      <c r="U1118" s="1401">
        <f>SUM(U1116:W1117)</f>
        <v>21909811.84</v>
      </c>
      <c r="V1118" s="1401"/>
      <c r="W1118" s="1401"/>
      <c r="X1118" s="1386">
        <f t="shared" si="42"/>
        <v>0.98895432260877747</v>
      </c>
      <c r="Y1118" s="1386"/>
      <c r="Z1118" s="991"/>
      <c r="AA1118" s="992"/>
      <c r="AB1118" s="992"/>
      <c r="AC1118" s="993"/>
      <c r="AD1118" s="991">
        <f t="shared" si="43"/>
        <v>21909811.84</v>
      </c>
      <c r="AE1118" s="992"/>
      <c r="AF1118" s="992"/>
      <c r="AG1118" s="993"/>
    </row>
    <row r="1119" spans="1:33" s="29" customFormat="1" ht="17.25" customHeight="1" x14ac:dyDescent="0.2">
      <c r="A1119" s="43"/>
      <c r="B1119" s="43"/>
      <c r="C1119" s="1385" t="s">
        <v>414</v>
      </c>
      <c r="D1119" s="1385"/>
      <c r="E1119" s="110"/>
      <c r="F1119" s="106"/>
      <c r="G1119" s="1392"/>
      <c r="H1119" s="1392"/>
      <c r="I1119" s="1824" t="s">
        <v>415</v>
      </c>
      <c r="J1119" s="1825"/>
      <c r="K1119" s="1825"/>
      <c r="L1119" s="1825"/>
      <c r="M1119" s="1825"/>
      <c r="N1119" s="1825"/>
      <c r="O1119" s="1825"/>
      <c r="P1119" s="1825"/>
      <c r="Q1119" s="1826"/>
      <c r="R1119" s="953"/>
      <c r="S1119" s="953"/>
      <c r="T1119" s="953"/>
      <c r="U1119" s="953"/>
      <c r="V1119" s="953"/>
      <c r="W1119" s="953"/>
      <c r="X1119" s="268"/>
      <c r="Y1119" s="268"/>
      <c r="Z1119" s="267"/>
      <c r="AA1119" s="268"/>
      <c r="AB1119" s="268"/>
      <c r="AC1119" s="269"/>
      <c r="AD1119" s="267"/>
      <c r="AE1119" s="268"/>
      <c r="AF1119" s="268"/>
      <c r="AG1119" s="269"/>
    </row>
    <row r="1120" spans="1:33" s="29" customFormat="1" ht="14.25" customHeight="1" x14ac:dyDescent="0.2">
      <c r="A1120" s="43"/>
      <c r="B1120" s="43"/>
      <c r="C1120" s="1397"/>
      <c r="D1120" s="1397"/>
      <c r="E1120" s="53">
        <v>560</v>
      </c>
      <c r="F1120" s="42"/>
      <c r="G1120" s="972"/>
      <c r="H1120" s="972"/>
      <c r="I1120" s="961" t="s">
        <v>408</v>
      </c>
      <c r="J1120" s="962"/>
      <c r="K1120" s="962"/>
      <c r="L1120" s="962"/>
      <c r="M1120" s="962"/>
      <c r="N1120" s="962"/>
      <c r="O1120" s="962"/>
      <c r="P1120" s="962"/>
      <c r="Q1120" s="963"/>
      <c r="R1120" s="953"/>
      <c r="S1120" s="953"/>
      <c r="T1120" s="953"/>
      <c r="U1120" s="953"/>
      <c r="V1120" s="953"/>
      <c r="W1120" s="953"/>
      <c r="X1120" s="268"/>
      <c r="Y1120" s="268"/>
      <c r="Z1120" s="267"/>
      <c r="AA1120" s="268"/>
      <c r="AB1120" s="268"/>
      <c r="AC1120" s="269"/>
      <c r="AD1120" s="267"/>
      <c r="AE1120" s="268"/>
      <c r="AF1120" s="268"/>
      <c r="AG1120" s="269"/>
    </row>
    <row r="1121" spans="1:33" s="29" customFormat="1" ht="14.25" customHeight="1" x14ac:dyDescent="0.2">
      <c r="A1121" s="43"/>
      <c r="B1121" s="43"/>
      <c r="C1121" s="262"/>
      <c r="D1121" s="262"/>
      <c r="E1121" s="110"/>
      <c r="F1121" s="106" t="s">
        <v>1086</v>
      </c>
      <c r="G1121" s="1392">
        <v>424</v>
      </c>
      <c r="H1121" s="1392"/>
      <c r="I1121" s="264" t="s">
        <v>118</v>
      </c>
      <c r="J1121" s="265"/>
      <c r="K1121" s="265"/>
      <c r="L1121" s="265"/>
      <c r="M1121" s="265"/>
      <c r="N1121" s="265"/>
      <c r="O1121" s="265"/>
      <c r="P1121" s="265"/>
      <c r="Q1121" s="266"/>
      <c r="R1121" s="953">
        <v>1800000</v>
      </c>
      <c r="S1121" s="953"/>
      <c r="T1121" s="953"/>
      <c r="U1121" s="953">
        <v>1626102</v>
      </c>
      <c r="V1121" s="953"/>
      <c r="W1121" s="953"/>
      <c r="X1121" s="1345">
        <f t="shared" si="42"/>
        <v>0.90339000000000003</v>
      </c>
      <c r="Y1121" s="1345"/>
      <c r="Z1121" s="267"/>
      <c r="AA1121" s="268"/>
      <c r="AB1121" s="268"/>
      <c r="AC1121" s="269"/>
      <c r="AD1121" s="267">
        <f t="shared" si="43"/>
        <v>1626102</v>
      </c>
      <c r="AE1121" s="268"/>
      <c r="AF1121" s="268"/>
      <c r="AG1121" s="269"/>
    </row>
    <row r="1122" spans="1:33" s="29" customFormat="1" ht="14.25" customHeight="1" x14ac:dyDescent="0.2">
      <c r="A1122" s="43"/>
      <c r="B1122" s="43"/>
      <c r="C1122" s="262"/>
      <c r="D1122" s="262"/>
      <c r="E1122" s="110"/>
      <c r="F1122" s="106"/>
      <c r="G1122" s="1392"/>
      <c r="H1122" s="1392"/>
      <c r="I1122" s="264" t="s">
        <v>410</v>
      </c>
      <c r="J1122" s="265"/>
      <c r="K1122" s="265"/>
      <c r="L1122" s="265"/>
      <c r="M1122" s="265"/>
      <c r="N1122" s="265"/>
      <c r="O1122" s="265"/>
      <c r="P1122" s="265"/>
      <c r="Q1122" s="266"/>
      <c r="R1122" s="953"/>
      <c r="S1122" s="953"/>
      <c r="T1122" s="953"/>
      <c r="U1122" s="953"/>
      <c r="V1122" s="953"/>
      <c r="W1122" s="953"/>
      <c r="X1122" s="268"/>
      <c r="Y1122" s="268"/>
      <c r="Z1122" s="267"/>
      <c r="AA1122" s="268"/>
      <c r="AB1122" s="268"/>
      <c r="AC1122" s="269"/>
      <c r="AD1122" s="267"/>
      <c r="AE1122" s="268"/>
      <c r="AF1122" s="268"/>
      <c r="AG1122" s="269"/>
    </row>
    <row r="1123" spans="1:33" s="29" customFormat="1" ht="14.25" customHeight="1" x14ac:dyDescent="0.2">
      <c r="A1123" s="43"/>
      <c r="B1123" s="43"/>
      <c r="C1123" s="262"/>
      <c r="D1123" s="262"/>
      <c r="E1123" s="110"/>
      <c r="F1123" s="106"/>
      <c r="G1123" s="263" t="s">
        <v>313</v>
      </c>
      <c r="H1123" s="263"/>
      <c r="I1123" s="264" t="s">
        <v>314</v>
      </c>
      <c r="J1123" s="265"/>
      <c r="K1123" s="265"/>
      <c r="L1123" s="265"/>
      <c r="M1123" s="265"/>
      <c r="N1123" s="265"/>
      <c r="O1123" s="265"/>
      <c r="P1123" s="265"/>
      <c r="Q1123" s="266"/>
      <c r="R1123" s="953">
        <f>SUM(R1121:R1122)</f>
        <v>1800000</v>
      </c>
      <c r="S1123" s="953"/>
      <c r="T1123" s="953"/>
      <c r="U1123" s="953">
        <f>SUM(U1121:U1122)</f>
        <v>1626102</v>
      </c>
      <c r="V1123" s="953"/>
      <c r="W1123" s="953"/>
      <c r="X1123" s="1345">
        <f t="shared" si="42"/>
        <v>0.90339000000000003</v>
      </c>
      <c r="Y1123" s="1345"/>
      <c r="Z1123" s="267"/>
      <c r="AA1123" s="268"/>
      <c r="AB1123" s="268"/>
      <c r="AC1123" s="269"/>
      <c r="AD1123" s="267">
        <f t="shared" si="43"/>
        <v>1626102</v>
      </c>
      <c r="AE1123" s="268"/>
      <c r="AF1123" s="268"/>
      <c r="AG1123" s="269"/>
    </row>
    <row r="1124" spans="1:33" s="29" customFormat="1" ht="14.25" customHeight="1" x14ac:dyDescent="0.2">
      <c r="A1124" s="43"/>
      <c r="B1124" s="43"/>
      <c r="C1124" s="262"/>
      <c r="D1124" s="262"/>
      <c r="E1124" s="110"/>
      <c r="F1124" s="106"/>
      <c r="G1124" s="1392"/>
      <c r="H1124" s="1392"/>
      <c r="I1124" s="1034" t="s">
        <v>411</v>
      </c>
      <c r="J1124" s="1035"/>
      <c r="K1124" s="1035"/>
      <c r="L1124" s="1035"/>
      <c r="M1124" s="1035"/>
      <c r="N1124" s="1035"/>
      <c r="O1124" s="1035"/>
      <c r="P1124" s="1035"/>
      <c r="Q1124" s="1036"/>
      <c r="R1124" s="1401">
        <f>SUM(R1123)</f>
        <v>1800000</v>
      </c>
      <c r="S1124" s="1401"/>
      <c r="T1124" s="1401"/>
      <c r="U1124" s="1401">
        <f>SUM(U1123)</f>
        <v>1626102</v>
      </c>
      <c r="V1124" s="1401"/>
      <c r="W1124" s="1401"/>
      <c r="X1124" s="1386">
        <f t="shared" si="42"/>
        <v>0.90339000000000003</v>
      </c>
      <c r="Y1124" s="1386"/>
      <c r="Z1124" s="991"/>
      <c r="AA1124" s="992"/>
      <c r="AB1124" s="992"/>
      <c r="AC1124" s="993"/>
      <c r="AD1124" s="991">
        <f t="shared" si="43"/>
        <v>1626102</v>
      </c>
      <c r="AE1124" s="992"/>
      <c r="AF1124" s="992"/>
      <c r="AG1124" s="993"/>
    </row>
    <row r="1125" spans="1:33" s="29" customFormat="1" ht="14.25" customHeight="1" x14ac:dyDescent="0.2">
      <c r="A1125" s="43"/>
      <c r="B1125" s="43"/>
      <c r="C1125" s="262"/>
      <c r="D1125" s="262"/>
      <c r="E1125" s="110"/>
      <c r="F1125" s="106"/>
      <c r="G1125" s="1392"/>
      <c r="H1125" s="1392"/>
      <c r="I1125" s="264" t="s">
        <v>416</v>
      </c>
      <c r="J1125" s="265"/>
      <c r="K1125" s="265"/>
      <c r="L1125" s="265"/>
      <c r="M1125" s="265"/>
      <c r="N1125" s="265"/>
      <c r="O1125" s="265"/>
      <c r="P1125" s="265"/>
      <c r="Q1125" s="266"/>
      <c r="R1125" s="953"/>
      <c r="S1125" s="953"/>
      <c r="T1125" s="953"/>
      <c r="U1125" s="953"/>
      <c r="V1125" s="953"/>
      <c r="W1125" s="953"/>
      <c r="X1125" s="268"/>
      <c r="Y1125" s="268"/>
      <c r="Z1125" s="267"/>
      <c r="AA1125" s="268"/>
      <c r="AB1125" s="268"/>
      <c r="AC1125" s="269"/>
      <c r="AD1125" s="267"/>
      <c r="AE1125" s="268"/>
      <c r="AF1125" s="268"/>
      <c r="AG1125" s="269"/>
    </row>
    <row r="1126" spans="1:33" s="29" customFormat="1" ht="14.25" customHeight="1" x14ac:dyDescent="0.2">
      <c r="A1126" s="43"/>
      <c r="B1126" s="43"/>
      <c r="C1126" s="262"/>
      <c r="D1126" s="262"/>
      <c r="E1126" s="110"/>
      <c r="F1126" s="106"/>
      <c r="G1126" s="263" t="s">
        <v>313</v>
      </c>
      <c r="H1126" s="263"/>
      <c r="I1126" s="264" t="s">
        <v>314</v>
      </c>
      <c r="J1126" s="265"/>
      <c r="K1126" s="265"/>
      <c r="L1126" s="265"/>
      <c r="M1126" s="265"/>
      <c r="N1126" s="265"/>
      <c r="O1126" s="265"/>
      <c r="P1126" s="265"/>
      <c r="Q1126" s="266"/>
      <c r="R1126" s="953">
        <f>+R1123</f>
        <v>1800000</v>
      </c>
      <c r="S1126" s="953"/>
      <c r="T1126" s="953"/>
      <c r="U1126" s="953">
        <f>+U1123</f>
        <v>1626102</v>
      </c>
      <c r="V1126" s="953"/>
      <c r="W1126" s="953"/>
      <c r="X1126" s="1345">
        <f t="shared" si="42"/>
        <v>0.90339000000000003</v>
      </c>
      <c r="Y1126" s="1345"/>
      <c r="Z1126" s="267"/>
      <c r="AA1126" s="268"/>
      <c r="AB1126" s="268"/>
      <c r="AC1126" s="269"/>
      <c r="AD1126" s="267">
        <f t="shared" si="43"/>
        <v>1626102</v>
      </c>
      <c r="AE1126" s="268"/>
      <c r="AF1126" s="268"/>
      <c r="AG1126" s="269"/>
    </row>
    <row r="1127" spans="1:33" s="29" customFormat="1" ht="14.25" customHeight="1" x14ac:dyDescent="0.2">
      <c r="A1127" s="43"/>
      <c r="B1127" s="43"/>
      <c r="C1127" s="262"/>
      <c r="D1127" s="262"/>
      <c r="E1127" s="110"/>
      <c r="F1127" s="106"/>
      <c r="G1127" s="1392"/>
      <c r="H1127" s="1392"/>
      <c r="I1127" s="1034" t="s">
        <v>417</v>
      </c>
      <c r="J1127" s="1035"/>
      <c r="K1127" s="1035"/>
      <c r="L1127" s="1035"/>
      <c r="M1127" s="1035"/>
      <c r="N1127" s="1035"/>
      <c r="O1127" s="1035"/>
      <c r="P1127" s="1035"/>
      <c r="Q1127" s="1036"/>
      <c r="R1127" s="1401">
        <f>SUM(R1126)</f>
        <v>1800000</v>
      </c>
      <c r="S1127" s="1401"/>
      <c r="T1127" s="1401"/>
      <c r="U1127" s="1401">
        <f>SUM(U1126)</f>
        <v>1626102</v>
      </c>
      <c r="V1127" s="1401"/>
      <c r="W1127" s="1401"/>
      <c r="X1127" s="1386">
        <f t="shared" si="42"/>
        <v>0.90339000000000003</v>
      </c>
      <c r="Y1127" s="1386"/>
      <c r="Z1127" s="991"/>
      <c r="AA1127" s="992"/>
      <c r="AB1127" s="992"/>
      <c r="AC1127" s="993"/>
      <c r="AD1127" s="991">
        <f t="shared" si="43"/>
        <v>1626102</v>
      </c>
      <c r="AE1127" s="992"/>
      <c r="AF1127" s="992"/>
      <c r="AG1127" s="993"/>
    </row>
    <row r="1128" spans="1:33" s="29" customFormat="1" ht="14.25" customHeight="1" x14ac:dyDescent="0.2">
      <c r="A1128" s="43"/>
      <c r="B1128" s="43"/>
      <c r="C1128" s="1385" t="s">
        <v>925</v>
      </c>
      <c r="D1128" s="1385"/>
      <c r="E1128" s="110"/>
      <c r="F1128" s="106"/>
      <c r="G1128" s="1392"/>
      <c r="H1128" s="1392"/>
      <c r="I1128" s="1824" t="s">
        <v>926</v>
      </c>
      <c r="J1128" s="1825"/>
      <c r="K1128" s="1825"/>
      <c r="L1128" s="1825"/>
      <c r="M1128" s="1825"/>
      <c r="N1128" s="1825"/>
      <c r="O1128" s="1825"/>
      <c r="P1128" s="1825"/>
      <c r="Q1128" s="1826"/>
      <c r="R1128" s="953"/>
      <c r="S1128" s="953"/>
      <c r="T1128" s="953"/>
      <c r="U1128" s="953"/>
      <c r="V1128" s="953"/>
      <c r="W1128" s="953"/>
      <c r="X1128" s="268"/>
      <c r="Y1128" s="268"/>
      <c r="Z1128" s="267"/>
      <c r="AA1128" s="268"/>
      <c r="AB1128" s="268"/>
      <c r="AC1128" s="269"/>
      <c r="AD1128" s="267"/>
      <c r="AE1128" s="268"/>
      <c r="AF1128" s="268"/>
      <c r="AG1128" s="269"/>
    </row>
    <row r="1129" spans="1:33" s="29" customFormat="1" ht="14.25" customHeight="1" x14ac:dyDescent="0.2">
      <c r="A1129" s="43"/>
      <c r="B1129" s="43"/>
      <c r="C1129" s="1397"/>
      <c r="D1129" s="1397"/>
      <c r="E1129" s="53">
        <v>560</v>
      </c>
      <c r="F1129" s="42"/>
      <c r="G1129" s="972"/>
      <c r="H1129" s="972"/>
      <c r="I1129" s="961" t="s">
        <v>408</v>
      </c>
      <c r="J1129" s="962"/>
      <c r="K1129" s="962"/>
      <c r="L1129" s="962"/>
      <c r="M1129" s="962"/>
      <c r="N1129" s="962"/>
      <c r="O1129" s="962"/>
      <c r="P1129" s="962"/>
      <c r="Q1129" s="963"/>
      <c r="R1129" s="953"/>
      <c r="S1129" s="953"/>
      <c r="T1129" s="953"/>
      <c r="U1129" s="953"/>
      <c r="V1129" s="953"/>
      <c r="W1129" s="953"/>
      <c r="X1129" s="268"/>
      <c r="Y1129" s="268"/>
      <c r="Z1129" s="267"/>
      <c r="AA1129" s="268"/>
      <c r="AB1129" s="268"/>
      <c r="AC1129" s="269"/>
      <c r="AD1129" s="267"/>
      <c r="AE1129" s="268"/>
      <c r="AF1129" s="268"/>
      <c r="AG1129" s="269"/>
    </row>
    <row r="1130" spans="1:33" s="29" customFormat="1" ht="14.25" customHeight="1" x14ac:dyDescent="0.2">
      <c r="A1130" s="43"/>
      <c r="B1130" s="43"/>
      <c r="C1130" s="262"/>
      <c r="D1130" s="262"/>
      <c r="E1130" s="110"/>
      <c r="F1130" s="106" t="s">
        <v>1087</v>
      </c>
      <c r="G1130" s="1392">
        <v>424</v>
      </c>
      <c r="H1130" s="1392"/>
      <c r="I1130" s="264" t="s">
        <v>118</v>
      </c>
      <c r="J1130" s="265"/>
      <c r="K1130" s="265"/>
      <c r="L1130" s="265"/>
      <c r="M1130" s="265"/>
      <c r="N1130" s="265"/>
      <c r="O1130" s="265"/>
      <c r="P1130" s="265"/>
      <c r="Q1130" s="266"/>
      <c r="R1130" s="953">
        <v>1350000</v>
      </c>
      <c r="S1130" s="953"/>
      <c r="T1130" s="953"/>
      <c r="U1130" s="953">
        <v>0</v>
      </c>
      <c r="V1130" s="953"/>
      <c r="W1130" s="953"/>
      <c r="X1130" s="1345">
        <f t="shared" si="42"/>
        <v>0</v>
      </c>
      <c r="Y1130" s="1345"/>
      <c r="Z1130" s="267"/>
      <c r="AA1130" s="268"/>
      <c r="AB1130" s="268"/>
      <c r="AC1130" s="269"/>
      <c r="AD1130" s="267">
        <f t="shared" si="43"/>
        <v>0</v>
      </c>
      <c r="AE1130" s="268"/>
      <c r="AF1130" s="268"/>
      <c r="AG1130" s="269"/>
    </row>
    <row r="1131" spans="1:33" s="29" customFormat="1" ht="14.25" customHeight="1" x14ac:dyDescent="0.2">
      <c r="A1131" s="43"/>
      <c r="B1131" s="43"/>
      <c r="C1131" s="262"/>
      <c r="D1131" s="262"/>
      <c r="E1131" s="110"/>
      <c r="F1131" s="106"/>
      <c r="G1131" s="1392"/>
      <c r="H1131" s="1392"/>
      <c r="I1131" s="264" t="s">
        <v>410</v>
      </c>
      <c r="J1131" s="265"/>
      <c r="K1131" s="265"/>
      <c r="L1131" s="265"/>
      <c r="M1131" s="265"/>
      <c r="N1131" s="265"/>
      <c r="O1131" s="265"/>
      <c r="P1131" s="265"/>
      <c r="Q1131" s="266"/>
      <c r="R1131" s="953"/>
      <c r="S1131" s="953"/>
      <c r="T1131" s="953"/>
      <c r="U1131" s="953"/>
      <c r="V1131" s="953"/>
      <c r="W1131" s="953"/>
      <c r="X1131" s="268"/>
      <c r="Y1131" s="268"/>
      <c r="Z1131" s="267"/>
      <c r="AA1131" s="268"/>
      <c r="AB1131" s="268"/>
      <c r="AC1131" s="269"/>
      <c r="AD1131" s="267"/>
      <c r="AE1131" s="268"/>
      <c r="AF1131" s="268"/>
      <c r="AG1131" s="269"/>
    </row>
    <row r="1132" spans="1:33" s="29" customFormat="1" ht="14.25" customHeight="1" x14ac:dyDescent="0.2">
      <c r="A1132" s="43"/>
      <c r="B1132" s="43"/>
      <c r="C1132" s="262"/>
      <c r="D1132" s="262"/>
      <c r="E1132" s="110"/>
      <c r="F1132" s="106"/>
      <c r="G1132" s="263" t="s">
        <v>313</v>
      </c>
      <c r="H1132" s="263"/>
      <c r="I1132" s="264" t="s">
        <v>314</v>
      </c>
      <c r="J1132" s="265"/>
      <c r="K1132" s="265"/>
      <c r="L1132" s="265"/>
      <c r="M1132" s="265"/>
      <c r="N1132" s="265"/>
      <c r="O1132" s="265"/>
      <c r="P1132" s="265"/>
      <c r="Q1132" s="266"/>
      <c r="R1132" s="953">
        <f>SUM(R1130:R1131)</f>
        <v>1350000</v>
      </c>
      <c r="S1132" s="953"/>
      <c r="T1132" s="953"/>
      <c r="U1132" s="953">
        <f>SUM(U1130:U1131)</f>
        <v>0</v>
      </c>
      <c r="V1132" s="953"/>
      <c r="W1132" s="953"/>
      <c r="X1132" s="1345">
        <f t="shared" si="42"/>
        <v>0</v>
      </c>
      <c r="Y1132" s="1345"/>
      <c r="Z1132" s="267"/>
      <c r="AA1132" s="268"/>
      <c r="AB1132" s="268"/>
      <c r="AC1132" s="269"/>
      <c r="AD1132" s="267">
        <f t="shared" si="43"/>
        <v>0</v>
      </c>
      <c r="AE1132" s="268"/>
      <c r="AF1132" s="268"/>
      <c r="AG1132" s="269"/>
    </row>
    <row r="1133" spans="1:33" s="29" customFormat="1" ht="14.25" customHeight="1" x14ac:dyDescent="0.2">
      <c r="A1133" s="43"/>
      <c r="B1133" s="43"/>
      <c r="C1133" s="262"/>
      <c r="D1133" s="262"/>
      <c r="E1133" s="110"/>
      <c r="F1133" s="106"/>
      <c r="G1133" s="1392"/>
      <c r="H1133" s="1392"/>
      <c r="I1133" s="1034" t="s">
        <v>411</v>
      </c>
      <c r="J1133" s="1035"/>
      <c r="K1133" s="1035"/>
      <c r="L1133" s="1035"/>
      <c r="M1133" s="1035"/>
      <c r="N1133" s="1035"/>
      <c r="O1133" s="1035"/>
      <c r="P1133" s="1035"/>
      <c r="Q1133" s="1036"/>
      <c r="R1133" s="1401">
        <f>SUM(R1132)</f>
        <v>1350000</v>
      </c>
      <c r="S1133" s="1401"/>
      <c r="T1133" s="1401"/>
      <c r="U1133" s="1401">
        <f>SUM(U1132)</f>
        <v>0</v>
      </c>
      <c r="V1133" s="1401"/>
      <c r="W1133" s="1401"/>
      <c r="X1133" s="1386">
        <f t="shared" si="42"/>
        <v>0</v>
      </c>
      <c r="Y1133" s="1386"/>
      <c r="Z1133" s="991"/>
      <c r="AA1133" s="992"/>
      <c r="AB1133" s="992"/>
      <c r="AC1133" s="993"/>
      <c r="AD1133" s="991">
        <f t="shared" si="43"/>
        <v>0</v>
      </c>
      <c r="AE1133" s="992"/>
      <c r="AF1133" s="992"/>
      <c r="AG1133" s="993"/>
    </row>
    <row r="1134" spans="1:33" s="29" customFormat="1" ht="14.25" customHeight="1" x14ac:dyDescent="0.2">
      <c r="A1134" s="43"/>
      <c r="B1134" s="43"/>
      <c r="C1134" s="262"/>
      <c r="D1134" s="262"/>
      <c r="E1134" s="110"/>
      <c r="F1134" s="106"/>
      <c r="G1134" s="1392"/>
      <c r="H1134" s="1392"/>
      <c r="I1134" s="264" t="s">
        <v>927</v>
      </c>
      <c r="J1134" s="265"/>
      <c r="K1134" s="265"/>
      <c r="L1134" s="265"/>
      <c r="M1134" s="265"/>
      <c r="N1134" s="265"/>
      <c r="O1134" s="265"/>
      <c r="P1134" s="265"/>
      <c r="Q1134" s="266"/>
      <c r="R1134" s="953"/>
      <c r="S1134" s="953"/>
      <c r="T1134" s="953"/>
      <c r="U1134" s="953"/>
      <c r="V1134" s="953"/>
      <c r="W1134" s="953"/>
      <c r="X1134" s="268"/>
      <c r="Y1134" s="268"/>
      <c r="Z1134" s="267"/>
      <c r="AA1134" s="268"/>
      <c r="AB1134" s="268"/>
      <c r="AC1134" s="269"/>
      <c r="AD1134" s="267"/>
      <c r="AE1134" s="268"/>
      <c r="AF1134" s="268"/>
      <c r="AG1134" s="269"/>
    </row>
    <row r="1135" spans="1:33" s="29" customFormat="1" ht="14.25" customHeight="1" x14ac:dyDescent="0.2">
      <c r="A1135" s="43"/>
      <c r="B1135" s="43"/>
      <c r="C1135" s="262"/>
      <c r="D1135" s="262"/>
      <c r="E1135" s="110"/>
      <c r="F1135" s="106"/>
      <c r="G1135" s="263" t="s">
        <v>313</v>
      </c>
      <c r="H1135" s="263"/>
      <c r="I1135" s="264" t="s">
        <v>314</v>
      </c>
      <c r="J1135" s="265"/>
      <c r="K1135" s="265"/>
      <c r="L1135" s="265"/>
      <c r="M1135" s="265"/>
      <c r="N1135" s="265"/>
      <c r="O1135" s="265"/>
      <c r="P1135" s="265"/>
      <c r="Q1135" s="266"/>
      <c r="R1135" s="953">
        <f>+R1132</f>
        <v>1350000</v>
      </c>
      <c r="S1135" s="953"/>
      <c r="T1135" s="953"/>
      <c r="U1135" s="953">
        <f>+U1132</f>
        <v>0</v>
      </c>
      <c r="V1135" s="953"/>
      <c r="W1135" s="953"/>
      <c r="X1135" s="1345">
        <f t="shared" si="42"/>
        <v>0</v>
      </c>
      <c r="Y1135" s="1345"/>
      <c r="Z1135" s="267"/>
      <c r="AA1135" s="268"/>
      <c r="AB1135" s="268"/>
      <c r="AC1135" s="269"/>
      <c r="AD1135" s="267">
        <f t="shared" si="43"/>
        <v>0</v>
      </c>
      <c r="AE1135" s="268"/>
      <c r="AF1135" s="268"/>
      <c r="AG1135" s="269"/>
    </row>
    <row r="1136" spans="1:33" s="29" customFormat="1" ht="14.25" customHeight="1" x14ac:dyDescent="0.2">
      <c r="A1136" s="43"/>
      <c r="B1136" s="43"/>
      <c r="C1136" s="262"/>
      <c r="D1136" s="262"/>
      <c r="E1136" s="110"/>
      <c r="F1136" s="106"/>
      <c r="G1136" s="1392"/>
      <c r="H1136" s="1392"/>
      <c r="I1136" s="1034" t="s">
        <v>928</v>
      </c>
      <c r="J1136" s="1035"/>
      <c r="K1136" s="1035"/>
      <c r="L1136" s="1035"/>
      <c r="M1136" s="1035"/>
      <c r="N1136" s="1035"/>
      <c r="O1136" s="1035"/>
      <c r="P1136" s="1035"/>
      <c r="Q1136" s="1036"/>
      <c r="R1136" s="1401">
        <f>SUM(R1135)</f>
        <v>1350000</v>
      </c>
      <c r="S1136" s="1401"/>
      <c r="T1136" s="1401"/>
      <c r="U1136" s="1401">
        <f>SUM(U1135)</f>
        <v>0</v>
      </c>
      <c r="V1136" s="1401"/>
      <c r="W1136" s="1401"/>
      <c r="X1136" s="1386">
        <f t="shared" si="42"/>
        <v>0</v>
      </c>
      <c r="Y1136" s="1386"/>
      <c r="Z1136" s="991"/>
      <c r="AA1136" s="992"/>
      <c r="AB1136" s="992"/>
      <c r="AC1136" s="993"/>
      <c r="AD1136" s="991">
        <f t="shared" si="43"/>
        <v>0</v>
      </c>
      <c r="AE1136" s="992"/>
      <c r="AF1136" s="992"/>
      <c r="AG1136" s="993"/>
    </row>
    <row r="1137" spans="1:33" s="29" customFormat="1" ht="39" customHeight="1" x14ac:dyDescent="0.2">
      <c r="A1137" s="43"/>
      <c r="B1137" s="43"/>
      <c r="C1137" s="1385" t="s">
        <v>767</v>
      </c>
      <c r="D1137" s="1385"/>
      <c r="E1137" s="130"/>
      <c r="F1137" s="106"/>
      <c r="G1137" s="1570"/>
      <c r="H1137" s="1570"/>
      <c r="I1137" s="1034" t="s">
        <v>418</v>
      </c>
      <c r="J1137" s="1035"/>
      <c r="K1137" s="1035"/>
      <c r="L1137" s="1035"/>
      <c r="M1137" s="1035"/>
      <c r="N1137" s="1035"/>
      <c r="O1137" s="1035"/>
      <c r="P1137" s="1035"/>
      <c r="Q1137" s="1036"/>
      <c r="R1137" s="953"/>
      <c r="S1137" s="953"/>
      <c r="T1137" s="953"/>
      <c r="U1137" s="953"/>
      <c r="V1137" s="953"/>
      <c r="W1137" s="953"/>
      <c r="X1137" s="268"/>
      <c r="Y1137" s="268"/>
      <c r="Z1137" s="267"/>
      <c r="AA1137" s="268"/>
      <c r="AB1137" s="268"/>
      <c r="AC1137" s="269"/>
      <c r="AD1137" s="267"/>
      <c r="AE1137" s="268"/>
      <c r="AF1137" s="268"/>
      <c r="AG1137" s="269"/>
    </row>
    <row r="1138" spans="1:33" s="29" customFormat="1" ht="14.25" customHeight="1" x14ac:dyDescent="0.2">
      <c r="A1138" s="43"/>
      <c r="B1138" s="43"/>
      <c r="C1138" s="1397"/>
      <c r="D1138" s="1397"/>
      <c r="E1138" s="53">
        <v>560</v>
      </c>
      <c r="F1138" s="42"/>
      <c r="G1138" s="972"/>
      <c r="H1138" s="972"/>
      <c r="I1138" s="961" t="s">
        <v>408</v>
      </c>
      <c r="J1138" s="962"/>
      <c r="K1138" s="962"/>
      <c r="L1138" s="962"/>
      <c r="M1138" s="962"/>
      <c r="N1138" s="962"/>
      <c r="O1138" s="962"/>
      <c r="P1138" s="962"/>
      <c r="Q1138" s="963"/>
      <c r="R1138" s="953"/>
      <c r="S1138" s="953"/>
      <c r="T1138" s="953"/>
      <c r="U1138" s="953"/>
      <c r="V1138" s="953"/>
      <c r="W1138" s="953"/>
      <c r="X1138" s="268"/>
      <c r="Y1138" s="268"/>
      <c r="Z1138" s="267"/>
      <c r="AA1138" s="268"/>
      <c r="AB1138" s="268"/>
      <c r="AC1138" s="269"/>
      <c r="AD1138" s="267"/>
      <c r="AE1138" s="268"/>
      <c r="AF1138" s="268"/>
      <c r="AG1138" s="269"/>
    </row>
    <row r="1139" spans="1:33" s="29" customFormat="1" ht="14.25" customHeight="1" x14ac:dyDescent="0.2">
      <c r="A1139" s="43"/>
      <c r="B1139" s="43"/>
      <c r="C1139" s="1395"/>
      <c r="D1139" s="1395"/>
      <c r="E1139" s="110"/>
      <c r="F1139" s="106" t="s">
        <v>1088</v>
      </c>
      <c r="G1139" s="1392">
        <v>424</v>
      </c>
      <c r="H1139" s="1392"/>
      <c r="I1139" s="264" t="s">
        <v>118</v>
      </c>
      <c r="J1139" s="265"/>
      <c r="K1139" s="265"/>
      <c r="L1139" s="265"/>
      <c r="M1139" s="265"/>
      <c r="N1139" s="265"/>
      <c r="O1139" s="265"/>
      <c r="P1139" s="265"/>
      <c r="Q1139" s="266"/>
      <c r="R1139" s="953">
        <v>600000</v>
      </c>
      <c r="S1139" s="953"/>
      <c r="T1139" s="953"/>
      <c r="U1139" s="953">
        <v>279625.36</v>
      </c>
      <c r="V1139" s="953"/>
      <c r="W1139" s="953"/>
      <c r="X1139" s="1345">
        <f t="shared" si="42"/>
        <v>0.46604226666666665</v>
      </c>
      <c r="Y1139" s="1345"/>
      <c r="Z1139" s="267"/>
      <c r="AA1139" s="268"/>
      <c r="AB1139" s="268"/>
      <c r="AC1139" s="269"/>
      <c r="AD1139" s="267">
        <f t="shared" si="43"/>
        <v>279625.36</v>
      </c>
      <c r="AE1139" s="268"/>
      <c r="AF1139" s="268"/>
      <c r="AG1139" s="269"/>
    </row>
    <row r="1140" spans="1:33" s="29" customFormat="1" ht="14.25" customHeight="1" x14ac:dyDescent="0.2">
      <c r="A1140" s="43"/>
      <c r="B1140" s="43"/>
      <c r="C1140" s="1395"/>
      <c r="D1140" s="1395"/>
      <c r="E1140" s="110"/>
      <c r="F1140" s="106" t="s">
        <v>1089</v>
      </c>
      <c r="G1140" s="1392">
        <v>426</v>
      </c>
      <c r="H1140" s="1392"/>
      <c r="I1140" s="264" t="s">
        <v>120</v>
      </c>
      <c r="J1140" s="265"/>
      <c r="K1140" s="265"/>
      <c r="L1140" s="265"/>
      <c r="M1140" s="265"/>
      <c r="N1140" s="265"/>
      <c r="O1140" s="265"/>
      <c r="P1140" s="265"/>
      <c r="Q1140" s="266"/>
      <c r="R1140" s="953">
        <v>1100000</v>
      </c>
      <c r="S1140" s="953"/>
      <c r="T1140" s="953"/>
      <c r="U1140" s="953">
        <v>1001630</v>
      </c>
      <c r="V1140" s="953"/>
      <c r="W1140" s="953"/>
      <c r="X1140" s="1345">
        <f t="shared" si="42"/>
        <v>0.91057272727272731</v>
      </c>
      <c r="Y1140" s="1345"/>
      <c r="Z1140" s="267"/>
      <c r="AA1140" s="268"/>
      <c r="AB1140" s="268"/>
      <c r="AC1140" s="269"/>
      <c r="AD1140" s="267">
        <f t="shared" si="43"/>
        <v>1001630</v>
      </c>
      <c r="AE1140" s="268"/>
      <c r="AF1140" s="268"/>
      <c r="AG1140" s="269"/>
    </row>
    <row r="1141" spans="1:33" s="29" customFormat="1" ht="14.25" customHeight="1" x14ac:dyDescent="0.2">
      <c r="A1141" s="43"/>
      <c r="B1141" s="43"/>
      <c r="C1141" s="1395"/>
      <c r="D1141" s="1395"/>
      <c r="E1141" s="110"/>
      <c r="F1141" s="106"/>
      <c r="G1141" s="1392"/>
      <c r="H1141" s="1392"/>
      <c r="I1141" s="264" t="s">
        <v>410</v>
      </c>
      <c r="J1141" s="265"/>
      <c r="K1141" s="265"/>
      <c r="L1141" s="265"/>
      <c r="M1141" s="265"/>
      <c r="N1141" s="265"/>
      <c r="O1141" s="265"/>
      <c r="P1141" s="265"/>
      <c r="Q1141" s="266"/>
      <c r="R1141" s="953"/>
      <c r="S1141" s="953"/>
      <c r="T1141" s="953"/>
      <c r="U1141" s="953"/>
      <c r="V1141" s="953"/>
      <c r="W1141" s="953"/>
      <c r="X1141" s="268"/>
      <c r="Y1141" s="268"/>
      <c r="Z1141" s="267"/>
      <c r="AA1141" s="268"/>
      <c r="AB1141" s="268"/>
      <c r="AC1141" s="269"/>
      <c r="AD1141" s="267"/>
      <c r="AE1141" s="268"/>
      <c r="AF1141" s="268"/>
      <c r="AG1141" s="269"/>
    </row>
    <row r="1142" spans="1:33" s="29" customFormat="1" ht="14.25" customHeight="1" x14ac:dyDescent="0.2">
      <c r="A1142" s="43"/>
      <c r="B1142" s="43"/>
      <c r="C1142" s="1395"/>
      <c r="D1142" s="1395"/>
      <c r="E1142" s="110"/>
      <c r="F1142" s="106"/>
      <c r="G1142" s="263" t="s">
        <v>313</v>
      </c>
      <c r="H1142" s="263"/>
      <c r="I1142" s="264" t="s">
        <v>314</v>
      </c>
      <c r="J1142" s="265"/>
      <c r="K1142" s="265"/>
      <c r="L1142" s="265"/>
      <c r="M1142" s="265"/>
      <c r="N1142" s="265"/>
      <c r="O1142" s="265"/>
      <c r="P1142" s="265"/>
      <c r="Q1142" s="266"/>
      <c r="R1142" s="953">
        <f>SUM(R1139:R1141)</f>
        <v>1700000</v>
      </c>
      <c r="S1142" s="953"/>
      <c r="T1142" s="953"/>
      <c r="U1142" s="953">
        <f>SUM(U1139:U1141)</f>
        <v>1281255.3599999999</v>
      </c>
      <c r="V1142" s="953"/>
      <c r="W1142" s="953"/>
      <c r="X1142" s="1345">
        <f t="shared" si="42"/>
        <v>0.75367962352941165</v>
      </c>
      <c r="Y1142" s="1345"/>
      <c r="Z1142" s="267"/>
      <c r="AA1142" s="268"/>
      <c r="AB1142" s="268"/>
      <c r="AC1142" s="269"/>
      <c r="AD1142" s="267">
        <f t="shared" si="43"/>
        <v>1281255.3599999999</v>
      </c>
      <c r="AE1142" s="268"/>
      <c r="AF1142" s="268"/>
      <c r="AG1142" s="269"/>
    </row>
    <row r="1143" spans="1:33" s="29" customFormat="1" ht="14.25" customHeight="1" x14ac:dyDescent="0.2">
      <c r="A1143" s="43"/>
      <c r="B1143" s="43"/>
      <c r="C1143" s="1395"/>
      <c r="D1143" s="1395"/>
      <c r="E1143" s="110"/>
      <c r="F1143" s="106"/>
      <c r="G1143" s="1392"/>
      <c r="H1143" s="1392"/>
      <c r="I1143" s="1034" t="s">
        <v>411</v>
      </c>
      <c r="J1143" s="1035"/>
      <c r="K1143" s="1035"/>
      <c r="L1143" s="1035"/>
      <c r="M1143" s="1035"/>
      <c r="N1143" s="1035"/>
      <c r="O1143" s="1035"/>
      <c r="P1143" s="1035"/>
      <c r="Q1143" s="1036"/>
      <c r="R1143" s="1401">
        <f>SUM(R1142)</f>
        <v>1700000</v>
      </c>
      <c r="S1143" s="1401"/>
      <c r="T1143" s="1401"/>
      <c r="U1143" s="1401">
        <f>SUM(U1142)</f>
        <v>1281255.3599999999</v>
      </c>
      <c r="V1143" s="1401"/>
      <c r="W1143" s="1401"/>
      <c r="X1143" s="1386">
        <f t="shared" si="42"/>
        <v>0.75367962352941165</v>
      </c>
      <c r="Y1143" s="1386"/>
      <c r="Z1143" s="991"/>
      <c r="AA1143" s="992"/>
      <c r="AB1143" s="992"/>
      <c r="AC1143" s="993"/>
      <c r="AD1143" s="991">
        <f t="shared" si="43"/>
        <v>1281255.3599999999</v>
      </c>
      <c r="AE1143" s="992"/>
      <c r="AF1143" s="992"/>
      <c r="AG1143" s="993"/>
    </row>
    <row r="1144" spans="1:33" s="29" customFormat="1" ht="14.25" customHeight="1" x14ac:dyDescent="0.2">
      <c r="A1144" s="43"/>
      <c r="B1144" s="43"/>
      <c r="C1144" s="1395"/>
      <c r="D1144" s="1395"/>
      <c r="E1144" s="110"/>
      <c r="F1144" s="106"/>
      <c r="G1144" s="1384"/>
      <c r="H1144" s="1384"/>
      <c r="I1144" s="1542" t="s">
        <v>874</v>
      </c>
      <c r="J1144" s="1543"/>
      <c r="K1144" s="1543"/>
      <c r="L1144" s="1543"/>
      <c r="M1144" s="1543"/>
      <c r="N1144" s="1543"/>
      <c r="O1144" s="1543"/>
      <c r="P1144" s="1543"/>
      <c r="Q1144" s="1544"/>
      <c r="R1144" s="953"/>
      <c r="S1144" s="953"/>
      <c r="T1144" s="953"/>
      <c r="U1144" s="953"/>
      <c r="V1144" s="953"/>
      <c r="W1144" s="953"/>
      <c r="X1144" s="268"/>
      <c r="Y1144" s="268"/>
      <c r="Z1144" s="267"/>
      <c r="AA1144" s="268"/>
      <c r="AB1144" s="268"/>
      <c r="AC1144" s="269"/>
      <c r="AD1144" s="267"/>
      <c r="AE1144" s="268"/>
      <c r="AF1144" s="268"/>
      <c r="AG1144" s="269"/>
    </row>
    <row r="1145" spans="1:33" s="29" customFormat="1" ht="14.25" customHeight="1" x14ac:dyDescent="0.2">
      <c r="A1145" s="43"/>
      <c r="B1145" s="43"/>
      <c r="C1145" s="1395"/>
      <c r="D1145" s="1395"/>
      <c r="E1145" s="110"/>
      <c r="F1145" s="106"/>
      <c r="G1145" s="263" t="s">
        <v>313</v>
      </c>
      <c r="H1145" s="263"/>
      <c r="I1145" s="264" t="s">
        <v>314</v>
      </c>
      <c r="J1145" s="265"/>
      <c r="K1145" s="265"/>
      <c r="L1145" s="265"/>
      <c r="M1145" s="265"/>
      <c r="N1145" s="265"/>
      <c r="O1145" s="265"/>
      <c r="P1145" s="265"/>
      <c r="Q1145" s="266"/>
      <c r="R1145" s="953">
        <f>+R1142</f>
        <v>1700000</v>
      </c>
      <c r="S1145" s="953"/>
      <c r="T1145" s="953"/>
      <c r="U1145" s="953">
        <f>+U1142</f>
        <v>1281255.3599999999</v>
      </c>
      <c r="V1145" s="953"/>
      <c r="W1145" s="953"/>
      <c r="X1145" s="1345">
        <f t="shared" si="42"/>
        <v>0.75367962352941165</v>
      </c>
      <c r="Y1145" s="1345"/>
      <c r="Z1145" s="267"/>
      <c r="AA1145" s="268"/>
      <c r="AB1145" s="268"/>
      <c r="AC1145" s="269"/>
      <c r="AD1145" s="267">
        <f t="shared" si="43"/>
        <v>1281255.3599999999</v>
      </c>
      <c r="AE1145" s="268"/>
      <c r="AF1145" s="268"/>
      <c r="AG1145" s="269"/>
    </row>
    <row r="1146" spans="1:33" s="29" customFormat="1" ht="18" customHeight="1" x14ac:dyDescent="0.2">
      <c r="A1146" s="43"/>
      <c r="B1146" s="43"/>
      <c r="C1146" s="1395"/>
      <c r="D1146" s="1395"/>
      <c r="E1146" s="110"/>
      <c r="F1146" s="106"/>
      <c r="G1146" s="1632"/>
      <c r="H1146" s="1632"/>
      <c r="I1146" s="1034" t="s">
        <v>810</v>
      </c>
      <c r="J1146" s="1035"/>
      <c r="K1146" s="1035"/>
      <c r="L1146" s="1035"/>
      <c r="M1146" s="1035"/>
      <c r="N1146" s="1035"/>
      <c r="O1146" s="1035"/>
      <c r="P1146" s="1035"/>
      <c r="Q1146" s="1036"/>
      <c r="R1146" s="1401">
        <f>SUM(R1145)</f>
        <v>1700000</v>
      </c>
      <c r="S1146" s="1401"/>
      <c r="T1146" s="1401"/>
      <c r="U1146" s="1401">
        <f>SUM(U1145)</f>
        <v>1281255.3599999999</v>
      </c>
      <c r="V1146" s="1401"/>
      <c r="W1146" s="1401"/>
      <c r="X1146" s="1386">
        <f t="shared" si="42"/>
        <v>0.75367962352941165</v>
      </c>
      <c r="Y1146" s="1386"/>
      <c r="Z1146" s="991"/>
      <c r="AA1146" s="992"/>
      <c r="AB1146" s="992"/>
      <c r="AC1146" s="993"/>
      <c r="AD1146" s="991">
        <f t="shared" si="43"/>
        <v>1281255.3599999999</v>
      </c>
      <c r="AE1146" s="992"/>
      <c r="AF1146" s="992"/>
      <c r="AG1146" s="993"/>
    </row>
    <row r="1147" spans="1:33" s="29" customFormat="1" ht="42" customHeight="1" x14ac:dyDescent="0.2">
      <c r="A1147" s="43"/>
      <c r="B1147" s="43"/>
      <c r="C1147" s="1385" t="s">
        <v>768</v>
      </c>
      <c r="D1147" s="1385"/>
      <c r="E1147" s="130"/>
      <c r="F1147" s="106"/>
      <c r="G1147" s="1570"/>
      <c r="H1147" s="1570"/>
      <c r="I1147" s="1034" t="s">
        <v>237</v>
      </c>
      <c r="J1147" s="1035"/>
      <c r="K1147" s="1035"/>
      <c r="L1147" s="1035"/>
      <c r="M1147" s="1035"/>
      <c r="N1147" s="1035"/>
      <c r="O1147" s="1035"/>
      <c r="P1147" s="1035"/>
      <c r="Q1147" s="1036"/>
      <c r="R1147" s="953"/>
      <c r="S1147" s="953"/>
      <c r="T1147" s="953"/>
      <c r="U1147" s="953"/>
      <c r="V1147" s="953"/>
      <c r="W1147" s="953"/>
      <c r="X1147" s="268"/>
      <c r="Y1147" s="268"/>
      <c r="Z1147" s="267"/>
      <c r="AA1147" s="268"/>
      <c r="AB1147" s="268"/>
      <c r="AC1147" s="269"/>
      <c r="AD1147" s="267"/>
      <c r="AE1147" s="268"/>
      <c r="AF1147" s="268"/>
      <c r="AG1147" s="269"/>
    </row>
    <row r="1148" spans="1:33" s="29" customFormat="1" ht="14.25" customHeight="1" x14ac:dyDescent="0.2">
      <c r="A1148" s="43"/>
      <c r="B1148" s="43"/>
      <c r="C1148" s="1557"/>
      <c r="D1148" s="1557"/>
      <c r="E1148" s="53">
        <v>560</v>
      </c>
      <c r="F1148" s="42"/>
      <c r="G1148" s="972"/>
      <c r="H1148" s="972"/>
      <c r="I1148" s="961" t="s">
        <v>408</v>
      </c>
      <c r="J1148" s="962"/>
      <c r="K1148" s="962"/>
      <c r="L1148" s="962"/>
      <c r="M1148" s="962"/>
      <c r="N1148" s="962"/>
      <c r="O1148" s="962"/>
      <c r="P1148" s="962"/>
      <c r="Q1148" s="963"/>
      <c r="R1148" s="953"/>
      <c r="S1148" s="953"/>
      <c r="T1148" s="953"/>
      <c r="U1148" s="953"/>
      <c r="V1148" s="953"/>
      <c r="W1148" s="953"/>
      <c r="X1148" s="268"/>
      <c r="Y1148" s="268"/>
      <c r="Z1148" s="267"/>
      <c r="AA1148" s="268"/>
      <c r="AB1148" s="268"/>
      <c r="AC1148" s="269"/>
      <c r="AD1148" s="267"/>
      <c r="AE1148" s="268"/>
      <c r="AF1148" s="268"/>
      <c r="AG1148" s="269"/>
    </row>
    <row r="1149" spans="1:33" s="29" customFormat="1" ht="14.25" customHeight="1" x14ac:dyDescent="0.2">
      <c r="A1149" s="43"/>
      <c r="B1149" s="43"/>
      <c r="C1149" s="1557"/>
      <c r="D1149" s="1557"/>
      <c r="E1149" s="53"/>
      <c r="F1149" s="42" t="s">
        <v>1090</v>
      </c>
      <c r="G1149" s="1392">
        <v>423</v>
      </c>
      <c r="H1149" s="1392"/>
      <c r="I1149" s="264" t="s">
        <v>117</v>
      </c>
      <c r="J1149" s="265"/>
      <c r="K1149" s="265"/>
      <c r="L1149" s="265"/>
      <c r="M1149" s="265"/>
      <c r="N1149" s="265"/>
      <c r="O1149" s="265"/>
      <c r="P1149" s="265"/>
      <c r="Q1149" s="266"/>
      <c r="R1149" s="953">
        <v>1300000</v>
      </c>
      <c r="S1149" s="953"/>
      <c r="T1149" s="953"/>
      <c r="U1149" s="953">
        <v>1100000</v>
      </c>
      <c r="V1149" s="953"/>
      <c r="W1149" s="953"/>
      <c r="X1149" s="1345">
        <f t="shared" si="42"/>
        <v>0.84615384615384615</v>
      </c>
      <c r="Y1149" s="1345"/>
      <c r="Z1149" s="267"/>
      <c r="AA1149" s="268"/>
      <c r="AB1149" s="268"/>
      <c r="AC1149" s="269"/>
      <c r="AD1149" s="267">
        <f t="shared" si="43"/>
        <v>1100000</v>
      </c>
      <c r="AE1149" s="268"/>
      <c r="AF1149" s="268"/>
      <c r="AG1149" s="269"/>
    </row>
    <row r="1150" spans="1:33" s="29" customFormat="1" ht="14.25" customHeight="1" x14ac:dyDescent="0.2">
      <c r="A1150" s="43"/>
      <c r="B1150" s="43"/>
      <c r="C1150" s="262"/>
      <c r="D1150" s="262"/>
      <c r="E1150" s="110"/>
      <c r="F1150" s="106"/>
      <c r="G1150" s="1392"/>
      <c r="H1150" s="1392"/>
      <c r="I1150" s="264" t="s">
        <v>410</v>
      </c>
      <c r="J1150" s="265"/>
      <c r="K1150" s="265"/>
      <c r="L1150" s="265"/>
      <c r="M1150" s="265"/>
      <c r="N1150" s="265"/>
      <c r="O1150" s="265"/>
      <c r="P1150" s="265"/>
      <c r="Q1150" s="266"/>
      <c r="R1150" s="953"/>
      <c r="S1150" s="953"/>
      <c r="T1150" s="953"/>
      <c r="U1150" s="953"/>
      <c r="V1150" s="953"/>
      <c r="W1150" s="953"/>
      <c r="X1150" s="268"/>
      <c r="Y1150" s="268"/>
      <c r="Z1150" s="267"/>
      <c r="AA1150" s="268"/>
      <c r="AB1150" s="268"/>
      <c r="AC1150" s="269"/>
      <c r="AD1150" s="267"/>
      <c r="AE1150" s="268"/>
      <c r="AF1150" s="268"/>
      <c r="AG1150" s="269"/>
    </row>
    <row r="1151" spans="1:33" s="29" customFormat="1" ht="14.25" customHeight="1" x14ac:dyDescent="0.2">
      <c r="A1151" s="43"/>
      <c r="B1151" s="43"/>
      <c r="C1151" s="262"/>
      <c r="D1151" s="262"/>
      <c r="E1151" s="110"/>
      <c r="F1151" s="106"/>
      <c r="G1151" s="263" t="s">
        <v>313</v>
      </c>
      <c r="H1151" s="263"/>
      <c r="I1151" s="264" t="s">
        <v>314</v>
      </c>
      <c r="J1151" s="265"/>
      <c r="K1151" s="265"/>
      <c r="L1151" s="265"/>
      <c r="M1151" s="265"/>
      <c r="N1151" s="265"/>
      <c r="O1151" s="265"/>
      <c r="P1151" s="265"/>
      <c r="Q1151" s="266"/>
      <c r="R1151" s="953">
        <f>SUM(R1149:R1150)</f>
        <v>1300000</v>
      </c>
      <c r="S1151" s="953"/>
      <c r="T1151" s="953"/>
      <c r="U1151" s="953">
        <f>SUM(U1149:U1150)</f>
        <v>1100000</v>
      </c>
      <c r="V1151" s="953"/>
      <c r="W1151" s="953"/>
      <c r="X1151" s="1345">
        <f t="shared" si="42"/>
        <v>0.84615384615384615</v>
      </c>
      <c r="Y1151" s="1345"/>
      <c r="Z1151" s="267"/>
      <c r="AA1151" s="268"/>
      <c r="AB1151" s="268"/>
      <c r="AC1151" s="269"/>
      <c r="AD1151" s="267">
        <f t="shared" si="43"/>
        <v>1100000</v>
      </c>
      <c r="AE1151" s="268"/>
      <c r="AF1151" s="268"/>
      <c r="AG1151" s="269"/>
    </row>
    <row r="1152" spans="1:33" s="29" customFormat="1" ht="14.25" customHeight="1" x14ac:dyDescent="0.2">
      <c r="A1152" s="43"/>
      <c r="B1152" s="43"/>
      <c r="C1152" s="262"/>
      <c r="D1152" s="262"/>
      <c r="E1152" s="110"/>
      <c r="F1152" s="106"/>
      <c r="G1152" s="1392"/>
      <c r="H1152" s="1392"/>
      <c r="I1152" s="1034" t="s">
        <v>411</v>
      </c>
      <c r="J1152" s="1035"/>
      <c r="K1152" s="1035"/>
      <c r="L1152" s="1035"/>
      <c r="M1152" s="1035"/>
      <c r="N1152" s="1035"/>
      <c r="O1152" s="1035"/>
      <c r="P1152" s="1035"/>
      <c r="Q1152" s="1036"/>
      <c r="R1152" s="1401">
        <f>SUM(R1151)</f>
        <v>1300000</v>
      </c>
      <c r="S1152" s="1401"/>
      <c r="T1152" s="1401"/>
      <c r="U1152" s="1401">
        <f>SUM(U1151)</f>
        <v>1100000</v>
      </c>
      <c r="V1152" s="1401"/>
      <c r="W1152" s="1401"/>
      <c r="X1152" s="1386">
        <f t="shared" si="42"/>
        <v>0.84615384615384615</v>
      </c>
      <c r="Y1152" s="1386"/>
      <c r="Z1152" s="991"/>
      <c r="AA1152" s="992"/>
      <c r="AB1152" s="992"/>
      <c r="AC1152" s="993"/>
      <c r="AD1152" s="991">
        <f t="shared" si="43"/>
        <v>1100000</v>
      </c>
      <c r="AE1152" s="992"/>
      <c r="AF1152" s="992"/>
      <c r="AG1152" s="993"/>
    </row>
    <row r="1153" spans="1:33" s="29" customFormat="1" ht="14.25" customHeight="1" x14ac:dyDescent="0.2">
      <c r="A1153" s="43"/>
      <c r="B1153" s="43"/>
      <c r="C1153" s="262"/>
      <c r="D1153" s="262"/>
      <c r="E1153" s="110"/>
      <c r="F1153" s="106"/>
      <c r="G1153" s="1384"/>
      <c r="H1153" s="1384"/>
      <c r="I1153" s="1542" t="s">
        <v>873</v>
      </c>
      <c r="J1153" s="1543"/>
      <c r="K1153" s="1543"/>
      <c r="L1153" s="1543"/>
      <c r="M1153" s="1543"/>
      <c r="N1153" s="1543"/>
      <c r="O1153" s="1543"/>
      <c r="P1153" s="1543"/>
      <c r="Q1153" s="1544"/>
      <c r="R1153" s="953"/>
      <c r="S1153" s="953"/>
      <c r="T1153" s="953"/>
      <c r="U1153" s="953"/>
      <c r="V1153" s="953"/>
      <c r="W1153" s="953"/>
      <c r="X1153" s="268"/>
      <c r="Y1153" s="268"/>
      <c r="Z1153" s="267"/>
      <c r="AA1153" s="268"/>
      <c r="AB1153" s="268"/>
      <c r="AC1153" s="269"/>
      <c r="AD1153" s="267"/>
      <c r="AE1153" s="268"/>
      <c r="AF1153" s="268"/>
      <c r="AG1153" s="269"/>
    </row>
    <row r="1154" spans="1:33" s="29" customFormat="1" ht="15" customHeight="1" x14ac:dyDescent="0.2">
      <c r="A1154" s="43"/>
      <c r="B1154" s="43"/>
      <c r="C1154" s="262"/>
      <c r="D1154" s="262"/>
      <c r="E1154" s="110"/>
      <c r="F1154" s="106"/>
      <c r="G1154" s="263" t="s">
        <v>313</v>
      </c>
      <c r="H1154" s="263"/>
      <c r="I1154" s="264" t="s">
        <v>314</v>
      </c>
      <c r="J1154" s="265"/>
      <c r="K1154" s="265"/>
      <c r="L1154" s="265"/>
      <c r="M1154" s="265"/>
      <c r="N1154" s="265"/>
      <c r="O1154" s="265"/>
      <c r="P1154" s="265"/>
      <c r="Q1154" s="266"/>
      <c r="R1154" s="953">
        <f>+R1151</f>
        <v>1300000</v>
      </c>
      <c r="S1154" s="953"/>
      <c r="T1154" s="953"/>
      <c r="U1154" s="953">
        <f>+U1151</f>
        <v>1100000</v>
      </c>
      <c r="V1154" s="953"/>
      <c r="W1154" s="953"/>
      <c r="X1154" s="1345">
        <f t="shared" si="42"/>
        <v>0.84615384615384615</v>
      </c>
      <c r="Y1154" s="1345"/>
      <c r="Z1154" s="267"/>
      <c r="AA1154" s="268"/>
      <c r="AB1154" s="268"/>
      <c r="AC1154" s="269"/>
      <c r="AD1154" s="267">
        <f t="shared" si="43"/>
        <v>1100000</v>
      </c>
      <c r="AE1154" s="268"/>
      <c r="AF1154" s="268"/>
      <c r="AG1154" s="269"/>
    </row>
    <row r="1155" spans="1:33" s="29" customFormat="1" ht="14.25" customHeight="1" x14ac:dyDescent="0.2">
      <c r="A1155" s="43"/>
      <c r="B1155" s="43"/>
      <c r="C1155" s="262"/>
      <c r="D1155" s="262"/>
      <c r="E1155" s="110"/>
      <c r="F1155" s="106"/>
      <c r="G1155" s="1632"/>
      <c r="H1155" s="1632"/>
      <c r="I1155" s="1034" t="s">
        <v>811</v>
      </c>
      <c r="J1155" s="1035"/>
      <c r="K1155" s="1035"/>
      <c r="L1155" s="1035"/>
      <c r="M1155" s="1035"/>
      <c r="N1155" s="1035"/>
      <c r="O1155" s="1035"/>
      <c r="P1155" s="1035"/>
      <c r="Q1155" s="1036"/>
      <c r="R1155" s="1401">
        <f>SUM(R1154)</f>
        <v>1300000</v>
      </c>
      <c r="S1155" s="1401"/>
      <c r="T1155" s="1401"/>
      <c r="U1155" s="1401">
        <f>SUM(U1154)</f>
        <v>1100000</v>
      </c>
      <c r="V1155" s="1401"/>
      <c r="W1155" s="1401"/>
      <c r="X1155" s="1386">
        <f t="shared" ref="X1155:X1223" si="44">(U1155/R1155)</f>
        <v>0.84615384615384615</v>
      </c>
      <c r="Y1155" s="1386"/>
      <c r="Z1155" s="991"/>
      <c r="AA1155" s="992"/>
      <c r="AB1155" s="992"/>
      <c r="AC1155" s="993"/>
      <c r="AD1155" s="991">
        <f t="shared" si="43"/>
        <v>1100000</v>
      </c>
      <c r="AE1155" s="992"/>
      <c r="AF1155" s="992"/>
      <c r="AG1155" s="993"/>
    </row>
    <row r="1156" spans="1:33" s="29" customFormat="1" ht="40.5" customHeight="1" x14ac:dyDescent="0.2">
      <c r="A1156" s="43"/>
      <c r="B1156" s="43"/>
      <c r="C1156" s="1385" t="s">
        <v>769</v>
      </c>
      <c r="D1156" s="1385"/>
      <c r="E1156" s="130"/>
      <c r="F1156" s="106"/>
      <c r="G1156" s="1570"/>
      <c r="H1156" s="1570"/>
      <c r="I1156" s="1034" t="s">
        <v>238</v>
      </c>
      <c r="J1156" s="1035"/>
      <c r="K1156" s="1035"/>
      <c r="L1156" s="1035"/>
      <c r="M1156" s="1035"/>
      <c r="N1156" s="1035"/>
      <c r="O1156" s="1035"/>
      <c r="P1156" s="1035"/>
      <c r="Q1156" s="1036"/>
      <c r="R1156" s="953"/>
      <c r="S1156" s="953"/>
      <c r="T1156" s="953"/>
      <c r="U1156" s="953"/>
      <c r="V1156" s="953"/>
      <c r="W1156" s="953"/>
      <c r="X1156" s="268"/>
      <c r="Y1156" s="268"/>
      <c r="Z1156" s="267"/>
      <c r="AA1156" s="268"/>
      <c r="AB1156" s="268"/>
      <c r="AC1156" s="269"/>
      <c r="AD1156" s="267"/>
      <c r="AE1156" s="268"/>
      <c r="AF1156" s="268"/>
      <c r="AG1156" s="269"/>
    </row>
    <row r="1157" spans="1:33" s="29" customFormat="1" ht="14.25" customHeight="1" x14ac:dyDescent="0.2">
      <c r="A1157" s="43"/>
      <c r="B1157" s="43"/>
      <c r="C1157" s="2041"/>
      <c r="D1157" s="2041"/>
      <c r="E1157" s="53">
        <v>560</v>
      </c>
      <c r="F1157" s="42"/>
      <c r="G1157" s="972"/>
      <c r="H1157" s="972"/>
      <c r="I1157" s="961" t="s">
        <v>408</v>
      </c>
      <c r="J1157" s="962"/>
      <c r="K1157" s="962"/>
      <c r="L1157" s="962"/>
      <c r="M1157" s="962"/>
      <c r="N1157" s="962"/>
      <c r="O1157" s="962"/>
      <c r="P1157" s="962"/>
      <c r="Q1157" s="963"/>
      <c r="R1157" s="953"/>
      <c r="S1157" s="953"/>
      <c r="T1157" s="953"/>
      <c r="U1157" s="953"/>
      <c r="V1157" s="953"/>
      <c r="W1157" s="953"/>
      <c r="X1157" s="268"/>
      <c r="Y1157" s="268"/>
      <c r="Z1157" s="267"/>
      <c r="AA1157" s="268"/>
      <c r="AB1157" s="268"/>
      <c r="AC1157" s="269"/>
      <c r="AD1157" s="267"/>
      <c r="AE1157" s="268"/>
      <c r="AF1157" s="268"/>
      <c r="AG1157" s="269"/>
    </row>
    <row r="1158" spans="1:33" s="29" customFormat="1" ht="14.25" customHeight="1" x14ac:dyDescent="0.2">
      <c r="A1158" s="43"/>
      <c r="B1158" s="43"/>
      <c r="C1158" s="262"/>
      <c r="D1158" s="262"/>
      <c r="E1158" s="110"/>
      <c r="F1158" s="106" t="s">
        <v>1091</v>
      </c>
      <c r="G1158" s="1392">
        <v>423</v>
      </c>
      <c r="H1158" s="1392"/>
      <c r="I1158" s="264" t="s">
        <v>117</v>
      </c>
      <c r="J1158" s="265"/>
      <c r="K1158" s="265"/>
      <c r="L1158" s="265"/>
      <c r="M1158" s="265"/>
      <c r="N1158" s="265"/>
      <c r="O1158" s="265"/>
      <c r="P1158" s="265"/>
      <c r="Q1158" s="266"/>
      <c r="R1158" s="953">
        <v>450000</v>
      </c>
      <c r="S1158" s="953"/>
      <c r="T1158" s="953"/>
      <c r="U1158" s="953">
        <v>380298.38</v>
      </c>
      <c r="V1158" s="953"/>
      <c r="W1158" s="953"/>
      <c r="X1158" s="1345">
        <f t="shared" si="44"/>
        <v>0.84510751111111115</v>
      </c>
      <c r="Y1158" s="1345"/>
      <c r="Z1158" s="267"/>
      <c r="AA1158" s="268"/>
      <c r="AB1158" s="268"/>
      <c r="AC1158" s="269"/>
      <c r="AD1158" s="267">
        <f t="shared" si="43"/>
        <v>380298.38</v>
      </c>
      <c r="AE1158" s="268"/>
      <c r="AF1158" s="268"/>
      <c r="AG1158" s="269"/>
    </row>
    <row r="1159" spans="1:33" s="29" customFormat="1" ht="14.25" customHeight="1" x14ac:dyDescent="0.2">
      <c r="A1159" s="43"/>
      <c r="B1159" s="43"/>
      <c r="C1159" s="262"/>
      <c r="D1159" s="262"/>
      <c r="E1159" s="110"/>
      <c r="F1159" s="106"/>
      <c r="G1159" s="1384"/>
      <c r="H1159" s="1384"/>
      <c r="I1159" s="1542" t="s">
        <v>871</v>
      </c>
      <c r="J1159" s="1543"/>
      <c r="K1159" s="1543"/>
      <c r="L1159" s="1543"/>
      <c r="M1159" s="1543"/>
      <c r="N1159" s="1543"/>
      <c r="O1159" s="1543"/>
      <c r="P1159" s="1543"/>
      <c r="Q1159" s="1544"/>
      <c r="R1159" s="953"/>
      <c r="S1159" s="953"/>
      <c r="T1159" s="953"/>
      <c r="U1159" s="953"/>
      <c r="V1159" s="953"/>
      <c r="W1159" s="953"/>
      <c r="X1159" s="268"/>
      <c r="Y1159" s="268"/>
      <c r="Z1159" s="267"/>
      <c r="AA1159" s="268"/>
      <c r="AB1159" s="268"/>
      <c r="AC1159" s="269"/>
      <c r="AD1159" s="267"/>
      <c r="AE1159" s="268"/>
      <c r="AF1159" s="268"/>
      <c r="AG1159" s="269"/>
    </row>
    <row r="1160" spans="1:33" s="29" customFormat="1" ht="14.25" customHeight="1" x14ac:dyDescent="0.2">
      <c r="A1160" s="43"/>
      <c r="B1160" s="43"/>
      <c r="C1160" s="262"/>
      <c r="D1160" s="262"/>
      <c r="E1160" s="110"/>
      <c r="F1160" s="106"/>
      <c r="G1160" s="263" t="s">
        <v>313</v>
      </c>
      <c r="H1160" s="263"/>
      <c r="I1160" s="264" t="s">
        <v>314</v>
      </c>
      <c r="J1160" s="265"/>
      <c r="K1160" s="265"/>
      <c r="L1160" s="265"/>
      <c r="M1160" s="265"/>
      <c r="N1160" s="265"/>
      <c r="O1160" s="265"/>
      <c r="P1160" s="265"/>
      <c r="Q1160" s="266"/>
      <c r="R1160" s="953">
        <f>+R1158</f>
        <v>450000</v>
      </c>
      <c r="S1160" s="953"/>
      <c r="T1160" s="953"/>
      <c r="U1160" s="953">
        <f>+U1158</f>
        <v>380298.38</v>
      </c>
      <c r="V1160" s="953"/>
      <c r="W1160" s="953"/>
      <c r="X1160" s="1345">
        <f t="shared" si="44"/>
        <v>0.84510751111111115</v>
      </c>
      <c r="Y1160" s="1345"/>
      <c r="Z1160" s="267"/>
      <c r="AA1160" s="268"/>
      <c r="AB1160" s="268"/>
      <c r="AC1160" s="269"/>
      <c r="AD1160" s="267">
        <f t="shared" si="43"/>
        <v>380298.38</v>
      </c>
      <c r="AE1160" s="268"/>
      <c r="AF1160" s="268"/>
      <c r="AG1160" s="269"/>
    </row>
    <row r="1161" spans="1:33" s="29" customFormat="1" ht="14.25" customHeight="1" x14ac:dyDescent="0.2">
      <c r="A1161" s="43"/>
      <c r="B1161" s="43"/>
      <c r="C1161" s="262"/>
      <c r="D1161" s="262"/>
      <c r="E1161" s="110"/>
      <c r="F1161" s="106"/>
      <c r="G1161" s="1632"/>
      <c r="H1161" s="1632"/>
      <c r="I1161" s="1034" t="s">
        <v>812</v>
      </c>
      <c r="J1161" s="1035"/>
      <c r="K1161" s="1035"/>
      <c r="L1161" s="1035"/>
      <c r="M1161" s="1035"/>
      <c r="N1161" s="1035"/>
      <c r="O1161" s="1035"/>
      <c r="P1161" s="1035"/>
      <c r="Q1161" s="1036"/>
      <c r="R1161" s="1401">
        <f>SUM(R1160)</f>
        <v>450000</v>
      </c>
      <c r="S1161" s="1401"/>
      <c r="T1161" s="1401"/>
      <c r="U1161" s="1401">
        <f>SUM(U1160)</f>
        <v>380298.38</v>
      </c>
      <c r="V1161" s="1401"/>
      <c r="W1161" s="1401"/>
      <c r="X1161" s="1386">
        <f t="shared" si="44"/>
        <v>0.84510751111111115</v>
      </c>
      <c r="Y1161" s="1386"/>
      <c r="Z1161" s="991"/>
      <c r="AA1161" s="992"/>
      <c r="AB1161" s="992"/>
      <c r="AC1161" s="993"/>
      <c r="AD1161" s="991">
        <f t="shared" si="43"/>
        <v>380298.38</v>
      </c>
      <c r="AE1161" s="992"/>
      <c r="AF1161" s="992"/>
      <c r="AG1161" s="993"/>
    </row>
    <row r="1162" spans="1:33" s="29" customFormat="1" ht="14.25" customHeight="1" x14ac:dyDescent="0.2">
      <c r="A1162" s="43"/>
      <c r="B1162" s="43"/>
      <c r="C1162" s="262"/>
      <c r="D1162" s="262"/>
      <c r="E1162" s="110"/>
      <c r="F1162" s="106"/>
      <c r="G1162" s="1392"/>
      <c r="H1162" s="1392"/>
      <c r="I1162" s="264" t="s">
        <v>419</v>
      </c>
      <c r="J1162" s="265"/>
      <c r="K1162" s="265"/>
      <c r="L1162" s="265"/>
      <c r="M1162" s="265"/>
      <c r="N1162" s="265"/>
      <c r="O1162" s="265"/>
      <c r="P1162" s="265"/>
      <c r="Q1162" s="266"/>
      <c r="R1162" s="953"/>
      <c r="S1162" s="953"/>
      <c r="T1162" s="953"/>
      <c r="U1162" s="953"/>
      <c r="V1162" s="953"/>
      <c r="W1162" s="953"/>
      <c r="X1162" s="268"/>
      <c r="Y1162" s="268"/>
      <c r="Z1162" s="267"/>
      <c r="AA1162" s="268"/>
      <c r="AB1162" s="268"/>
      <c r="AC1162" s="269"/>
      <c r="AD1162" s="267"/>
      <c r="AE1162" s="268"/>
      <c r="AF1162" s="268"/>
      <c r="AG1162" s="269"/>
    </row>
    <row r="1163" spans="1:33" s="29" customFormat="1" ht="36.75" hidden="1" customHeight="1" x14ac:dyDescent="0.2">
      <c r="A1163" s="43"/>
      <c r="B1163" s="43"/>
      <c r="C1163" s="1385" t="s">
        <v>770</v>
      </c>
      <c r="D1163" s="1385"/>
      <c r="E1163" s="130"/>
      <c r="F1163" s="106"/>
      <c r="G1163" s="1570"/>
      <c r="H1163" s="1570"/>
      <c r="I1163" s="1034" t="s">
        <v>717</v>
      </c>
      <c r="J1163" s="1035"/>
      <c r="K1163" s="1035"/>
      <c r="L1163" s="1035"/>
      <c r="M1163" s="1035"/>
      <c r="N1163" s="1035"/>
      <c r="O1163" s="1035"/>
      <c r="P1163" s="1035"/>
      <c r="Q1163" s="1036"/>
      <c r="R1163" s="953"/>
      <c r="S1163" s="953"/>
      <c r="T1163" s="953"/>
      <c r="U1163" s="953"/>
      <c r="V1163" s="953"/>
      <c r="W1163" s="953"/>
      <c r="X1163" s="268"/>
      <c r="Y1163" s="268"/>
      <c r="Z1163" s="267"/>
      <c r="AA1163" s="268"/>
      <c r="AB1163" s="268"/>
      <c r="AC1163" s="269"/>
      <c r="AD1163" s="267"/>
      <c r="AE1163" s="268"/>
      <c r="AF1163" s="268"/>
      <c r="AG1163" s="269"/>
    </row>
    <row r="1164" spans="1:33" s="29" customFormat="1" ht="14.25" hidden="1" customHeight="1" x14ac:dyDescent="0.2">
      <c r="A1164" s="43"/>
      <c r="B1164" s="43"/>
      <c r="C1164" s="2041"/>
      <c r="D1164" s="2041"/>
      <c r="E1164" s="53">
        <v>560</v>
      </c>
      <c r="F1164" s="42"/>
      <c r="G1164" s="972"/>
      <c r="H1164" s="972"/>
      <c r="I1164" s="961" t="s">
        <v>408</v>
      </c>
      <c r="J1164" s="962"/>
      <c r="K1164" s="962"/>
      <c r="L1164" s="962"/>
      <c r="M1164" s="962"/>
      <c r="N1164" s="962"/>
      <c r="O1164" s="962"/>
      <c r="P1164" s="962"/>
      <c r="Q1164" s="963"/>
      <c r="R1164" s="953"/>
      <c r="S1164" s="953"/>
      <c r="T1164" s="953"/>
      <c r="U1164" s="953"/>
      <c r="V1164" s="953"/>
      <c r="W1164" s="953"/>
      <c r="X1164" s="268"/>
      <c r="Y1164" s="268"/>
      <c r="Z1164" s="267"/>
      <c r="AA1164" s="268"/>
      <c r="AB1164" s="268"/>
      <c r="AC1164" s="269"/>
      <c r="AD1164" s="267"/>
      <c r="AE1164" s="268"/>
      <c r="AF1164" s="268"/>
      <c r="AG1164" s="269"/>
    </row>
    <row r="1165" spans="1:33" s="29" customFormat="1" ht="14.25" hidden="1" customHeight="1" x14ac:dyDescent="0.2">
      <c r="A1165" s="43"/>
      <c r="B1165" s="43"/>
      <c r="C1165" s="262"/>
      <c r="D1165" s="262"/>
      <c r="E1165" s="110"/>
      <c r="F1165" s="106" t="s">
        <v>1092</v>
      </c>
      <c r="G1165" s="1392">
        <v>423</v>
      </c>
      <c r="H1165" s="1392"/>
      <c r="I1165" s="264" t="s">
        <v>117</v>
      </c>
      <c r="J1165" s="265"/>
      <c r="K1165" s="265"/>
      <c r="L1165" s="265"/>
      <c r="M1165" s="265"/>
      <c r="N1165" s="265"/>
      <c r="O1165" s="265"/>
      <c r="P1165" s="265"/>
      <c r="Q1165" s="266"/>
      <c r="R1165" s="953">
        <v>0</v>
      </c>
      <c r="S1165" s="953"/>
      <c r="T1165" s="953"/>
      <c r="U1165" s="953"/>
      <c r="V1165" s="953"/>
      <c r="W1165" s="953"/>
      <c r="X1165" s="1345"/>
      <c r="Y1165" s="1345"/>
      <c r="Z1165" s="267"/>
      <c r="AA1165" s="268"/>
      <c r="AB1165" s="268"/>
      <c r="AC1165" s="269"/>
      <c r="AD1165" s="267"/>
      <c r="AE1165" s="268"/>
      <c r="AF1165" s="268"/>
      <c r="AG1165" s="269"/>
    </row>
    <row r="1166" spans="1:33" s="29" customFormat="1" ht="14.25" hidden="1" customHeight="1" x14ac:dyDescent="0.2">
      <c r="A1166" s="43"/>
      <c r="B1166" s="43"/>
      <c r="C1166" s="262"/>
      <c r="D1166" s="262"/>
      <c r="E1166" s="110"/>
      <c r="F1166" s="106"/>
      <c r="G1166" s="1384"/>
      <c r="H1166" s="1384"/>
      <c r="I1166" s="1542" t="s">
        <v>872</v>
      </c>
      <c r="J1166" s="1543"/>
      <c r="K1166" s="1543"/>
      <c r="L1166" s="1543"/>
      <c r="M1166" s="1543"/>
      <c r="N1166" s="1543"/>
      <c r="O1166" s="1543"/>
      <c r="P1166" s="1543"/>
      <c r="Q1166" s="1544"/>
      <c r="R1166" s="953"/>
      <c r="S1166" s="953"/>
      <c r="T1166" s="953"/>
      <c r="U1166" s="953"/>
      <c r="V1166" s="953"/>
      <c r="W1166" s="953"/>
      <c r="X1166" s="268"/>
      <c r="Y1166" s="268"/>
      <c r="Z1166" s="267"/>
      <c r="AA1166" s="268"/>
      <c r="AB1166" s="268"/>
      <c r="AC1166" s="269"/>
      <c r="AD1166" s="267"/>
      <c r="AE1166" s="268"/>
      <c r="AF1166" s="268"/>
      <c r="AG1166" s="269"/>
    </row>
    <row r="1167" spans="1:33" s="29" customFormat="1" ht="14.25" hidden="1" customHeight="1" x14ac:dyDescent="0.2">
      <c r="A1167" s="43"/>
      <c r="B1167" s="43"/>
      <c r="C1167" s="262"/>
      <c r="D1167" s="262"/>
      <c r="E1167" s="110"/>
      <c r="F1167" s="106"/>
      <c r="G1167" s="263" t="s">
        <v>313</v>
      </c>
      <c r="H1167" s="263"/>
      <c r="I1167" s="264" t="s">
        <v>314</v>
      </c>
      <c r="J1167" s="265"/>
      <c r="K1167" s="265"/>
      <c r="L1167" s="265"/>
      <c r="M1167" s="265"/>
      <c r="N1167" s="265"/>
      <c r="O1167" s="265"/>
      <c r="P1167" s="265"/>
      <c r="Q1167" s="266"/>
      <c r="R1167" s="953">
        <f>SUM(R1165:R1166)</f>
        <v>0</v>
      </c>
      <c r="S1167" s="953"/>
      <c r="T1167" s="953"/>
      <c r="U1167" s="953"/>
      <c r="V1167" s="953"/>
      <c r="W1167" s="953"/>
      <c r="X1167" s="1345"/>
      <c r="Y1167" s="1345"/>
      <c r="Z1167" s="267"/>
      <c r="AA1167" s="268"/>
      <c r="AB1167" s="268"/>
      <c r="AC1167" s="269"/>
      <c r="AD1167" s="267"/>
      <c r="AE1167" s="268"/>
      <c r="AF1167" s="268"/>
      <c r="AG1167" s="269"/>
    </row>
    <row r="1168" spans="1:33" s="29" customFormat="1" ht="14.25" hidden="1" customHeight="1" x14ac:dyDescent="0.2">
      <c r="A1168" s="43"/>
      <c r="B1168" s="43"/>
      <c r="C1168" s="262"/>
      <c r="D1168" s="262"/>
      <c r="E1168" s="110"/>
      <c r="F1168" s="106"/>
      <c r="G1168" s="1632"/>
      <c r="H1168" s="1632"/>
      <c r="I1168" s="1034" t="s">
        <v>813</v>
      </c>
      <c r="J1168" s="1035"/>
      <c r="K1168" s="1035"/>
      <c r="L1168" s="1035"/>
      <c r="M1168" s="1035"/>
      <c r="N1168" s="1035"/>
      <c r="O1168" s="1035"/>
      <c r="P1168" s="1035"/>
      <c r="Q1168" s="1036"/>
      <c r="R1168" s="1401">
        <f>SUM(R1167:V1167)</f>
        <v>0</v>
      </c>
      <c r="S1168" s="1401"/>
      <c r="T1168" s="1401"/>
      <c r="U1168" s="1401"/>
      <c r="V1168" s="1401"/>
      <c r="W1168" s="1401"/>
      <c r="X1168" s="1386"/>
      <c r="Y1168" s="1386"/>
      <c r="Z1168" s="991"/>
      <c r="AA1168" s="992"/>
      <c r="AB1168" s="992"/>
      <c r="AC1168" s="993"/>
      <c r="AD1168" s="991"/>
      <c r="AE1168" s="992"/>
      <c r="AF1168" s="992"/>
      <c r="AG1168" s="993"/>
    </row>
    <row r="1169" spans="1:33" s="29" customFormat="1" ht="42" customHeight="1" x14ac:dyDescent="0.2">
      <c r="A1169" s="43"/>
      <c r="B1169" s="43"/>
      <c r="C1169" s="1627" t="s">
        <v>1246</v>
      </c>
      <c r="D1169" s="1628"/>
      <c r="E1169" s="110"/>
      <c r="F1169" s="106"/>
      <c r="G1169" s="1390"/>
      <c r="H1169" s="1391"/>
      <c r="I1169" s="1034" t="s">
        <v>1221</v>
      </c>
      <c r="J1169" s="1035"/>
      <c r="K1169" s="1035"/>
      <c r="L1169" s="1035"/>
      <c r="M1169" s="1035"/>
      <c r="N1169" s="1035"/>
      <c r="O1169" s="1035"/>
      <c r="P1169" s="1035"/>
      <c r="Q1169" s="1035"/>
      <c r="R1169" s="1401"/>
      <c r="S1169" s="1401"/>
      <c r="T1169" s="1401"/>
      <c r="U1169" s="1401"/>
      <c r="V1169" s="1401"/>
      <c r="W1169" s="1401"/>
      <c r="X1169" s="992"/>
      <c r="Y1169" s="992"/>
      <c r="Z1169" s="991"/>
      <c r="AA1169" s="992"/>
      <c r="AB1169" s="992"/>
      <c r="AC1169" s="992"/>
      <c r="AD1169" s="991"/>
      <c r="AE1169" s="992"/>
      <c r="AF1169" s="992"/>
      <c r="AG1169" s="992"/>
    </row>
    <row r="1170" spans="1:33" s="29" customFormat="1" ht="14.25" customHeight="1" x14ac:dyDescent="0.2">
      <c r="A1170" s="43"/>
      <c r="B1170" s="43"/>
      <c r="C1170" s="1390"/>
      <c r="D1170" s="1391"/>
      <c r="E1170" s="110">
        <v>560</v>
      </c>
      <c r="F1170" s="106"/>
      <c r="G1170" s="1390"/>
      <c r="H1170" s="1391"/>
      <c r="I1170" s="961" t="s">
        <v>921</v>
      </c>
      <c r="J1170" s="962"/>
      <c r="K1170" s="962"/>
      <c r="L1170" s="962"/>
      <c r="M1170" s="962"/>
      <c r="N1170" s="962"/>
      <c r="O1170" s="962"/>
      <c r="P1170" s="962"/>
      <c r="Q1170" s="962"/>
      <c r="R1170" s="1401"/>
      <c r="S1170" s="1401"/>
      <c r="T1170" s="1401"/>
      <c r="U1170" s="1401"/>
      <c r="V1170" s="1401"/>
      <c r="W1170" s="1401"/>
      <c r="X1170" s="992"/>
      <c r="Y1170" s="992"/>
      <c r="Z1170" s="991"/>
      <c r="AA1170" s="992"/>
      <c r="AB1170" s="992"/>
      <c r="AC1170" s="992"/>
      <c r="AD1170" s="991"/>
      <c r="AE1170" s="992"/>
      <c r="AF1170" s="992"/>
      <c r="AG1170" s="992"/>
    </row>
    <row r="1171" spans="1:33" s="29" customFormat="1" ht="14.25" customHeight="1" x14ac:dyDescent="0.2">
      <c r="A1171" s="43"/>
      <c r="B1171" s="43"/>
      <c r="C1171" s="1390"/>
      <c r="D1171" s="1391"/>
      <c r="E1171" s="110"/>
      <c r="F1171" s="106" t="s">
        <v>1092</v>
      </c>
      <c r="G1171" s="1390" t="s">
        <v>1220</v>
      </c>
      <c r="H1171" s="1391"/>
      <c r="I1171" s="264" t="s">
        <v>765</v>
      </c>
      <c r="J1171" s="265"/>
      <c r="K1171" s="265"/>
      <c r="L1171" s="265"/>
      <c r="M1171" s="265"/>
      <c r="N1171" s="265"/>
      <c r="O1171" s="265"/>
      <c r="P1171" s="265"/>
      <c r="Q1171" s="265"/>
      <c r="R1171" s="953">
        <v>23476000</v>
      </c>
      <c r="S1171" s="953"/>
      <c r="T1171" s="953"/>
      <c r="U1171" s="953">
        <v>18820741.989999998</v>
      </c>
      <c r="V1171" s="953"/>
      <c r="W1171" s="953"/>
      <c r="X1171" s="1345">
        <f t="shared" si="44"/>
        <v>0.80170139674561247</v>
      </c>
      <c r="Y1171" s="1345"/>
      <c r="Z1171" s="991"/>
      <c r="AA1171" s="992"/>
      <c r="AB1171" s="992"/>
      <c r="AC1171" s="992"/>
      <c r="AD1171" s="267">
        <f t="shared" ref="AD1171:AD1242" si="45">U1171+Z1171</f>
        <v>18820741.989999998</v>
      </c>
      <c r="AE1171" s="268"/>
      <c r="AF1171" s="268"/>
      <c r="AG1171" s="269"/>
    </row>
    <row r="1172" spans="1:33" s="29" customFormat="1" ht="14.25" customHeight="1" x14ac:dyDescent="0.2">
      <c r="A1172" s="43"/>
      <c r="B1172" s="43"/>
      <c r="C1172" s="1390"/>
      <c r="D1172" s="1391"/>
      <c r="E1172" s="110"/>
      <c r="F1172" s="106"/>
      <c r="G1172" s="1390"/>
      <c r="H1172" s="1391"/>
      <c r="I1172" s="264" t="s">
        <v>1260</v>
      </c>
      <c r="J1172" s="265"/>
      <c r="K1172" s="265"/>
      <c r="L1172" s="265"/>
      <c r="M1172" s="265"/>
      <c r="N1172" s="265"/>
      <c r="O1172" s="265"/>
      <c r="P1172" s="265"/>
      <c r="Q1172" s="265"/>
      <c r="R1172" s="953"/>
      <c r="S1172" s="953"/>
      <c r="T1172" s="953"/>
      <c r="U1172" s="953"/>
      <c r="V1172" s="953"/>
      <c r="W1172" s="953"/>
      <c r="X1172" s="268"/>
      <c r="Y1172" s="268"/>
      <c r="Z1172" s="991"/>
      <c r="AA1172" s="992"/>
      <c r="AB1172" s="992"/>
      <c r="AC1172" s="992"/>
      <c r="AD1172" s="267"/>
      <c r="AE1172" s="268"/>
      <c r="AF1172" s="268"/>
      <c r="AG1172" s="269"/>
    </row>
    <row r="1173" spans="1:33" s="29" customFormat="1" ht="14.25" customHeight="1" x14ac:dyDescent="0.2">
      <c r="A1173" s="43"/>
      <c r="B1173" s="43"/>
      <c r="C1173" s="1390"/>
      <c r="D1173" s="1391"/>
      <c r="E1173" s="110"/>
      <c r="F1173" s="106"/>
      <c r="G1173" s="995" t="s">
        <v>313</v>
      </c>
      <c r="H1173" s="996"/>
      <c r="I1173" s="264" t="s">
        <v>314</v>
      </c>
      <c r="J1173" s="265"/>
      <c r="K1173" s="265"/>
      <c r="L1173" s="265"/>
      <c r="M1173" s="265"/>
      <c r="N1173" s="265"/>
      <c r="O1173" s="265"/>
      <c r="P1173" s="265"/>
      <c r="Q1173" s="265"/>
      <c r="R1173" s="953">
        <v>0</v>
      </c>
      <c r="S1173" s="953"/>
      <c r="T1173" s="953"/>
      <c r="U1173" s="953">
        <v>0</v>
      </c>
      <c r="V1173" s="953"/>
      <c r="W1173" s="953"/>
      <c r="X1173" s="1345">
        <v>0</v>
      </c>
      <c r="Y1173" s="1345"/>
      <c r="Z1173" s="991"/>
      <c r="AA1173" s="992"/>
      <c r="AB1173" s="992"/>
      <c r="AC1173" s="992"/>
      <c r="AD1173" s="267">
        <f t="shared" si="45"/>
        <v>0</v>
      </c>
      <c r="AE1173" s="268"/>
      <c r="AF1173" s="268"/>
      <c r="AG1173" s="269"/>
    </row>
    <row r="1174" spans="1:33" s="29" customFormat="1" ht="14.25" customHeight="1" x14ac:dyDescent="0.2">
      <c r="A1174" s="43"/>
      <c r="B1174" s="43"/>
      <c r="C1174" s="1390"/>
      <c r="D1174" s="1391"/>
      <c r="E1174" s="110"/>
      <c r="F1174" s="106"/>
      <c r="G1174" s="995" t="s">
        <v>361</v>
      </c>
      <c r="H1174" s="996"/>
      <c r="I1174" s="1542" t="s">
        <v>362</v>
      </c>
      <c r="J1174" s="1543"/>
      <c r="K1174" s="1543"/>
      <c r="L1174" s="1543"/>
      <c r="M1174" s="1543"/>
      <c r="N1174" s="1543"/>
      <c r="O1174" s="1543"/>
      <c r="P1174" s="1543"/>
      <c r="Q1174" s="1543"/>
      <c r="R1174" s="953">
        <v>0</v>
      </c>
      <c r="S1174" s="953"/>
      <c r="T1174" s="953"/>
      <c r="U1174" s="953">
        <v>0</v>
      </c>
      <c r="V1174" s="953"/>
      <c r="W1174" s="953"/>
      <c r="X1174" s="1345">
        <v>0</v>
      </c>
      <c r="Y1174" s="1345"/>
      <c r="Z1174" s="991"/>
      <c r="AA1174" s="992"/>
      <c r="AB1174" s="992"/>
      <c r="AC1174" s="992"/>
      <c r="AD1174" s="267">
        <f t="shared" si="45"/>
        <v>0</v>
      </c>
      <c r="AE1174" s="268"/>
      <c r="AF1174" s="268"/>
      <c r="AG1174" s="269"/>
    </row>
    <row r="1175" spans="1:33" s="29" customFormat="1" ht="14.25" customHeight="1" x14ac:dyDescent="0.2">
      <c r="A1175" s="43"/>
      <c r="B1175" s="43"/>
      <c r="C1175" s="1390"/>
      <c r="D1175" s="1391"/>
      <c r="E1175" s="110"/>
      <c r="F1175" s="106"/>
      <c r="G1175" s="995" t="s">
        <v>1214</v>
      </c>
      <c r="H1175" s="996"/>
      <c r="I1175" s="1542" t="s">
        <v>1215</v>
      </c>
      <c r="J1175" s="1543"/>
      <c r="K1175" s="1543"/>
      <c r="L1175" s="1543"/>
      <c r="M1175" s="1543"/>
      <c r="N1175" s="1543"/>
      <c r="O1175" s="1543"/>
      <c r="P1175" s="1543"/>
      <c r="Q1175" s="1543"/>
      <c r="R1175" s="953">
        <v>23476000</v>
      </c>
      <c r="S1175" s="953"/>
      <c r="T1175" s="953"/>
      <c r="U1175" s="953">
        <v>18820741.989999998</v>
      </c>
      <c r="V1175" s="953"/>
      <c r="W1175" s="953"/>
      <c r="X1175" s="1345">
        <f t="shared" si="44"/>
        <v>0.80170139674561247</v>
      </c>
      <c r="Y1175" s="1345"/>
      <c r="Z1175" s="991"/>
      <c r="AA1175" s="992"/>
      <c r="AB1175" s="992"/>
      <c r="AC1175" s="992"/>
      <c r="AD1175" s="267">
        <f t="shared" si="45"/>
        <v>18820741.989999998</v>
      </c>
      <c r="AE1175" s="268"/>
      <c r="AF1175" s="268"/>
      <c r="AG1175" s="269"/>
    </row>
    <row r="1176" spans="1:33" s="29" customFormat="1" ht="14.25" customHeight="1" x14ac:dyDescent="0.2">
      <c r="A1176" s="43"/>
      <c r="B1176" s="43"/>
      <c r="C1176" s="1390"/>
      <c r="D1176" s="1391"/>
      <c r="E1176" s="110"/>
      <c r="F1176" s="106"/>
      <c r="G1176" s="1390"/>
      <c r="H1176" s="1391"/>
      <c r="I1176" s="1034" t="s">
        <v>1222</v>
      </c>
      <c r="J1176" s="1035"/>
      <c r="K1176" s="1035"/>
      <c r="L1176" s="1035"/>
      <c r="M1176" s="1035"/>
      <c r="N1176" s="1035"/>
      <c r="O1176" s="1035"/>
      <c r="P1176" s="1035"/>
      <c r="Q1176" s="1035"/>
      <c r="R1176" s="1401">
        <f>SUM(R1173:R1175)</f>
        <v>23476000</v>
      </c>
      <c r="S1176" s="1401"/>
      <c r="T1176" s="1401"/>
      <c r="U1176" s="1401">
        <f>SUM(U1173:U1175)</f>
        <v>18820741.989999998</v>
      </c>
      <c r="V1176" s="1401"/>
      <c r="W1176" s="1401"/>
      <c r="X1176" s="1386">
        <f t="shared" si="44"/>
        <v>0.80170139674561247</v>
      </c>
      <c r="Y1176" s="1386"/>
      <c r="Z1176" s="991"/>
      <c r="AA1176" s="992"/>
      <c r="AB1176" s="992"/>
      <c r="AC1176" s="992"/>
      <c r="AD1176" s="991">
        <f t="shared" si="45"/>
        <v>18820741.989999998</v>
      </c>
      <c r="AE1176" s="992"/>
      <c r="AF1176" s="992"/>
      <c r="AG1176" s="993"/>
    </row>
    <row r="1177" spans="1:33" s="29" customFormat="1" ht="14.25" customHeight="1" x14ac:dyDescent="0.2">
      <c r="A1177" s="43"/>
      <c r="B1177" s="43"/>
      <c r="C1177" s="262"/>
      <c r="D1177" s="262"/>
      <c r="E1177" s="110"/>
      <c r="F1177" s="106"/>
      <c r="G1177" s="1392"/>
      <c r="H1177" s="1392"/>
      <c r="I1177" s="264" t="s">
        <v>419</v>
      </c>
      <c r="J1177" s="265"/>
      <c r="K1177" s="265"/>
      <c r="L1177" s="265"/>
      <c r="M1177" s="265"/>
      <c r="N1177" s="265"/>
      <c r="O1177" s="265"/>
      <c r="P1177" s="265"/>
      <c r="Q1177" s="266"/>
      <c r="R1177" s="953"/>
      <c r="S1177" s="953"/>
      <c r="T1177" s="953"/>
      <c r="U1177" s="953"/>
      <c r="V1177" s="953"/>
      <c r="W1177" s="953"/>
      <c r="X1177" s="268"/>
      <c r="Y1177" s="268"/>
      <c r="Z1177" s="267"/>
      <c r="AA1177" s="268"/>
      <c r="AB1177" s="268"/>
      <c r="AC1177" s="269"/>
      <c r="AD1177" s="267"/>
      <c r="AE1177" s="268"/>
      <c r="AF1177" s="268"/>
      <c r="AG1177" s="269"/>
    </row>
    <row r="1178" spans="1:33" s="29" customFormat="1" ht="14.25" customHeight="1" x14ac:dyDescent="0.2">
      <c r="A1178" s="43"/>
      <c r="B1178" s="43"/>
      <c r="C1178" s="262"/>
      <c r="D1178" s="262"/>
      <c r="E1178" s="110"/>
      <c r="F1178" s="106"/>
      <c r="G1178" s="263" t="s">
        <v>313</v>
      </c>
      <c r="H1178" s="263"/>
      <c r="I1178" s="264" t="s">
        <v>314</v>
      </c>
      <c r="J1178" s="265"/>
      <c r="K1178" s="265"/>
      <c r="L1178" s="265"/>
      <c r="M1178" s="265"/>
      <c r="N1178" s="265"/>
      <c r="O1178" s="265"/>
      <c r="P1178" s="265"/>
      <c r="Q1178" s="266"/>
      <c r="R1178" s="953">
        <f>R1116+R1126+R1135+R1145+R1154+R1160+R1167+R1173</f>
        <v>27802827</v>
      </c>
      <c r="S1178" s="953"/>
      <c r="T1178" s="953"/>
      <c r="U1178" s="953">
        <f>U1116+U1126+U1135+U1145+U1154+U1160+U1167+U1173</f>
        <v>25345771.02</v>
      </c>
      <c r="V1178" s="953"/>
      <c r="W1178" s="953"/>
      <c r="X1178" s="1345">
        <f t="shared" si="44"/>
        <v>0.91162567820891016</v>
      </c>
      <c r="Y1178" s="1345"/>
      <c r="Z1178" s="267"/>
      <c r="AA1178" s="268"/>
      <c r="AB1178" s="268"/>
      <c r="AC1178" s="269"/>
      <c r="AD1178" s="267">
        <f t="shared" si="45"/>
        <v>25345771.02</v>
      </c>
      <c r="AE1178" s="268"/>
      <c r="AF1178" s="268"/>
      <c r="AG1178" s="269"/>
    </row>
    <row r="1179" spans="1:33" s="29" customFormat="1" ht="14.25" customHeight="1" x14ac:dyDescent="0.2">
      <c r="A1179" s="43"/>
      <c r="B1179" s="43"/>
      <c r="C1179" s="262"/>
      <c r="D1179" s="262"/>
      <c r="E1179" s="110"/>
      <c r="F1179" s="106"/>
      <c r="G1179" s="995" t="s">
        <v>1214</v>
      </c>
      <c r="H1179" s="996"/>
      <c r="I1179" s="1542" t="s">
        <v>1215</v>
      </c>
      <c r="J1179" s="1543"/>
      <c r="K1179" s="1543"/>
      <c r="L1179" s="1543"/>
      <c r="M1179" s="1543"/>
      <c r="N1179" s="1543"/>
      <c r="O1179" s="1543"/>
      <c r="P1179" s="1543"/>
      <c r="Q1179" s="1543"/>
      <c r="R1179" s="953">
        <f>R1175</f>
        <v>23476000</v>
      </c>
      <c r="S1179" s="953"/>
      <c r="T1179" s="953"/>
      <c r="U1179" s="953">
        <f>U1175</f>
        <v>18820741.989999998</v>
      </c>
      <c r="V1179" s="953"/>
      <c r="W1179" s="953"/>
      <c r="X1179" s="1345">
        <f t="shared" si="44"/>
        <v>0.80170139674561247</v>
      </c>
      <c r="Y1179" s="1345"/>
      <c r="Z1179" s="991"/>
      <c r="AA1179" s="992"/>
      <c r="AB1179" s="992"/>
      <c r="AC1179" s="992"/>
      <c r="AD1179" s="267">
        <f t="shared" si="45"/>
        <v>18820741.989999998</v>
      </c>
      <c r="AE1179" s="268"/>
      <c r="AF1179" s="268"/>
      <c r="AG1179" s="269"/>
    </row>
    <row r="1180" spans="1:33" s="29" customFormat="1" ht="26.25" customHeight="1" x14ac:dyDescent="0.2">
      <c r="A1180" s="43"/>
      <c r="B1180" s="43"/>
      <c r="C1180" s="262"/>
      <c r="D1180" s="262"/>
      <c r="E1180" s="110"/>
      <c r="F1180" s="106"/>
      <c r="G1180" s="263" t="s">
        <v>1315</v>
      </c>
      <c r="H1180" s="263"/>
      <c r="I1180" s="264" t="s">
        <v>1318</v>
      </c>
      <c r="J1180" s="265"/>
      <c r="K1180" s="265"/>
      <c r="L1180" s="265"/>
      <c r="M1180" s="265"/>
      <c r="N1180" s="265"/>
      <c r="O1180" s="265"/>
      <c r="P1180" s="265"/>
      <c r="Q1180" s="266"/>
      <c r="R1180" s="953">
        <f>R1117</f>
        <v>951696.56</v>
      </c>
      <c r="S1180" s="953"/>
      <c r="T1180" s="953"/>
      <c r="U1180" s="953">
        <f>U1117</f>
        <v>951696.56</v>
      </c>
      <c r="V1180" s="953"/>
      <c r="W1180" s="953"/>
      <c r="X1180" s="1345">
        <f t="shared" si="44"/>
        <v>1</v>
      </c>
      <c r="Y1180" s="1345"/>
      <c r="Z1180" s="267"/>
      <c r="AA1180" s="268"/>
      <c r="AB1180" s="268"/>
      <c r="AC1180" s="269"/>
      <c r="AD1180" s="267">
        <f t="shared" si="45"/>
        <v>951696.56</v>
      </c>
      <c r="AE1180" s="268"/>
      <c r="AF1180" s="268"/>
      <c r="AG1180" s="269"/>
    </row>
    <row r="1181" spans="1:33" s="29" customFormat="1" ht="18" customHeight="1" x14ac:dyDescent="0.2">
      <c r="A1181" s="43"/>
      <c r="B1181" s="43"/>
      <c r="C1181" s="262"/>
      <c r="D1181" s="262"/>
      <c r="E1181" s="110"/>
      <c r="F1181" s="106"/>
      <c r="G1181" s="1384"/>
      <c r="H1181" s="1384"/>
      <c r="I1181" s="1034" t="s">
        <v>420</v>
      </c>
      <c r="J1181" s="1035"/>
      <c r="K1181" s="1035"/>
      <c r="L1181" s="1035"/>
      <c r="M1181" s="1035"/>
      <c r="N1181" s="1035"/>
      <c r="O1181" s="1035"/>
      <c r="P1181" s="1035"/>
      <c r="Q1181" s="1036"/>
      <c r="R1181" s="1401">
        <f>R1178+R1179+R1180</f>
        <v>52230523.560000002</v>
      </c>
      <c r="S1181" s="1401"/>
      <c r="T1181" s="1401"/>
      <c r="U1181" s="1401">
        <f>U1178+U1179+U1180</f>
        <v>45118209.57</v>
      </c>
      <c r="V1181" s="1401"/>
      <c r="W1181" s="1401"/>
      <c r="X1181" s="1386">
        <f t="shared" si="44"/>
        <v>0.86382839946397039</v>
      </c>
      <c r="Y1181" s="1386"/>
      <c r="Z1181" s="991"/>
      <c r="AA1181" s="992"/>
      <c r="AB1181" s="992"/>
      <c r="AC1181" s="993"/>
      <c r="AD1181" s="991">
        <f t="shared" si="45"/>
        <v>45118209.57</v>
      </c>
      <c r="AE1181" s="992"/>
      <c r="AF1181" s="992"/>
      <c r="AG1181" s="993"/>
    </row>
    <row r="1182" spans="1:33" s="29" customFormat="1" ht="14.25" customHeight="1" x14ac:dyDescent="0.2">
      <c r="A1182" s="43"/>
      <c r="B1182" s="43"/>
      <c r="C1182" s="262"/>
      <c r="D1182" s="262"/>
      <c r="E1182" s="110"/>
      <c r="F1182" s="106"/>
      <c r="G1182" s="1384"/>
      <c r="H1182" s="1384"/>
      <c r="I1182" s="264" t="s">
        <v>421</v>
      </c>
      <c r="J1182" s="265"/>
      <c r="K1182" s="265"/>
      <c r="L1182" s="265"/>
      <c r="M1182" s="265"/>
      <c r="N1182" s="265"/>
      <c r="O1182" s="265"/>
      <c r="P1182" s="265"/>
      <c r="Q1182" s="266"/>
      <c r="R1182" s="1401"/>
      <c r="S1182" s="1401"/>
      <c r="T1182" s="1401"/>
      <c r="U1182" s="1401"/>
      <c r="V1182" s="1401"/>
      <c r="W1182" s="1401"/>
      <c r="X1182" s="992"/>
      <c r="Y1182" s="992"/>
      <c r="Z1182" s="991"/>
      <c r="AA1182" s="992"/>
      <c r="AB1182" s="992"/>
      <c r="AC1182" s="993"/>
      <c r="AD1182" s="991"/>
      <c r="AE1182" s="992"/>
      <c r="AF1182" s="992"/>
      <c r="AG1182" s="993"/>
    </row>
    <row r="1183" spans="1:33" s="29" customFormat="1" ht="14.25" customHeight="1" x14ac:dyDescent="0.2">
      <c r="A1183" s="43"/>
      <c r="B1183" s="43"/>
      <c r="C1183" s="262"/>
      <c r="D1183" s="262"/>
      <c r="E1183" s="110"/>
      <c r="F1183" s="106"/>
      <c r="G1183" s="263" t="s">
        <v>313</v>
      </c>
      <c r="H1183" s="263"/>
      <c r="I1183" s="264" t="s">
        <v>314</v>
      </c>
      <c r="J1183" s="265"/>
      <c r="K1183" s="265"/>
      <c r="L1183" s="265"/>
      <c r="M1183" s="265"/>
      <c r="N1183" s="265"/>
      <c r="O1183" s="265"/>
      <c r="P1183" s="265"/>
      <c r="Q1183" s="266"/>
      <c r="R1183" s="953">
        <f>+R1178</f>
        <v>27802827</v>
      </c>
      <c r="S1183" s="953"/>
      <c r="T1183" s="953"/>
      <c r="U1183" s="953">
        <f>+U1178</f>
        <v>25345771.02</v>
      </c>
      <c r="V1183" s="953"/>
      <c r="W1183" s="953"/>
      <c r="X1183" s="1345">
        <f t="shared" si="44"/>
        <v>0.91162567820891016</v>
      </c>
      <c r="Y1183" s="1345"/>
      <c r="Z1183" s="991"/>
      <c r="AA1183" s="992"/>
      <c r="AB1183" s="992"/>
      <c r="AC1183" s="993"/>
      <c r="AD1183" s="267">
        <f t="shared" si="45"/>
        <v>25345771.02</v>
      </c>
      <c r="AE1183" s="268"/>
      <c r="AF1183" s="268"/>
      <c r="AG1183" s="269"/>
    </row>
    <row r="1184" spans="1:33" s="29" customFormat="1" ht="14.25" customHeight="1" x14ac:dyDescent="0.2">
      <c r="A1184" s="43"/>
      <c r="B1184" s="43"/>
      <c r="C1184" s="1390"/>
      <c r="D1184" s="1391"/>
      <c r="E1184" s="110"/>
      <c r="F1184" s="106"/>
      <c r="G1184" s="995" t="s">
        <v>1214</v>
      </c>
      <c r="H1184" s="996"/>
      <c r="I1184" s="1542" t="s">
        <v>1215</v>
      </c>
      <c r="J1184" s="1543"/>
      <c r="K1184" s="1543"/>
      <c r="L1184" s="1543"/>
      <c r="M1184" s="1543"/>
      <c r="N1184" s="1543"/>
      <c r="O1184" s="1543"/>
      <c r="P1184" s="1543"/>
      <c r="Q1184" s="1543"/>
      <c r="R1184" s="953">
        <f>R1179</f>
        <v>23476000</v>
      </c>
      <c r="S1184" s="953"/>
      <c r="T1184" s="953"/>
      <c r="U1184" s="953">
        <f>U1179</f>
        <v>18820741.989999998</v>
      </c>
      <c r="V1184" s="953"/>
      <c r="W1184" s="953"/>
      <c r="X1184" s="1345">
        <f t="shared" si="44"/>
        <v>0.80170139674561247</v>
      </c>
      <c r="Y1184" s="1345"/>
      <c r="Z1184" s="991"/>
      <c r="AA1184" s="992"/>
      <c r="AB1184" s="992"/>
      <c r="AC1184" s="992"/>
      <c r="AD1184" s="267">
        <f t="shared" si="45"/>
        <v>18820741.989999998</v>
      </c>
      <c r="AE1184" s="268"/>
      <c r="AF1184" s="268"/>
      <c r="AG1184" s="269"/>
    </row>
    <row r="1185" spans="1:33" s="29" customFormat="1" ht="27" customHeight="1" x14ac:dyDescent="0.2">
      <c r="A1185" s="43"/>
      <c r="B1185" s="43"/>
      <c r="C1185" s="262"/>
      <c r="D1185" s="262"/>
      <c r="E1185" s="110"/>
      <c r="F1185" s="106"/>
      <c r="G1185" s="263" t="s">
        <v>1315</v>
      </c>
      <c r="H1185" s="263"/>
      <c r="I1185" s="264" t="s">
        <v>1318</v>
      </c>
      <c r="J1185" s="265"/>
      <c r="K1185" s="265"/>
      <c r="L1185" s="265"/>
      <c r="M1185" s="265"/>
      <c r="N1185" s="265"/>
      <c r="O1185" s="265"/>
      <c r="P1185" s="265"/>
      <c r="Q1185" s="266"/>
      <c r="R1185" s="953">
        <f>R1180</f>
        <v>951696.56</v>
      </c>
      <c r="S1185" s="953"/>
      <c r="T1185" s="953"/>
      <c r="U1185" s="953">
        <f>U1180</f>
        <v>951696.56</v>
      </c>
      <c r="V1185" s="953"/>
      <c r="W1185" s="953"/>
      <c r="X1185" s="1345">
        <f t="shared" si="44"/>
        <v>1</v>
      </c>
      <c r="Y1185" s="1345"/>
      <c r="Z1185" s="267"/>
      <c r="AA1185" s="268"/>
      <c r="AB1185" s="268"/>
      <c r="AC1185" s="269"/>
      <c r="AD1185" s="267">
        <f t="shared" si="45"/>
        <v>951696.56</v>
      </c>
      <c r="AE1185" s="268"/>
      <c r="AF1185" s="268"/>
      <c r="AG1185" s="269"/>
    </row>
    <row r="1186" spans="1:33" s="29" customFormat="1" ht="14.25" customHeight="1" x14ac:dyDescent="0.2">
      <c r="A1186" s="43"/>
      <c r="B1186" s="43"/>
      <c r="C1186" s="262"/>
      <c r="D1186" s="262"/>
      <c r="E1186" s="110"/>
      <c r="F1186" s="106"/>
      <c r="G1186" s="1392"/>
      <c r="H1186" s="1392"/>
      <c r="I1186" s="1034" t="s">
        <v>422</v>
      </c>
      <c r="J1186" s="1035"/>
      <c r="K1186" s="1035"/>
      <c r="L1186" s="1035"/>
      <c r="M1186" s="1035"/>
      <c r="N1186" s="1035"/>
      <c r="O1186" s="1035"/>
      <c r="P1186" s="1035"/>
      <c r="Q1186" s="1036"/>
      <c r="R1186" s="1401">
        <f>SUM(R1183:T1185)</f>
        <v>52230523.560000002</v>
      </c>
      <c r="S1186" s="1401"/>
      <c r="T1186" s="1401"/>
      <c r="U1186" s="1401">
        <f>SUM(U1183:W1185)</f>
        <v>45118209.57</v>
      </c>
      <c r="V1186" s="1401"/>
      <c r="W1186" s="1401"/>
      <c r="X1186" s="1386">
        <f t="shared" si="44"/>
        <v>0.86382839946397039</v>
      </c>
      <c r="Y1186" s="1386"/>
      <c r="Z1186" s="991"/>
      <c r="AA1186" s="992"/>
      <c r="AB1186" s="992"/>
      <c r="AC1186" s="993"/>
      <c r="AD1186" s="991">
        <f t="shared" si="45"/>
        <v>45118209.57</v>
      </c>
      <c r="AE1186" s="992"/>
      <c r="AF1186" s="992"/>
      <c r="AG1186" s="993"/>
    </row>
    <row r="1187" spans="1:33" s="29" customFormat="1" ht="14.25" customHeight="1" x14ac:dyDescent="0.2">
      <c r="A1187" s="43"/>
      <c r="B1187" s="43"/>
      <c r="C1187" s="262"/>
      <c r="D1187" s="262"/>
      <c r="E1187" s="110"/>
      <c r="F1187" s="106"/>
      <c r="G1187" s="1392"/>
      <c r="H1187" s="1392"/>
      <c r="I1187" s="1034"/>
      <c r="J1187" s="1035"/>
      <c r="K1187" s="1035"/>
      <c r="L1187" s="1035"/>
      <c r="M1187" s="1035"/>
      <c r="N1187" s="1035"/>
      <c r="O1187" s="1035"/>
      <c r="P1187" s="1035"/>
      <c r="Q1187" s="1036"/>
      <c r="R1187" s="1401"/>
      <c r="S1187" s="1401"/>
      <c r="T1187" s="1401"/>
      <c r="U1187" s="1401"/>
      <c r="V1187" s="1401"/>
      <c r="W1187" s="1401"/>
      <c r="X1187" s="992"/>
      <c r="Y1187" s="992"/>
      <c r="Z1187" s="991"/>
      <c r="AA1187" s="992"/>
      <c r="AB1187" s="992"/>
      <c r="AC1187" s="993"/>
      <c r="AD1187" s="991"/>
      <c r="AE1187" s="992"/>
      <c r="AF1187" s="992"/>
      <c r="AG1187" s="993"/>
    </row>
    <row r="1188" spans="1:33" s="29" customFormat="1" ht="28.5" customHeight="1" x14ac:dyDescent="0.2">
      <c r="A1188" s="43"/>
      <c r="B1188" s="43"/>
      <c r="C1188" s="1567" t="s">
        <v>239</v>
      </c>
      <c r="D1188" s="1567"/>
      <c r="E1188" s="47"/>
      <c r="F1188" s="116"/>
      <c r="G1188" s="1568"/>
      <c r="H1188" s="1568"/>
      <c r="I1188" s="976" t="s">
        <v>423</v>
      </c>
      <c r="J1188" s="977"/>
      <c r="K1188" s="977"/>
      <c r="L1188" s="977"/>
      <c r="M1188" s="977"/>
      <c r="N1188" s="977"/>
      <c r="O1188" s="977"/>
      <c r="P1188" s="977"/>
      <c r="Q1188" s="978"/>
      <c r="R1188" s="2111"/>
      <c r="S1188" s="2111"/>
      <c r="T1188" s="2111"/>
      <c r="U1188" s="2111"/>
      <c r="V1188" s="2111"/>
      <c r="W1188" s="2111"/>
      <c r="X1188" s="1837"/>
      <c r="Y1188" s="1837"/>
      <c r="Z1188" s="1836"/>
      <c r="AA1188" s="1837"/>
      <c r="AB1188" s="1837"/>
      <c r="AC1188" s="1838"/>
      <c r="AD1188" s="1836"/>
      <c r="AE1188" s="1837"/>
      <c r="AF1188" s="1837"/>
      <c r="AG1188" s="1838"/>
    </row>
    <row r="1189" spans="1:33" s="29" customFormat="1" ht="14.25" customHeight="1" x14ac:dyDescent="0.2">
      <c r="A1189" s="43"/>
      <c r="B1189" s="43"/>
      <c r="C1189" s="1397" t="s">
        <v>424</v>
      </c>
      <c r="D1189" s="1397"/>
      <c r="E1189" s="130"/>
      <c r="F1189" s="106"/>
      <c r="G1189" s="1570"/>
      <c r="H1189" s="1570"/>
      <c r="I1189" s="1034" t="s">
        <v>425</v>
      </c>
      <c r="J1189" s="1035"/>
      <c r="K1189" s="1035"/>
      <c r="L1189" s="1035"/>
      <c r="M1189" s="1035"/>
      <c r="N1189" s="1035"/>
      <c r="O1189" s="1035"/>
      <c r="P1189" s="1035"/>
      <c r="Q1189" s="1036"/>
      <c r="R1189" s="953"/>
      <c r="S1189" s="953"/>
      <c r="T1189" s="953"/>
      <c r="U1189" s="953"/>
      <c r="V1189" s="953"/>
      <c r="W1189" s="953"/>
      <c r="X1189" s="268"/>
      <c r="Y1189" s="268"/>
      <c r="Z1189" s="267"/>
      <c r="AA1189" s="268"/>
      <c r="AB1189" s="268"/>
      <c r="AC1189" s="269"/>
      <c r="AD1189" s="267"/>
      <c r="AE1189" s="268"/>
      <c r="AF1189" s="268"/>
      <c r="AG1189" s="269"/>
    </row>
    <row r="1190" spans="1:33" s="29" customFormat="1" ht="14.25" customHeight="1" x14ac:dyDescent="0.2">
      <c r="A1190" s="43"/>
      <c r="B1190" s="43"/>
      <c r="C1190" s="262"/>
      <c r="D1190" s="262"/>
      <c r="E1190" s="53">
        <v>451</v>
      </c>
      <c r="F1190" s="42"/>
      <c r="G1190" s="972"/>
      <c r="H1190" s="972"/>
      <c r="I1190" s="961" t="s">
        <v>426</v>
      </c>
      <c r="J1190" s="962"/>
      <c r="K1190" s="962"/>
      <c r="L1190" s="962"/>
      <c r="M1190" s="962"/>
      <c r="N1190" s="962"/>
      <c r="O1190" s="962"/>
      <c r="P1190" s="962"/>
      <c r="Q1190" s="963"/>
      <c r="R1190" s="953"/>
      <c r="S1190" s="953"/>
      <c r="T1190" s="953"/>
      <c r="U1190" s="953"/>
      <c r="V1190" s="953"/>
      <c r="W1190" s="953"/>
      <c r="X1190" s="268"/>
      <c r="Y1190" s="268"/>
      <c r="Z1190" s="267"/>
      <c r="AA1190" s="268"/>
      <c r="AB1190" s="268"/>
      <c r="AC1190" s="269"/>
      <c r="AD1190" s="267"/>
      <c r="AE1190" s="268"/>
      <c r="AF1190" s="268"/>
      <c r="AG1190" s="269"/>
    </row>
    <row r="1191" spans="1:33" s="29" customFormat="1" ht="14.25" customHeight="1" x14ac:dyDescent="0.2">
      <c r="A1191" s="43"/>
      <c r="B1191" s="43"/>
      <c r="C1191" s="1393"/>
      <c r="D1191" s="1394"/>
      <c r="E1191" s="53"/>
      <c r="F1191" s="106" t="s">
        <v>1071</v>
      </c>
      <c r="G1191" s="1368">
        <v>424</v>
      </c>
      <c r="H1191" s="1369"/>
      <c r="I1191" s="264" t="s">
        <v>118</v>
      </c>
      <c r="J1191" s="265"/>
      <c r="K1191" s="265"/>
      <c r="L1191" s="265"/>
      <c r="M1191" s="265"/>
      <c r="N1191" s="265"/>
      <c r="O1191" s="265"/>
      <c r="P1191" s="265"/>
      <c r="Q1191" s="265"/>
      <c r="R1191" s="953">
        <v>7780000</v>
      </c>
      <c r="S1191" s="953"/>
      <c r="T1191" s="953"/>
      <c r="U1191" s="953">
        <v>6772398.0300000003</v>
      </c>
      <c r="V1191" s="953"/>
      <c r="W1191" s="953"/>
      <c r="X1191" s="1345">
        <f t="shared" si="44"/>
        <v>0.87048817866323913</v>
      </c>
      <c r="Y1191" s="1345"/>
      <c r="Z1191" s="267"/>
      <c r="AA1191" s="268"/>
      <c r="AB1191" s="268"/>
      <c r="AC1191" s="268"/>
      <c r="AD1191" s="267">
        <f t="shared" si="45"/>
        <v>6772398.0300000003</v>
      </c>
      <c r="AE1191" s="268"/>
      <c r="AF1191" s="268"/>
      <c r="AG1191" s="269"/>
    </row>
    <row r="1192" spans="1:33" s="29" customFormat="1" ht="14.25" customHeight="1" x14ac:dyDescent="0.2">
      <c r="A1192" s="43"/>
      <c r="B1192" s="43"/>
      <c r="C1192" s="262"/>
      <c r="D1192" s="262"/>
      <c r="E1192" s="110"/>
      <c r="F1192" s="106" t="s">
        <v>1072</v>
      </c>
      <c r="G1192" s="1392">
        <v>425</v>
      </c>
      <c r="H1192" s="1392"/>
      <c r="I1192" s="264" t="s">
        <v>119</v>
      </c>
      <c r="J1192" s="265"/>
      <c r="K1192" s="265"/>
      <c r="L1192" s="265"/>
      <c r="M1192" s="265"/>
      <c r="N1192" s="265"/>
      <c r="O1192" s="265"/>
      <c r="P1192" s="265"/>
      <c r="Q1192" s="266"/>
      <c r="R1192" s="953">
        <v>39423000</v>
      </c>
      <c r="S1192" s="953"/>
      <c r="T1192" s="953"/>
      <c r="U1192" s="953">
        <v>39361501.240000002</v>
      </c>
      <c r="V1192" s="953"/>
      <c r="W1192" s="953"/>
      <c r="X1192" s="1345">
        <f t="shared" si="44"/>
        <v>0.99844002840981161</v>
      </c>
      <c r="Y1192" s="1345"/>
      <c r="Z1192" s="267"/>
      <c r="AA1192" s="268"/>
      <c r="AB1192" s="268"/>
      <c r="AC1192" s="269"/>
      <c r="AD1192" s="267">
        <f t="shared" si="45"/>
        <v>39361501.240000002</v>
      </c>
      <c r="AE1192" s="268"/>
      <c r="AF1192" s="268"/>
      <c r="AG1192" s="269"/>
    </row>
    <row r="1193" spans="1:33" s="29" customFormat="1" ht="14.25" customHeight="1" x14ac:dyDescent="0.2">
      <c r="A1193" s="43"/>
      <c r="B1193" s="43"/>
      <c r="C1193" s="262"/>
      <c r="D1193" s="262"/>
      <c r="E1193" s="110"/>
      <c r="F1193" s="106"/>
      <c r="G1193" s="1392"/>
      <c r="H1193" s="1392"/>
      <c r="I1193" s="264" t="s">
        <v>427</v>
      </c>
      <c r="J1193" s="265"/>
      <c r="K1193" s="265"/>
      <c r="L1193" s="265"/>
      <c r="M1193" s="265"/>
      <c r="N1193" s="265"/>
      <c r="O1193" s="265"/>
      <c r="P1193" s="265"/>
      <c r="Q1193" s="266"/>
      <c r="R1193" s="953"/>
      <c r="S1193" s="953"/>
      <c r="T1193" s="953"/>
      <c r="U1193" s="953"/>
      <c r="V1193" s="953"/>
      <c r="W1193" s="953"/>
      <c r="X1193" s="268"/>
      <c r="Y1193" s="268"/>
      <c r="Z1193" s="267"/>
      <c r="AA1193" s="268"/>
      <c r="AB1193" s="268"/>
      <c r="AC1193" s="269"/>
      <c r="AD1193" s="267"/>
      <c r="AE1193" s="268"/>
      <c r="AF1193" s="268"/>
      <c r="AG1193" s="269"/>
    </row>
    <row r="1194" spans="1:33" s="29" customFormat="1" ht="14.25" customHeight="1" x14ac:dyDescent="0.2">
      <c r="A1194" s="43"/>
      <c r="B1194" s="43"/>
      <c r="C1194" s="262"/>
      <c r="D1194" s="262"/>
      <c r="E1194" s="110"/>
      <c r="F1194" s="106"/>
      <c r="G1194" s="263" t="s">
        <v>313</v>
      </c>
      <c r="H1194" s="263"/>
      <c r="I1194" s="264" t="s">
        <v>314</v>
      </c>
      <c r="J1194" s="265"/>
      <c r="K1194" s="265"/>
      <c r="L1194" s="265"/>
      <c r="M1194" s="265"/>
      <c r="N1194" s="265"/>
      <c r="O1194" s="265"/>
      <c r="P1194" s="265"/>
      <c r="Q1194" s="266"/>
      <c r="R1194" s="953">
        <v>44103000</v>
      </c>
      <c r="S1194" s="953"/>
      <c r="T1194" s="953"/>
      <c r="U1194" s="953">
        <v>43084077.780000001</v>
      </c>
      <c r="V1194" s="953"/>
      <c r="W1194" s="953"/>
      <c r="X1194" s="1345">
        <f t="shared" si="44"/>
        <v>0.97689675940412224</v>
      </c>
      <c r="Y1194" s="1345"/>
      <c r="Z1194" s="267"/>
      <c r="AA1194" s="268"/>
      <c r="AB1194" s="268"/>
      <c r="AC1194" s="269"/>
      <c r="AD1194" s="267">
        <f t="shared" si="45"/>
        <v>43084077.780000001</v>
      </c>
      <c r="AE1194" s="268"/>
      <c r="AF1194" s="268"/>
      <c r="AG1194" s="269"/>
    </row>
    <row r="1195" spans="1:33" s="29" customFormat="1" ht="23.25" customHeight="1" x14ac:dyDescent="0.2">
      <c r="A1195" s="43"/>
      <c r="B1195" s="43"/>
      <c r="C1195" s="262"/>
      <c r="D1195" s="262"/>
      <c r="E1195" s="110"/>
      <c r="F1195" s="106"/>
      <c r="G1195" s="263" t="s">
        <v>840</v>
      </c>
      <c r="H1195" s="263"/>
      <c r="I1195" s="264" t="s">
        <v>841</v>
      </c>
      <c r="J1195" s="265"/>
      <c r="K1195" s="265"/>
      <c r="L1195" s="265"/>
      <c r="M1195" s="265"/>
      <c r="N1195" s="265"/>
      <c r="O1195" s="265"/>
      <c r="P1195" s="265"/>
      <c r="Q1195" s="266"/>
      <c r="R1195" s="953">
        <v>3100000</v>
      </c>
      <c r="S1195" s="953"/>
      <c r="T1195" s="953"/>
      <c r="U1195" s="953">
        <v>3049821.49</v>
      </c>
      <c r="V1195" s="953"/>
      <c r="W1195" s="953"/>
      <c r="X1195" s="1345">
        <v>0</v>
      </c>
      <c r="Y1195" s="1345"/>
      <c r="Z1195" s="991"/>
      <c r="AA1195" s="992"/>
      <c r="AB1195" s="992"/>
      <c r="AC1195" s="993"/>
      <c r="AD1195" s="267">
        <f t="shared" si="45"/>
        <v>3049821.49</v>
      </c>
      <c r="AE1195" s="268"/>
      <c r="AF1195" s="268"/>
      <c r="AG1195" s="269"/>
    </row>
    <row r="1196" spans="1:33" s="29" customFormat="1" ht="14.25" customHeight="1" x14ac:dyDescent="0.2">
      <c r="A1196" s="43"/>
      <c r="B1196" s="43"/>
      <c r="C1196" s="262"/>
      <c r="D1196" s="262"/>
      <c r="E1196" s="110"/>
      <c r="F1196" s="106"/>
      <c r="G1196" s="263"/>
      <c r="H1196" s="263"/>
      <c r="I1196" s="1034" t="s">
        <v>428</v>
      </c>
      <c r="J1196" s="1035"/>
      <c r="K1196" s="1035"/>
      <c r="L1196" s="1035"/>
      <c r="M1196" s="1035"/>
      <c r="N1196" s="1035"/>
      <c r="O1196" s="1035"/>
      <c r="P1196" s="1035"/>
      <c r="Q1196" s="1036"/>
      <c r="R1196" s="1401">
        <f>SUM(R1194:T1195)</f>
        <v>47203000</v>
      </c>
      <c r="S1196" s="1401"/>
      <c r="T1196" s="1401"/>
      <c r="U1196" s="1401">
        <f>SUM(U1194:W1195)</f>
        <v>46133899.270000003</v>
      </c>
      <c r="V1196" s="1401"/>
      <c r="W1196" s="1401"/>
      <c r="X1196" s="1386">
        <f t="shared" si="44"/>
        <v>0.97735100036014666</v>
      </c>
      <c r="Y1196" s="1386"/>
      <c r="Z1196" s="991"/>
      <c r="AA1196" s="992"/>
      <c r="AB1196" s="992"/>
      <c r="AC1196" s="993"/>
      <c r="AD1196" s="991">
        <f t="shared" si="45"/>
        <v>46133899.270000003</v>
      </c>
      <c r="AE1196" s="992"/>
      <c r="AF1196" s="992"/>
      <c r="AG1196" s="993"/>
    </row>
    <row r="1197" spans="1:33" s="29" customFormat="1" ht="14.25" customHeight="1" x14ac:dyDescent="0.2">
      <c r="A1197" s="43"/>
      <c r="B1197" s="43"/>
      <c r="C1197" s="262"/>
      <c r="D1197" s="262"/>
      <c r="E1197" s="110"/>
      <c r="F1197" s="106"/>
      <c r="G1197" s="1392"/>
      <c r="H1197" s="1392"/>
      <c r="I1197" s="264" t="s">
        <v>429</v>
      </c>
      <c r="J1197" s="265"/>
      <c r="K1197" s="265"/>
      <c r="L1197" s="265"/>
      <c r="M1197" s="265"/>
      <c r="N1197" s="265"/>
      <c r="O1197" s="265"/>
      <c r="P1197" s="265"/>
      <c r="Q1197" s="266"/>
      <c r="R1197" s="953"/>
      <c r="S1197" s="953"/>
      <c r="T1197" s="953"/>
      <c r="U1197" s="953"/>
      <c r="V1197" s="953"/>
      <c r="W1197" s="953"/>
      <c r="X1197" s="268"/>
      <c r="Y1197" s="268"/>
      <c r="Z1197" s="267"/>
      <c r="AA1197" s="268"/>
      <c r="AB1197" s="268"/>
      <c r="AC1197" s="269"/>
      <c r="AD1197" s="267"/>
      <c r="AE1197" s="268"/>
      <c r="AF1197" s="268"/>
      <c r="AG1197" s="269"/>
    </row>
    <row r="1198" spans="1:33" s="29" customFormat="1" ht="14.25" customHeight="1" x14ac:dyDescent="0.2">
      <c r="A1198" s="43"/>
      <c r="B1198" s="43"/>
      <c r="C1198" s="262"/>
      <c r="D1198" s="262"/>
      <c r="E1198" s="110"/>
      <c r="F1198" s="106"/>
      <c r="G1198" s="263" t="s">
        <v>313</v>
      </c>
      <c r="H1198" s="263"/>
      <c r="I1198" s="264" t="s">
        <v>314</v>
      </c>
      <c r="J1198" s="265"/>
      <c r="K1198" s="265"/>
      <c r="L1198" s="265"/>
      <c r="M1198" s="265"/>
      <c r="N1198" s="265"/>
      <c r="O1198" s="265"/>
      <c r="P1198" s="265"/>
      <c r="Q1198" s="266"/>
      <c r="R1198" s="953">
        <f>+R1194</f>
        <v>44103000</v>
      </c>
      <c r="S1198" s="953"/>
      <c r="T1198" s="953"/>
      <c r="U1198" s="953">
        <f>+U1194</f>
        <v>43084077.780000001</v>
      </c>
      <c r="V1198" s="953"/>
      <c r="W1198" s="953"/>
      <c r="X1198" s="1345">
        <f t="shared" si="44"/>
        <v>0.97689675940412224</v>
      </c>
      <c r="Y1198" s="1345"/>
      <c r="Z1198" s="267"/>
      <c r="AA1198" s="268"/>
      <c r="AB1198" s="268"/>
      <c r="AC1198" s="269"/>
      <c r="AD1198" s="267">
        <f t="shared" si="45"/>
        <v>43084077.780000001</v>
      </c>
      <c r="AE1198" s="268"/>
      <c r="AF1198" s="268"/>
      <c r="AG1198" s="269"/>
    </row>
    <row r="1199" spans="1:33" s="29" customFormat="1" ht="24.75" customHeight="1" x14ac:dyDescent="0.2">
      <c r="A1199" s="43"/>
      <c r="B1199" s="43"/>
      <c r="C1199" s="262"/>
      <c r="D1199" s="262"/>
      <c r="E1199" s="110"/>
      <c r="F1199" s="106"/>
      <c r="G1199" s="263" t="s">
        <v>840</v>
      </c>
      <c r="H1199" s="263"/>
      <c r="I1199" s="264" t="s">
        <v>841</v>
      </c>
      <c r="J1199" s="265"/>
      <c r="K1199" s="265"/>
      <c r="L1199" s="265"/>
      <c r="M1199" s="265"/>
      <c r="N1199" s="265"/>
      <c r="O1199" s="265"/>
      <c r="P1199" s="265"/>
      <c r="Q1199" s="266"/>
      <c r="R1199" s="953">
        <f>R1195</f>
        <v>3100000</v>
      </c>
      <c r="S1199" s="953"/>
      <c r="T1199" s="953"/>
      <c r="U1199" s="953">
        <f>U1195</f>
        <v>3049821.49</v>
      </c>
      <c r="V1199" s="953"/>
      <c r="W1199" s="953"/>
      <c r="X1199" s="1345">
        <v>0</v>
      </c>
      <c r="Y1199" s="1345"/>
      <c r="Z1199" s="991"/>
      <c r="AA1199" s="992"/>
      <c r="AB1199" s="992"/>
      <c r="AC1199" s="993"/>
      <c r="AD1199" s="267">
        <f t="shared" ref="AD1199" si="46">U1199+Z1199</f>
        <v>3049821.49</v>
      </c>
      <c r="AE1199" s="268"/>
      <c r="AF1199" s="268"/>
      <c r="AG1199" s="269"/>
    </row>
    <row r="1200" spans="1:33" s="29" customFormat="1" ht="14.25" customHeight="1" x14ac:dyDescent="0.2">
      <c r="A1200" s="43"/>
      <c r="B1200" s="43"/>
      <c r="C1200" s="262"/>
      <c r="D1200" s="262"/>
      <c r="E1200" s="110"/>
      <c r="F1200" s="106"/>
      <c r="G1200" s="1392"/>
      <c r="H1200" s="1392"/>
      <c r="I1200" s="1034" t="s">
        <v>430</v>
      </c>
      <c r="J1200" s="1035"/>
      <c r="K1200" s="1035"/>
      <c r="L1200" s="1035"/>
      <c r="M1200" s="1035"/>
      <c r="N1200" s="1035"/>
      <c r="O1200" s="1035"/>
      <c r="P1200" s="1035"/>
      <c r="Q1200" s="1036"/>
      <c r="R1200" s="1401">
        <f>SUM(R1198:T1199)</f>
        <v>47203000</v>
      </c>
      <c r="S1200" s="1401"/>
      <c r="T1200" s="1401"/>
      <c r="U1200" s="1401">
        <f>SUM(U1198:W1199)</f>
        <v>46133899.270000003</v>
      </c>
      <c r="V1200" s="1401"/>
      <c r="W1200" s="1401"/>
      <c r="X1200" s="1386">
        <f t="shared" si="44"/>
        <v>0.97735100036014666</v>
      </c>
      <c r="Y1200" s="1386"/>
      <c r="Z1200" s="991"/>
      <c r="AA1200" s="992"/>
      <c r="AB1200" s="992"/>
      <c r="AC1200" s="993"/>
      <c r="AD1200" s="991">
        <f t="shared" si="45"/>
        <v>46133899.270000003</v>
      </c>
      <c r="AE1200" s="992"/>
      <c r="AF1200" s="992"/>
      <c r="AG1200" s="993"/>
    </row>
    <row r="1201" spans="1:33" s="29" customFormat="1" ht="14.25" customHeight="1" x14ac:dyDescent="0.2">
      <c r="A1201" s="43"/>
      <c r="B1201" s="43"/>
      <c r="C1201" s="1397" t="s">
        <v>802</v>
      </c>
      <c r="D1201" s="1397"/>
      <c r="E1201" s="130"/>
      <c r="F1201" s="106"/>
      <c r="G1201" s="1570"/>
      <c r="H1201" s="1570"/>
      <c r="I1201" s="1034" t="s">
        <v>981</v>
      </c>
      <c r="J1201" s="1035"/>
      <c r="K1201" s="1035"/>
      <c r="L1201" s="1035"/>
      <c r="M1201" s="1035"/>
      <c r="N1201" s="1035"/>
      <c r="O1201" s="1035"/>
      <c r="P1201" s="1035"/>
      <c r="Q1201" s="1036"/>
      <c r="R1201" s="953"/>
      <c r="S1201" s="953"/>
      <c r="T1201" s="953"/>
      <c r="U1201" s="953"/>
      <c r="V1201" s="953"/>
      <c r="W1201" s="953"/>
      <c r="X1201" s="268"/>
      <c r="Y1201" s="268"/>
      <c r="Z1201" s="267"/>
      <c r="AA1201" s="268"/>
      <c r="AB1201" s="268"/>
      <c r="AC1201" s="269"/>
      <c r="AD1201" s="267"/>
      <c r="AE1201" s="268"/>
      <c r="AF1201" s="268"/>
      <c r="AG1201" s="269"/>
    </row>
    <row r="1202" spans="1:33" s="29" customFormat="1" ht="14.25" customHeight="1" x14ac:dyDescent="0.2">
      <c r="A1202" s="43"/>
      <c r="B1202" s="43"/>
      <c r="C1202" s="262"/>
      <c r="D1202" s="262"/>
      <c r="E1202" s="53">
        <v>451</v>
      </c>
      <c r="F1202" s="42"/>
      <c r="G1202" s="972"/>
      <c r="H1202" s="972"/>
      <c r="I1202" s="961" t="s">
        <v>426</v>
      </c>
      <c r="J1202" s="962"/>
      <c r="K1202" s="962"/>
      <c r="L1202" s="962"/>
      <c r="M1202" s="962"/>
      <c r="N1202" s="962"/>
      <c r="O1202" s="962"/>
      <c r="P1202" s="962"/>
      <c r="Q1202" s="963"/>
      <c r="R1202" s="953"/>
      <c r="S1202" s="953"/>
      <c r="T1202" s="953"/>
      <c r="U1202" s="953"/>
      <c r="V1202" s="953"/>
      <c r="W1202" s="953"/>
      <c r="X1202" s="268"/>
      <c r="Y1202" s="268"/>
      <c r="Z1202" s="267"/>
      <c r="AA1202" s="268"/>
      <c r="AB1202" s="268"/>
      <c r="AC1202" s="269"/>
      <c r="AD1202" s="267"/>
      <c r="AE1202" s="268"/>
      <c r="AF1202" s="268"/>
      <c r="AG1202" s="269"/>
    </row>
    <row r="1203" spans="1:33" s="29" customFormat="1" ht="14.25" customHeight="1" x14ac:dyDescent="0.2">
      <c r="A1203" s="43"/>
      <c r="B1203" s="43"/>
      <c r="C1203" s="1393"/>
      <c r="D1203" s="1394"/>
      <c r="E1203" s="53"/>
      <c r="F1203" s="106" t="s">
        <v>1073</v>
      </c>
      <c r="G1203" s="1368">
        <v>423</v>
      </c>
      <c r="H1203" s="1369"/>
      <c r="I1203" s="264" t="s">
        <v>711</v>
      </c>
      <c r="J1203" s="265"/>
      <c r="K1203" s="265"/>
      <c r="L1203" s="265"/>
      <c r="M1203" s="265"/>
      <c r="N1203" s="265"/>
      <c r="O1203" s="265"/>
      <c r="P1203" s="265"/>
      <c r="Q1203" s="265"/>
      <c r="R1203" s="953">
        <v>91500</v>
      </c>
      <c r="S1203" s="953"/>
      <c r="T1203" s="953"/>
      <c r="U1203" s="953">
        <v>91500</v>
      </c>
      <c r="V1203" s="953"/>
      <c r="W1203" s="953"/>
      <c r="X1203" s="1345">
        <f t="shared" si="44"/>
        <v>1</v>
      </c>
      <c r="Y1203" s="1345"/>
      <c r="Z1203" s="267"/>
      <c r="AA1203" s="268"/>
      <c r="AB1203" s="268"/>
      <c r="AC1203" s="268"/>
      <c r="AD1203" s="267">
        <f t="shared" si="45"/>
        <v>91500</v>
      </c>
      <c r="AE1203" s="268"/>
      <c r="AF1203" s="268"/>
      <c r="AG1203" s="269"/>
    </row>
    <row r="1204" spans="1:33" s="29" customFormat="1" ht="14.25" customHeight="1" x14ac:dyDescent="0.2">
      <c r="A1204" s="43"/>
      <c r="B1204" s="43"/>
      <c r="C1204" s="262"/>
      <c r="D1204" s="262"/>
      <c r="E1204" s="110"/>
      <c r="F1204" s="106" t="s">
        <v>1074</v>
      </c>
      <c r="G1204" s="1392">
        <v>426</v>
      </c>
      <c r="H1204" s="1392"/>
      <c r="I1204" s="264" t="s">
        <v>766</v>
      </c>
      <c r="J1204" s="265"/>
      <c r="K1204" s="265"/>
      <c r="L1204" s="265"/>
      <c r="M1204" s="265"/>
      <c r="N1204" s="265"/>
      <c r="O1204" s="265"/>
      <c r="P1204" s="265"/>
      <c r="Q1204" s="266"/>
      <c r="R1204" s="953">
        <v>543481</v>
      </c>
      <c r="S1204" s="953"/>
      <c r="T1204" s="953"/>
      <c r="U1204" s="953">
        <v>543480</v>
      </c>
      <c r="V1204" s="953"/>
      <c r="W1204" s="953"/>
      <c r="X1204" s="1345">
        <f t="shared" si="44"/>
        <v>0.99999816000927355</v>
      </c>
      <c r="Y1204" s="1345"/>
      <c r="Z1204" s="267"/>
      <c r="AA1204" s="268"/>
      <c r="AB1204" s="268"/>
      <c r="AC1204" s="269"/>
      <c r="AD1204" s="267">
        <f t="shared" si="45"/>
        <v>543480</v>
      </c>
      <c r="AE1204" s="268"/>
      <c r="AF1204" s="268"/>
      <c r="AG1204" s="269"/>
    </row>
    <row r="1205" spans="1:33" s="29" customFormat="1" ht="14.25" customHeight="1" x14ac:dyDescent="0.2">
      <c r="A1205" s="43"/>
      <c r="B1205" s="43"/>
      <c r="C1205" s="262"/>
      <c r="D1205" s="262"/>
      <c r="E1205" s="110"/>
      <c r="F1205" s="106" t="s">
        <v>1075</v>
      </c>
      <c r="G1205" s="1392">
        <v>512</v>
      </c>
      <c r="H1205" s="1392"/>
      <c r="I1205" s="264" t="s">
        <v>139</v>
      </c>
      <c r="J1205" s="265"/>
      <c r="K1205" s="265"/>
      <c r="L1205" s="265"/>
      <c r="M1205" s="265"/>
      <c r="N1205" s="265"/>
      <c r="O1205" s="265"/>
      <c r="P1205" s="265"/>
      <c r="Q1205" s="266"/>
      <c r="R1205" s="953">
        <v>0</v>
      </c>
      <c r="S1205" s="953"/>
      <c r="T1205" s="953"/>
      <c r="U1205" s="953">
        <v>0</v>
      </c>
      <c r="V1205" s="953"/>
      <c r="W1205" s="953"/>
      <c r="X1205" s="1345"/>
      <c r="Y1205" s="1345"/>
      <c r="Z1205" s="267"/>
      <c r="AA1205" s="268"/>
      <c r="AB1205" s="268"/>
      <c r="AC1205" s="269"/>
      <c r="AD1205" s="267">
        <f t="shared" si="45"/>
        <v>0</v>
      </c>
      <c r="AE1205" s="268"/>
      <c r="AF1205" s="268"/>
      <c r="AG1205" s="269"/>
    </row>
    <row r="1206" spans="1:33" s="29" customFormat="1" ht="14.25" customHeight="1" x14ac:dyDescent="0.2">
      <c r="A1206" s="43"/>
      <c r="B1206" s="43"/>
      <c r="C1206" s="262"/>
      <c r="D1206" s="262"/>
      <c r="E1206" s="110"/>
      <c r="F1206" s="106"/>
      <c r="G1206" s="1392"/>
      <c r="H1206" s="1392"/>
      <c r="I1206" s="264" t="s">
        <v>427</v>
      </c>
      <c r="J1206" s="265"/>
      <c r="K1206" s="265"/>
      <c r="L1206" s="265"/>
      <c r="M1206" s="265"/>
      <c r="N1206" s="265"/>
      <c r="O1206" s="265"/>
      <c r="P1206" s="265"/>
      <c r="Q1206" s="266"/>
      <c r="R1206" s="953"/>
      <c r="S1206" s="953"/>
      <c r="T1206" s="953"/>
      <c r="U1206" s="953"/>
      <c r="V1206" s="953"/>
      <c r="W1206" s="953"/>
      <c r="X1206" s="268"/>
      <c r="Y1206" s="268"/>
      <c r="Z1206" s="267"/>
      <c r="AA1206" s="268"/>
      <c r="AB1206" s="268"/>
      <c r="AC1206" s="269"/>
      <c r="AD1206" s="267"/>
      <c r="AE1206" s="268"/>
      <c r="AF1206" s="268"/>
      <c r="AG1206" s="269"/>
    </row>
    <row r="1207" spans="1:33" s="29" customFormat="1" ht="14.25" customHeight="1" x14ac:dyDescent="0.2">
      <c r="A1207" s="43"/>
      <c r="B1207" s="43"/>
      <c r="C1207" s="262"/>
      <c r="D1207" s="262"/>
      <c r="E1207" s="110"/>
      <c r="F1207" s="106"/>
      <c r="G1207" s="263" t="s">
        <v>313</v>
      </c>
      <c r="H1207" s="263"/>
      <c r="I1207" s="264" t="s">
        <v>314</v>
      </c>
      <c r="J1207" s="265"/>
      <c r="K1207" s="265"/>
      <c r="L1207" s="265"/>
      <c r="M1207" s="265"/>
      <c r="N1207" s="265"/>
      <c r="O1207" s="265"/>
      <c r="P1207" s="265"/>
      <c r="Q1207" s="266"/>
      <c r="R1207" s="953">
        <v>105083</v>
      </c>
      <c r="S1207" s="953"/>
      <c r="T1207" s="953"/>
      <c r="U1207" s="953">
        <v>105082.8</v>
      </c>
      <c r="V1207" s="953"/>
      <c r="W1207" s="953"/>
      <c r="X1207" s="1345">
        <f t="shared" si="44"/>
        <v>0.99999809674257489</v>
      </c>
      <c r="Y1207" s="1345"/>
      <c r="Z1207" s="267"/>
      <c r="AA1207" s="268"/>
      <c r="AB1207" s="268"/>
      <c r="AC1207" s="269"/>
      <c r="AD1207" s="267">
        <f t="shared" si="45"/>
        <v>105082.8</v>
      </c>
      <c r="AE1207" s="268"/>
      <c r="AF1207" s="268"/>
      <c r="AG1207" s="269"/>
    </row>
    <row r="1208" spans="1:33" s="29" customFormat="1" ht="14.25" customHeight="1" x14ac:dyDescent="0.2">
      <c r="A1208" s="43"/>
      <c r="B1208" s="43"/>
      <c r="C1208" s="262"/>
      <c r="D1208" s="262"/>
      <c r="E1208" s="110"/>
      <c r="F1208" s="106"/>
      <c r="G1208" s="263" t="s">
        <v>361</v>
      </c>
      <c r="H1208" s="263"/>
      <c r="I1208" s="1542" t="s">
        <v>362</v>
      </c>
      <c r="J1208" s="1543"/>
      <c r="K1208" s="1543"/>
      <c r="L1208" s="1543"/>
      <c r="M1208" s="1543"/>
      <c r="N1208" s="1543"/>
      <c r="O1208" s="1543"/>
      <c r="P1208" s="1543"/>
      <c r="Q1208" s="1543"/>
      <c r="R1208" s="953">
        <v>51098</v>
      </c>
      <c r="S1208" s="953"/>
      <c r="T1208" s="953"/>
      <c r="U1208" s="953">
        <v>51097.2</v>
      </c>
      <c r="V1208" s="953"/>
      <c r="W1208" s="953"/>
      <c r="X1208" s="1345">
        <v>0</v>
      </c>
      <c r="Y1208" s="1345"/>
      <c r="Z1208" s="991"/>
      <c r="AA1208" s="992"/>
      <c r="AB1208" s="992"/>
      <c r="AC1208" s="993"/>
      <c r="AD1208" s="267">
        <f t="shared" si="45"/>
        <v>51097.2</v>
      </c>
      <c r="AE1208" s="268"/>
      <c r="AF1208" s="268"/>
      <c r="AG1208" s="269"/>
    </row>
    <row r="1209" spans="1:33" s="29" customFormat="1" ht="30" customHeight="1" x14ac:dyDescent="0.2">
      <c r="A1209" s="43"/>
      <c r="B1209" s="43"/>
      <c r="C1209" s="262"/>
      <c r="D1209" s="262"/>
      <c r="E1209" s="110"/>
      <c r="F1209" s="106"/>
      <c r="G1209" s="263" t="s">
        <v>840</v>
      </c>
      <c r="H1209" s="263"/>
      <c r="I1209" s="264" t="s">
        <v>841</v>
      </c>
      <c r="J1209" s="265"/>
      <c r="K1209" s="265"/>
      <c r="L1209" s="265"/>
      <c r="M1209" s="265"/>
      <c r="N1209" s="265"/>
      <c r="O1209" s="265"/>
      <c r="P1209" s="265"/>
      <c r="Q1209" s="266"/>
      <c r="R1209" s="953">
        <v>478800</v>
      </c>
      <c r="S1209" s="953"/>
      <c r="T1209" s="953"/>
      <c r="U1209" s="953">
        <v>478800</v>
      </c>
      <c r="V1209" s="953"/>
      <c r="W1209" s="953"/>
      <c r="X1209" s="1345">
        <v>0</v>
      </c>
      <c r="Y1209" s="1345"/>
      <c r="Z1209" s="991"/>
      <c r="AA1209" s="992"/>
      <c r="AB1209" s="992"/>
      <c r="AC1209" s="993"/>
      <c r="AD1209" s="267">
        <f t="shared" ref="AD1209" si="47">U1209+Z1209</f>
        <v>478800</v>
      </c>
      <c r="AE1209" s="268"/>
      <c r="AF1209" s="268"/>
      <c r="AG1209" s="269"/>
    </row>
    <row r="1210" spans="1:33" s="29" customFormat="1" ht="14.25" customHeight="1" x14ac:dyDescent="0.2">
      <c r="A1210" s="43"/>
      <c r="B1210" s="43"/>
      <c r="C1210" s="262"/>
      <c r="D1210" s="262"/>
      <c r="E1210" s="110"/>
      <c r="F1210" s="106"/>
      <c r="G1210" s="263"/>
      <c r="H1210" s="263"/>
      <c r="I1210" s="1034" t="s">
        <v>1353</v>
      </c>
      <c r="J1210" s="1035"/>
      <c r="K1210" s="1035"/>
      <c r="L1210" s="1035"/>
      <c r="M1210" s="1035"/>
      <c r="N1210" s="1035"/>
      <c r="O1210" s="1035"/>
      <c r="P1210" s="1035"/>
      <c r="Q1210" s="1036"/>
      <c r="R1210" s="1401">
        <f>SUM(R1207:T1209)</f>
        <v>634981</v>
      </c>
      <c r="S1210" s="1401"/>
      <c r="T1210" s="1401"/>
      <c r="U1210" s="1401">
        <f>SUM(U1207:W1209)</f>
        <v>634980</v>
      </c>
      <c r="V1210" s="1401"/>
      <c r="W1210" s="1401"/>
      <c r="X1210" s="1386">
        <f t="shared" si="44"/>
        <v>0.99999842514972892</v>
      </c>
      <c r="Y1210" s="1386"/>
      <c r="Z1210" s="991"/>
      <c r="AA1210" s="992"/>
      <c r="AB1210" s="992"/>
      <c r="AC1210" s="993"/>
      <c r="AD1210" s="991">
        <f t="shared" si="45"/>
        <v>634980</v>
      </c>
      <c r="AE1210" s="992"/>
      <c r="AF1210" s="992"/>
      <c r="AG1210" s="993"/>
    </row>
    <row r="1211" spans="1:33" s="29" customFormat="1" ht="42.75" hidden="1" customHeight="1" x14ac:dyDescent="0.2">
      <c r="A1211" s="43"/>
      <c r="B1211" s="43"/>
      <c r="C1211" s="1385" t="s">
        <v>1377</v>
      </c>
      <c r="D1211" s="1385"/>
      <c r="E1211" s="130"/>
      <c r="F1211" s="106"/>
      <c r="G1211" s="1570"/>
      <c r="H1211" s="1570"/>
      <c r="I1211" s="1034" t="s">
        <v>1351</v>
      </c>
      <c r="J1211" s="1035"/>
      <c r="K1211" s="1035"/>
      <c r="L1211" s="1035"/>
      <c r="M1211" s="1035"/>
      <c r="N1211" s="1035"/>
      <c r="O1211" s="1035"/>
      <c r="P1211" s="1035"/>
      <c r="Q1211" s="1036"/>
      <c r="R1211" s="953"/>
      <c r="S1211" s="953"/>
      <c r="T1211" s="953"/>
      <c r="U1211" s="953"/>
      <c r="V1211" s="953"/>
      <c r="W1211" s="953"/>
      <c r="X1211" s="268"/>
      <c r="Y1211" s="268"/>
      <c r="Z1211" s="267"/>
      <c r="AA1211" s="268"/>
      <c r="AB1211" s="268"/>
      <c r="AC1211" s="269"/>
      <c r="AD1211" s="267"/>
      <c r="AE1211" s="268"/>
      <c r="AF1211" s="268"/>
      <c r="AG1211" s="269"/>
    </row>
    <row r="1212" spans="1:33" s="29" customFormat="1" ht="14.25" hidden="1" customHeight="1" x14ac:dyDescent="0.2">
      <c r="A1212" s="43"/>
      <c r="B1212" s="43"/>
      <c r="C1212" s="262"/>
      <c r="D1212" s="262"/>
      <c r="E1212" s="53">
        <v>451</v>
      </c>
      <c r="F1212" s="42"/>
      <c r="G1212" s="972"/>
      <c r="H1212" s="972"/>
      <c r="I1212" s="961" t="s">
        <v>426</v>
      </c>
      <c r="J1212" s="962"/>
      <c r="K1212" s="962"/>
      <c r="L1212" s="962"/>
      <c r="M1212" s="962"/>
      <c r="N1212" s="962"/>
      <c r="O1212" s="962"/>
      <c r="P1212" s="962"/>
      <c r="Q1212" s="963"/>
      <c r="R1212" s="953"/>
      <c r="S1212" s="953"/>
      <c r="T1212" s="953"/>
      <c r="U1212" s="953"/>
      <c r="V1212" s="953"/>
      <c r="W1212" s="953"/>
      <c r="X1212" s="268"/>
      <c r="Y1212" s="268"/>
      <c r="Z1212" s="267"/>
      <c r="AA1212" s="268"/>
      <c r="AB1212" s="268"/>
      <c r="AC1212" s="269"/>
      <c r="AD1212" s="267"/>
      <c r="AE1212" s="268"/>
      <c r="AF1212" s="268"/>
      <c r="AG1212" s="269"/>
    </row>
    <row r="1213" spans="1:33" s="29" customFormat="1" ht="14.25" hidden="1" customHeight="1" x14ac:dyDescent="0.2">
      <c r="A1213" s="43"/>
      <c r="B1213" s="43"/>
      <c r="C1213" s="1393"/>
      <c r="D1213" s="1394"/>
      <c r="E1213" s="53"/>
      <c r="F1213" s="106" t="s">
        <v>1076</v>
      </c>
      <c r="G1213" s="1368">
        <v>511</v>
      </c>
      <c r="H1213" s="1369"/>
      <c r="I1213" s="264" t="s">
        <v>765</v>
      </c>
      <c r="J1213" s="265"/>
      <c r="K1213" s="265"/>
      <c r="L1213" s="265"/>
      <c r="M1213" s="265"/>
      <c r="N1213" s="265"/>
      <c r="O1213" s="265"/>
      <c r="P1213" s="265"/>
      <c r="Q1213" s="265"/>
      <c r="R1213" s="953">
        <v>0</v>
      </c>
      <c r="S1213" s="953"/>
      <c r="T1213" s="953"/>
      <c r="U1213" s="953">
        <v>0</v>
      </c>
      <c r="V1213" s="953"/>
      <c r="W1213" s="953"/>
      <c r="X1213" s="1345">
        <v>0</v>
      </c>
      <c r="Y1213" s="1345"/>
      <c r="Z1213" s="267"/>
      <c r="AA1213" s="268"/>
      <c r="AB1213" s="268"/>
      <c r="AC1213" s="268"/>
      <c r="AD1213" s="267">
        <f t="shared" ref="AD1213" si="48">U1213+Z1213</f>
        <v>0</v>
      </c>
      <c r="AE1213" s="268"/>
      <c r="AF1213" s="268"/>
      <c r="AG1213" s="269"/>
    </row>
    <row r="1214" spans="1:33" s="29" customFormat="1" ht="14.25" hidden="1" customHeight="1" x14ac:dyDescent="0.2">
      <c r="A1214" s="43"/>
      <c r="B1214" s="43"/>
      <c r="C1214" s="262"/>
      <c r="D1214" s="262"/>
      <c r="E1214" s="110"/>
      <c r="F1214" s="106"/>
      <c r="G1214" s="1392"/>
      <c r="H1214" s="1392"/>
      <c r="I1214" s="264" t="s">
        <v>427</v>
      </c>
      <c r="J1214" s="265"/>
      <c r="K1214" s="265"/>
      <c r="L1214" s="265"/>
      <c r="M1214" s="265"/>
      <c r="N1214" s="265"/>
      <c r="O1214" s="265"/>
      <c r="P1214" s="265"/>
      <c r="Q1214" s="266"/>
      <c r="R1214" s="953"/>
      <c r="S1214" s="953"/>
      <c r="T1214" s="953"/>
      <c r="U1214" s="953"/>
      <c r="V1214" s="953"/>
      <c r="W1214" s="953"/>
      <c r="X1214" s="268"/>
      <c r="Y1214" s="268"/>
      <c r="Z1214" s="267"/>
      <c r="AA1214" s="268"/>
      <c r="AB1214" s="268"/>
      <c r="AC1214" s="269"/>
      <c r="AD1214" s="267"/>
      <c r="AE1214" s="268"/>
      <c r="AF1214" s="268"/>
      <c r="AG1214" s="269"/>
    </row>
    <row r="1215" spans="1:33" s="29" customFormat="1" ht="14.25" hidden="1" customHeight="1" x14ac:dyDescent="0.2">
      <c r="A1215" s="43"/>
      <c r="B1215" s="43"/>
      <c r="C1215" s="262"/>
      <c r="D1215" s="262"/>
      <c r="E1215" s="110"/>
      <c r="F1215" s="106"/>
      <c r="G1215" s="263" t="s">
        <v>840</v>
      </c>
      <c r="H1215" s="263"/>
      <c r="I1215" s="264" t="s">
        <v>1352</v>
      </c>
      <c r="J1215" s="265"/>
      <c r="K1215" s="265"/>
      <c r="L1215" s="265"/>
      <c r="M1215" s="265"/>
      <c r="N1215" s="265"/>
      <c r="O1215" s="265"/>
      <c r="P1215" s="265"/>
      <c r="Q1215" s="266"/>
      <c r="R1215" s="953">
        <v>0</v>
      </c>
      <c r="S1215" s="953"/>
      <c r="T1215" s="953"/>
      <c r="U1215" s="953">
        <f>SUM(U1213:U1213)</f>
        <v>0</v>
      </c>
      <c r="V1215" s="953"/>
      <c r="W1215" s="953"/>
      <c r="X1215" s="1345">
        <v>0</v>
      </c>
      <c r="Y1215" s="1345"/>
      <c r="Z1215" s="267"/>
      <c r="AA1215" s="268"/>
      <c r="AB1215" s="268"/>
      <c r="AC1215" s="269"/>
      <c r="AD1215" s="267">
        <f t="shared" ref="AD1215:AD1216" si="49">U1215+Z1215</f>
        <v>0</v>
      </c>
      <c r="AE1215" s="268"/>
      <c r="AF1215" s="268"/>
      <c r="AG1215" s="269"/>
    </row>
    <row r="1216" spans="1:33" s="29" customFormat="1" ht="14.25" hidden="1" customHeight="1" x14ac:dyDescent="0.2">
      <c r="A1216" s="43"/>
      <c r="B1216" s="43"/>
      <c r="C1216" s="262"/>
      <c r="D1216" s="262"/>
      <c r="E1216" s="110"/>
      <c r="F1216" s="106"/>
      <c r="G1216" s="263"/>
      <c r="H1216" s="263"/>
      <c r="I1216" s="1034" t="s">
        <v>1380</v>
      </c>
      <c r="J1216" s="1035"/>
      <c r="K1216" s="1035"/>
      <c r="L1216" s="1035"/>
      <c r="M1216" s="1035"/>
      <c r="N1216" s="1035"/>
      <c r="O1216" s="1035"/>
      <c r="P1216" s="1035"/>
      <c r="Q1216" s="1036"/>
      <c r="R1216" s="1401">
        <f>SUM(R1215)</f>
        <v>0</v>
      </c>
      <c r="S1216" s="1401"/>
      <c r="T1216" s="1401"/>
      <c r="U1216" s="1401">
        <f>SUM(U1215)</f>
        <v>0</v>
      </c>
      <c r="V1216" s="1401"/>
      <c r="W1216" s="1401"/>
      <c r="X1216" s="1386">
        <v>0</v>
      </c>
      <c r="Y1216" s="1386"/>
      <c r="Z1216" s="991"/>
      <c r="AA1216" s="992"/>
      <c r="AB1216" s="992"/>
      <c r="AC1216" s="993"/>
      <c r="AD1216" s="991">
        <f t="shared" si="49"/>
        <v>0</v>
      </c>
      <c r="AE1216" s="992"/>
      <c r="AF1216" s="992"/>
      <c r="AG1216" s="993"/>
    </row>
    <row r="1217" spans="1:33" s="29" customFormat="1" ht="29.25" customHeight="1" x14ac:dyDescent="0.2">
      <c r="A1217" s="43"/>
      <c r="B1217" s="43"/>
      <c r="C1217" s="1385" t="s">
        <v>1378</v>
      </c>
      <c r="D1217" s="1385"/>
      <c r="E1217" s="130"/>
      <c r="F1217" s="106"/>
      <c r="G1217" s="1570"/>
      <c r="H1217" s="1570"/>
      <c r="I1217" s="1034" t="s">
        <v>1365</v>
      </c>
      <c r="J1217" s="1035"/>
      <c r="K1217" s="1035"/>
      <c r="L1217" s="1035"/>
      <c r="M1217" s="1035"/>
      <c r="N1217" s="1035"/>
      <c r="O1217" s="1035"/>
      <c r="P1217" s="1035"/>
      <c r="Q1217" s="1036"/>
      <c r="R1217" s="953"/>
      <c r="S1217" s="953"/>
      <c r="T1217" s="953"/>
      <c r="U1217" s="953"/>
      <c r="V1217" s="953"/>
      <c r="W1217" s="953"/>
      <c r="X1217" s="268"/>
      <c r="Y1217" s="268"/>
      <c r="Z1217" s="267"/>
      <c r="AA1217" s="268"/>
      <c r="AB1217" s="268"/>
      <c r="AC1217" s="269"/>
      <c r="AD1217" s="267"/>
      <c r="AE1217" s="268"/>
      <c r="AF1217" s="268"/>
      <c r="AG1217" s="269"/>
    </row>
    <row r="1218" spans="1:33" s="29" customFormat="1" ht="14.25" customHeight="1" x14ac:dyDescent="0.2">
      <c r="A1218" s="43"/>
      <c r="B1218" s="43"/>
      <c r="C1218" s="262"/>
      <c r="D1218" s="262"/>
      <c r="E1218" s="53">
        <v>451</v>
      </c>
      <c r="F1218" s="42"/>
      <c r="G1218" s="972"/>
      <c r="H1218" s="972"/>
      <c r="I1218" s="961" t="s">
        <v>426</v>
      </c>
      <c r="J1218" s="962"/>
      <c r="K1218" s="962"/>
      <c r="L1218" s="962"/>
      <c r="M1218" s="962"/>
      <c r="N1218" s="962"/>
      <c r="O1218" s="962"/>
      <c r="P1218" s="962"/>
      <c r="Q1218" s="963"/>
      <c r="R1218" s="953"/>
      <c r="S1218" s="953"/>
      <c r="T1218" s="953"/>
      <c r="U1218" s="953"/>
      <c r="V1218" s="953"/>
      <c r="W1218" s="953"/>
      <c r="X1218" s="268"/>
      <c r="Y1218" s="268"/>
      <c r="Z1218" s="267"/>
      <c r="AA1218" s="268"/>
      <c r="AB1218" s="268"/>
      <c r="AC1218" s="269"/>
      <c r="AD1218" s="267"/>
      <c r="AE1218" s="268"/>
      <c r="AF1218" s="268"/>
      <c r="AG1218" s="269"/>
    </row>
    <row r="1219" spans="1:33" s="29" customFormat="1" ht="14.25" customHeight="1" x14ac:dyDescent="0.2">
      <c r="A1219" s="43"/>
      <c r="B1219" s="43"/>
      <c r="C1219" s="1393"/>
      <c r="D1219" s="1394"/>
      <c r="E1219" s="53"/>
      <c r="F1219" s="106" t="s">
        <v>1077</v>
      </c>
      <c r="G1219" s="1368">
        <v>424</v>
      </c>
      <c r="H1219" s="1369"/>
      <c r="I1219" s="264" t="s">
        <v>765</v>
      </c>
      <c r="J1219" s="265"/>
      <c r="K1219" s="265"/>
      <c r="L1219" s="265"/>
      <c r="M1219" s="265"/>
      <c r="N1219" s="265"/>
      <c r="O1219" s="265"/>
      <c r="P1219" s="265"/>
      <c r="Q1219" s="265"/>
      <c r="R1219" s="953">
        <v>1289073.25</v>
      </c>
      <c r="S1219" s="953"/>
      <c r="T1219" s="953"/>
      <c r="U1219" s="953">
        <v>1014454.56</v>
      </c>
      <c r="V1219" s="953"/>
      <c r="W1219" s="953"/>
      <c r="X1219" s="1345">
        <f t="shared" si="44"/>
        <v>0.78696424737694315</v>
      </c>
      <c r="Y1219" s="1345"/>
      <c r="Z1219" s="267"/>
      <c r="AA1219" s="268"/>
      <c r="AB1219" s="268"/>
      <c r="AC1219" s="268"/>
      <c r="AD1219" s="267">
        <f t="shared" ref="AD1219" si="50">U1219+Z1219</f>
        <v>1014454.56</v>
      </c>
      <c r="AE1219" s="268"/>
      <c r="AF1219" s="268"/>
      <c r="AG1219" s="269"/>
    </row>
    <row r="1220" spans="1:33" s="29" customFormat="1" ht="14.25" customHeight="1" x14ac:dyDescent="0.2">
      <c r="A1220" s="43"/>
      <c r="B1220" s="43"/>
      <c r="C1220" s="262"/>
      <c r="D1220" s="262"/>
      <c r="E1220" s="110"/>
      <c r="F1220" s="106"/>
      <c r="G1220" s="1392"/>
      <c r="H1220" s="1392"/>
      <c r="I1220" s="264" t="s">
        <v>427</v>
      </c>
      <c r="J1220" s="265"/>
      <c r="K1220" s="265"/>
      <c r="L1220" s="265"/>
      <c r="M1220" s="265"/>
      <c r="N1220" s="265"/>
      <c r="O1220" s="265"/>
      <c r="P1220" s="265"/>
      <c r="Q1220" s="266"/>
      <c r="R1220" s="953"/>
      <c r="S1220" s="953"/>
      <c r="T1220" s="953"/>
      <c r="U1220" s="953"/>
      <c r="V1220" s="953"/>
      <c r="W1220" s="953"/>
      <c r="X1220" s="268"/>
      <c r="Y1220" s="268"/>
      <c r="Z1220" s="267"/>
      <c r="AA1220" s="268"/>
      <c r="AB1220" s="268"/>
      <c r="AC1220" s="269"/>
      <c r="AD1220" s="267"/>
      <c r="AE1220" s="268"/>
      <c r="AF1220" s="268"/>
      <c r="AG1220" s="269"/>
    </row>
    <row r="1221" spans="1:33" s="29" customFormat="1" ht="14.25" customHeight="1" x14ac:dyDescent="0.2">
      <c r="A1221" s="43"/>
      <c r="B1221" s="43"/>
      <c r="C1221" s="262"/>
      <c r="D1221" s="262"/>
      <c r="E1221" s="110"/>
      <c r="F1221" s="106"/>
      <c r="G1221" s="263" t="s">
        <v>840</v>
      </c>
      <c r="H1221" s="263"/>
      <c r="I1221" s="264" t="s">
        <v>1352</v>
      </c>
      <c r="J1221" s="265"/>
      <c r="K1221" s="265"/>
      <c r="L1221" s="265"/>
      <c r="M1221" s="265"/>
      <c r="N1221" s="265"/>
      <c r="O1221" s="265"/>
      <c r="P1221" s="265"/>
      <c r="Q1221" s="266"/>
      <c r="R1221" s="953">
        <v>540000</v>
      </c>
      <c r="S1221" s="953"/>
      <c r="T1221" s="953"/>
      <c r="U1221" s="953">
        <v>265381.31</v>
      </c>
      <c r="V1221" s="953"/>
      <c r="W1221" s="953"/>
      <c r="X1221" s="1345">
        <f t="shared" si="44"/>
        <v>0.49144687037037038</v>
      </c>
      <c r="Y1221" s="1345"/>
      <c r="Z1221" s="267"/>
      <c r="AA1221" s="268"/>
      <c r="AB1221" s="268"/>
      <c r="AC1221" s="269"/>
      <c r="AD1221" s="267">
        <f t="shared" ref="AD1221:AD1223" si="51">U1221+Z1221</f>
        <v>265381.31</v>
      </c>
      <c r="AE1221" s="268"/>
      <c r="AF1221" s="268"/>
      <c r="AG1221" s="269"/>
    </row>
    <row r="1222" spans="1:33" s="29" customFormat="1" ht="33" customHeight="1" x14ac:dyDescent="0.2">
      <c r="A1222" s="43"/>
      <c r="B1222" s="43"/>
      <c r="C1222" s="262"/>
      <c r="D1222" s="262"/>
      <c r="E1222" s="110"/>
      <c r="F1222" s="106"/>
      <c r="G1222" s="263" t="s">
        <v>1315</v>
      </c>
      <c r="H1222" s="263"/>
      <c r="I1222" s="264" t="s">
        <v>1965</v>
      </c>
      <c r="J1222" s="265"/>
      <c r="K1222" s="265"/>
      <c r="L1222" s="265"/>
      <c r="M1222" s="265"/>
      <c r="N1222" s="265"/>
      <c r="O1222" s="265"/>
      <c r="P1222" s="265"/>
      <c r="Q1222" s="265"/>
      <c r="R1222" s="953">
        <v>749073.25</v>
      </c>
      <c r="S1222" s="953"/>
      <c r="T1222" s="953"/>
      <c r="U1222" s="953">
        <v>749073.25</v>
      </c>
      <c r="V1222" s="953"/>
      <c r="W1222" s="953"/>
      <c r="X1222" s="1345">
        <f t="shared" ref="X1222" si="52">(U1222/R1222)</f>
        <v>1</v>
      </c>
      <c r="Y1222" s="1345"/>
      <c r="Z1222" s="267"/>
      <c r="AA1222" s="268"/>
      <c r="AB1222" s="268"/>
      <c r="AC1222" s="269"/>
      <c r="AD1222" s="267">
        <f t="shared" ref="AD1222" si="53">U1222+Z1222</f>
        <v>749073.25</v>
      </c>
      <c r="AE1222" s="268"/>
      <c r="AF1222" s="268"/>
      <c r="AG1222" s="269"/>
    </row>
    <row r="1223" spans="1:33" s="29" customFormat="1" ht="14.25" customHeight="1" x14ac:dyDescent="0.2">
      <c r="A1223" s="43"/>
      <c r="B1223" s="43"/>
      <c r="C1223" s="262"/>
      <c r="D1223" s="262"/>
      <c r="E1223" s="110"/>
      <c r="F1223" s="106"/>
      <c r="G1223" s="263"/>
      <c r="H1223" s="263"/>
      <c r="I1223" s="1034" t="s">
        <v>1379</v>
      </c>
      <c r="J1223" s="1035"/>
      <c r="K1223" s="1035"/>
      <c r="L1223" s="1035"/>
      <c r="M1223" s="1035"/>
      <c r="N1223" s="1035"/>
      <c r="O1223" s="1035"/>
      <c r="P1223" s="1035"/>
      <c r="Q1223" s="1036"/>
      <c r="R1223" s="1401">
        <f>SUM(R1221:T1222)</f>
        <v>1289073.25</v>
      </c>
      <c r="S1223" s="1401"/>
      <c r="T1223" s="1401"/>
      <c r="U1223" s="1401">
        <f>SUM(U1221:W1222)</f>
        <v>1014454.56</v>
      </c>
      <c r="V1223" s="1401"/>
      <c r="W1223" s="1401"/>
      <c r="X1223" s="1386">
        <f t="shared" si="44"/>
        <v>0.78696424737694315</v>
      </c>
      <c r="Y1223" s="1386"/>
      <c r="Z1223" s="991"/>
      <c r="AA1223" s="992"/>
      <c r="AB1223" s="992"/>
      <c r="AC1223" s="993"/>
      <c r="AD1223" s="991">
        <f t="shared" si="51"/>
        <v>1014454.56</v>
      </c>
      <c r="AE1223" s="992"/>
      <c r="AF1223" s="992"/>
      <c r="AG1223" s="993"/>
    </row>
    <row r="1224" spans="1:33" s="29" customFormat="1" ht="14.25" customHeight="1" x14ac:dyDescent="0.2">
      <c r="A1224" s="43"/>
      <c r="B1224" s="43"/>
      <c r="C1224" s="262"/>
      <c r="D1224" s="262"/>
      <c r="E1224" s="110"/>
      <c r="F1224" s="106"/>
      <c r="G1224" s="1392"/>
      <c r="H1224" s="1392"/>
      <c r="I1224" s="264" t="s">
        <v>427</v>
      </c>
      <c r="J1224" s="265"/>
      <c r="K1224" s="265"/>
      <c r="L1224" s="265"/>
      <c r="M1224" s="265"/>
      <c r="N1224" s="265"/>
      <c r="O1224" s="265"/>
      <c r="P1224" s="265"/>
      <c r="Q1224" s="266"/>
      <c r="R1224" s="953"/>
      <c r="S1224" s="953"/>
      <c r="T1224" s="953"/>
      <c r="U1224" s="953"/>
      <c r="V1224" s="953"/>
      <c r="W1224" s="953"/>
      <c r="X1224" s="268"/>
      <c r="Y1224" s="268"/>
      <c r="Z1224" s="267"/>
      <c r="AA1224" s="268"/>
      <c r="AB1224" s="268"/>
      <c r="AC1224" s="269"/>
      <c r="AD1224" s="267"/>
      <c r="AE1224" s="268"/>
      <c r="AF1224" s="268"/>
      <c r="AG1224" s="269"/>
    </row>
    <row r="1225" spans="1:33" s="29" customFormat="1" ht="14.25" hidden="1" customHeight="1" x14ac:dyDescent="0.2">
      <c r="A1225" s="43"/>
      <c r="B1225" s="43"/>
      <c r="C1225" s="262"/>
      <c r="D1225" s="262"/>
      <c r="E1225" s="110"/>
      <c r="F1225" s="106"/>
      <c r="G1225" s="263" t="s">
        <v>313</v>
      </c>
      <c r="H1225" s="263"/>
      <c r="I1225" s="264" t="s">
        <v>314</v>
      </c>
      <c r="J1225" s="265"/>
      <c r="K1225" s="265"/>
      <c r="L1225" s="265"/>
      <c r="M1225" s="265"/>
      <c r="N1225" s="265"/>
      <c r="O1225" s="265"/>
      <c r="P1225" s="265"/>
      <c r="Q1225" s="266"/>
      <c r="R1225" s="953"/>
      <c r="S1225" s="953"/>
      <c r="T1225" s="953"/>
      <c r="U1225" s="953"/>
      <c r="V1225" s="953"/>
      <c r="W1225" s="953"/>
      <c r="X1225" s="1345" t="e">
        <f t="shared" ref="X1225:X1288" si="54">(U1225/R1225)</f>
        <v>#DIV/0!</v>
      </c>
      <c r="Y1225" s="1345"/>
      <c r="Z1225" s="267"/>
      <c r="AA1225" s="268"/>
      <c r="AB1225" s="268"/>
      <c r="AC1225" s="269"/>
      <c r="AD1225" s="267">
        <f t="shared" si="45"/>
        <v>0</v>
      </c>
      <c r="AE1225" s="268"/>
      <c r="AF1225" s="268"/>
      <c r="AG1225" s="269"/>
    </row>
    <row r="1226" spans="1:33" s="29" customFormat="1" ht="14.25" hidden="1" customHeight="1" x14ac:dyDescent="0.2">
      <c r="A1226" s="43"/>
      <c r="B1226" s="43"/>
      <c r="C1226" s="262"/>
      <c r="D1226" s="262"/>
      <c r="E1226" s="110"/>
      <c r="F1226" s="106"/>
      <c r="G1226" s="1392"/>
      <c r="H1226" s="1392"/>
      <c r="I1226" s="1034" t="s">
        <v>803</v>
      </c>
      <c r="J1226" s="1035"/>
      <c r="K1226" s="1035"/>
      <c r="L1226" s="1035"/>
      <c r="M1226" s="1035"/>
      <c r="N1226" s="1035"/>
      <c r="O1226" s="1035"/>
      <c r="P1226" s="1035"/>
      <c r="Q1226" s="1036"/>
      <c r="R1226" s="1401">
        <f>SUM(R1225)</f>
        <v>0</v>
      </c>
      <c r="S1226" s="1401"/>
      <c r="T1226" s="1401"/>
      <c r="U1226" s="1401">
        <f>SUM(U1225)</f>
        <v>0</v>
      </c>
      <c r="V1226" s="1401"/>
      <c r="W1226" s="1401"/>
      <c r="X1226" s="1386" t="e">
        <f t="shared" si="54"/>
        <v>#DIV/0!</v>
      </c>
      <c r="Y1226" s="1386"/>
      <c r="Z1226" s="991"/>
      <c r="AA1226" s="992"/>
      <c r="AB1226" s="992"/>
      <c r="AC1226" s="993"/>
      <c r="AD1226" s="991">
        <f t="shared" si="45"/>
        <v>0</v>
      </c>
      <c r="AE1226" s="992"/>
      <c r="AF1226" s="992"/>
      <c r="AG1226" s="993"/>
    </row>
    <row r="1227" spans="1:33" s="29" customFormat="1" ht="25.5" hidden="1" customHeight="1" x14ac:dyDescent="0.2">
      <c r="A1227" s="43"/>
      <c r="B1227" s="43"/>
      <c r="C1227" s="1385" t="s">
        <v>771</v>
      </c>
      <c r="D1227" s="1385"/>
      <c r="E1227" s="52"/>
      <c r="F1227" s="126"/>
      <c r="G1227" s="1739"/>
      <c r="H1227" s="1739"/>
      <c r="I1227" s="1824" t="s">
        <v>431</v>
      </c>
      <c r="J1227" s="1825"/>
      <c r="K1227" s="1825"/>
      <c r="L1227" s="1825"/>
      <c r="M1227" s="1825"/>
      <c r="N1227" s="1825"/>
      <c r="O1227" s="1825"/>
      <c r="P1227" s="1825"/>
      <c r="Q1227" s="1826"/>
      <c r="R1227" s="1401"/>
      <c r="S1227" s="1401"/>
      <c r="T1227" s="1401"/>
      <c r="U1227" s="1401"/>
      <c r="V1227" s="1401"/>
      <c r="W1227" s="1401"/>
      <c r="X1227" s="992" t="e">
        <f t="shared" si="54"/>
        <v>#DIV/0!</v>
      </c>
      <c r="Y1227" s="992"/>
      <c r="Z1227" s="991"/>
      <c r="AA1227" s="992"/>
      <c r="AB1227" s="992"/>
      <c r="AC1227" s="993"/>
      <c r="AD1227" s="991">
        <f t="shared" si="45"/>
        <v>0</v>
      </c>
      <c r="AE1227" s="992"/>
      <c r="AF1227" s="992"/>
      <c r="AG1227" s="993"/>
    </row>
    <row r="1228" spans="1:33" s="29" customFormat="1" ht="14.25" hidden="1" customHeight="1" x14ac:dyDescent="0.2">
      <c r="A1228" s="43"/>
      <c r="B1228" s="43"/>
      <c r="C1228" s="262"/>
      <c r="D1228" s="262"/>
      <c r="E1228" s="53">
        <v>451</v>
      </c>
      <c r="F1228" s="42"/>
      <c r="G1228" s="972"/>
      <c r="H1228" s="972"/>
      <c r="I1228" s="961" t="s">
        <v>426</v>
      </c>
      <c r="J1228" s="962"/>
      <c r="K1228" s="962"/>
      <c r="L1228" s="962"/>
      <c r="M1228" s="962"/>
      <c r="N1228" s="962"/>
      <c r="O1228" s="962"/>
      <c r="P1228" s="962"/>
      <c r="Q1228" s="963"/>
      <c r="R1228" s="953"/>
      <c r="S1228" s="953"/>
      <c r="T1228" s="953"/>
      <c r="U1228" s="953"/>
      <c r="V1228" s="953"/>
      <c r="W1228" s="953"/>
      <c r="X1228" s="268" t="e">
        <f t="shared" si="54"/>
        <v>#DIV/0!</v>
      </c>
      <c r="Y1228" s="268"/>
      <c r="Z1228" s="267"/>
      <c r="AA1228" s="268"/>
      <c r="AB1228" s="268"/>
      <c r="AC1228" s="269"/>
      <c r="AD1228" s="267">
        <f t="shared" si="45"/>
        <v>0</v>
      </c>
      <c r="AE1228" s="268"/>
      <c r="AF1228" s="268"/>
      <c r="AG1228" s="269"/>
    </row>
    <row r="1229" spans="1:33" s="29" customFormat="1" ht="14.25" hidden="1" customHeight="1" x14ac:dyDescent="0.2">
      <c r="A1229" s="43"/>
      <c r="B1229" s="43"/>
      <c r="C1229" s="262"/>
      <c r="D1229" s="262"/>
      <c r="E1229" s="110"/>
      <c r="F1229" s="106" t="s">
        <v>1076</v>
      </c>
      <c r="G1229" s="1392">
        <v>421</v>
      </c>
      <c r="H1229" s="1392"/>
      <c r="I1229" s="264" t="s">
        <v>115</v>
      </c>
      <c r="J1229" s="265"/>
      <c r="K1229" s="265"/>
      <c r="L1229" s="265"/>
      <c r="M1229" s="265"/>
      <c r="N1229" s="265"/>
      <c r="O1229" s="265"/>
      <c r="P1229" s="265"/>
      <c r="Q1229" s="266"/>
      <c r="R1229" s="953">
        <v>0</v>
      </c>
      <c r="S1229" s="953"/>
      <c r="T1229" s="953"/>
      <c r="U1229" s="953"/>
      <c r="V1229" s="953"/>
      <c r="W1229" s="953"/>
      <c r="X1229" s="1345" t="e">
        <f t="shared" si="54"/>
        <v>#DIV/0!</v>
      </c>
      <c r="Y1229" s="1345"/>
      <c r="Z1229" s="267"/>
      <c r="AA1229" s="268"/>
      <c r="AB1229" s="268"/>
      <c r="AC1229" s="269"/>
      <c r="AD1229" s="267">
        <f t="shared" si="45"/>
        <v>0</v>
      </c>
      <c r="AE1229" s="268"/>
      <c r="AF1229" s="268"/>
      <c r="AG1229" s="269"/>
    </row>
    <row r="1230" spans="1:33" s="29" customFormat="1" ht="14.25" hidden="1" customHeight="1" x14ac:dyDescent="0.2">
      <c r="A1230" s="43"/>
      <c r="B1230" s="43"/>
      <c r="C1230" s="262"/>
      <c r="D1230" s="262"/>
      <c r="E1230" s="110"/>
      <c r="F1230" s="106" t="s">
        <v>1077</v>
      </c>
      <c r="G1230" s="1392">
        <v>423</v>
      </c>
      <c r="H1230" s="1392"/>
      <c r="I1230" s="264" t="s">
        <v>117</v>
      </c>
      <c r="J1230" s="265"/>
      <c r="K1230" s="265"/>
      <c r="L1230" s="265"/>
      <c r="M1230" s="265"/>
      <c r="N1230" s="265"/>
      <c r="O1230" s="265"/>
      <c r="P1230" s="265"/>
      <c r="Q1230" s="266"/>
      <c r="R1230" s="953">
        <v>0</v>
      </c>
      <c r="S1230" s="953"/>
      <c r="T1230" s="953"/>
      <c r="U1230" s="953"/>
      <c r="V1230" s="953"/>
      <c r="W1230" s="953"/>
      <c r="X1230" s="1345" t="e">
        <f t="shared" si="54"/>
        <v>#DIV/0!</v>
      </c>
      <c r="Y1230" s="1345"/>
      <c r="Z1230" s="267"/>
      <c r="AA1230" s="268"/>
      <c r="AB1230" s="268"/>
      <c r="AC1230" s="269"/>
      <c r="AD1230" s="267">
        <f t="shared" si="45"/>
        <v>0</v>
      </c>
      <c r="AE1230" s="268"/>
      <c r="AF1230" s="268"/>
      <c r="AG1230" s="269"/>
    </row>
    <row r="1231" spans="1:33" s="29" customFormat="1" ht="14.25" hidden="1" customHeight="1" x14ac:dyDescent="0.2">
      <c r="A1231" s="43"/>
      <c r="B1231" s="43"/>
      <c r="C1231" s="262"/>
      <c r="D1231" s="262"/>
      <c r="E1231" s="110"/>
      <c r="F1231" s="106" t="s">
        <v>1078</v>
      </c>
      <c r="G1231" s="1392">
        <v>482</v>
      </c>
      <c r="H1231" s="1392"/>
      <c r="I1231" s="264" t="s">
        <v>131</v>
      </c>
      <c r="J1231" s="265"/>
      <c r="K1231" s="265"/>
      <c r="L1231" s="265"/>
      <c r="M1231" s="265"/>
      <c r="N1231" s="265"/>
      <c r="O1231" s="265"/>
      <c r="P1231" s="265"/>
      <c r="Q1231" s="266"/>
      <c r="R1231" s="953">
        <v>0</v>
      </c>
      <c r="S1231" s="953"/>
      <c r="T1231" s="953"/>
      <c r="U1231" s="953"/>
      <c r="V1231" s="953"/>
      <c r="W1231" s="953"/>
      <c r="X1231" s="1345" t="e">
        <f t="shared" si="54"/>
        <v>#DIV/0!</v>
      </c>
      <c r="Y1231" s="1345"/>
      <c r="Z1231" s="267"/>
      <c r="AA1231" s="268"/>
      <c r="AB1231" s="268"/>
      <c r="AC1231" s="269"/>
      <c r="AD1231" s="267">
        <f t="shared" si="45"/>
        <v>0</v>
      </c>
      <c r="AE1231" s="268"/>
      <c r="AF1231" s="268"/>
      <c r="AG1231" s="269"/>
    </row>
    <row r="1232" spans="1:33" s="29" customFormat="1" ht="14.25" hidden="1" customHeight="1" x14ac:dyDescent="0.2">
      <c r="A1232" s="43"/>
      <c r="B1232" s="43"/>
      <c r="C1232" s="262"/>
      <c r="D1232" s="262"/>
      <c r="E1232" s="110"/>
      <c r="F1232" s="106"/>
      <c r="G1232" s="1392"/>
      <c r="H1232" s="1392"/>
      <c r="I1232" s="264" t="s">
        <v>815</v>
      </c>
      <c r="J1232" s="265"/>
      <c r="K1232" s="265"/>
      <c r="L1232" s="265"/>
      <c r="M1232" s="265"/>
      <c r="N1232" s="265"/>
      <c r="O1232" s="265"/>
      <c r="P1232" s="265"/>
      <c r="Q1232" s="266"/>
      <c r="R1232" s="1401"/>
      <c r="S1232" s="1401"/>
      <c r="T1232" s="1401"/>
      <c r="U1232" s="1401"/>
      <c r="V1232" s="1401"/>
      <c r="W1232" s="1401"/>
      <c r="X1232" s="992" t="e">
        <f t="shared" si="54"/>
        <v>#DIV/0!</v>
      </c>
      <c r="Y1232" s="992"/>
      <c r="Z1232" s="991"/>
      <c r="AA1232" s="992"/>
      <c r="AB1232" s="992"/>
      <c r="AC1232" s="993"/>
      <c r="AD1232" s="991">
        <f t="shared" si="45"/>
        <v>0</v>
      </c>
      <c r="AE1232" s="992"/>
      <c r="AF1232" s="992"/>
      <c r="AG1232" s="993"/>
    </row>
    <row r="1233" spans="1:33" s="29" customFormat="1" ht="14.25" hidden="1" customHeight="1" x14ac:dyDescent="0.2">
      <c r="A1233" s="43"/>
      <c r="B1233" s="43"/>
      <c r="C1233" s="262"/>
      <c r="D1233" s="262"/>
      <c r="E1233" s="110"/>
      <c r="F1233" s="106"/>
      <c r="G1233" s="263" t="s">
        <v>313</v>
      </c>
      <c r="H1233" s="263"/>
      <c r="I1233" s="264" t="s">
        <v>314</v>
      </c>
      <c r="J1233" s="265"/>
      <c r="K1233" s="265"/>
      <c r="L1233" s="265"/>
      <c r="M1233" s="265"/>
      <c r="N1233" s="265"/>
      <c r="O1233" s="265"/>
      <c r="P1233" s="265"/>
      <c r="Q1233" s="266"/>
      <c r="R1233" s="953">
        <f>SUM(R1229:R1232)</f>
        <v>0</v>
      </c>
      <c r="S1233" s="953"/>
      <c r="T1233" s="953"/>
      <c r="U1233" s="953"/>
      <c r="V1233" s="953"/>
      <c r="W1233" s="953"/>
      <c r="X1233" s="1345" t="e">
        <f t="shared" si="54"/>
        <v>#DIV/0!</v>
      </c>
      <c r="Y1233" s="1345"/>
      <c r="Z1233" s="991"/>
      <c r="AA1233" s="992"/>
      <c r="AB1233" s="992"/>
      <c r="AC1233" s="993"/>
      <c r="AD1233" s="267">
        <f t="shared" si="45"/>
        <v>0</v>
      </c>
      <c r="AE1233" s="268"/>
      <c r="AF1233" s="268"/>
      <c r="AG1233" s="269"/>
    </row>
    <row r="1234" spans="1:33" s="29" customFormat="1" ht="14.25" hidden="1" customHeight="1" x14ac:dyDescent="0.2">
      <c r="A1234" s="43"/>
      <c r="B1234" s="43"/>
      <c r="C1234" s="262"/>
      <c r="D1234" s="262"/>
      <c r="E1234" s="110"/>
      <c r="F1234" s="106"/>
      <c r="G1234" s="1392"/>
      <c r="H1234" s="1392"/>
      <c r="I1234" s="1034" t="s">
        <v>814</v>
      </c>
      <c r="J1234" s="1035"/>
      <c r="K1234" s="1035"/>
      <c r="L1234" s="1035"/>
      <c r="M1234" s="1035"/>
      <c r="N1234" s="1035"/>
      <c r="O1234" s="1035"/>
      <c r="P1234" s="1035"/>
      <c r="Q1234" s="1036"/>
      <c r="R1234" s="1401">
        <f>SUM(R1233)</f>
        <v>0</v>
      </c>
      <c r="S1234" s="1401"/>
      <c r="T1234" s="1401"/>
      <c r="U1234" s="1401"/>
      <c r="V1234" s="1401"/>
      <c r="W1234" s="1401"/>
      <c r="X1234" s="1386" t="e">
        <f t="shared" si="54"/>
        <v>#DIV/0!</v>
      </c>
      <c r="Y1234" s="1386"/>
      <c r="Z1234" s="991"/>
      <c r="AA1234" s="992"/>
      <c r="AB1234" s="992"/>
      <c r="AC1234" s="993"/>
      <c r="AD1234" s="991">
        <f t="shared" si="45"/>
        <v>0</v>
      </c>
      <c r="AE1234" s="992"/>
      <c r="AF1234" s="992"/>
      <c r="AG1234" s="993"/>
    </row>
    <row r="1235" spans="1:33" s="29" customFormat="1" ht="26.25" hidden="1" customHeight="1" x14ac:dyDescent="0.2">
      <c r="A1235" s="43"/>
      <c r="B1235" s="43"/>
      <c r="C1235" s="1385" t="s">
        <v>939</v>
      </c>
      <c r="D1235" s="1385"/>
      <c r="E1235" s="52"/>
      <c r="F1235" s="126"/>
      <c r="G1235" s="1739"/>
      <c r="H1235" s="1739"/>
      <c r="I1235" s="1824" t="s">
        <v>937</v>
      </c>
      <c r="J1235" s="1825"/>
      <c r="K1235" s="1825"/>
      <c r="L1235" s="1825"/>
      <c r="M1235" s="1825"/>
      <c r="N1235" s="1825"/>
      <c r="O1235" s="1825"/>
      <c r="P1235" s="1825"/>
      <c r="Q1235" s="1826"/>
      <c r="R1235" s="1401"/>
      <c r="S1235" s="1401"/>
      <c r="T1235" s="1401"/>
      <c r="U1235" s="1401"/>
      <c r="V1235" s="1401"/>
      <c r="W1235" s="1401"/>
      <c r="X1235" s="992" t="e">
        <f t="shared" si="54"/>
        <v>#DIV/0!</v>
      </c>
      <c r="Y1235" s="992"/>
      <c r="Z1235" s="991"/>
      <c r="AA1235" s="992"/>
      <c r="AB1235" s="992"/>
      <c r="AC1235" s="993"/>
      <c r="AD1235" s="991">
        <f t="shared" si="45"/>
        <v>0</v>
      </c>
      <c r="AE1235" s="992"/>
      <c r="AF1235" s="992"/>
      <c r="AG1235" s="993"/>
    </row>
    <row r="1236" spans="1:33" s="29" customFormat="1" ht="14.25" hidden="1" customHeight="1" x14ac:dyDescent="0.2">
      <c r="A1236" s="43"/>
      <c r="B1236" s="43"/>
      <c r="C1236" s="262"/>
      <c r="D1236" s="262"/>
      <c r="E1236" s="53">
        <v>451</v>
      </c>
      <c r="F1236" s="42"/>
      <c r="G1236" s="972"/>
      <c r="H1236" s="972"/>
      <c r="I1236" s="961" t="s">
        <v>426</v>
      </c>
      <c r="J1236" s="962"/>
      <c r="K1236" s="962"/>
      <c r="L1236" s="962"/>
      <c r="M1236" s="962"/>
      <c r="N1236" s="962"/>
      <c r="O1236" s="962"/>
      <c r="P1236" s="962"/>
      <c r="Q1236" s="963"/>
      <c r="R1236" s="953"/>
      <c r="S1236" s="953"/>
      <c r="T1236" s="953"/>
      <c r="U1236" s="953"/>
      <c r="V1236" s="953"/>
      <c r="W1236" s="953"/>
      <c r="X1236" s="268" t="e">
        <f t="shared" si="54"/>
        <v>#DIV/0!</v>
      </c>
      <c r="Y1236" s="268"/>
      <c r="Z1236" s="267"/>
      <c r="AA1236" s="268"/>
      <c r="AB1236" s="268"/>
      <c r="AC1236" s="269"/>
      <c r="AD1236" s="267">
        <f t="shared" si="45"/>
        <v>0</v>
      </c>
      <c r="AE1236" s="268"/>
      <c r="AF1236" s="268"/>
      <c r="AG1236" s="269"/>
    </row>
    <row r="1237" spans="1:33" s="29" customFormat="1" ht="14.25" hidden="1" customHeight="1" x14ac:dyDescent="0.2">
      <c r="A1237" s="43"/>
      <c r="B1237" s="43"/>
      <c r="C1237" s="262"/>
      <c r="D1237" s="262"/>
      <c r="E1237" s="110"/>
      <c r="F1237" s="106" t="s">
        <v>938</v>
      </c>
      <c r="G1237" s="1392">
        <v>511</v>
      </c>
      <c r="H1237" s="1392"/>
      <c r="I1237" s="264" t="s">
        <v>765</v>
      </c>
      <c r="J1237" s="265"/>
      <c r="K1237" s="265"/>
      <c r="L1237" s="265"/>
      <c r="M1237" s="265"/>
      <c r="N1237" s="265"/>
      <c r="O1237" s="265"/>
      <c r="P1237" s="265"/>
      <c r="Q1237" s="266"/>
      <c r="R1237" s="953">
        <v>0</v>
      </c>
      <c r="S1237" s="953"/>
      <c r="T1237" s="953"/>
      <c r="U1237" s="953"/>
      <c r="V1237" s="953"/>
      <c r="W1237" s="953"/>
      <c r="X1237" s="1345" t="e">
        <f t="shared" si="54"/>
        <v>#DIV/0!</v>
      </c>
      <c r="Y1237" s="1345"/>
      <c r="Z1237" s="267"/>
      <c r="AA1237" s="268"/>
      <c r="AB1237" s="268"/>
      <c r="AC1237" s="269"/>
      <c r="AD1237" s="267">
        <f t="shared" si="45"/>
        <v>0</v>
      </c>
      <c r="AE1237" s="268"/>
      <c r="AF1237" s="268"/>
      <c r="AG1237" s="269"/>
    </row>
    <row r="1238" spans="1:33" s="29" customFormat="1" ht="14.25" hidden="1" customHeight="1" x14ac:dyDescent="0.2">
      <c r="A1238" s="43"/>
      <c r="B1238" s="43"/>
      <c r="C1238" s="262"/>
      <c r="D1238" s="262"/>
      <c r="E1238" s="110"/>
      <c r="F1238" s="106"/>
      <c r="G1238" s="1392"/>
      <c r="H1238" s="1392"/>
      <c r="I1238" s="264" t="s">
        <v>941</v>
      </c>
      <c r="J1238" s="265"/>
      <c r="K1238" s="265"/>
      <c r="L1238" s="265"/>
      <c r="M1238" s="265"/>
      <c r="N1238" s="265"/>
      <c r="O1238" s="265"/>
      <c r="P1238" s="265"/>
      <c r="Q1238" s="266"/>
      <c r="R1238" s="953"/>
      <c r="S1238" s="953"/>
      <c r="T1238" s="953"/>
      <c r="U1238" s="953"/>
      <c r="V1238" s="953"/>
      <c r="W1238" s="953"/>
      <c r="X1238" s="268" t="e">
        <f t="shared" si="54"/>
        <v>#DIV/0!</v>
      </c>
      <c r="Y1238" s="268"/>
      <c r="Z1238" s="267"/>
      <c r="AA1238" s="268"/>
      <c r="AB1238" s="268"/>
      <c r="AC1238" s="269"/>
      <c r="AD1238" s="267">
        <f t="shared" si="45"/>
        <v>0</v>
      </c>
      <c r="AE1238" s="268"/>
      <c r="AF1238" s="268"/>
      <c r="AG1238" s="269"/>
    </row>
    <row r="1239" spans="1:33" s="29" customFormat="1" ht="14.25" hidden="1" customHeight="1" x14ac:dyDescent="0.2">
      <c r="A1239" s="43"/>
      <c r="B1239" s="43"/>
      <c r="C1239" s="262"/>
      <c r="D1239" s="262"/>
      <c r="E1239" s="110"/>
      <c r="F1239" s="106"/>
      <c r="G1239" s="263" t="s">
        <v>313</v>
      </c>
      <c r="H1239" s="263"/>
      <c r="I1239" s="264" t="s">
        <v>314</v>
      </c>
      <c r="J1239" s="265"/>
      <c r="K1239" s="265"/>
      <c r="L1239" s="265"/>
      <c r="M1239" s="265"/>
      <c r="N1239" s="265"/>
      <c r="O1239" s="265"/>
      <c r="P1239" s="265"/>
      <c r="Q1239" s="266"/>
      <c r="R1239" s="953">
        <f>SUM(R1237:R1237)</f>
        <v>0</v>
      </c>
      <c r="S1239" s="953"/>
      <c r="T1239" s="953"/>
      <c r="U1239" s="953"/>
      <c r="V1239" s="953"/>
      <c r="W1239" s="953"/>
      <c r="X1239" s="1345" t="e">
        <f t="shared" si="54"/>
        <v>#DIV/0!</v>
      </c>
      <c r="Y1239" s="1345"/>
      <c r="Z1239" s="267"/>
      <c r="AA1239" s="268"/>
      <c r="AB1239" s="268"/>
      <c r="AC1239" s="269"/>
      <c r="AD1239" s="267">
        <f t="shared" si="45"/>
        <v>0</v>
      </c>
      <c r="AE1239" s="268"/>
      <c r="AF1239" s="268"/>
      <c r="AG1239" s="269"/>
    </row>
    <row r="1240" spans="1:33" s="29" customFormat="1" ht="14.25" hidden="1" customHeight="1" x14ac:dyDescent="0.2">
      <c r="A1240" s="43"/>
      <c r="B1240" s="43"/>
      <c r="C1240" s="262"/>
      <c r="D1240" s="262"/>
      <c r="E1240" s="110"/>
      <c r="F1240" s="106"/>
      <c r="G1240" s="1392"/>
      <c r="H1240" s="1392"/>
      <c r="I1240" s="1034" t="s">
        <v>940</v>
      </c>
      <c r="J1240" s="1035"/>
      <c r="K1240" s="1035"/>
      <c r="L1240" s="1035"/>
      <c r="M1240" s="1035"/>
      <c r="N1240" s="1035"/>
      <c r="O1240" s="1035"/>
      <c r="P1240" s="1035"/>
      <c r="Q1240" s="1036"/>
      <c r="R1240" s="1401">
        <f>R1239</f>
        <v>0</v>
      </c>
      <c r="S1240" s="1401"/>
      <c r="T1240" s="1401"/>
      <c r="U1240" s="1401"/>
      <c r="V1240" s="1401"/>
      <c r="W1240" s="1401"/>
      <c r="X1240" s="1386" t="e">
        <f t="shared" si="54"/>
        <v>#DIV/0!</v>
      </c>
      <c r="Y1240" s="1386"/>
      <c r="Z1240" s="991"/>
      <c r="AA1240" s="992"/>
      <c r="AB1240" s="992"/>
      <c r="AC1240" s="993"/>
      <c r="AD1240" s="991">
        <f t="shared" si="45"/>
        <v>0</v>
      </c>
      <c r="AE1240" s="992"/>
      <c r="AF1240" s="992"/>
      <c r="AG1240" s="993"/>
    </row>
    <row r="1241" spans="1:33" s="29" customFormat="1" ht="14.25" hidden="1" customHeight="1" x14ac:dyDescent="0.2">
      <c r="A1241" s="43"/>
      <c r="B1241" s="43"/>
      <c r="C1241" s="262"/>
      <c r="D1241" s="262"/>
      <c r="E1241" s="110"/>
      <c r="F1241" s="106"/>
      <c r="G1241" s="1392"/>
      <c r="H1241" s="1392"/>
      <c r="I1241" s="264" t="s">
        <v>683</v>
      </c>
      <c r="J1241" s="265"/>
      <c r="K1241" s="265"/>
      <c r="L1241" s="265"/>
      <c r="M1241" s="265"/>
      <c r="N1241" s="265"/>
      <c r="O1241" s="265"/>
      <c r="P1241" s="265"/>
      <c r="Q1241" s="266"/>
      <c r="R1241" s="1401"/>
      <c r="S1241" s="1401"/>
      <c r="T1241" s="1401"/>
      <c r="U1241" s="1401"/>
      <c r="V1241" s="1401"/>
      <c r="W1241" s="1401"/>
      <c r="X1241" s="992" t="e">
        <f t="shared" si="54"/>
        <v>#DIV/0!</v>
      </c>
      <c r="Y1241" s="992"/>
      <c r="Z1241" s="991"/>
      <c r="AA1241" s="992"/>
      <c r="AB1241" s="992"/>
      <c r="AC1241" s="993"/>
      <c r="AD1241" s="991">
        <f t="shared" si="45"/>
        <v>0</v>
      </c>
      <c r="AE1241" s="992"/>
      <c r="AF1241" s="992"/>
      <c r="AG1241" s="993"/>
    </row>
    <row r="1242" spans="1:33" s="29" customFormat="1" ht="14.25" hidden="1" customHeight="1" x14ac:dyDescent="0.2">
      <c r="A1242" s="43"/>
      <c r="B1242" s="43"/>
      <c r="C1242" s="1390"/>
      <c r="D1242" s="1391"/>
      <c r="E1242" s="110"/>
      <c r="F1242" s="106"/>
      <c r="G1242" s="1368"/>
      <c r="H1242" s="1369"/>
      <c r="I1242" s="264"/>
      <c r="J1242" s="265"/>
      <c r="K1242" s="265"/>
      <c r="L1242" s="265"/>
      <c r="M1242" s="265"/>
      <c r="N1242" s="265"/>
      <c r="O1242" s="265"/>
      <c r="P1242" s="265"/>
      <c r="Q1242" s="265"/>
      <c r="R1242" s="1401"/>
      <c r="S1242" s="1401"/>
      <c r="T1242" s="1401"/>
      <c r="U1242" s="1401"/>
      <c r="V1242" s="1401"/>
      <c r="W1242" s="1401"/>
      <c r="X1242" s="992" t="e">
        <f t="shared" si="54"/>
        <v>#DIV/0!</v>
      </c>
      <c r="Y1242" s="992"/>
      <c r="Z1242" s="991"/>
      <c r="AA1242" s="992"/>
      <c r="AB1242" s="992"/>
      <c r="AC1242" s="992"/>
      <c r="AD1242" s="991">
        <f t="shared" si="45"/>
        <v>0</v>
      </c>
      <c r="AE1242" s="992"/>
      <c r="AF1242" s="992"/>
      <c r="AG1242" s="992"/>
    </row>
    <row r="1243" spans="1:33" s="29" customFormat="1" ht="14.25" customHeight="1" x14ac:dyDescent="0.2">
      <c r="A1243" s="43"/>
      <c r="B1243" s="43"/>
      <c r="C1243" s="262"/>
      <c r="D1243" s="262"/>
      <c r="E1243" s="110"/>
      <c r="F1243" s="106"/>
      <c r="G1243" s="263" t="s">
        <v>313</v>
      </c>
      <c r="H1243" s="263"/>
      <c r="I1243" s="264" t="s">
        <v>314</v>
      </c>
      <c r="J1243" s="265"/>
      <c r="K1243" s="265"/>
      <c r="L1243" s="265"/>
      <c r="M1243" s="265"/>
      <c r="N1243" s="265"/>
      <c r="O1243" s="265"/>
      <c r="P1243" s="265"/>
      <c r="Q1243" s="266"/>
      <c r="R1243" s="953">
        <f>R1198+R1233+R1207+R1239</f>
        <v>44208083</v>
      </c>
      <c r="S1243" s="953"/>
      <c r="T1243" s="953"/>
      <c r="U1243" s="953">
        <f>U1198+U1233+U1207+U1239</f>
        <v>43189160.579999998</v>
      </c>
      <c r="V1243" s="953"/>
      <c r="W1243" s="953"/>
      <c r="X1243" s="1345">
        <f t="shared" si="54"/>
        <v>0.97695167148505391</v>
      </c>
      <c r="Y1243" s="1345"/>
      <c r="Z1243" s="991"/>
      <c r="AA1243" s="992"/>
      <c r="AB1243" s="992"/>
      <c r="AC1243" s="993"/>
      <c r="AD1243" s="267">
        <f t="shared" ref="AD1243:AD1542" si="55">U1243+Z1243</f>
        <v>43189160.579999998</v>
      </c>
      <c r="AE1243" s="268"/>
      <c r="AF1243" s="268"/>
      <c r="AG1243" s="269"/>
    </row>
    <row r="1244" spans="1:33" s="29" customFormat="1" ht="14.25" customHeight="1" x14ac:dyDescent="0.2">
      <c r="A1244" s="43"/>
      <c r="B1244" s="43"/>
      <c r="C1244" s="1619"/>
      <c r="D1244" s="1619"/>
      <c r="E1244" s="110"/>
      <c r="F1244" s="106"/>
      <c r="G1244" s="263" t="s">
        <v>361</v>
      </c>
      <c r="H1244" s="263"/>
      <c r="I1244" s="264" t="s">
        <v>432</v>
      </c>
      <c r="J1244" s="265"/>
      <c r="K1244" s="265"/>
      <c r="L1244" s="265"/>
      <c r="M1244" s="265"/>
      <c r="N1244" s="265"/>
      <c r="O1244" s="265"/>
      <c r="P1244" s="265"/>
      <c r="Q1244" s="266"/>
      <c r="R1244" s="953">
        <f>R1208</f>
        <v>51098</v>
      </c>
      <c r="S1244" s="953"/>
      <c r="T1244" s="953"/>
      <c r="U1244" s="953">
        <f>U1208</f>
        <v>51097.2</v>
      </c>
      <c r="V1244" s="953"/>
      <c r="W1244" s="953"/>
      <c r="X1244" s="1345"/>
      <c r="Y1244" s="1345"/>
      <c r="Z1244" s="991"/>
      <c r="AA1244" s="992"/>
      <c r="AB1244" s="992"/>
      <c r="AC1244" s="993"/>
      <c r="AD1244" s="267">
        <f t="shared" si="55"/>
        <v>51097.2</v>
      </c>
      <c r="AE1244" s="268"/>
      <c r="AF1244" s="268"/>
      <c r="AG1244" s="269"/>
    </row>
    <row r="1245" spans="1:33" s="29" customFormat="1" ht="14.25" customHeight="1" x14ac:dyDescent="0.2">
      <c r="A1245" s="43"/>
      <c r="B1245" s="43"/>
      <c r="C1245" s="262"/>
      <c r="D1245" s="262"/>
      <c r="E1245" s="110"/>
      <c r="F1245" s="106"/>
      <c r="G1245" s="263" t="s">
        <v>840</v>
      </c>
      <c r="H1245" s="263"/>
      <c r="I1245" s="264" t="s">
        <v>1352</v>
      </c>
      <c r="J1245" s="265"/>
      <c r="K1245" s="265"/>
      <c r="L1245" s="265"/>
      <c r="M1245" s="265"/>
      <c r="N1245" s="265"/>
      <c r="O1245" s="265"/>
      <c r="P1245" s="265"/>
      <c r="Q1245" s="266"/>
      <c r="R1245" s="953">
        <f>R1215+R1221+R1195+R1209</f>
        <v>4118800</v>
      </c>
      <c r="S1245" s="953"/>
      <c r="T1245" s="953"/>
      <c r="U1245" s="953">
        <f>U1215+U1221+U1195+U1209</f>
        <v>3794002.8000000003</v>
      </c>
      <c r="V1245" s="953"/>
      <c r="W1245" s="953"/>
      <c r="X1245" s="1345">
        <f t="shared" si="54"/>
        <v>0.92114276002719242</v>
      </c>
      <c r="Y1245" s="1345"/>
      <c r="Z1245" s="267"/>
      <c r="AA1245" s="268"/>
      <c r="AB1245" s="268"/>
      <c r="AC1245" s="269"/>
      <c r="AD1245" s="267">
        <f t="shared" si="55"/>
        <v>3794002.8000000003</v>
      </c>
      <c r="AE1245" s="268"/>
      <c r="AF1245" s="268"/>
      <c r="AG1245" s="269"/>
    </row>
    <row r="1246" spans="1:33" s="29" customFormat="1" ht="25.5" customHeight="1" x14ac:dyDescent="0.2">
      <c r="A1246" s="43"/>
      <c r="B1246" s="43"/>
      <c r="C1246" s="262"/>
      <c r="D1246" s="262"/>
      <c r="E1246" s="110"/>
      <c r="F1246" s="106"/>
      <c r="G1246" s="263" t="s">
        <v>1315</v>
      </c>
      <c r="H1246" s="263"/>
      <c r="I1246" s="264" t="s">
        <v>1965</v>
      </c>
      <c r="J1246" s="265"/>
      <c r="K1246" s="265"/>
      <c r="L1246" s="265"/>
      <c r="M1246" s="265"/>
      <c r="N1246" s="265"/>
      <c r="O1246" s="265"/>
      <c r="P1246" s="265"/>
      <c r="Q1246" s="265"/>
      <c r="R1246" s="953">
        <f>R1222</f>
        <v>749073.25</v>
      </c>
      <c r="S1246" s="953"/>
      <c r="T1246" s="953"/>
      <c r="U1246" s="953">
        <f>U1222</f>
        <v>749073.25</v>
      </c>
      <c r="V1246" s="953"/>
      <c r="W1246" s="953"/>
      <c r="X1246" s="1345">
        <f t="shared" si="54"/>
        <v>1</v>
      </c>
      <c r="Y1246" s="1345"/>
      <c r="Z1246" s="267"/>
      <c r="AA1246" s="268"/>
      <c r="AB1246" s="268"/>
      <c r="AC1246" s="269"/>
      <c r="AD1246" s="267">
        <f t="shared" si="55"/>
        <v>749073.25</v>
      </c>
      <c r="AE1246" s="268"/>
      <c r="AF1246" s="268"/>
      <c r="AG1246" s="269"/>
    </row>
    <row r="1247" spans="1:33" s="29" customFormat="1" ht="14.25" customHeight="1" x14ac:dyDescent="0.2">
      <c r="A1247" s="43"/>
      <c r="B1247" s="43"/>
      <c r="C1247" s="262"/>
      <c r="D1247" s="262"/>
      <c r="E1247" s="110"/>
      <c r="F1247" s="106"/>
      <c r="G1247" s="1392"/>
      <c r="H1247" s="1392"/>
      <c r="I1247" s="1034" t="s">
        <v>433</v>
      </c>
      <c r="J1247" s="1035"/>
      <c r="K1247" s="1035"/>
      <c r="L1247" s="1035"/>
      <c r="M1247" s="1035"/>
      <c r="N1247" s="1035"/>
      <c r="O1247" s="1035"/>
      <c r="P1247" s="1035"/>
      <c r="Q1247" s="1036"/>
      <c r="R1247" s="1401">
        <f>SUM(R1243:T1246)</f>
        <v>49127054.25</v>
      </c>
      <c r="S1247" s="1401"/>
      <c r="T1247" s="1401"/>
      <c r="U1247" s="1401">
        <f>SUM(U1243:W1246)</f>
        <v>47783333.829999998</v>
      </c>
      <c r="V1247" s="1401"/>
      <c r="W1247" s="1401"/>
      <c r="X1247" s="1386">
        <f t="shared" si="54"/>
        <v>0.97264805634056506</v>
      </c>
      <c r="Y1247" s="1386"/>
      <c r="Z1247" s="991"/>
      <c r="AA1247" s="992"/>
      <c r="AB1247" s="992"/>
      <c r="AC1247" s="993"/>
      <c r="AD1247" s="991">
        <f t="shared" si="55"/>
        <v>47783333.829999998</v>
      </c>
      <c r="AE1247" s="992"/>
      <c r="AF1247" s="992"/>
      <c r="AG1247" s="993"/>
    </row>
    <row r="1248" spans="1:33" s="29" customFormat="1" ht="14.25" customHeight="1" x14ac:dyDescent="0.2">
      <c r="A1248" s="43"/>
      <c r="B1248" s="43"/>
      <c r="C1248" s="1393"/>
      <c r="D1248" s="1394"/>
      <c r="E1248" s="110"/>
      <c r="F1248" s="106"/>
      <c r="G1248" s="1368"/>
      <c r="H1248" s="1369"/>
      <c r="I1248" s="1034"/>
      <c r="J1248" s="1035"/>
      <c r="K1248" s="1035"/>
      <c r="L1248" s="1035"/>
      <c r="M1248" s="1035"/>
      <c r="N1248" s="1035"/>
      <c r="O1248" s="1035"/>
      <c r="P1248" s="1035"/>
      <c r="Q1248" s="1035"/>
      <c r="R1248" s="1401"/>
      <c r="S1248" s="1401"/>
      <c r="T1248" s="1401"/>
      <c r="U1248" s="1401"/>
      <c r="V1248" s="1401"/>
      <c r="W1248" s="1401"/>
      <c r="X1248" s="992"/>
      <c r="Y1248" s="992"/>
      <c r="Z1248" s="991"/>
      <c r="AA1248" s="992"/>
      <c r="AB1248" s="992"/>
      <c r="AC1248" s="992"/>
      <c r="AD1248" s="991"/>
      <c r="AE1248" s="992"/>
      <c r="AF1248" s="992"/>
      <c r="AG1248" s="992"/>
    </row>
    <row r="1249" spans="1:33" s="29" customFormat="1" ht="14.25" customHeight="1" x14ac:dyDescent="0.2">
      <c r="A1249" s="43"/>
      <c r="B1249" s="43"/>
      <c r="C1249" s="2063"/>
      <c r="D1249" s="2064"/>
      <c r="E1249" s="133"/>
      <c r="F1249" s="119"/>
      <c r="G1249" s="2065"/>
      <c r="H1249" s="2066"/>
      <c r="I1249" s="965" t="s">
        <v>434</v>
      </c>
      <c r="J1249" s="966"/>
      <c r="K1249" s="966"/>
      <c r="L1249" s="966"/>
      <c r="M1249" s="966"/>
      <c r="N1249" s="966"/>
      <c r="O1249" s="966"/>
      <c r="P1249" s="966"/>
      <c r="Q1249" s="966"/>
      <c r="R1249" s="1653"/>
      <c r="S1249" s="1653"/>
      <c r="T1249" s="1653"/>
      <c r="U1249" s="1653"/>
      <c r="V1249" s="1653"/>
      <c r="W1249" s="1653"/>
      <c r="X1249" s="1655"/>
      <c r="Y1249" s="1655"/>
      <c r="Z1249" s="2116"/>
      <c r="AA1249" s="1655"/>
      <c r="AB1249" s="1655"/>
      <c r="AC1249" s="1655"/>
      <c r="AD1249" s="2116"/>
      <c r="AE1249" s="1655"/>
      <c r="AF1249" s="1655"/>
      <c r="AG1249" s="1655"/>
    </row>
    <row r="1250" spans="1:33" s="29" customFormat="1" ht="14.25" customHeight="1" x14ac:dyDescent="0.2">
      <c r="A1250" s="43"/>
      <c r="B1250" s="43"/>
      <c r="C1250" s="1829" t="s">
        <v>460</v>
      </c>
      <c r="D1250" s="1830"/>
      <c r="E1250" s="47"/>
      <c r="F1250" s="118"/>
      <c r="G1250" s="2052"/>
      <c r="H1250" s="2053"/>
      <c r="I1250" s="976" t="s">
        <v>436</v>
      </c>
      <c r="J1250" s="977"/>
      <c r="K1250" s="977"/>
      <c r="L1250" s="977"/>
      <c r="M1250" s="977"/>
      <c r="N1250" s="977"/>
      <c r="O1250" s="977"/>
      <c r="P1250" s="977"/>
      <c r="Q1250" s="977"/>
      <c r="R1250" s="1654"/>
      <c r="S1250" s="1654"/>
      <c r="T1250" s="1654"/>
      <c r="U1250" s="1654"/>
      <c r="V1250" s="1654"/>
      <c r="W1250" s="1654"/>
      <c r="X1250" s="969"/>
      <c r="Y1250" s="969"/>
      <c r="Z1250" s="968"/>
      <c r="AA1250" s="969"/>
      <c r="AB1250" s="969"/>
      <c r="AC1250" s="969"/>
      <c r="AD1250" s="968"/>
      <c r="AE1250" s="969"/>
      <c r="AF1250" s="969"/>
      <c r="AG1250" s="969"/>
    </row>
    <row r="1251" spans="1:33" s="29" customFormat="1" ht="20.25" customHeight="1" x14ac:dyDescent="0.2">
      <c r="A1251" s="43"/>
      <c r="B1251" s="43"/>
      <c r="C1251" s="1627" t="s">
        <v>976</v>
      </c>
      <c r="D1251" s="1628"/>
      <c r="E1251" s="130"/>
      <c r="F1251" s="106"/>
      <c r="G1251" s="1791"/>
      <c r="H1251" s="1792"/>
      <c r="I1251" s="1034" t="s">
        <v>975</v>
      </c>
      <c r="J1251" s="1035"/>
      <c r="K1251" s="1035"/>
      <c r="L1251" s="1035"/>
      <c r="M1251" s="1035"/>
      <c r="N1251" s="1035"/>
      <c r="O1251" s="1035"/>
      <c r="P1251" s="1035"/>
      <c r="Q1251" s="1035"/>
      <c r="R1251" s="953"/>
      <c r="S1251" s="953"/>
      <c r="T1251" s="953"/>
      <c r="U1251" s="953"/>
      <c r="V1251" s="953"/>
      <c r="W1251" s="953"/>
      <c r="X1251" s="268"/>
      <c r="Y1251" s="268"/>
      <c r="Z1251" s="267"/>
      <c r="AA1251" s="268"/>
      <c r="AB1251" s="268"/>
      <c r="AC1251" s="268"/>
      <c r="AD1251" s="267"/>
      <c r="AE1251" s="268"/>
      <c r="AF1251" s="268"/>
      <c r="AG1251" s="268"/>
    </row>
    <row r="1252" spans="1:33" s="29" customFormat="1" ht="14.25" customHeight="1" x14ac:dyDescent="0.2">
      <c r="A1252" s="43"/>
      <c r="B1252" s="43"/>
      <c r="C1252" s="1393"/>
      <c r="D1252" s="1394"/>
      <c r="E1252" s="53">
        <v>912</v>
      </c>
      <c r="F1252" s="42"/>
      <c r="G1252" s="1555"/>
      <c r="H1252" s="1556"/>
      <c r="I1252" s="961" t="s">
        <v>439</v>
      </c>
      <c r="J1252" s="962"/>
      <c r="K1252" s="962"/>
      <c r="L1252" s="962"/>
      <c r="M1252" s="962"/>
      <c r="N1252" s="962"/>
      <c r="O1252" s="962"/>
      <c r="P1252" s="962"/>
      <c r="Q1252" s="962"/>
      <c r="R1252" s="953"/>
      <c r="S1252" s="953"/>
      <c r="T1252" s="953"/>
      <c r="U1252" s="953"/>
      <c r="V1252" s="953"/>
      <c r="W1252" s="953"/>
      <c r="X1252" s="268"/>
      <c r="Y1252" s="268"/>
      <c r="Z1252" s="267"/>
      <c r="AA1252" s="268"/>
      <c r="AB1252" s="268"/>
      <c r="AC1252" s="268"/>
      <c r="AD1252" s="267"/>
      <c r="AE1252" s="268"/>
      <c r="AF1252" s="268"/>
      <c r="AG1252" s="268"/>
    </row>
    <row r="1253" spans="1:33" s="29" customFormat="1" ht="14.25" customHeight="1" x14ac:dyDescent="0.2">
      <c r="A1253" s="43"/>
      <c r="B1253" s="43"/>
      <c r="C1253" s="1393"/>
      <c r="D1253" s="1394"/>
      <c r="E1253" s="130"/>
      <c r="F1253" s="106" t="s">
        <v>1133</v>
      </c>
      <c r="G1253" s="1791">
        <v>463</v>
      </c>
      <c r="H1253" s="1792"/>
      <c r="I1253" s="1034" t="s">
        <v>440</v>
      </c>
      <c r="J1253" s="1035"/>
      <c r="K1253" s="1035"/>
      <c r="L1253" s="1035"/>
      <c r="M1253" s="1035"/>
      <c r="N1253" s="1035"/>
      <c r="O1253" s="1035"/>
      <c r="P1253" s="1035"/>
      <c r="Q1253" s="1035"/>
      <c r="R1253" s="1401">
        <f>R3119+R3138+R3159+R3179</f>
        <v>86967517.319999993</v>
      </c>
      <c r="S1253" s="1401"/>
      <c r="T1253" s="1401"/>
      <c r="U1253" s="1401">
        <f>U3119+U3138+U3159+U3179</f>
        <v>71416890.710000008</v>
      </c>
      <c r="V1253" s="1401"/>
      <c r="W1253" s="1401"/>
      <c r="X1253" s="1386">
        <f t="shared" si="54"/>
        <v>0.82119040431175105</v>
      </c>
      <c r="Y1253" s="1386"/>
      <c r="Z1253" s="991"/>
      <c r="AA1253" s="992"/>
      <c r="AB1253" s="992"/>
      <c r="AC1253" s="992"/>
      <c r="AD1253" s="991">
        <f t="shared" si="55"/>
        <v>71416890.710000008</v>
      </c>
      <c r="AE1253" s="992"/>
      <c r="AF1253" s="992"/>
      <c r="AG1253" s="992"/>
    </row>
    <row r="1254" spans="1:33" s="29" customFormat="1" ht="14.25" customHeight="1" x14ac:dyDescent="0.2">
      <c r="A1254" s="43"/>
      <c r="B1254" s="43"/>
      <c r="C1254" s="262"/>
      <c r="D1254" s="262"/>
      <c r="E1254" s="110"/>
      <c r="F1254" s="106"/>
      <c r="G1254" s="1392"/>
      <c r="H1254" s="1392"/>
      <c r="I1254" s="264" t="s">
        <v>453</v>
      </c>
      <c r="J1254" s="265"/>
      <c r="K1254" s="265"/>
      <c r="L1254" s="265"/>
      <c r="M1254" s="265"/>
      <c r="N1254" s="265"/>
      <c r="O1254" s="265"/>
      <c r="P1254" s="265"/>
      <c r="Q1254" s="266"/>
      <c r="R1254" s="953"/>
      <c r="S1254" s="953"/>
      <c r="T1254" s="953"/>
      <c r="U1254" s="953"/>
      <c r="V1254" s="953"/>
      <c r="W1254" s="953"/>
      <c r="X1254" s="268"/>
      <c r="Y1254" s="268"/>
      <c r="Z1254" s="267"/>
      <c r="AA1254" s="268"/>
      <c r="AB1254" s="268"/>
      <c r="AC1254" s="269"/>
      <c r="AD1254" s="267"/>
      <c r="AE1254" s="268"/>
      <c r="AF1254" s="268"/>
      <c r="AG1254" s="269"/>
    </row>
    <row r="1255" spans="1:33" s="29" customFormat="1" ht="14.25" customHeight="1" x14ac:dyDescent="0.2">
      <c r="A1255" s="43"/>
      <c r="B1255" s="43"/>
      <c r="C1255" s="262"/>
      <c r="D1255" s="262"/>
      <c r="E1255" s="110"/>
      <c r="F1255" s="106"/>
      <c r="G1255" s="263" t="s">
        <v>313</v>
      </c>
      <c r="H1255" s="263"/>
      <c r="I1255" s="264" t="s">
        <v>314</v>
      </c>
      <c r="J1255" s="265"/>
      <c r="K1255" s="265"/>
      <c r="L1255" s="265"/>
      <c r="M1255" s="265"/>
      <c r="N1255" s="265"/>
      <c r="O1255" s="265"/>
      <c r="P1255" s="265"/>
      <c r="Q1255" s="266"/>
      <c r="R1255" s="953">
        <f>SUM(R1253:R1254)</f>
        <v>86967517.319999993</v>
      </c>
      <c r="S1255" s="953"/>
      <c r="T1255" s="953"/>
      <c r="U1255" s="953">
        <f>SUM(U1253:U1254)</f>
        <v>71416890.710000008</v>
      </c>
      <c r="V1255" s="953"/>
      <c r="W1255" s="953"/>
      <c r="X1255" s="1345">
        <f t="shared" si="54"/>
        <v>0.82119040431175105</v>
      </c>
      <c r="Y1255" s="1345"/>
      <c r="Z1255" s="267"/>
      <c r="AA1255" s="268"/>
      <c r="AB1255" s="268"/>
      <c r="AC1255" s="269"/>
      <c r="AD1255" s="267">
        <f t="shared" si="55"/>
        <v>71416890.710000008</v>
      </c>
      <c r="AE1255" s="268"/>
      <c r="AF1255" s="268"/>
      <c r="AG1255" s="269"/>
    </row>
    <row r="1256" spans="1:33" s="29" customFormat="1" ht="14.25" customHeight="1" x14ac:dyDescent="0.2">
      <c r="A1256" s="43"/>
      <c r="B1256" s="43"/>
      <c r="C1256" s="262"/>
      <c r="D1256" s="262"/>
      <c r="E1256" s="110"/>
      <c r="F1256" s="106"/>
      <c r="G1256" s="1392"/>
      <c r="H1256" s="1392"/>
      <c r="I1256" s="1034" t="s">
        <v>454</v>
      </c>
      <c r="J1256" s="1035"/>
      <c r="K1256" s="1035"/>
      <c r="L1256" s="1035"/>
      <c r="M1256" s="1035"/>
      <c r="N1256" s="1035"/>
      <c r="O1256" s="1035"/>
      <c r="P1256" s="1035"/>
      <c r="Q1256" s="1036"/>
      <c r="R1256" s="1401">
        <f>SUM(R1255)</f>
        <v>86967517.319999993</v>
      </c>
      <c r="S1256" s="1401"/>
      <c r="T1256" s="1401"/>
      <c r="U1256" s="1401">
        <f>SUM(U1255)</f>
        <v>71416890.710000008</v>
      </c>
      <c r="V1256" s="1401"/>
      <c r="W1256" s="1401"/>
      <c r="X1256" s="1386">
        <f t="shared" si="54"/>
        <v>0.82119040431175105</v>
      </c>
      <c r="Y1256" s="1386"/>
      <c r="Z1256" s="991"/>
      <c r="AA1256" s="992"/>
      <c r="AB1256" s="992"/>
      <c r="AC1256" s="993"/>
      <c r="AD1256" s="991">
        <f t="shared" si="55"/>
        <v>71416890.710000008</v>
      </c>
      <c r="AE1256" s="992"/>
      <c r="AF1256" s="992"/>
      <c r="AG1256" s="993"/>
    </row>
    <row r="1257" spans="1:33" s="29" customFormat="1" ht="14.25" customHeight="1" x14ac:dyDescent="0.2">
      <c r="A1257" s="43"/>
      <c r="B1257" s="43"/>
      <c r="C1257" s="262"/>
      <c r="D1257" s="262"/>
      <c r="E1257" s="110"/>
      <c r="F1257" s="106"/>
      <c r="G1257" s="1392"/>
      <c r="H1257" s="1392"/>
      <c r="I1257" s="1034"/>
      <c r="J1257" s="1035"/>
      <c r="K1257" s="1035"/>
      <c r="L1257" s="1035"/>
      <c r="M1257" s="1035"/>
      <c r="N1257" s="1035"/>
      <c r="O1257" s="1035"/>
      <c r="P1257" s="1035"/>
      <c r="Q1257" s="1036"/>
      <c r="R1257" s="1401"/>
      <c r="S1257" s="1401"/>
      <c r="T1257" s="1401"/>
      <c r="U1257" s="1401"/>
      <c r="V1257" s="1401"/>
      <c r="W1257" s="1401"/>
      <c r="X1257" s="992"/>
      <c r="Y1257" s="992"/>
      <c r="Z1257" s="991"/>
      <c r="AA1257" s="992"/>
      <c r="AB1257" s="992"/>
      <c r="AC1257" s="993"/>
      <c r="AD1257" s="991"/>
      <c r="AE1257" s="992"/>
      <c r="AF1257" s="992"/>
      <c r="AG1257" s="993"/>
    </row>
    <row r="1258" spans="1:33" s="29" customFormat="1" ht="14.25" customHeight="1" x14ac:dyDescent="0.2">
      <c r="A1258" s="76"/>
      <c r="B1258" s="77"/>
      <c r="C1258" s="1548"/>
      <c r="D1258" s="1548"/>
      <c r="E1258" s="78"/>
      <c r="F1258" s="79"/>
      <c r="G1258" s="1549">
        <v>463</v>
      </c>
      <c r="H1258" s="1549"/>
      <c r="I1258" s="1613" t="s">
        <v>455</v>
      </c>
      <c r="J1258" s="1614"/>
      <c r="K1258" s="1614"/>
      <c r="L1258" s="1614"/>
      <c r="M1258" s="1614"/>
      <c r="N1258" s="1614"/>
      <c r="O1258" s="1614"/>
      <c r="P1258" s="1614"/>
      <c r="Q1258" s="1615"/>
      <c r="R1258" s="1822"/>
      <c r="S1258" s="1822"/>
      <c r="T1258" s="1822"/>
      <c r="U1258" s="1671"/>
      <c r="V1258" s="1671"/>
      <c r="W1258" s="1671"/>
      <c r="X1258" s="1672"/>
      <c r="Y1258" s="1673"/>
      <c r="Z1258" s="1674"/>
      <c r="AA1258" s="1675"/>
      <c r="AB1258" s="1675"/>
      <c r="AC1258" s="1676"/>
      <c r="AD1258" s="1677"/>
      <c r="AE1258" s="1672"/>
      <c r="AF1258" s="1672"/>
      <c r="AG1258" s="1673"/>
    </row>
    <row r="1259" spans="1:33" s="29" customFormat="1" ht="14.25" customHeight="1" x14ac:dyDescent="0.2">
      <c r="A1259" s="80"/>
      <c r="B1259" s="81"/>
      <c r="C1259" s="1597" t="s">
        <v>435</v>
      </c>
      <c r="D1259" s="1597"/>
      <c r="E1259" s="82"/>
      <c r="F1259" s="83"/>
      <c r="G1259" s="1598"/>
      <c r="H1259" s="1598"/>
      <c r="I1259" s="1610" t="s">
        <v>436</v>
      </c>
      <c r="J1259" s="1611"/>
      <c r="K1259" s="1611"/>
      <c r="L1259" s="1611"/>
      <c r="M1259" s="1611"/>
      <c r="N1259" s="1611"/>
      <c r="O1259" s="1611"/>
      <c r="P1259" s="1611"/>
      <c r="Q1259" s="1612"/>
      <c r="R1259" s="1599"/>
      <c r="S1259" s="1599"/>
      <c r="T1259" s="1599"/>
      <c r="U1259" s="1600"/>
      <c r="V1259" s="1600"/>
      <c r="W1259" s="1600"/>
      <c r="X1259" s="1601"/>
      <c r="Y1259" s="1602"/>
      <c r="Z1259" s="1603"/>
      <c r="AA1259" s="1604"/>
      <c r="AB1259" s="1604"/>
      <c r="AC1259" s="1605"/>
      <c r="AD1259" s="1606"/>
      <c r="AE1259" s="1601"/>
      <c r="AF1259" s="1601"/>
      <c r="AG1259" s="1602"/>
    </row>
    <row r="1260" spans="1:33" s="29" customFormat="1" ht="14.25" customHeight="1" x14ac:dyDescent="0.2">
      <c r="A1260" s="84"/>
      <c r="B1260" s="85"/>
      <c r="C1260" s="1565" t="s">
        <v>437</v>
      </c>
      <c r="D1260" s="1565"/>
      <c r="E1260" s="86"/>
      <c r="F1260" s="42"/>
      <c r="G1260" s="1566"/>
      <c r="H1260" s="1566"/>
      <c r="I1260" s="958" t="s">
        <v>438</v>
      </c>
      <c r="J1260" s="959"/>
      <c r="K1260" s="959"/>
      <c r="L1260" s="959"/>
      <c r="M1260" s="959"/>
      <c r="N1260" s="959"/>
      <c r="O1260" s="959"/>
      <c r="P1260" s="959"/>
      <c r="Q1260" s="960"/>
      <c r="R1260" s="973"/>
      <c r="S1260" s="973"/>
      <c r="T1260" s="973"/>
      <c r="U1260" s="964"/>
      <c r="V1260" s="964"/>
      <c r="W1260" s="964"/>
      <c r="X1260" s="855"/>
      <c r="Y1260" s="856"/>
      <c r="Z1260" s="851"/>
      <c r="AA1260" s="852"/>
      <c r="AB1260" s="852"/>
      <c r="AC1260" s="853"/>
      <c r="AD1260" s="854"/>
      <c r="AE1260" s="855"/>
      <c r="AF1260" s="855"/>
      <c r="AG1260" s="856"/>
    </row>
    <row r="1261" spans="1:33" s="29" customFormat="1" ht="14.25" customHeight="1" x14ac:dyDescent="0.2">
      <c r="A1261" s="84"/>
      <c r="B1261" s="85"/>
      <c r="C1261" s="1578"/>
      <c r="D1261" s="1578"/>
      <c r="E1261" s="53">
        <v>912</v>
      </c>
      <c r="F1261" s="42"/>
      <c r="G1261" s="972"/>
      <c r="H1261" s="972"/>
      <c r="I1261" s="961" t="s">
        <v>439</v>
      </c>
      <c r="J1261" s="962"/>
      <c r="K1261" s="962"/>
      <c r="L1261" s="962"/>
      <c r="M1261" s="962"/>
      <c r="N1261" s="962"/>
      <c r="O1261" s="962"/>
      <c r="P1261" s="962"/>
      <c r="Q1261" s="963"/>
      <c r="R1261" s="980"/>
      <c r="S1261" s="980"/>
      <c r="T1261" s="980"/>
      <c r="U1261" s="964"/>
      <c r="V1261" s="964"/>
      <c r="W1261" s="964"/>
      <c r="X1261" s="855"/>
      <c r="Y1261" s="856"/>
      <c r="Z1261" s="851"/>
      <c r="AA1261" s="852"/>
      <c r="AB1261" s="852"/>
      <c r="AC1261" s="853"/>
      <c r="AD1261" s="854"/>
      <c r="AE1261" s="855"/>
      <c r="AF1261" s="855"/>
      <c r="AG1261" s="856"/>
    </row>
    <row r="1262" spans="1:33" s="29" customFormat="1" ht="14.25" customHeight="1" x14ac:dyDescent="0.2">
      <c r="A1262" s="84"/>
      <c r="B1262" s="103"/>
      <c r="C1262" s="971"/>
      <c r="D1262" s="971"/>
      <c r="E1262" s="53"/>
      <c r="F1262" s="42"/>
      <c r="G1262" s="972"/>
      <c r="H1262" s="972"/>
      <c r="I1262" s="961" t="s">
        <v>441</v>
      </c>
      <c r="J1262" s="962"/>
      <c r="K1262" s="962"/>
      <c r="L1262" s="962"/>
      <c r="M1262" s="962"/>
      <c r="N1262" s="962"/>
      <c r="O1262" s="962"/>
      <c r="P1262" s="962"/>
      <c r="Q1262" s="963"/>
      <c r="R1262" s="964">
        <v>700000</v>
      </c>
      <c r="S1262" s="964"/>
      <c r="T1262" s="964"/>
      <c r="U1262" s="964">
        <v>631249.29</v>
      </c>
      <c r="V1262" s="964"/>
      <c r="W1262" s="964"/>
      <c r="X1262" s="1644">
        <f t="shared" si="54"/>
        <v>0.90178470000000011</v>
      </c>
      <c r="Y1262" s="1400"/>
      <c r="Z1262" s="851"/>
      <c r="AA1262" s="852"/>
      <c r="AB1262" s="852"/>
      <c r="AC1262" s="853"/>
      <c r="AD1262" s="854">
        <f t="shared" ref="AD1262:AD1271" si="56">U1262+AA1262</f>
        <v>631249.29</v>
      </c>
      <c r="AE1262" s="855"/>
      <c r="AF1262" s="855"/>
      <c r="AG1262" s="856"/>
    </row>
    <row r="1263" spans="1:33" s="29" customFormat="1" ht="14.25" customHeight="1" x14ac:dyDescent="0.2">
      <c r="A1263" s="84"/>
      <c r="B1263" s="103"/>
      <c r="C1263" s="971"/>
      <c r="D1263" s="971"/>
      <c r="E1263" s="53"/>
      <c r="F1263" s="42"/>
      <c r="G1263" s="972"/>
      <c r="H1263" s="972"/>
      <c r="I1263" s="961" t="s">
        <v>442</v>
      </c>
      <c r="J1263" s="962"/>
      <c r="K1263" s="962"/>
      <c r="L1263" s="962"/>
      <c r="M1263" s="962"/>
      <c r="N1263" s="962"/>
      <c r="O1263" s="962"/>
      <c r="P1263" s="962"/>
      <c r="Q1263" s="963"/>
      <c r="R1263" s="964">
        <v>9300000</v>
      </c>
      <c r="S1263" s="964"/>
      <c r="T1263" s="964"/>
      <c r="U1263" s="964">
        <v>9080727.4600000009</v>
      </c>
      <c r="V1263" s="964"/>
      <c r="W1263" s="964"/>
      <c r="X1263" s="1644">
        <f t="shared" si="54"/>
        <v>0.97642230752688186</v>
      </c>
      <c r="Y1263" s="1400"/>
      <c r="Z1263" s="851"/>
      <c r="AA1263" s="852"/>
      <c r="AB1263" s="852"/>
      <c r="AC1263" s="853"/>
      <c r="AD1263" s="854">
        <f t="shared" si="56"/>
        <v>9080727.4600000009</v>
      </c>
      <c r="AE1263" s="855"/>
      <c r="AF1263" s="855"/>
      <c r="AG1263" s="856"/>
    </row>
    <row r="1264" spans="1:33" s="29" customFormat="1" ht="14.25" customHeight="1" x14ac:dyDescent="0.2">
      <c r="A1264" s="84"/>
      <c r="B1264" s="103"/>
      <c r="C1264" s="971"/>
      <c r="D1264" s="971"/>
      <c r="E1264" s="53"/>
      <c r="F1264" s="42"/>
      <c r="G1264" s="972"/>
      <c r="H1264" s="972"/>
      <c r="I1264" s="961" t="s">
        <v>443</v>
      </c>
      <c r="J1264" s="962"/>
      <c r="K1264" s="962"/>
      <c r="L1264" s="962"/>
      <c r="M1264" s="962"/>
      <c r="N1264" s="962"/>
      <c r="O1264" s="962"/>
      <c r="P1264" s="962"/>
      <c r="Q1264" s="963"/>
      <c r="R1264" s="964">
        <v>2900000</v>
      </c>
      <c r="S1264" s="964"/>
      <c r="T1264" s="964"/>
      <c r="U1264" s="964">
        <v>2608408.33</v>
      </c>
      <c r="V1264" s="964"/>
      <c r="W1264" s="964"/>
      <c r="X1264" s="1644">
        <f t="shared" si="54"/>
        <v>0.89945114827586214</v>
      </c>
      <c r="Y1264" s="1400"/>
      <c r="Z1264" s="851"/>
      <c r="AA1264" s="852"/>
      <c r="AB1264" s="852"/>
      <c r="AC1264" s="853"/>
      <c r="AD1264" s="854">
        <f t="shared" si="56"/>
        <v>2608408.33</v>
      </c>
      <c r="AE1264" s="855"/>
      <c r="AF1264" s="855"/>
      <c r="AG1264" s="856"/>
    </row>
    <row r="1265" spans="1:33" s="29" customFormat="1" ht="14.25" customHeight="1" x14ac:dyDescent="0.2">
      <c r="A1265" s="84"/>
      <c r="B1265" s="104"/>
      <c r="C1265" s="971"/>
      <c r="D1265" s="971"/>
      <c r="E1265" s="53"/>
      <c r="F1265" s="42"/>
      <c r="G1265" s="972"/>
      <c r="H1265" s="972"/>
      <c r="I1265" s="961" t="s">
        <v>444</v>
      </c>
      <c r="J1265" s="962"/>
      <c r="K1265" s="962"/>
      <c r="L1265" s="962"/>
      <c r="M1265" s="962"/>
      <c r="N1265" s="962"/>
      <c r="O1265" s="962"/>
      <c r="P1265" s="962"/>
      <c r="Q1265" s="963"/>
      <c r="R1265" s="964">
        <v>12060000</v>
      </c>
      <c r="S1265" s="964"/>
      <c r="T1265" s="964"/>
      <c r="U1265" s="964">
        <v>9831322.0800000001</v>
      </c>
      <c r="V1265" s="964"/>
      <c r="W1265" s="964"/>
      <c r="X1265" s="1644">
        <f t="shared" si="54"/>
        <v>0.81520083582089553</v>
      </c>
      <c r="Y1265" s="1400"/>
      <c r="Z1265" s="851"/>
      <c r="AA1265" s="852"/>
      <c r="AB1265" s="852"/>
      <c r="AC1265" s="853"/>
      <c r="AD1265" s="854">
        <f t="shared" si="56"/>
        <v>9831322.0800000001</v>
      </c>
      <c r="AE1265" s="855"/>
      <c r="AF1265" s="855"/>
      <c r="AG1265" s="856"/>
    </row>
    <row r="1266" spans="1:33" s="29" customFormat="1" ht="14.25" customHeight="1" x14ac:dyDescent="0.2">
      <c r="A1266" s="84"/>
      <c r="B1266" s="104"/>
      <c r="C1266" s="971"/>
      <c r="D1266" s="971"/>
      <c r="E1266" s="53"/>
      <c r="F1266" s="42"/>
      <c r="G1266" s="972"/>
      <c r="H1266" s="972"/>
      <c r="I1266" s="961" t="s">
        <v>445</v>
      </c>
      <c r="J1266" s="962"/>
      <c r="K1266" s="962"/>
      <c r="L1266" s="962"/>
      <c r="M1266" s="962"/>
      <c r="N1266" s="962"/>
      <c r="O1266" s="962"/>
      <c r="P1266" s="962"/>
      <c r="Q1266" s="963"/>
      <c r="R1266" s="964">
        <v>900000</v>
      </c>
      <c r="S1266" s="964"/>
      <c r="T1266" s="964"/>
      <c r="U1266" s="964">
        <v>616560</v>
      </c>
      <c r="V1266" s="964"/>
      <c r="W1266" s="964"/>
      <c r="X1266" s="1644">
        <f t="shared" si="54"/>
        <v>0.68506666666666671</v>
      </c>
      <c r="Y1266" s="1400"/>
      <c r="Z1266" s="851"/>
      <c r="AA1266" s="852"/>
      <c r="AB1266" s="852"/>
      <c r="AC1266" s="853"/>
      <c r="AD1266" s="854">
        <f t="shared" si="56"/>
        <v>616560</v>
      </c>
      <c r="AE1266" s="855"/>
      <c r="AF1266" s="855"/>
      <c r="AG1266" s="856"/>
    </row>
    <row r="1267" spans="1:33" s="29" customFormat="1" ht="14.25" customHeight="1" x14ac:dyDescent="0.2">
      <c r="A1267" s="84"/>
      <c r="B1267" s="104"/>
      <c r="C1267" s="971"/>
      <c r="D1267" s="971"/>
      <c r="E1267" s="53"/>
      <c r="F1267" s="42"/>
      <c r="G1267" s="972"/>
      <c r="H1267" s="972"/>
      <c r="I1267" s="961" t="s">
        <v>446</v>
      </c>
      <c r="J1267" s="962"/>
      <c r="K1267" s="962"/>
      <c r="L1267" s="962"/>
      <c r="M1267" s="962"/>
      <c r="N1267" s="962"/>
      <c r="O1267" s="962"/>
      <c r="P1267" s="962"/>
      <c r="Q1267" s="963"/>
      <c r="R1267" s="964">
        <v>2225000</v>
      </c>
      <c r="S1267" s="964"/>
      <c r="T1267" s="964"/>
      <c r="U1267" s="964">
        <v>1690946.92</v>
      </c>
      <c r="V1267" s="964"/>
      <c r="W1267" s="964"/>
      <c r="X1267" s="1644">
        <f t="shared" si="54"/>
        <v>0.75997614382022471</v>
      </c>
      <c r="Y1267" s="1400"/>
      <c r="Z1267" s="851"/>
      <c r="AA1267" s="852"/>
      <c r="AB1267" s="852"/>
      <c r="AC1267" s="853"/>
      <c r="AD1267" s="854">
        <f t="shared" si="56"/>
        <v>1690946.92</v>
      </c>
      <c r="AE1267" s="855"/>
      <c r="AF1267" s="855"/>
      <c r="AG1267" s="856"/>
    </row>
    <row r="1268" spans="1:33" s="29" customFormat="1" ht="14.25" customHeight="1" x14ac:dyDescent="0.2">
      <c r="A1268" s="84"/>
      <c r="B1268" s="104"/>
      <c r="C1268" s="971"/>
      <c r="D1268" s="971"/>
      <c r="E1268" s="53"/>
      <c r="F1268" s="42"/>
      <c r="G1268" s="972"/>
      <c r="H1268" s="972"/>
      <c r="I1268" s="961" t="s">
        <v>447</v>
      </c>
      <c r="J1268" s="962"/>
      <c r="K1268" s="962"/>
      <c r="L1268" s="962"/>
      <c r="M1268" s="962"/>
      <c r="N1268" s="962"/>
      <c r="O1268" s="962"/>
      <c r="P1268" s="962"/>
      <c r="Q1268" s="963"/>
      <c r="R1268" s="964">
        <v>500000</v>
      </c>
      <c r="S1268" s="964"/>
      <c r="T1268" s="964"/>
      <c r="U1268" s="964">
        <v>379229.22</v>
      </c>
      <c r="V1268" s="964"/>
      <c r="W1268" s="964"/>
      <c r="X1268" s="1644">
        <f t="shared" si="54"/>
        <v>0.75845843999999996</v>
      </c>
      <c r="Y1268" s="1400"/>
      <c r="Z1268" s="851"/>
      <c r="AA1268" s="852"/>
      <c r="AB1268" s="852"/>
      <c r="AC1268" s="853"/>
      <c r="AD1268" s="854">
        <f t="shared" si="56"/>
        <v>379229.22</v>
      </c>
      <c r="AE1268" s="855"/>
      <c r="AF1268" s="855"/>
      <c r="AG1268" s="856"/>
    </row>
    <row r="1269" spans="1:33" s="29" customFormat="1" ht="14.25" customHeight="1" x14ac:dyDescent="0.2">
      <c r="A1269" s="84"/>
      <c r="B1269" s="104"/>
      <c r="C1269" s="971"/>
      <c r="D1269" s="971"/>
      <c r="E1269" s="53"/>
      <c r="F1269" s="42"/>
      <c r="G1269" s="972"/>
      <c r="H1269" s="972"/>
      <c r="I1269" s="961" t="s">
        <v>448</v>
      </c>
      <c r="J1269" s="962"/>
      <c r="K1269" s="962"/>
      <c r="L1269" s="962"/>
      <c r="M1269" s="962"/>
      <c r="N1269" s="962"/>
      <c r="O1269" s="962"/>
      <c r="P1269" s="962"/>
      <c r="Q1269" s="963"/>
      <c r="R1269" s="964">
        <v>3300000</v>
      </c>
      <c r="S1269" s="964"/>
      <c r="T1269" s="964"/>
      <c r="U1269" s="964">
        <v>1812680</v>
      </c>
      <c r="V1269" s="964"/>
      <c r="W1269" s="964"/>
      <c r="X1269" s="1644">
        <f t="shared" si="54"/>
        <v>0.54929696969696973</v>
      </c>
      <c r="Y1269" s="1400"/>
      <c r="Z1269" s="851"/>
      <c r="AA1269" s="852"/>
      <c r="AB1269" s="852"/>
      <c r="AC1269" s="853"/>
      <c r="AD1269" s="854">
        <f t="shared" si="56"/>
        <v>1812680</v>
      </c>
      <c r="AE1269" s="855"/>
      <c r="AF1269" s="855"/>
      <c r="AG1269" s="856"/>
    </row>
    <row r="1270" spans="1:33" s="29" customFormat="1" ht="14.25" customHeight="1" x14ac:dyDescent="0.2">
      <c r="A1270" s="84"/>
      <c r="B1270" s="104"/>
      <c r="C1270" s="971"/>
      <c r="D1270" s="971"/>
      <c r="E1270" s="53"/>
      <c r="F1270" s="42"/>
      <c r="G1270" s="972"/>
      <c r="H1270" s="972"/>
      <c r="I1270" s="961" t="s">
        <v>449</v>
      </c>
      <c r="J1270" s="962"/>
      <c r="K1270" s="962"/>
      <c r="L1270" s="962"/>
      <c r="M1270" s="962"/>
      <c r="N1270" s="962"/>
      <c r="O1270" s="962"/>
      <c r="P1270" s="962"/>
      <c r="Q1270" s="963"/>
      <c r="R1270" s="964">
        <v>1350000</v>
      </c>
      <c r="S1270" s="964"/>
      <c r="T1270" s="964"/>
      <c r="U1270" s="964">
        <v>1023141.13</v>
      </c>
      <c r="V1270" s="964"/>
      <c r="W1270" s="964"/>
      <c r="X1270" s="1644">
        <f t="shared" si="54"/>
        <v>0.75788231851851851</v>
      </c>
      <c r="Y1270" s="1400"/>
      <c r="Z1270" s="851"/>
      <c r="AA1270" s="852"/>
      <c r="AB1270" s="852"/>
      <c r="AC1270" s="853"/>
      <c r="AD1270" s="854">
        <f t="shared" si="56"/>
        <v>1023141.13</v>
      </c>
      <c r="AE1270" s="855"/>
      <c r="AF1270" s="855"/>
      <c r="AG1270" s="856"/>
    </row>
    <row r="1271" spans="1:33" s="29" customFormat="1" ht="14.25" customHeight="1" x14ac:dyDescent="0.2">
      <c r="A1271" s="84"/>
      <c r="B1271" s="104"/>
      <c r="C1271" s="979"/>
      <c r="D1271" s="979"/>
      <c r="E1271" s="53"/>
      <c r="F1271" s="42"/>
      <c r="G1271" s="972"/>
      <c r="H1271" s="972"/>
      <c r="I1271" s="961" t="s">
        <v>452</v>
      </c>
      <c r="J1271" s="962"/>
      <c r="K1271" s="962"/>
      <c r="L1271" s="962"/>
      <c r="M1271" s="962"/>
      <c r="N1271" s="962"/>
      <c r="O1271" s="962"/>
      <c r="P1271" s="962"/>
      <c r="Q1271" s="963"/>
      <c r="R1271" s="964">
        <v>700000</v>
      </c>
      <c r="S1271" s="964"/>
      <c r="T1271" s="964"/>
      <c r="U1271" s="964">
        <v>623940.26</v>
      </c>
      <c r="V1271" s="964"/>
      <c r="W1271" s="964"/>
      <c r="X1271" s="1644">
        <f t="shared" si="54"/>
        <v>0.89134322857142856</v>
      </c>
      <c r="Y1271" s="1400"/>
      <c r="Z1271" s="851"/>
      <c r="AA1271" s="852"/>
      <c r="AB1271" s="852"/>
      <c r="AC1271" s="853"/>
      <c r="AD1271" s="854">
        <f t="shared" si="56"/>
        <v>623940.26</v>
      </c>
      <c r="AE1271" s="855"/>
      <c r="AF1271" s="855"/>
      <c r="AG1271" s="856"/>
    </row>
    <row r="1272" spans="1:33" s="29" customFormat="1" ht="14.25" customHeight="1" x14ac:dyDescent="0.2">
      <c r="A1272" s="84"/>
      <c r="B1272" s="104"/>
      <c r="C1272" s="971"/>
      <c r="D1272" s="971"/>
      <c r="E1272" s="53"/>
      <c r="F1272" s="42"/>
      <c r="G1272" s="972"/>
      <c r="H1272" s="972"/>
      <c r="I1272" s="961" t="s">
        <v>685</v>
      </c>
      <c r="J1272" s="962"/>
      <c r="K1272" s="962"/>
      <c r="L1272" s="962"/>
      <c r="M1272" s="962"/>
      <c r="N1272" s="962"/>
      <c r="O1272" s="962"/>
      <c r="P1272" s="962"/>
      <c r="Q1272" s="963"/>
      <c r="R1272" s="964"/>
      <c r="S1272" s="964"/>
      <c r="T1272" s="964"/>
      <c r="U1272" s="964"/>
      <c r="V1272" s="964"/>
      <c r="W1272" s="964"/>
      <c r="X1272" s="1644"/>
      <c r="Y1272" s="1400"/>
      <c r="Z1272" s="851"/>
      <c r="AA1272" s="852"/>
      <c r="AB1272" s="852"/>
      <c r="AC1272" s="853"/>
      <c r="AD1272" s="854"/>
      <c r="AE1272" s="855"/>
      <c r="AF1272" s="855"/>
      <c r="AG1272" s="856"/>
    </row>
    <row r="1273" spans="1:33" s="29" customFormat="1" ht="14.25" customHeight="1" x14ac:dyDescent="0.2">
      <c r="A1273" s="84"/>
      <c r="B1273" s="104"/>
      <c r="C1273" s="971"/>
      <c r="D1273" s="971"/>
      <c r="E1273" s="53"/>
      <c r="F1273" s="42"/>
      <c r="G1273" s="981" t="s">
        <v>313</v>
      </c>
      <c r="H1273" s="981"/>
      <c r="I1273" s="961" t="s">
        <v>314</v>
      </c>
      <c r="J1273" s="962"/>
      <c r="K1273" s="962"/>
      <c r="L1273" s="962"/>
      <c r="M1273" s="962"/>
      <c r="N1273" s="962"/>
      <c r="O1273" s="962"/>
      <c r="P1273" s="962"/>
      <c r="Q1273" s="963"/>
      <c r="R1273" s="964">
        <f>SUM(R1262:R1272)</f>
        <v>33935000</v>
      </c>
      <c r="S1273" s="964"/>
      <c r="T1273" s="964"/>
      <c r="U1273" s="964">
        <f>SUM(U1262:U1272)</f>
        <v>28298204.689999998</v>
      </c>
      <c r="V1273" s="964"/>
      <c r="W1273" s="964"/>
      <c r="X1273" s="1644">
        <f t="shared" si="54"/>
        <v>0.83389434772358917</v>
      </c>
      <c r="Y1273" s="1400"/>
      <c r="Z1273" s="851"/>
      <c r="AA1273" s="852"/>
      <c r="AB1273" s="852"/>
      <c r="AC1273" s="853"/>
      <c r="AD1273" s="854">
        <f>U1273+AA1273</f>
        <v>28298204.689999998</v>
      </c>
      <c r="AE1273" s="855"/>
      <c r="AF1273" s="855"/>
      <c r="AG1273" s="856"/>
    </row>
    <row r="1274" spans="1:33" s="29" customFormat="1" ht="14.25" customHeight="1" x14ac:dyDescent="0.2">
      <c r="A1274" s="84"/>
      <c r="B1274" s="104"/>
      <c r="C1274" s="971"/>
      <c r="D1274" s="971"/>
      <c r="E1274" s="53"/>
      <c r="F1274" s="42"/>
      <c r="G1274" s="981"/>
      <c r="H1274" s="981"/>
      <c r="I1274" s="958" t="s">
        <v>684</v>
      </c>
      <c r="J1274" s="959"/>
      <c r="K1274" s="959"/>
      <c r="L1274" s="959"/>
      <c r="M1274" s="959"/>
      <c r="N1274" s="959"/>
      <c r="O1274" s="959"/>
      <c r="P1274" s="959"/>
      <c r="Q1274" s="960"/>
      <c r="R1274" s="957">
        <f>SUM(R1273)</f>
        <v>33935000</v>
      </c>
      <c r="S1274" s="957"/>
      <c r="T1274" s="957"/>
      <c r="U1274" s="957">
        <f>SUM(U1273)</f>
        <v>28298204.689999998</v>
      </c>
      <c r="V1274" s="957"/>
      <c r="W1274" s="957"/>
      <c r="X1274" s="1644">
        <f t="shared" si="54"/>
        <v>0.83389434772358917</v>
      </c>
      <c r="Y1274" s="1400"/>
      <c r="Z1274" s="1547"/>
      <c r="AA1274" s="974"/>
      <c r="AB1274" s="974"/>
      <c r="AC1274" s="975"/>
      <c r="AD1274" s="860">
        <f>U1274+AA1274</f>
        <v>28298204.689999998</v>
      </c>
      <c r="AE1274" s="861"/>
      <c r="AF1274" s="861"/>
      <c r="AG1274" s="862"/>
    </row>
    <row r="1275" spans="1:33" s="29" customFormat="1" ht="14.25" customHeight="1" x14ac:dyDescent="0.2">
      <c r="A1275" s="84"/>
      <c r="B1275" s="104"/>
      <c r="C1275" s="971"/>
      <c r="D1275" s="971"/>
      <c r="E1275" s="53"/>
      <c r="F1275" s="42"/>
      <c r="G1275" s="1574"/>
      <c r="H1275" s="1574"/>
      <c r="I1275" s="958"/>
      <c r="J1275" s="959"/>
      <c r="K1275" s="959"/>
      <c r="L1275" s="959"/>
      <c r="M1275" s="959"/>
      <c r="N1275" s="959"/>
      <c r="O1275" s="959"/>
      <c r="P1275" s="959"/>
      <c r="Q1275" s="960"/>
      <c r="R1275" s="973"/>
      <c r="S1275" s="973"/>
      <c r="T1275" s="973"/>
      <c r="U1275" s="957"/>
      <c r="V1275" s="957"/>
      <c r="W1275" s="957"/>
      <c r="X1275" s="861"/>
      <c r="Y1275" s="862"/>
      <c r="Z1275" s="851"/>
      <c r="AA1275" s="852"/>
      <c r="AB1275" s="852"/>
      <c r="AC1275" s="853"/>
      <c r="AD1275" s="860"/>
      <c r="AE1275" s="861"/>
      <c r="AF1275" s="861"/>
      <c r="AG1275" s="861"/>
    </row>
    <row r="1276" spans="1:33" s="29" customFormat="1" ht="14.25" customHeight="1" x14ac:dyDescent="0.2">
      <c r="A1276" s="76"/>
      <c r="B1276" s="77"/>
      <c r="C1276" s="1548"/>
      <c r="D1276" s="1548"/>
      <c r="E1276" s="78"/>
      <c r="F1276" s="79"/>
      <c r="G1276" s="1549">
        <v>463</v>
      </c>
      <c r="H1276" s="1549"/>
      <c r="I1276" s="1550" t="s">
        <v>456</v>
      </c>
      <c r="J1276" s="1551"/>
      <c r="K1276" s="1551"/>
      <c r="L1276" s="1551"/>
      <c r="M1276" s="1551"/>
      <c r="N1276" s="1551"/>
      <c r="O1276" s="1551"/>
      <c r="P1276" s="1551"/>
      <c r="Q1276" s="1552"/>
      <c r="R1276" s="1591"/>
      <c r="S1276" s="1591"/>
      <c r="T1276" s="1591"/>
      <c r="U1276" s="1592"/>
      <c r="V1276" s="1592"/>
      <c r="W1276" s="1592"/>
      <c r="X1276" s="858"/>
      <c r="Y1276" s="859"/>
      <c r="Z1276" s="1575"/>
      <c r="AA1276" s="1576"/>
      <c r="AB1276" s="1576"/>
      <c r="AC1276" s="1577"/>
      <c r="AD1276" s="857"/>
      <c r="AE1276" s="858"/>
      <c r="AF1276" s="858"/>
      <c r="AG1276" s="859"/>
    </row>
    <row r="1277" spans="1:33" s="29" customFormat="1" ht="14.25" customHeight="1" x14ac:dyDescent="0.2">
      <c r="A1277" s="80"/>
      <c r="B1277" s="81"/>
      <c r="C1277" s="1597" t="s">
        <v>435</v>
      </c>
      <c r="D1277" s="1597"/>
      <c r="E1277" s="82"/>
      <c r="F1277" s="83"/>
      <c r="G1277" s="1598"/>
      <c r="H1277" s="1598"/>
      <c r="I1277" s="1610" t="s">
        <v>436</v>
      </c>
      <c r="J1277" s="1611"/>
      <c r="K1277" s="1611"/>
      <c r="L1277" s="1611"/>
      <c r="M1277" s="1611"/>
      <c r="N1277" s="1611"/>
      <c r="O1277" s="1611"/>
      <c r="P1277" s="1611"/>
      <c r="Q1277" s="1612"/>
      <c r="R1277" s="1599"/>
      <c r="S1277" s="1599"/>
      <c r="T1277" s="1599"/>
      <c r="U1277" s="1600"/>
      <c r="V1277" s="1600"/>
      <c r="W1277" s="1600"/>
      <c r="X1277" s="1601"/>
      <c r="Y1277" s="1602"/>
      <c r="Z1277" s="1603"/>
      <c r="AA1277" s="1604"/>
      <c r="AB1277" s="1604"/>
      <c r="AC1277" s="1605"/>
      <c r="AD1277" s="1606"/>
      <c r="AE1277" s="1601"/>
      <c r="AF1277" s="1601"/>
      <c r="AG1277" s="1602"/>
    </row>
    <row r="1278" spans="1:33" s="29" customFormat="1" ht="14.25" customHeight="1" x14ac:dyDescent="0.2">
      <c r="A1278" s="84"/>
      <c r="B1278" s="85"/>
      <c r="C1278" s="1565" t="s">
        <v>437</v>
      </c>
      <c r="D1278" s="1565"/>
      <c r="E1278" s="86"/>
      <c r="F1278" s="42"/>
      <c r="G1278" s="1566"/>
      <c r="H1278" s="1566"/>
      <c r="I1278" s="958" t="s">
        <v>438</v>
      </c>
      <c r="J1278" s="959"/>
      <c r="K1278" s="959"/>
      <c r="L1278" s="959"/>
      <c r="M1278" s="959"/>
      <c r="N1278" s="959"/>
      <c r="O1278" s="959"/>
      <c r="P1278" s="959"/>
      <c r="Q1278" s="960"/>
      <c r="R1278" s="973"/>
      <c r="S1278" s="973"/>
      <c r="T1278" s="973"/>
      <c r="U1278" s="964"/>
      <c r="V1278" s="964"/>
      <c r="W1278" s="964"/>
      <c r="X1278" s="855"/>
      <c r="Y1278" s="856"/>
      <c r="Z1278" s="851"/>
      <c r="AA1278" s="852"/>
      <c r="AB1278" s="852"/>
      <c r="AC1278" s="853"/>
      <c r="AD1278" s="854"/>
      <c r="AE1278" s="855"/>
      <c r="AF1278" s="855"/>
      <c r="AG1278" s="856"/>
    </row>
    <row r="1279" spans="1:33" s="29" customFormat="1" ht="14.25" customHeight="1" x14ac:dyDescent="0.2">
      <c r="A1279" s="84"/>
      <c r="B1279" s="85"/>
      <c r="C1279" s="1578"/>
      <c r="D1279" s="1578"/>
      <c r="E1279" s="53">
        <v>912</v>
      </c>
      <c r="F1279" s="42"/>
      <c r="G1279" s="972"/>
      <c r="H1279" s="972"/>
      <c r="I1279" s="961" t="s">
        <v>439</v>
      </c>
      <c r="J1279" s="962"/>
      <c r="K1279" s="962"/>
      <c r="L1279" s="962"/>
      <c r="M1279" s="962"/>
      <c r="N1279" s="962"/>
      <c r="O1279" s="962"/>
      <c r="P1279" s="962"/>
      <c r="Q1279" s="963"/>
      <c r="R1279" s="980"/>
      <c r="S1279" s="980"/>
      <c r="T1279" s="980"/>
      <c r="U1279" s="964"/>
      <c r="V1279" s="964"/>
      <c r="W1279" s="964"/>
      <c r="X1279" s="855"/>
      <c r="Y1279" s="856"/>
      <c r="Z1279" s="851"/>
      <c r="AA1279" s="852"/>
      <c r="AB1279" s="852"/>
      <c r="AC1279" s="853"/>
      <c r="AD1279" s="854"/>
      <c r="AE1279" s="855"/>
      <c r="AF1279" s="855"/>
      <c r="AG1279" s="856"/>
    </row>
    <row r="1280" spans="1:33" s="29" customFormat="1" ht="14.25" customHeight="1" x14ac:dyDescent="0.2">
      <c r="A1280" s="43"/>
      <c r="B1280" s="43"/>
      <c r="C1280" s="971"/>
      <c r="D1280" s="971"/>
      <c r="E1280" s="53"/>
      <c r="F1280" s="42"/>
      <c r="G1280" s="1574"/>
      <c r="H1280" s="1574"/>
      <c r="I1280" s="961" t="s">
        <v>441</v>
      </c>
      <c r="J1280" s="962"/>
      <c r="K1280" s="962"/>
      <c r="L1280" s="962"/>
      <c r="M1280" s="962"/>
      <c r="N1280" s="962"/>
      <c r="O1280" s="962"/>
      <c r="P1280" s="962"/>
      <c r="Q1280" s="963"/>
      <c r="R1280" s="964">
        <v>910000</v>
      </c>
      <c r="S1280" s="964"/>
      <c r="T1280" s="964"/>
      <c r="U1280" s="964">
        <v>629109.32999999996</v>
      </c>
      <c r="V1280" s="964"/>
      <c r="W1280" s="964"/>
      <c r="X1280" s="1644">
        <f t="shared" si="54"/>
        <v>0.69132893406593399</v>
      </c>
      <c r="Y1280" s="1400"/>
      <c r="Z1280" s="851"/>
      <c r="AA1280" s="852"/>
      <c r="AB1280" s="852"/>
      <c r="AC1280" s="853"/>
      <c r="AD1280" s="854">
        <f t="shared" ref="AD1280:AD1290" si="57">U1280+AA1280</f>
        <v>629109.32999999996</v>
      </c>
      <c r="AE1280" s="855"/>
      <c r="AF1280" s="855"/>
      <c r="AG1280" s="856"/>
    </row>
    <row r="1281" spans="1:33" s="29" customFormat="1" ht="14.25" customHeight="1" x14ac:dyDescent="0.2">
      <c r="A1281" s="43"/>
      <c r="B1281" s="43"/>
      <c r="C1281" s="971"/>
      <c r="D1281" s="971"/>
      <c r="E1281" s="53"/>
      <c r="F1281" s="42"/>
      <c r="G1281" s="1574"/>
      <c r="H1281" s="1574"/>
      <c r="I1281" s="961" t="s">
        <v>442</v>
      </c>
      <c r="J1281" s="962"/>
      <c r="K1281" s="962"/>
      <c r="L1281" s="962"/>
      <c r="M1281" s="962"/>
      <c r="N1281" s="962"/>
      <c r="O1281" s="962"/>
      <c r="P1281" s="962"/>
      <c r="Q1281" s="963"/>
      <c r="R1281" s="964">
        <v>6388000</v>
      </c>
      <c r="S1281" s="964"/>
      <c r="T1281" s="964"/>
      <c r="U1281" s="964">
        <v>6304259.1699999999</v>
      </c>
      <c r="V1281" s="964"/>
      <c r="W1281" s="964"/>
      <c r="X1281" s="1644">
        <f t="shared" si="54"/>
        <v>0.98689091577958676</v>
      </c>
      <c r="Y1281" s="1400"/>
      <c r="Z1281" s="851"/>
      <c r="AA1281" s="852"/>
      <c r="AB1281" s="852"/>
      <c r="AC1281" s="853"/>
      <c r="AD1281" s="854">
        <f t="shared" si="57"/>
        <v>6304259.1699999999</v>
      </c>
      <c r="AE1281" s="855"/>
      <c r="AF1281" s="855"/>
      <c r="AG1281" s="856"/>
    </row>
    <row r="1282" spans="1:33" s="29" customFormat="1" ht="14.25" customHeight="1" x14ac:dyDescent="0.2">
      <c r="A1282" s="43"/>
      <c r="B1282" s="43"/>
      <c r="C1282" s="971"/>
      <c r="D1282" s="971"/>
      <c r="E1282" s="53"/>
      <c r="F1282" s="42"/>
      <c r="G1282" s="1574"/>
      <c r="H1282" s="1574"/>
      <c r="I1282" s="961" t="s">
        <v>443</v>
      </c>
      <c r="J1282" s="962"/>
      <c r="K1282" s="962"/>
      <c r="L1282" s="962"/>
      <c r="M1282" s="962"/>
      <c r="N1282" s="962"/>
      <c r="O1282" s="962"/>
      <c r="P1282" s="962"/>
      <c r="Q1282" s="963"/>
      <c r="R1282" s="964">
        <v>3010000</v>
      </c>
      <c r="S1282" s="964"/>
      <c r="T1282" s="964"/>
      <c r="U1282" s="964">
        <v>2433685.7000000002</v>
      </c>
      <c r="V1282" s="964"/>
      <c r="W1282" s="964"/>
      <c r="X1282" s="1644">
        <f t="shared" si="54"/>
        <v>0.8085334551495017</v>
      </c>
      <c r="Y1282" s="1400"/>
      <c r="Z1282" s="851"/>
      <c r="AA1282" s="852"/>
      <c r="AB1282" s="852"/>
      <c r="AC1282" s="853"/>
      <c r="AD1282" s="854">
        <f t="shared" si="57"/>
        <v>2433685.7000000002</v>
      </c>
      <c r="AE1282" s="855"/>
      <c r="AF1282" s="855"/>
      <c r="AG1282" s="856"/>
    </row>
    <row r="1283" spans="1:33" s="29" customFormat="1" ht="14.25" customHeight="1" x14ac:dyDescent="0.2">
      <c r="A1283" s="43"/>
      <c r="B1283" s="43"/>
      <c r="C1283" s="971"/>
      <c r="D1283" s="971"/>
      <c r="E1283" s="53"/>
      <c r="F1283" s="42"/>
      <c r="G1283" s="1574"/>
      <c r="H1283" s="1574"/>
      <c r="I1283" s="961" t="s">
        <v>444</v>
      </c>
      <c r="J1283" s="962"/>
      <c r="K1283" s="962"/>
      <c r="L1283" s="962"/>
      <c r="M1283" s="962"/>
      <c r="N1283" s="962"/>
      <c r="O1283" s="962"/>
      <c r="P1283" s="962"/>
      <c r="Q1283" s="963"/>
      <c r="R1283" s="964">
        <v>6412000</v>
      </c>
      <c r="S1283" s="964"/>
      <c r="T1283" s="964"/>
      <c r="U1283" s="964">
        <v>5985854.96</v>
      </c>
      <c r="V1283" s="964"/>
      <c r="W1283" s="964"/>
      <c r="X1283" s="1644">
        <f t="shared" si="54"/>
        <v>0.93353945102932001</v>
      </c>
      <c r="Y1283" s="1400"/>
      <c r="Z1283" s="851"/>
      <c r="AA1283" s="852"/>
      <c r="AB1283" s="852"/>
      <c r="AC1283" s="853"/>
      <c r="AD1283" s="854">
        <f t="shared" si="57"/>
        <v>5985854.96</v>
      </c>
      <c r="AE1283" s="855"/>
      <c r="AF1283" s="855"/>
      <c r="AG1283" s="856"/>
    </row>
    <row r="1284" spans="1:33" s="29" customFormat="1" ht="14.25" customHeight="1" x14ac:dyDescent="0.2">
      <c r="A1284" s="43"/>
      <c r="B1284" s="43"/>
      <c r="C1284" s="971"/>
      <c r="D1284" s="971"/>
      <c r="E1284" s="53"/>
      <c r="F1284" s="42"/>
      <c r="G1284" s="1574"/>
      <c r="H1284" s="1574"/>
      <c r="I1284" s="961" t="s">
        <v>445</v>
      </c>
      <c r="J1284" s="962"/>
      <c r="K1284" s="962"/>
      <c r="L1284" s="962"/>
      <c r="M1284" s="962"/>
      <c r="N1284" s="962"/>
      <c r="O1284" s="962"/>
      <c r="P1284" s="962"/>
      <c r="Q1284" s="963"/>
      <c r="R1284" s="964">
        <v>100000</v>
      </c>
      <c r="S1284" s="964"/>
      <c r="T1284" s="964"/>
      <c r="U1284" s="964">
        <v>46000</v>
      </c>
      <c r="V1284" s="964"/>
      <c r="W1284" s="964"/>
      <c r="X1284" s="1644">
        <f t="shared" si="54"/>
        <v>0.46</v>
      </c>
      <c r="Y1284" s="1400"/>
      <c r="Z1284" s="851"/>
      <c r="AA1284" s="852"/>
      <c r="AB1284" s="852"/>
      <c r="AC1284" s="853"/>
      <c r="AD1284" s="854">
        <f t="shared" si="57"/>
        <v>46000</v>
      </c>
      <c r="AE1284" s="855"/>
      <c r="AF1284" s="855"/>
      <c r="AG1284" s="856"/>
    </row>
    <row r="1285" spans="1:33" s="29" customFormat="1" ht="14.25" customHeight="1" x14ac:dyDescent="0.2">
      <c r="A1285" s="43"/>
      <c r="B1285" s="43"/>
      <c r="C1285" s="971"/>
      <c r="D1285" s="971"/>
      <c r="E1285" s="53"/>
      <c r="F1285" s="42"/>
      <c r="G1285" s="1574"/>
      <c r="H1285" s="1574"/>
      <c r="I1285" s="961" t="s">
        <v>446</v>
      </c>
      <c r="J1285" s="962"/>
      <c r="K1285" s="962"/>
      <c r="L1285" s="962"/>
      <c r="M1285" s="962"/>
      <c r="N1285" s="962"/>
      <c r="O1285" s="962"/>
      <c r="P1285" s="962"/>
      <c r="Q1285" s="963"/>
      <c r="R1285" s="964">
        <v>3000000</v>
      </c>
      <c r="S1285" s="964"/>
      <c r="T1285" s="964"/>
      <c r="U1285" s="964">
        <v>2594930.33</v>
      </c>
      <c r="V1285" s="964"/>
      <c r="W1285" s="964"/>
      <c r="X1285" s="1644">
        <f t="shared" si="54"/>
        <v>0.86497677666666672</v>
      </c>
      <c r="Y1285" s="1400"/>
      <c r="Z1285" s="851"/>
      <c r="AA1285" s="852"/>
      <c r="AB1285" s="852"/>
      <c r="AC1285" s="853"/>
      <c r="AD1285" s="854">
        <f t="shared" si="57"/>
        <v>2594930.33</v>
      </c>
      <c r="AE1285" s="855"/>
      <c r="AF1285" s="855"/>
      <c r="AG1285" s="856"/>
    </row>
    <row r="1286" spans="1:33" s="29" customFormat="1" ht="14.25" customHeight="1" x14ac:dyDescent="0.2">
      <c r="A1286" s="43"/>
      <c r="B1286" s="43"/>
      <c r="C1286" s="971"/>
      <c r="D1286" s="971"/>
      <c r="E1286" s="53"/>
      <c r="F1286" s="42"/>
      <c r="G1286" s="1574"/>
      <c r="H1286" s="1574"/>
      <c r="I1286" s="961" t="s">
        <v>447</v>
      </c>
      <c r="J1286" s="962"/>
      <c r="K1286" s="962"/>
      <c r="L1286" s="962"/>
      <c r="M1286" s="962"/>
      <c r="N1286" s="962"/>
      <c r="O1286" s="962"/>
      <c r="P1286" s="962"/>
      <c r="Q1286" s="963"/>
      <c r="R1286" s="964">
        <v>200000</v>
      </c>
      <c r="S1286" s="964"/>
      <c r="T1286" s="964"/>
      <c r="U1286" s="964">
        <v>174988.4</v>
      </c>
      <c r="V1286" s="964"/>
      <c r="W1286" s="964"/>
      <c r="X1286" s="1644">
        <f t="shared" si="54"/>
        <v>0.874942</v>
      </c>
      <c r="Y1286" s="1400"/>
      <c r="Z1286" s="851"/>
      <c r="AA1286" s="852"/>
      <c r="AB1286" s="852"/>
      <c r="AC1286" s="853"/>
      <c r="AD1286" s="854">
        <f t="shared" si="57"/>
        <v>174988.4</v>
      </c>
      <c r="AE1286" s="855"/>
      <c r="AF1286" s="855"/>
      <c r="AG1286" s="856"/>
    </row>
    <row r="1287" spans="1:33" s="29" customFormat="1" ht="14.25" customHeight="1" x14ac:dyDescent="0.2">
      <c r="A1287" s="43"/>
      <c r="B1287" s="43"/>
      <c r="C1287" s="971"/>
      <c r="D1287" s="971"/>
      <c r="E1287" s="53"/>
      <c r="F1287" s="42"/>
      <c r="G1287" s="1574"/>
      <c r="H1287" s="1574"/>
      <c r="I1287" s="961" t="s">
        <v>448</v>
      </c>
      <c r="J1287" s="962"/>
      <c r="K1287" s="962"/>
      <c r="L1287" s="962"/>
      <c r="M1287" s="962"/>
      <c r="N1287" s="962"/>
      <c r="O1287" s="962"/>
      <c r="P1287" s="962"/>
      <c r="Q1287" s="963"/>
      <c r="R1287" s="964">
        <v>600000</v>
      </c>
      <c r="S1287" s="964"/>
      <c r="T1287" s="964"/>
      <c r="U1287" s="964">
        <v>209932.35</v>
      </c>
      <c r="V1287" s="964"/>
      <c r="W1287" s="964"/>
      <c r="X1287" s="1644">
        <f t="shared" si="54"/>
        <v>0.34988724999999998</v>
      </c>
      <c r="Y1287" s="1400"/>
      <c r="Z1287" s="851"/>
      <c r="AA1287" s="852"/>
      <c r="AB1287" s="852"/>
      <c r="AC1287" s="853"/>
      <c r="AD1287" s="854">
        <f t="shared" si="57"/>
        <v>209932.35</v>
      </c>
      <c r="AE1287" s="855"/>
      <c r="AF1287" s="855"/>
      <c r="AG1287" s="856"/>
    </row>
    <row r="1288" spans="1:33" s="29" customFormat="1" ht="14.25" customHeight="1" x14ac:dyDescent="0.2">
      <c r="A1288" s="43"/>
      <c r="B1288" s="43"/>
      <c r="C1288" s="971"/>
      <c r="D1288" s="971"/>
      <c r="E1288" s="53"/>
      <c r="F1288" s="42"/>
      <c r="G1288" s="1574"/>
      <c r="H1288" s="1574"/>
      <c r="I1288" s="961" t="s">
        <v>449</v>
      </c>
      <c r="J1288" s="962"/>
      <c r="K1288" s="962"/>
      <c r="L1288" s="962"/>
      <c r="M1288" s="962"/>
      <c r="N1288" s="962"/>
      <c r="O1288" s="962"/>
      <c r="P1288" s="962"/>
      <c r="Q1288" s="963"/>
      <c r="R1288" s="964">
        <v>1756000</v>
      </c>
      <c r="S1288" s="964"/>
      <c r="T1288" s="964"/>
      <c r="U1288" s="964">
        <v>1356147.3</v>
      </c>
      <c r="V1288" s="964"/>
      <c r="W1288" s="964"/>
      <c r="X1288" s="1644">
        <f t="shared" si="54"/>
        <v>0.77229345102505698</v>
      </c>
      <c r="Y1288" s="1400"/>
      <c r="Z1288" s="851"/>
      <c r="AA1288" s="852"/>
      <c r="AB1288" s="852"/>
      <c r="AC1288" s="853"/>
      <c r="AD1288" s="854">
        <f t="shared" si="57"/>
        <v>1356147.3</v>
      </c>
      <c r="AE1288" s="855"/>
      <c r="AF1288" s="855"/>
      <c r="AG1288" s="856"/>
    </row>
    <row r="1289" spans="1:33" s="29" customFormat="1" ht="14.25" customHeight="1" x14ac:dyDescent="0.2">
      <c r="A1289" s="43"/>
      <c r="B1289" s="43"/>
      <c r="C1289" s="971"/>
      <c r="D1289" s="971"/>
      <c r="E1289" s="53"/>
      <c r="F1289" s="42"/>
      <c r="G1289" s="1574"/>
      <c r="H1289" s="1574"/>
      <c r="I1289" s="961" t="s">
        <v>450</v>
      </c>
      <c r="J1289" s="962"/>
      <c r="K1289" s="962"/>
      <c r="L1289" s="962"/>
      <c r="M1289" s="962"/>
      <c r="N1289" s="962"/>
      <c r="O1289" s="962"/>
      <c r="P1289" s="962"/>
      <c r="Q1289" s="963"/>
      <c r="R1289" s="964">
        <v>70000</v>
      </c>
      <c r="S1289" s="964"/>
      <c r="T1289" s="964"/>
      <c r="U1289" s="964">
        <v>17221.759999999998</v>
      </c>
      <c r="V1289" s="964"/>
      <c r="W1289" s="964"/>
      <c r="X1289" s="1644">
        <f t="shared" ref="X1289:X1334" si="58">(U1289/R1289)</f>
        <v>0.24602514285714283</v>
      </c>
      <c r="Y1289" s="1400"/>
      <c r="Z1289" s="851"/>
      <c r="AA1289" s="852"/>
      <c r="AB1289" s="852"/>
      <c r="AC1289" s="853"/>
      <c r="AD1289" s="854">
        <f t="shared" si="57"/>
        <v>17221.759999999998</v>
      </c>
      <c r="AE1289" s="855"/>
      <c r="AF1289" s="855"/>
      <c r="AG1289" s="856"/>
    </row>
    <row r="1290" spans="1:33" s="29" customFormat="1" ht="14.25" customHeight="1" x14ac:dyDescent="0.2">
      <c r="A1290" s="43"/>
      <c r="B1290" s="43"/>
      <c r="C1290" s="971"/>
      <c r="D1290" s="971"/>
      <c r="E1290" s="53"/>
      <c r="F1290" s="42"/>
      <c r="G1290" s="1574"/>
      <c r="H1290" s="1574"/>
      <c r="I1290" s="961" t="s">
        <v>452</v>
      </c>
      <c r="J1290" s="962"/>
      <c r="K1290" s="962"/>
      <c r="L1290" s="962"/>
      <c r="M1290" s="962"/>
      <c r="N1290" s="962"/>
      <c r="O1290" s="962"/>
      <c r="P1290" s="962"/>
      <c r="Q1290" s="963"/>
      <c r="R1290" s="964">
        <v>400000</v>
      </c>
      <c r="S1290" s="964"/>
      <c r="T1290" s="964"/>
      <c r="U1290" s="964">
        <v>188940</v>
      </c>
      <c r="V1290" s="964"/>
      <c r="W1290" s="964"/>
      <c r="X1290" s="1644">
        <f t="shared" si="58"/>
        <v>0.47234999999999999</v>
      </c>
      <c r="Y1290" s="1400"/>
      <c r="Z1290" s="851"/>
      <c r="AA1290" s="852"/>
      <c r="AB1290" s="852"/>
      <c r="AC1290" s="853"/>
      <c r="AD1290" s="854">
        <f t="shared" si="57"/>
        <v>188940</v>
      </c>
      <c r="AE1290" s="855"/>
      <c r="AF1290" s="855"/>
      <c r="AG1290" s="856"/>
    </row>
    <row r="1291" spans="1:33" s="29" customFormat="1" ht="14.25" customHeight="1" x14ac:dyDescent="0.2">
      <c r="A1291" s="43"/>
      <c r="B1291" s="43"/>
      <c r="C1291" s="971"/>
      <c r="D1291" s="971"/>
      <c r="E1291" s="53"/>
      <c r="F1291" s="42"/>
      <c r="G1291" s="972"/>
      <c r="H1291" s="972"/>
      <c r="I1291" s="961" t="s">
        <v>685</v>
      </c>
      <c r="J1291" s="962"/>
      <c r="K1291" s="962"/>
      <c r="L1291" s="962"/>
      <c r="M1291" s="962"/>
      <c r="N1291" s="962"/>
      <c r="O1291" s="962"/>
      <c r="P1291" s="962"/>
      <c r="Q1291" s="963"/>
      <c r="R1291" s="964"/>
      <c r="S1291" s="964"/>
      <c r="T1291" s="964"/>
      <c r="U1291" s="964"/>
      <c r="V1291" s="964"/>
      <c r="W1291" s="964"/>
      <c r="X1291" s="1644"/>
      <c r="Y1291" s="1400"/>
      <c r="Z1291" s="851"/>
      <c r="AA1291" s="852"/>
      <c r="AB1291" s="852"/>
      <c r="AC1291" s="853"/>
      <c r="AD1291" s="854"/>
      <c r="AE1291" s="855"/>
      <c r="AF1291" s="855"/>
      <c r="AG1291" s="856"/>
    </row>
    <row r="1292" spans="1:33" s="29" customFormat="1" ht="14.25" customHeight="1" x14ac:dyDescent="0.2">
      <c r="A1292" s="43"/>
      <c r="B1292" s="43"/>
      <c r="C1292" s="971"/>
      <c r="D1292" s="971"/>
      <c r="E1292" s="53"/>
      <c r="F1292" s="42"/>
      <c r="G1292" s="981" t="s">
        <v>313</v>
      </c>
      <c r="H1292" s="981"/>
      <c r="I1292" s="961" t="s">
        <v>314</v>
      </c>
      <c r="J1292" s="962"/>
      <c r="K1292" s="962"/>
      <c r="L1292" s="962"/>
      <c r="M1292" s="962"/>
      <c r="N1292" s="962"/>
      <c r="O1292" s="962"/>
      <c r="P1292" s="962"/>
      <c r="Q1292" s="963"/>
      <c r="R1292" s="964">
        <f>SUM(R1280:R1290)</f>
        <v>22846000</v>
      </c>
      <c r="S1292" s="964"/>
      <c r="T1292" s="964"/>
      <c r="U1292" s="964">
        <f>SUM(U1280:U1290)</f>
        <v>19941069.300000004</v>
      </c>
      <c r="V1292" s="964"/>
      <c r="W1292" s="964"/>
      <c r="X1292" s="1644">
        <f t="shared" si="58"/>
        <v>0.87284729493127922</v>
      </c>
      <c r="Y1292" s="1400"/>
      <c r="Z1292" s="851"/>
      <c r="AA1292" s="852"/>
      <c r="AB1292" s="852"/>
      <c r="AC1292" s="853"/>
      <c r="AD1292" s="854">
        <f>U1292+AA1292</f>
        <v>19941069.300000004</v>
      </c>
      <c r="AE1292" s="855"/>
      <c r="AF1292" s="855"/>
      <c r="AG1292" s="856"/>
    </row>
    <row r="1293" spans="1:33" s="29" customFormat="1" ht="14.25" customHeight="1" x14ac:dyDescent="0.2">
      <c r="A1293" s="43"/>
      <c r="B1293" s="43"/>
      <c r="C1293" s="971"/>
      <c r="D1293" s="971"/>
      <c r="E1293" s="53"/>
      <c r="F1293" s="42"/>
      <c r="G1293" s="981"/>
      <c r="H1293" s="981"/>
      <c r="I1293" s="958" t="s">
        <v>684</v>
      </c>
      <c r="J1293" s="959"/>
      <c r="K1293" s="959"/>
      <c r="L1293" s="959"/>
      <c r="M1293" s="959"/>
      <c r="N1293" s="959"/>
      <c r="O1293" s="959"/>
      <c r="P1293" s="959"/>
      <c r="Q1293" s="960"/>
      <c r="R1293" s="957">
        <f>SUM(R1292)</f>
        <v>22846000</v>
      </c>
      <c r="S1293" s="957"/>
      <c r="T1293" s="957"/>
      <c r="U1293" s="957">
        <f>SUM(U1292)</f>
        <v>19941069.300000004</v>
      </c>
      <c r="V1293" s="957"/>
      <c r="W1293" s="957"/>
      <c r="X1293" s="1656">
        <f t="shared" si="58"/>
        <v>0.87284729493127922</v>
      </c>
      <c r="Y1293" s="1640"/>
      <c r="Z1293" s="1547"/>
      <c r="AA1293" s="974"/>
      <c r="AB1293" s="974"/>
      <c r="AC1293" s="975"/>
      <c r="AD1293" s="860">
        <f>U1293+AA1293</f>
        <v>19941069.300000004</v>
      </c>
      <c r="AE1293" s="861"/>
      <c r="AF1293" s="861"/>
      <c r="AG1293" s="862"/>
    </row>
    <row r="1294" spans="1:33" s="29" customFormat="1" ht="14.25" customHeight="1" x14ac:dyDescent="0.2">
      <c r="A1294" s="43"/>
      <c r="B1294" s="43"/>
      <c r="C1294" s="971"/>
      <c r="D1294" s="971"/>
      <c r="E1294" s="53"/>
      <c r="F1294" s="42"/>
      <c r="G1294" s="972"/>
      <c r="H1294" s="972"/>
      <c r="I1294" s="958"/>
      <c r="J1294" s="959"/>
      <c r="K1294" s="959"/>
      <c r="L1294" s="959"/>
      <c r="M1294" s="959"/>
      <c r="N1294" s="959"/>
      <c r="O1294" s="959"/>
      <c r="P1294" s="959"/>
      <c r="Q1294" s="960"/>
      <c r="R1294" s="973"/>
      <c r="S1294" s="973"/>
      <c r="T1294" s="973"/>
      <c r="U1294" s="957"/>
      <c r="V1294" s="957"/>
      <c r="W1294" s="957"/>
      <c r="X1294" s="861"/>
      <c r="Y1294" s="862"/>
      <c r="Z1294" s="851"/>
      <c r="AA1294" s="852"/>
      <c r="AB1294" s="852"/>
      <c r="AC1294" s="853"/>
      <c r="AD1294" s="860"/>
      <c r="AE1294" s="861"/>
      <c r="AF1294" s="861"/>
      <c r="AG1294" s="862"/>
    </row>
    <row r="1295" spans="1:33" s="29" customFormat="1" ht="14.25" customHeight="1" x14ac:dyDescent="0.2">
      <c r="A1295" s="43"/>
      <c r="B1295" s="43"/>
      <c r="C1295" s="1548"/>
      <c r="D1295" s="1548"/>
      <c r="E1295" s="78"/>
      <c r="F1295" s="79"/>
      <c r="G1295" s="1549">
        <v>463</v>
      </c>
      <c r="H1295" s="1549"/>
      <c r="I1295" s="1550" t="s">
        <v>457</v>
      </c>
      <c r="J1295" s="1551"/>
      <c r="K1295" s="1551"/>
      <c r="L1295" s="1551"/>
      <c r="M1295" s="1551"/>
      <c r="N1295" s="1551"/>
      <c r="O1295" s="1551"/>
      <c r="P1295" s="1551"/>
      <c r="Q1295" s="1552"/>
      <c r="R1295" s="1591"/>
      <c r="S1295" s="1591"/>
      <c r="T1295" s="1591"/>
      <c r="U1295" s="1592"/>
      <c r="V1295" s="1592"/>
      <c r="W1295" s="1592"/>
      <c r="X1295" s="858"/>
      <c r="Y1295" s="859"/>
      <c r="Z1295" s="1575"/>
      <c r="AA1295" s="1576"/>
      <c r="AB1295" s="1576"/>
      <c r="AC1295" s="1577"/>
      <c r="AD1295" s="857"/>
      <c r="AE1295" s="858"/>
      <c r="AF1295" s="858"/>
      <c r="AG1295" s="859"/>
    </row>
    <row r="1296" spans="1:33" s="29" customFormat="1" ht="14.25" customHeight="1" x14ac:dyDescent="0.2">
      <c r="A1296" s="43"/>
      <c r="B1296" s="43"/>
      <c r="C1296" s="1597" t="s">
        <v>435</v>
      </c>
      <c r="D1296" s="1597"/>
      <c r="E1296" s="82"/>
      <c r="F1296" s="83"/>
      <c r="G1296" s="1598"/>
      <c r="H1296" s="1598"/>
      <c r="I1296" s="1610" t="s">
        <v>436</v>
      </c>
      <c r="J1296" s="1611"/>
      <c r="K1296" s="1611"/>
      <c r="L1296" s="1611"/>
      <c r="M1296" s="1611"/>
      <c r="N1296" s="1611"/>
      <c r="O1296" s="1611"/>
      <c r="P1296" s="1611"/>
      <c r="Q1296" s="1612"/>
      <c r="R1296" s="1599"/>
      <c r="S1296" s="1599"/>
      <c r="T1296" s="1599"/>
      <c r="U1296" s="1600"/>
      <c r="V1296" s="1600"/>
      <c r="W1296" s="1600"/>
      <c r="X1296" s="1601"/>
      <c r="Y1296" s="1602"/>
      <c r="Z1296" s="1603"/>
      <c r="AA1296" s="1604"/>
      <c r="AB1296" s="1604"/>
      <c r="AC1296" s="1605"/>
      <c r="AD1296" s="1606"/>
      <c r="AE1296" s="1601"/>
      <c r="AF1296" s="1601"/>
      <c r="AG1296" s="1602"/>
    </row>
    <row r="1297" spans="1:33" s="29" customFormat="1" ht="14.25" customHeight="1" x14ac:dyDescent="0.2">
      <c r="A1297" s="43"/>
      <c r="B1297" s="43"/>
      <c r="C1297" s="1565" t="s">
        <v>437</v>
      </c>
      <c r="D1297" s="1565"/>
      <c r="E1297" s="86"/>
      <c r="F1297" s="42"/>
      <c r="G1297" s="1566"/>
      <c r="H1297" s="1566"/>
      <c r="I1297" s="958" t="s">
        <v>438</v>
      </c>
      <c r="J1297" s="959"/>
      <c r="K1297" s="959"/>
      <c r="L1297" s="959"/>
      <c r="M1297" s="959"/>
      <c r="N1297" s="959"/>
      <c r="O1297" s="959"/>
      <c r="P1297" s="959"/>
      <c r="Q1297" s="960"/>
      <c r="R1297" s="973"/>
      <c r="S1297" s="973"/>
      <c r="T1297" s="973"/>
      <c r="U1297" s="964"/>
      <c r="V1297" s="964"/>
      <c r="W1297" s="964"/>
      <c r="X1297" s="855"/>
      <c r="Y1297" s="856"/>
      <c r="Z1297" s="851"/>
      <c r="AA1297" s="852"/>
      <c r="AB1297" s="852"/>
      <c r="AC1297" s="853"/>
      <c r="AD1297" s="854"/>
      <c r="AE1297" s="855"/>
      <c r="AF1297" s="855"/>
      <c r="AG1297" s="856"/>
    </row>
    <row r="1298" spans="1:33" s="29" customFormat="1" ht="14.25" customHeight="1" x14ac:dyDescent="0.2">
      <c r="A1298" s="43"/>
      <c r="B1298" s="43"/>
      <c r="C1298" s="1578"/>
      <c r="D1298" s="1578"/>
      <c r="E1298" s="53">
        <v>912</v>
      </c>
      <c r="F1298" s="42"/>
      <c r="G1298" s="972"/>
      <c r="H1298" s="972"/>
      <c r="I1298" s="961" t="s">
        <v>439</v>
      </c>
      <c r="J1298" s="962"/>
      <c r="K1298" s="962"/>
      <c r="L1298" s="962"/>
      <c r="M1298" s="962"/>
      <c r="N1298" s="962"/>
      <c r="O1298" s="962"/>
      <c r="P1298" s="962"/>
      <c r="Q1298" s="963"/>
      <c r="R1298" s="980"/>
      <c r="S1298" s="980"/>
      <c r="T1298" s="980"/>
      <c r="U1298" s="964"/>
      <c r="V1298" s="964"/>
      <c r="W1298" s="964"/>
      <c r="X1298" s="855"/>
      <c r="Y1298" s="856"/>
      <c r="Z1298" s="851"/>
      <c r="AA1298" s="852"/>
      <c r="AB1298" s="852"/>
      <c r="AC1298" s="853"/>
      <c r="AD1298" s="854"/>
      <c r="AE1298" s="855"/>
      <c r="AF1298" s="855"/>
      <c r="AG1298" s="856"/>
    </row>
    <row r="1299" spans="1:33" s="29" customFormat="1" ht="14.25" customHeight="1" x14ac:dyDescent="0.2">
      <c r="A1299" s="43"/>
      <c r="B1299" s="43"/>
      <c r="C1299" s="971"/>
      <c r="D1299" s="971"/>
      <c r="E1299" s="53"/>
      <c r="F1299" s="42"/>
      <c r="G1299" s="972"/>
      <c r="H1299" s="972"/>
      <c r="I1299" s="961" t="s">
        <v>441</v>
      </c>
      <c r="J1299" s="962"/>
      <c r="K1299" s="962"/>
      <c r="L1299" s="962"/>
      <c r="M1299" s="962"/>
      <c r="N1299" s="962"/>
      <c r="O1299" s="962"/>
      <c r="P1299" s="962"/>
      <c r="Q1299" s="963"/>
      <c r="R1299" s="964">
        <v>985000</v>
      </c>
      <c r="S1299" s="964"/>
      <c r="T1299" s="964"/>
      <c r="U1299" s="964">
        <v>588849.65</v>
      </c>
      <c r="V1299" s="964"/>
      <c r="W1299" s="964"/>
      <c r="X1299" s="1644">
        <f t="shared" si="58"/>
        <v>0.59781690355329953</v>
      </c>
      <c r="Y1299" s="1400"/>
      <c r="Z1299" s="851"/>
      <c r="AA1299" s="852"/>
      <c r="AB1299" s="852"/>
      <c r="AC1299" s="853"/>
      <c r="AD1299" s="854">
        <f t="shared" ref="AD1299:AD1314" si="59">U1299+AA1299</f>
        <v>588849.65</v>
      </c>
      <c r="AE1299" s="855"/>
      <c r="AF1299" s="855"/>
      <c r="AG1299" s="856"/>
    </row>
    <row r="1300" spans="1:33" s="29" customFormat="1" ht="14.25" customHeight="1" x14ac:dyDescent="0.2">
      <c r="A1300" s="43"/>
      <c r="B1300" s="43"/>
      <c r="C1300" s="971"/>
      <c r="D1300" s="971"/>
      <c r="E1300" s="53"/>
      <c r="F1300" s="42"/>
      <c r="G1300" s="1574"/>
      <c r="H1300" s="1574"/>
      <c r="I1300" s="961" t="s">
        <v>442</v>
      </c>
      <c r="J1300" s="962"/>
      <c r="K1300" s="962"/>
      <c r="L1300" s="962"/>
      <c r="M1300" s="962"/>
      <c r="N1300" s="962"/>
      <c r="O1300" s="962"/>
      <c r="P1300" s="962"/>
      <c r="Q1300" s="963"/>
      <c r="R1300" s="964">
        <v>6300000</v>
      </c>
      <c r="S1300" s="964"/>
      <c r="T1300" s="964"/>
      <c r="U1300" s="964">
        <v>5976538.2400000002</v>
      </c>
      <c r="V1300" s="964"/>
      <c r="W1300" s="964"/>
      <c r="X1300" s="1644">
        <f t="shared" si="58"/>
        <v>0.94865686349206357</v>
      </c>
      <c r="Y1300" s="1400"/>
      <c r="Z1300" s="851"/>
      <c r="AA1300" s="852"/>
      <c r="AB1300" s="852"/>
      <c r="AC1300" s="853"/>
      <c r="AD1300" s="854">
        <f t="shared" si="59"/>
        <v>5976538.2400000002</v>
      </c>
      <c r="AE1300" s="855"/>
      <c r="AF1300" s="855"/>
      <c r="AG1300" s="856"/>
    </row>
    <row r="1301" spans="1:33" s="29" customFormat="1" ht="14.25" customHeight="1" x14ac:dyDescent="0.2">
      <c r="A1301" s="43"/>
      <c r="B1301" s="43"/>
      <c r="C1301" s="971"/>
      <c r="D1301" s="971"/>
      <c r="E1301" s="53"/>
      <c r="F1301" s="42"/>
      <c r="G1301" s="972"/>
      <c r="H1301" s="972"/>
      <c r="I1301" s="961" t="s">
        <v>443</v>
      </c>
      <c r="J1301" s="962"/>
      <c r="K1301" s="962"/>
      <c r="L1301" s="962"/>
      <c r="M1301" s="962"/>
      <c r="N1301" s="962"/>
      <c r="O1301" s="962"/>
      <c r="P1301" s="962"/>
      <c r="Q1301" s="963"/>
      <c r="R1301" s="964">
        <v>1800000</v>
      </c>
      <c r="S1301" s="964"/>
      <c r="T1301" s="964"/>
      <c r="U1301" s="964">
        <v>1504661.94</v>
      </c>
      <c r="V1301" s="964"/>
      <c r="W1301" s="964"/>
      <c r="X1301" s="1644">
        <f t="shared" si="58"/>
        <v>0.83592329999999992</v>
      </c>
      <c r="Y1301" s="1400"/>
      <c r="Z1301" s="851"/>
      <c r="AA1301" s="852"/>
      <c r="AB1301" s="852"/>
      <c r="AC1301" s="853"/>
      <c r="AD1301" s="854">
        <f t="shared" si="59"/>
        <v>1504661.94</v>
      </c>
      <c r="AE1301" s="855"/>
      <c r="AF1301" s="855"/>
      <c r="AG1301" s="856"/>
    </row>
    <row r="1302" spans="1:33" s="29" customFormat="1" ht="14.25" customHeight="1" x14ac:dyDescent="0.2">
      <c r="A1302" s="43"/>
      <c r="B1302" s="43"/>
      <c r="C1302" s="971"/>
      <c r="D1302" s="971"/>
      <c r="E1302" s="53"/>
      <c r="F1302" s="42"/>
      <c r="G1302" s="972"/>
      <c r="H1302" s="972"/>
      <c r="I1302" s="961" t="s">
        <v>444</v>
      </c>
      <c r="J1302" s="962"/>
      <c r="K1302" s="962"/>
      <c r="L1302" s="962"/>
      <c r="M1302" s="962"/>
      <c r="N1302" s="962"/>
      <c r="O1302" s="962"/>
      <c r="P1302" s="962"/>
      <c r="Q1302" s="963"/>
      <c r="R1302" s="964">
        <v>7010000</v>
      </c>
      <c r="S1302" s="964"/>
      <c r="T1302" s="964"/>
      <c r="U1302" s="964">
        <v>5510095.9800000004</v>
      </c>
      <c r="V1302" s="964"/>
      <c r="W1302" s="964"/>
      <c r="X1302" s="1644">
        <f t="shared" si="58"/>
        <v>0.78603366333808855</v>
      </c>
      <c r="Y1302" s="1400"/>
      <c r="Z1302" s="851"/>
      <c r="AA1302" s="852"/>
      <c r="AB1302" s="852"/>
      <c r="AC1302" s="853"/>
      <c r="AD1302" s="854">
        <f t="shared" si="59"/>
        <v>5510095.9800000004</v>
      </c>
      <c r="AE1302" s="855"/>
      <c r="AF1302" s="855"/>
      <c r="AG1302" s="856"/>
    </row>
    <row r="1303" spans="1:33" s="29" customFormat="1" ht="14.25" customHeight="1" x14ac:dyDescent="0.2">
      <c r="A1303" s="43"/>
      <c r="B1303" s="43"/>
      <c r="C1303" s="971"/>
      <c r="D1303" s="971"/>
      <c r="E1303" s="53"/>
      <c r="F1303" s="42"/>
      <c r="G1303" s="972"/>
      <c r="H1303" s="972"/>
      <c r="I1303" s="961" t="s">
        <v>445</v>
      </c>
      <c r="J1303" s="962"/>
      <c r="K1303" s="962"/>
      <c r="L1303" s="962"/>
      <c r="M1303" s="962"/>
      <c r="N1303" s="962"/>
      <c r="O1303" s="962"/>
      <c r="P1303" s="962"/>
      <c r="Q1303" s="963"/>
      <c r="R1303" s="964">
        <v>950000</v>
      </c>
      <c r="S1303" s="964"/>
      <c r="T1303" s="964"/>
      <c r="U1303" s="964">
        <v>638529.56999999995</v>
      </c>
      <c r="V1303" s="964"/>
      <c r="W1303" s="964"/>
      <c r="X1303" s="1644">
        <f t="shared" si="58"/>
        <v>0.67213638947368415</v>
      </c>
      <c r="Y1303" s="1400"/>
      <c r="Z1303" s="851"/>
      <c r="AA1303" s="852"/>
      <c r="AB1303" s="852"/>
      <c r="AC1303" s="853"/>
      <c r="AD1303" s="854">
        <f t="shared" si="59"/>
        <v>638529.56999999995</v>
      </c>
      <c r="AE1303" s="855"/>
      <c r="AF1303" s="855"/>
      <c r="AG1303" s="856"/>
    </row>
    <row r="1304" spans="1:33" s="29" customFormat="1" ht="14.25" customHeight="1" x14ac:dyDescent="0.2">
      <c r="A1304" s="43"/>
      <c r="B1304" s="43"/>
      <c r="C1304" s="971"/>
      <c r="D1304" s="971"/>
      <c r="E1304" s="53"/>
      <c r="F1304" s="42"/>
      <c r="G1304" s="972"/>
      <c r="H1304" s="972"/>
      <c r="I1304" s="961" t="s">
        <v>446</v>
      </c>
      <c r="J1304" s="962"/>
      <c r="K1304" s="962"/>
      <c r="L1304" s="962"/>
      <c r="M1304" s="962"/>
      <c r="N1304" s="962"/>
      <c r="O1304" s="962"/>
      <c r="P1304" s="962"/>
      <c r="Q1304" s="963"/>
      <c r="R1304" s="964">
        <v>1825000</v>
      </c>
      <c r="S1304" s="964"/>
      <c r="T1304" s="964"/>
      <c r="U1304" s="964">
        <v>487706</v>
      </c>
      <c r="V1304" s="964"/>
      <c r="W1304" s="964"/>
      <c r="X1304" s="1644">
        <f t="shared" si="58"/>
        <v>0.26723616438356163</v>
      </c>
      <c r="Y1304" s="1400"/>
      <c r="Z1304" s="851"/>
      <c r="AA1304" s="852"/>
      <c r="AB1304" s="852"/>
      <c r="AC1304" s="853"/>
      <c r="AD1304" s="854">
        <f t="shared" si="59"/>
        <v>487706</v>
      </c>
      <c r="AE1304" s="855"/>
      <c r="AF1304" s="855"/>
      <c r="AG1304" s="856"/>
    </row>
    <row r="1305" spans="1:33" s="29" customFormat="1" ht="14.25" customHeight="1" x14ac:dyDescent="0.2">
      <c r="A1305" s="43"/>
      <c r="B1305" s="43"/>
      <c r="C1305" s="971"/>
      <c r="D1305" s="971"/>
      <c r="E1305" s="53"/>
      <c r="F1305" s="42"/>
      <c r="G1305" s="972"/>
      <c r="H1305" s="972"/>
      <c r="I1305" s="961" t="s">
        <v>447</v>
      </c>
      <c r="J1305" s="962"/>
      <c r="K1305" s="962"/>
      <c r="L1305" s="962"/>
      <c r="M1305" s="962"/>
      <c r="N1305" s="962"/>
      <c r="O1305" s="962"/>
      <c r="P1305" s="962"/>
      <c r="Q1305" s="963"/>
      <c r="R1305" s="964">
        <v>280000</v>
      </c>
      <c r="S1305" s="964"/>
      <c r="T1305" s="964"/>
      <c r="U1305" s="964">
        <v>80121.36</v>
      </c>
      <c r="V1305" s="964"/>
      <c r="W1305" s="964"/>
      <c r="X1305" s="1644">
        <f t="shared" si="58"/>
        <v>0.28614771428571428</v>
      </c>
      <c r="Y1305" s="1400"/>
      <c r="Z1305" s="851"/>
      <c r="AA1305" s="852"/>
      <c r="AB1305" s="852"/>
      <c r="AC1305" s="853"/>
      <c r="AD1305" s="854">
        <f t="shared" si="59"/>
        <v>80121.36</v>
      </c>
      <c r="AE1305" s="855"/>
      <c r="AF1305" s="855"/>
      <c r="AG1305" s="856"/>
    </row>
    <row r="1306" spans="1:33" s="29" customFormat="1" ht="14.25" customHeight="1" x14ac:dyDescent="0.2">
      <c r="A1306" s="43"/>
      <c r="B1306" s="43"/>
      <c r="C1306" s="971"/>
      <c r="D1306" s="971"/>
      <c r="E1306" s="53"/>
      <c r="F1306" s="42"/>
      <c r="G1306" s="972"/>
      <c r="H1306" s="972"/>
      <c r="I1306" s="961" t="s">
        <v>448</v>
      </c>
      <c r="J1306" s="962"/>
      <c r="K1306" s="962"/>
      <c r="L1306" s="962"/>
      <c r="M1306" s="962"/>
      <c r="N1306" s="962"/>
      <c r="O1306" s="962"/>
      <c r="P1306" s="962"/>
      <c r="Q1306" s="963"/>
      <c r="R1306" s="964">
        <v>900000</v>
      </c>
      <c r="S1306" s="964"/>
      <c r="T1306" s="964"/>
      <c r="U1306" s="964">
        <v>532298.9</v>
      </c>
      <c r="V1306" s="964"/>
      <c r="W1306" s="964"/>
      <c r="X1306" s="1644">
        <f t="shared" si="58"/>
        <v>0.59144322222222223</v>
      </c>
      <c r="Y1306" s="1400"/>
      <c r="Z1306" s="851"/>
      <c r="AA1306" s="852"/>
      <c r="AB1306" s="852"/>
      <c r="AC1306" s="853"/>
      <c r="AD1306" s="854">
        <f t="shared" si="59"/>
        <v>532298.9</v>
      </c>
      <c r="AE1306" s="855"/>
      <c r="AF1306" s="855"/>
      <c r="AG1306" s="856"/>
    </row>
    <row r="1307" spans="1:33" s="29" customFormat="1" ht="14.25" customHeight="1" x14ac:dyDescent="0.2">
      <c r="A1307" s="43"/>
      <c r="B1307" s="43"/>
      <c r="C1307" s="971"/>
      <c r="D1307" s="971"/>
      <c r="E1307" s="53"/>
      <c r="F1307" s="42"/>
      <c r="G1307" s="972"/>
      <c r="H1307" s="972"/>
      <c r="I1307" s="961" t="s">
        <v>449</v>
      </c>
      <c r="J1307" s="962"/>
      <c r="K1307" s="962"/>
      <c r="L1307" s="962"/>
      <c r="M1307" s="962"/>
      <c r="N1307" s="962"/>
      <c r="O1307" s="962"/>
      <c r="P1307" s="962"/>
      <c r="Q1307" s="963"/>
      <c r="R1307" s="964">
        <v>1550000</v>
      </c>
      <c r="S1307" s="964"/>
      <c r="T1307" s="964"/>
      <c r="U1307" s="964">
        <v>816378.37</v>
      </c>
      <c r="V1307" s="964"/>
      <c r="W1307" s="964"/>
      <c r="X1307" s="1644">
        <f t="shared" si="58"/>
        <v>0.52669572258064512</v>
      </c>
      <c r="Y1307" s="1400"/>
      <c r="Z1307" s="851"/>
      <c r="AA1307" s="852"/>
      <c r="AB1307" s="852"/>
      <c r="AC1307" s="853"/>
      <c r="AD1307" s="854">
        <f t="shared" si="59"/>
        <v>816378.37</v>
      </c>
      <c r="AE1307" s="855"/>
      <c r="AF1307" s="855"/>
      <c r="AG1307" s="856"/>
    </row>
    <row r="1308" spans="1:33" s="29" customFormat="1" ht="14.25" customHeight="1" x14ac:dyDescent="0.2">
      <c r="A1308" s="43"/>
      <c r="B1308" s="43"/>
      <c r="C1308" s="971"/>
      <c r="D1308" s="971"/>
      <c r="E1308" s="53"/>
      <c r="F1308" s="42"/>
      <c r="G1308" s="972"/>
      <c r="H1308" s="972"/>
      <c r="I1308" s="961" t="s">
        <v>450</v>
      </c>
      <c r="J1308" s="962"/>
      <c r="K1308" s="962"/>
      <c r="L1308" s="962"/>
      <c r="M1308" s="962"/>
      <c r="N1308" s="962"/>
      <c r="O1308" s="962"/>
      <c r="P1308" s="962"/>
      <c r="Q1308" s="963"/>
      <c r="R1308" s="964">
        <v>50000</v>
      </c>
      <c r="S1308" s="964"/>
      <c r="T1308" s="964"/>
      <c r="U1308" s="964">
        <v>24843.919999999998</v>
      </c>
      <c r="V1308" s="964"/>
      <c r="W1308" s="964"/>
      <c r="X1308" s="1644">
        <f t="shared" si="58"/>
        <v>0.49687839999999994</v>
      </c>
      <c r="Y1308" s="1400"/>
      <c r="Z1308" s="851"/>
      <c r="AA1308" s="852"/>
      <c r="AB1308" s="852"/>
      <c r="AC1308" s="853"/>
      <c r="AD1308" s="854">
        <f t="shared" si="59"/>
        <v>24843.919999999998</v>
      </c>
      <c r="AE1308" s="855"/>
      <c r="AF1308" s="855"/>
      <c r="AG1308" s="856"/>
    </row>
    <row r="1309" spans="1:33" s="29" customFormat="1" ht="14.25" customHeight="1" x14ac:dyDescent="0.2">
      <c r="A1309" s="43"/>
      <c r="B1309" s="43"/>
      <c r="C1309" s="971"/>
      <c r="D1309" s="971"/>
      <c r="E1309" s="53"/>
      <c r="F1309" s="42"/>
      <c r="G1309" s="972"/>
      <c r="H1309" s="972"/>
      <c r="I1309" s="961" t="s">
        <v>451</v>
      </c>
      <c r="J1309" s="962"/>
      <c r="K1309" s="962"/>
      <c r="L1309" s="962"/>
      <c r="M1309" s="962"/>
      <c r="N1309" s="962"/>
      <c r="O1309" s="962"/>
      <c r="P1309" s="962"/>
      <c r="Q1309" s="963"/>
      <c r="R1309" s="964">
        <v>720000</v>
      </c>
      <c r="S1309" s="964"/>
      <c r="T1309" s="964"/>
      <c r="U1309" s="964">
        <v>269986.17</v>
      </c>
      <c r="V1309" s="964"/>
      <c r="W1309" s="964"/>
      <c r="X1309" s="1644">
        <f t="shared" si="58"/>
        <v>0.37498079166666665</v>
      </c>
      <c r="Y1309" s="1400"/>
      <c r="Z1309" s="851"/>
      <c r="AA1309" s="852"/>
      <c r="AB1309" s="852"/>
      <c r="AC1309" s="853"/>
      <c r="AD1309" s="854">
        <f t="shared" si="59"/>
        <v>269986.17</v>
      </c>
      <c r="AE1309" s="855"/>
      <c r="AF1309" s="855"/>
      <c r="AG1309" s="856"/>
    </row>
    <row r="1310" spans="1:33" s="29" customFormat="1" ht="14.25" customHeight="1" x14ac:dyDescent="0.2">
      <c r="A1310" s="43"/>
      <c r="B1310" s="43"/>
      <c r="C1310" s="971"/>
      <c r="D1310" s="971"/>
      <c r="E1310" s="53"/>
      <c r="F1310" s="42"/>
      <c r="G1310" s="972"/>
      <c r="H1310" s="972"/>
      <c r="I1310" s="961" t="s">
        <v>1237</v>
      </c>
      <c r="J1310" s="962"/>
      <c r="K1310" s="962"/>
      <c r="L1310" s="962"/>
      <c r="M1310" s="962"/>
      <c r="N1310" s="962"/>
      <c r="O1310" s="962"/>
      <c r="P1310" s="962"/>
      <c r="Q1310" s="963"/>
      <c r="R1310" s="964">
        <v>0</v>
      </c>
      <c r="S1310" s="964"/>
      <c r="T1310" s="964"/>
      <c r="U1310" s="964">
        <v>0</v>
      </c>
      <c r="V1310" s="964"/>
      <c r="W1310" s="964"/>
      <c r="X1310" s="1644"/>
      <c r="Y1310" s="1400"/>
      <c r="Z1310" s="851"/>
      <c r="AA1310" s="852"/>
      <c r="AB1310" s="852"/>
      <c r="AC1310" s="853"/>
      <c r="AD1310" s="854">
        <f t="shared" si="59"/>
        <v>0</v>
      </c>
      <c r="AE1310" s="855"/>
      <c r="AF1310" s="855"/>
      <c r="AG1310" s="856"/>
    </row>
    <row r="1311" spans="1:33" s="29" customFormat="1" ht="14.25" customHeight="1" x14ac:dyDescent="0.2">
      <c r="A1311" s="43"/>
      <c r="B1311" s="43"/>
      <c r="C1311" s="971"/>
      <c r="D1311" s="971"/>
      <c r="E1311" s="53"/>
      <c r="F1311" s="42"/>
      <c r="G1311" s="972"/>
      <c r="H1311" s="972"/>
      <c r="I1311" s="961" t="s">
        <v>452</v>
      </c>
      <c r="J1311" s="962"/>
      <c r="K1311" s="962"/>
      <c r="L1311" s="962"/>
      <c r="M1311" s="962"/>
      <c r="N1311" s="962"/>
      <c r="O1311" s="962"/>
      <c r="P1311" s="962"/>
      <c r="Q1311" s="963"/>
      <c r="R1311" s="964">
        <v>400000</v>
      </c>
      <c r="S1311" s="964"/>
      <c r="T1311" s="964"/>
      <c r="U1311" s="964">
        <v>119860.14</v>
      </c>
      <c r="V1311" s="964"/>
      <c r="W1311" s="964"/>
      <c r="X1311" s="1644">
        <f t="shared" si="58"/>
        <v>0.29965035000000001</v>
      </c>
      <c r="Y1311" s="1400"/>
      <c r="Z1311" s="851"/>
      <c r="AA1311" s="852"/>
      <c r="AB1311" s="852"/>
      <c r="AC1311" s="853"/>
      <c r="AD1311" s="854">
        <f t="shared" si="59"/>
        <v>119860.14</v>
      </c>
      <c r="AE1311" s="855"/>
      <c r="AF1311" s="855"/>
      <c r="AG1311" s="856"/>
    </row>
    <row r="1312" spans="1:33" s="29" customFormat="1" ht="14.25" customHeight="1" x14ac:dyDescent="0.2">
      <c r="A1312" s="43"/>
      <c r="B1312" s="43"/>
      <c r="C1312" s="971"/>
      <c r="D1312" s="971"/>
      <c r="E1312" s="53"/>
      <c r="F1312" s="42"/>
      <c r="G1312" s="972"/>
      <c r="H1312" s="972"/>
      <c r="I1312" s="961" t="s">
        <v>685</v>
      </c>
      <c r="J1312" s="962"/>
      <c r="K1312" s="962"/>
      <c r="L1312" s="962"/>
      <c r="M1312" s="962"/>
      <c r="N1312" s="962"/>
      <c r="O1312" s="962"/>
      <c r="P1312" s="962"/>
      <c r="Q1312" s="963"/>
      <c r="R1312" s="964"/>
      <c r="S1312" s="964"/>
      <c r="T1312" s="964"/>
      <c r="U1312" s="964"/>
      <c r="V1312" s="964"/>
      <c r="W1312" s="964"/>
      <c r="X1312" s="1644"/>
      <c r="Y1312" s="1400"/>
      <c r="Z1312" s="851"/>
      <c r="AA1312" s="852"/>
      <c r="AB1312" s="852"/>
      <c r="AC1312" s="853"/>
      <c r="AD1312" s="854">
        <f t="shared" si="59"/>
        <v>0</v>
      </c>
      <c r="AE1312" s="855"/>
      <c r="AF1312" s="855"/>
      <c r="AG1312" s="856"/>
    </row>
    <row r="1313" spans="1:33" s="29" customFormat="1" ht="14.25" customHeight="1" x14ac:dyDescent="0.2">
      <c r="A1313" s="43"/>
      <c r="B1313" s="43"/>
      <c r="C1313" s="971"/>
      <c r="D1313" s="971"/>
      <c r="E1313" s="53"/>
      <c r="F1313" s="42"/>
      <c r="G1313" s="981" t="s">
        <v>313</v>
      </c>
      <c r="H1313" s="981"/>
      <c r="I1313" s="961" t="s">
        <v>314</v>
      </c>
      <c r="J1313" s="962"/>
      <c r="K1313" s="962"/>
      <c r="L1313" s="962"/>
      <c r="M1313" s="962"/>
      <c r="N1313" s="962"/>
      <c r="O1313" s="962"/>
      <c r="P1313" s="962"/>
      <c r="Q1313" s="963"/>
      <c r="R1313" s="964">
        <f>SUM(R1299:R1311)</f>
        <v>22770000</v>
      </c>
      <c r="S1313" s="964"/>
      <c r="T1313" s="964"/>
      <c r="U1313" s="964">
        <f>SUM(U1299:U1311)</f>
        <v>16549870.24</v>
      </c>
      <c r="V1313" s="964"/>
      <c r="W1313" s="964"/>
      <c r="X1313" s="1644">
        <f t="shared" si="58"/>
        <v>0.72682785419411511</v>
      </c>
      <c r="Y1313" s="1400"/>
      <c r="Z1313" s="851"/>
      <c r="AA1313" s="852"/>
      <c r="AB1313" s="852"/>
      <c r="AC1313" s="853"/>
      <c r="AD1313" s="854">
        <f t="shared" si="59"/>
        <v>16549870.24</v>
      </c>
      <c r="AE1313" s="855"/>
      <c r="AF1313" s="855"/>
      <c r="AG1313" s="856"/>
    </row>
    <row r="1314" spans="1:33" s="29" customFormat="1" ht="14.25" customHeight="1" x14ac:dyDescent="0.2">
      <c r="A1314" s="43"/>
      <c r="B1314" s="43"/>
      <c r="C1314" s="971"/>
      <c r="D1314" s="971"/>
      <c r="E1314" s="53"/>
      <c r="F1314" s="42"/>
      <c r="G1314" s="981"/>
      <c r="H1314" s="981"/>
      <c r="I1314" s="958" t="s">
        <v>684</v>
      </c>
      <c r="J1314" s="959"/>
      <c r="K1314" s="959"/>
      <c r="L1314" s="959"/>
      <c r="M1314" s="959"/>
      <c r="N1314" s="959"/>
      <c r="O1314" s="959"/>
      <c r="P1314" s="959"/>
      <c r="Q1314" s="960"/>
      <c r="R1314" s="957">
        <f>SUM(R1313)</f>
        <v>22770000</v>
      </c>
      <c r="S1314" s="957"/>
      <c r="T1314" s="957"/>
      <c r="U1314" s="957">
        <f>SUM(U1313)</f>
        <v>16549870.24</v>
      </c>
      <c r="V1314" s="957"/>
      <c r="W1314" s="957"/>
      <c r="X1314" s="1640">
        <f t="shared" si="58"/>
        <v>0.72682785419411511</v>
      </c>
      <c r="Y1314" s="1640"/>
      <c r="Z1314" s="1547"/>
      <c r="AA1314" s="974"/>
      <c r="AB1314" s="974"/>
      <c r="AC1314" s="974"/>
      <c r="AD1314" s="861">
        <f t="shared" si="59"/>
        <v>16549870.24</v>
      </c>
      <c r="AE1314" s="861"/>
      <c r="AF1314" s="861"/>
      <c r="AG1314" s="861"/>
    </row>
    <row r="1315" spans="1:33" s="29" customFormat="1" ht="14.25" customHeight="1" x14ac:dyDescent="0.2">
      <c r="A1315" s="43"/>
      <c r="B1315" s="43"/>
      <c r="C1315" s="971"/>
      <c r="D1315" s="971"/>
      <c r="E1315" s="53"/>
      <c r="F1315" s="42"/>
      <c r="G1315" s="972"/>
      <c r="H1315" s="972"/>
      <c r="I1315" s="958"/>
      <c r="J1315" s="959"/>
      <c r="K1315" s="959"/>
      <c r="L1315" s="959"/>
      <c r="M1315" s="959"/>
      <c r="N1315" s="959"/>
      <c r="O1315" s="959"/>
      <c r="P1315" s="959"/>
      <c r="Q1315" s="960"/>
      <c r="R1315" s="973"/>
      <c r="S1315" s="973"/>
      <c r="T1315" s="973"/>
      <c r="U1315" s="957"/>
      <c r="V1315" s="957"/>
      <c r="W1315" s="957"/>
      <c r="X1315" s="861"/>
      <c r="Y1315" s="862"/>
      <c r="Z1315" s="851"/>
      <c r="AA1315" s="852"/>
      <c r="AB1315" s="852"/>
      <c r="AC1315" s="853"/>
      <c r="AD1315" s="860"/>
      <c r="AE1315" s="861"/>
      <c r="AF1315" s="861"/>
      <c r="AG1315" s="862"/>
    </row>
    <row r="1316" spans="1:33" s="29" customFormat="1" ht="14.25" customHeight="1" x14ac:dyDescent="0.2">
      <c r="A1316" s="43"/>
      <c r="B1316" s="43"/>
      <c r="C1316" s="1548"/>
      <c r="D1316" s="1548"/>
      <c r="E1316" s="87"/>
      <c r="F1316" s="79"/>
      <c r="G1316" s="1549">
        <v>463</v>
      </c>
      <c r="H1316" s="1549"/>
      <c r="I1316" s="1550" t="s">
        <v>458</v>
      </c>
      <c r="J1316" s="1551"/>
      <c r="K1316" s="1551"/>
      <c r="L1316" s="1551"/>
      <c r="M1316" s="1551"/>
      <c r="N1316" s="1551"/>
      <c r="O1316" s="1551"/>
      <c r="P1316" s="1551"/>
      <c r="Q1316" s="1552"/>
      <c r="R1316" s="1591"/>
      <c r="S1316" s="1591"/>
      <c r="T1316" s="1591"/>
      <c r="U1316" s="1592"/>
      <c r="V1316" s="1592"/>
      <c r="W1316" s="1592"/>
      <c r="X1316" s="858"/>
      <c r="Y1316" s="859"/>
      <c r="Z1316" s="1575"/>
      <c r="AA1316" s="1576"/>
      <c r="AB1316" s="1576"/>
      <c r="AC1316" s="1577"/>
      <c r="AD1316" s="857"/>
      <c r="AE1316" s="858"/>
      <c r="AF1316" s="858"/>
      <c r="AG1316" s="859"/>
    </row>
    <row r="1317" spans="1:33" s="29" customFormat="1" ht="14.25" customHeight="1" x14ac:dyDescent="0.2">
      <c r="A1317" s="43"/>
      <c r="B1317" s="43"/>
      <c r="C1317" s="1597" t="s">
        <v>435</v>
      </c>
      <c r="D1317" s="1597"/>
      <c r="E1317" s="82"/>
      <c r="F1317" s="83"/>
      <c r="G1317" s="1598"/>
      <c r="H1317" s="1598"/>
      <c r="I1317" s="1610" t="s">
        <v>436</v>
      </c>
      <c r="J1317" s="1611"/>
      <c r="K1317" s="1611"/>
      <c r="L1317" s="1611"/>
      <c r="M1317" s="1611"/>
      <c r="N1317" s="1611"/>
      <c r="O1317" s="1611"/>
      <c r="P1317" s="1611"/>
      <c r="Q1317" s="1612"/>
      <c r="R1317" s="1599"/>
      <c r="S1317" s="1599"/>
      <c r="T1317" s="1599"/>
      <c r="U1317" s="1600"/>
      <c r="V1317" s="1600"/>
      <c r="W1317" s="1600"/>
      <c r="X1317" s="1601"/>
      <c r="Y1317" s="1602"/>
      <c r="Z1317" s="1603"/>
      <c r="AA1317" s="1604"/>
      <c r="AB1317" s="1604"/>
      <c r="AC1317" s="1605"/>
      <c r="AD1317" s="1606"/>
      <c r="AE1317" s="1601"/>
      <c r="AF1317" s="1601"/>
      <c r="AG1317" s="1602"/>
    </row>
    <row r="1318" spans="1:33" s="29" customFormat="1" ht="14.25" customHeight="1" x14ac:dyDescent="0.2">
      <c r="A1318" s="43"/>
      <c r="B1318" s="43"/>
      <c r="C1318" s="1565" t="s">
        <v>437</v>
      </c>
      <c r="D1318" s="1565"/>
      <c r="E1318" s="86"/>
      <c r="F1318" s="42"/>
      <c r="G1318" s="1566"/>
      <c r="H1318" s="1566"/>
      <c r="I1318" s="958" t="s">
        <v>438</v>
      </c>
      <c r="J1318" s="959"/>
      <c r="K1318" s="959"/>
      <c r="L1318" s="959"/>
      <c r="M1318" s="959"/>
      <c r="N1318" s="959"/>
      <c r="O1318" s="959"/>
      <c r="P1318" s="959"/>
      <c r="Q1318" s="960"/>
      <c r="R1318" s="973"/>
      <c r="S1318" s="973"/>
      <c r="T1318" s="973"/>
      <c r="U1318" s="964"/>
      <c r="V1318" s="964"/>
      <c r="W1318" s="964"/>
      <c r="X1318" s="855"/>
      <c r="Y1318" s="856"/>
      <c r="Z1318" s="851"/>
      <c r="AA1318" s="852"/>
      <c r="AB1318" s="852"/>
      <c r="AC1318" s="853"/>
      <c r="AD1318" s="854"/>
      <c r="AE1318" s="855"/>
      <c r="AF1318" s="855"/>
      <c r="AG1318" s="856"/>
    </row>
    <row r="1319" spans="1:33" s="29" customFormat="1" ht="14.25" customHeight="1" x14ac:dyDescent="0.2">
      <c r="A1319" s="43"/>
      <c r="B1319" s="43"/>
      <c r="C1319" s="1578"/>
      <c r="D1319" s="1578"/>
      <c r="E1319" s="53">
        <v>912</v>
      </c>
      <c r="F1319" s="42"/>
      <c r="G1319" s="972"/>
      <c r="H1319" s="972"/>
      <c r="I1319" s="961" t="s">
        <v>439</v>
      </c>
      <c r="J1319" s="962"/>
      <c r="K1319" s="962"/>
      <c r="L1319" s="962"/>
      <c r="M1319" s="962"/>
      <c r="N1319" s="962"/>
      <c r="O1319" s="962"/>
      <c r="P1319" s="962"/>
      <c r="Q1319" s="963"/>
      <c r="R1319" s="980"/>
      <c r="S1319" s="980"/>
      <c r="T1319" s="980"/>
      <c r="U1319" s="964"/>
      <c r="V1319" s="964"/>
      <c r="W1319" s="964"/>
      <c r="X1319" s="855"/>
      <c r="Y1319" s="856"/>
      <c r="Z1319" s="851"/>
      <c r="AA1319" s="852"/>
      <c r="AB1319" s="852"/>
      <c r="AC1319" s="853"/>
      <c r="AD1319" s="854"/>
      <c r="AE1319" s="855"/>
      <c r="AF1319" s="855"/>
      <c r="AG1319" s="856"/>
    </row>
    <row r="1320" spans="1:33" s="29" customFormat="1" ht="14.25" customHeight="1" x14ac:dyDescent="0.2">
      <c r="A1320" s="43"/>
      <c r="B1320" s="43"/>
      <c r="C1320" s="971"/>
      <c r="D1320" s="971"/>
      <c r="E1320" s="53"/>
      <c r="F1320" s="42"/>
      <c r="G1320" s="1574"/>
      <c r="H1320" s="1574"/>
      <c r="I1320" s="961" t="s">
        <v>1234</v>
      </c>
      <c r="J1320" s="962"/>
      <c r="K1320" s="962"/>
      <c r="L1320" s="962"/>
      <c r="M1320" s="962"/>
      <c r="N1320" s="962"/>
      <c r="O1320" s="962"/>
      <c r="P1320" s="962"/>
      <c r="Q1320" s="963"/>
      <c r="R1320" s="964">
        <v>100000</v>
      </c>
      <c r="S1320" s="964"/>
      <c r="T1320" s="964"/>
      <c r="U1320" s="964">
        <v>98534</v>
      </c>
      <c r="V1320" s="964"/>
      <c r="W1320" s="964"/>
      <c r="X1320" s="1644">
        <f t="shared" si="58"/>
        <v>0.98533999999999999</v>
      </c>
      <c r="Y1320" s="1400"/>
      <c r="Z1320" s="851"/>
      <c r="AA1320" s="852"/>
      <c r="AB1320" s="852"/>
      <c r="AC1320" s="853"/>
      <c r="AD1320" s="854">
        <f t="shared" ref="AD1320:AD1334" si="60">U1320+AA1320</f>
        <v>98534</v>
      </c>
      <c r="AE1320" s="855"/>
      <c r="AF1320" s="855"/>
      <c r="AG1320" s="856"/>
    </row>
    <row r="1321" spans="1:33" s="29" customFormat="1" ht="14.25" customHeight="1" x14ac:dyDescent="0.2">
      <c r="A1321" s="43"/>
      <c r="B1321" s="43"/>
      <c r="C1321" s="971"/>
      <c r="D1321" s="971"/>
      <c r="E1321" s="53"/>
      <c r="F1321" s="42"/>
      <c r="G1321" s="1574"/>
      <c r="H1321" s="1574"/>
      <c r="I1321" s="961" t="s">
        <v>442</v>
      </c>
      <c r="J1321" s="962"/>
      <c r="K1321" s="962"/>
      <c r="L1321" s="962"/>
      <c r="M1321" s="962"/>
      <c r="N1321" s="962"/>
      <c r="O1321" s="962"/>
      <c r="P1321" s="962"/>
      <c r="Q1321" s="963"/>
      <c r="R1321" s="964">
        <v>3400000</v>
      </c>
      <c r="S1321" s="964"/>
      <c r="T1321" s="964"/>
      <c r="U1321" s="964">
        <v>3367961.66</v>
      </c>
      <c r="V1321" s="964"/>
      <c r="W1321" s="964"/>
      <c r="X1321" s="1644">
        <f t="shared" si="58"/>
        <v>0.99057695882352947</v>
      </c>
      <c r="Y1321" s="1400"/>
      <c r="Z1321" s="851"/>
      <c r="AA1321" s="852"/>
      <c r="AB1321" s="852"/>
      <c r="AC1321" s="853"/>
      <c r="AD1321" s="854">
        <f t="shared" si="60"/>
        <v>3367961.66</v>
      </c>
      <c r="AE1321" s="855"/>
      <c r="AF1321" s="855"/>
      <c r="AG1321" s="856"/>
    </row>
    <row r="1322" spans="1:33" s="29" customFormat="1" ht="14.25" customHeight="1" x14ac:dyDescent="0.2">
      <c r="A1322" s="43"/>
      <c r="B1322" s="43"/>
      <c r="C1322" s="971"/>
      <c r="D1322" s="971"/>
      <c r="E1322" s="53"/>
      <c r="F1322" s="42"/>
      <c r="G1322" s="972"/>
      <c r="H1322" s="972"/>
      <c r="I1322" s="961" t="s">
        <v>443</v>
      </c>
      <c r="J1322" s="962"/>
      <c r="K1322" s="962"/>
      <c r="L1322" s="962"/>
      <c r="M1322" s="962"/>
      <c r="N1322" s="962"/>
      <c r="O1322" s="962"/>
      <c r="P1322" s="962"/>
      <c r="Q1322" s="963"/>
      <c r="R1322" s="964">
        <v>360000</v>
      </c>
      <c r="S1322" s="964"/>
      <c r="T1322" s="964"/>
      <c r="U1322" s="964">
        <v>318246.23</v>
      </c>
      <c r="V1322" s="964"/>
      <c r="W1322" s="964"/>
      <c r="X1322" s="1644">
        <f t="shared" si="58"/>
        <v>0.88401730555555547</v>
      </c>
      <c r="Y1322" s="1400"/>
      <c r="Z1322" s="851"/>
      <c r="AA1322" s="852"/>
      <c r="AB1322" s="852"/>
      <c r="AC1322" s="853"/>
      <c r="AD1322" s="854">
        <f t="shared" si="60"/>
        <v>318246.23</v>
      </c>
      <c r="AE1322" s="855"/>
      <c r="AF1322" s="855"/>
      <c r="AG1322" s="856"/>
    </row>
    <row r="1323" spans="1:33" s="29" customFormat="1" ht="14.25" customHeight="1" x14ac:dyDescent="0.2">
      <c r="A1323" s="43"/>
      <c r="B1323" s="43"/>
      <c r="C1323" s="971"/>
      <c r="D1323" s="971"/>
      <c r="E1323" s="53"/>
      <c r="F1323" s="42"/>
      <c r="G1323" s="972"/>
      <c r="H1323" s="972"/>
      <c r="I1323" s="961" t="s">
        <v>444</v>
      </c>
      <c r="J1323" s="962"/>
      <c r="K1323" s="962"/>
      <c r="L1323" s="962"/>
      <c r="M1323" s="962"/>
      <c r="N1323" s="962"/>
      <c r="O1323" s="962"/>
      <c r="P1323" s="962"/>
      <c r="Q1323" s="963"/>
      <c r="R1323" s="964">
        <v>987997.32</v>
      </c>
      <c r="S1323" s="964"/>
      <c r="T1323" s="964"/>
      <c r="U1323" s="964">
        <v>855309.58</v>
      </c>
      <c r="V1323" s="964"/>
      <c r="W1323" s="964"/>
      <c r="X1323" s="1644">
        <f t="shared" si="58"/>
        <v>0.86570030372147166</v>
      </c>
      <c r="Y1323" s="1400"/>
      <c r="Z1323" s="851"/>
      <c r="AA1323" s="852"/>
      <c r="AB1323" s="852"/>
      <c r="AC1323" s="853"/>
      <c r="AD1323" s="854">
        <f t="shared" si="60"/>
        <v>855309.58</v>
      </c>
      <c r="AE1323" s="855"/>
      <c r="AF1323" s="855"/>
      <c r="AG1323" s="856"/>
    </row>
    <row r="1324" spans="1:33" s="29" customFormat="1" ht="14.25" customHeight="1" x14ac:dyDescent="0.2">
      <c r="A1324" s="43"/>
      <c r="B1324" s="43"/>
      <c r="C1324" s="971"/>
      <c r="D1324" s="971"/>
      <c r="E1324" s="53"/>
      <c r="F1324" s="42"/>
      <c r="G1324" s="972"/>
      <c r="H1324" s="972"/>
      <c r="I1324" s="961" t="s">
        <v>445</v>
      </c>
      <c r="J1324" s="962"/>
      <c r="K1324" s="962"/>
      <c r="L1324" s="962"/>
      <c r="M1324" s="962"/>
      <c r="N1324" s="962"/>
      <c r="O1324" s="962"/>
      <c r="P1324" s="962"/>
      <c r="Q1324" s="963"/>
      <c r="R1324" s="964">
        <v>0</v>
      </c>
      <c r="S1324" s="964"/>
      <c r="T1324" s="964"/>
      <c r="U1324" s="964">
        <v>0</v>
      </c>
      <c r="V1324" s="964"/>
      <c r="W1324" s="964"/>
      <c r="X1324" s="1644">
        <v>0</v>
      </c>
      <c r="Y1324" s="1400"/>
      <c r="Z1324" s="851"/>
      <c r="AA1324" s="852"/>
      <c r="AB1324" s="852"/>
      <c r="AC1324" s="853"/>
      <c r="AD1324" s="854">
        <f t="shared" si="60"/>
        <v>0</v>
      </c>
      <c r="AE1324" s="855"/>
      <c r="AF1324" s="855"/>
      <c r="AG1324" s="856"/>
    </row>
    <row r="1325" spans="1:33" s="29" customFormat="1" ht="14.25" customHeight="1" x14ac:dyDescent="0.2">
      <c r="A1325" s="43"/>
      <c r="B1325" s="43"/>
      <c r="C1325" s="971"/>
      <c r="D1325" s="971"/>
      <c r="E1325" s="53"/>
      <c r="F1325" s="42"/>
      <c r="G1325" s="972"/>
      <c r="H1325" s="972"/>
      <c r="I1325" s="961" t="s">
        <v>446</v>
      </c>
      <c r="J1325" s="962"/>
      <c r="K1325" s="962"/>
      <c r="L1325" s="962"/>
      <c r="M1325" s="962"/>
      <c r="N1325" s="962"/>
      <c r="O1325" s="962"/>
      <c r="P1325" s="962"/>
      <c r="Q1325" s="963"/>
      <c r="R1325" s="964">
        <v>670000</v>
      </c>
      <c r="S1325" s="964"/>
      <c r="T1325" s="964"/>
      <c r="U1325" s="964">
        <v>589137.05000000005</v>
      </c>
      <c r="V1325" s="964"/>
      <c r="W1325" s="964"/>
      <c r="X1325" s="1644">
        <f t="shared" si="58"/>
        <v>0.87930902985074633</v>
      </c>
      <c r="Y1325" s="1400"/>
      <c r="Z1325" s="851"/>
      <c r="AA1325" s="852"/>
      <c r="AB1325" s="852"/>
      <c r="AC1325" s="853"/>
      <c r="AD1325" s="854">
        <f t="shared" si="60"/>
        <v>589137.05000000005</v>
      </c>
      <c r="AE1325" s="855"/>
      <c r="AF1325" s="855"/>
      <c r="AG1325" s="856"/>
    </row>
    <row r="1326" spans="1:33" s="29" customFormat="1" ht="14.25" customHeight="1" x14ac:dyDescent="0.2">
      <c r="A1326" s="43"/>
      <c r="B1326" s="43"/>
      <c r="C1326" s="971"/>
      <c r="D1326" s="971"/>
      <c r="E1326" s="53"/>
      <c r="F1326" s="42"/>
      <c r="G1326" s="972"/>
      <c r="H1326" s="972"/>
      <c r="I1326" s="961" t="s">
        <v>447</v>
      </c>
      <c r="J1326" s="962"/>
      <c r="K1326" s="962"/>
      <c r="L1326" s="962"/>
      <c r="M1326" s="962"/>
      <c r="N1326" s="962"/>
      <c r="O1326" s="962"/>
      <c r="P1326" s="962"/>
      <c r="Q1326" s="963"/>
      <c r="R1326" s="964">
        <v>0</v>
      </c>
      <c r="S1326" s="964"/>
      <c r="T1326" s="964"/>
      <c r="U1326" s="964">
        <v>0</v>
      </c>
      <c r="V1326" s="964"/>
      <c r="W1326" s="964"/>
      <c r="X1326" s="1644">
        <v>0</v>
      </c>
      <c r="Y1326" s="1400"/>
      <c r="Z1326" s="851"/>
      <c r="AA1326" s="852"/>
      <c r="AB1326" s="852"/>
      <c r="AC1326" s="853"/>
      <c r="AD1326" s="854">
        <f t="shared" si="60"/>
        <v>0</v>
      </c>
      <c r="AE1326" s="855"/>
      <c r="AF1326" s="855"/>
      <c r="AG1326" s="856"/>
    </row>
    <row r="1327" spans="1:33" s="29" customFormat="1" ht="14.25" customHeight="1" x14ac:dyDescent="0.2">
      <c r="A1327" s="43"/>
      <c r="B1327" s="43"/>
      <c r="C1327" s="1531"/>
      <c r="D1327" s="1532"/>
      <c r="E1327" s="53"/>
      <c r="F1327" s="42"/>
      <c r="G1327" s="1555"/>
      <c r="H1327" s="1556"/>
      <c r="I1327" s="961" t="s">
        <v>984</v>
      </c>
      <c r="J1327" s="962"/>
      <c r="K1327" s="962"/>
      <c r="L1327" s="962"/>
      <c r="M1327" s="962"/>
      <c r="N1327" s="962"/>
      <c r="O1327" s="962"/>
      <c r="P1327" s="962"/>
      <c r="Q1327" s="962"/>
      <c r="R1327" s="964">
        <v>1428520</v>
      </c>
      <c r="S1327" s="964"/>
      <c r="T1327" s="964"/>
      <c r="U1327" s="964">
        <v>1053520</v>
      </c>
      <c r="V1327" s="964"/>
      <c r="W1327" s="964"/>
      <c r="X1327" s="1400">
        <f t="shared" si="58"/>
        <v>0.73749054965978778</v>
      </c>
      <c r="Y1327" s="1400"/>
      <c r="Z1327" s="851"/>
      <c r="AA1327" s="852"/>
      <c r="AB1327" s="852"/>
      <c r="AC1327" s="852"/>
      <c r="AD1327" s="855">
        <f t="shared" si="60"/>
        <v>1053520</v>
      </c>
      <c r="AE1327" s="855"/>
      <c r="AF1327" s="855"/>
      <c r="AG1327" s="855"/>
    </row>
    <row r="1328" spans="1:33" s="29" customFormat="1" ht="14.25" customHeight="1" x14ac:dyDescent="0.2">
      <c r="A1328" s="43"/>
      <c r="B1328" s="43"/>
      <c r="C1328" s="971"/>
      <c r="D1328" s="971"/>
      <c r="E1328" s="53"/>
      <c r="F1328" s="42"/>
      <c r="G1328" s="972"/>
      <c r="H1328" s="972"/>
      <c r="I1328" s="961" t="s">
        <v>449</v>
      </c>
      <c r="J1328" s="962"/>
      <c r="K1328" s="962"/>
      <c r="L1328" s="962"/>
      <c r="M1328" s="962"/>
      <c r="N1328" s="962"/>
      <c r="O1328" s="962"/>
      <c r="P1328" s="962"/>
      <c r="Q1328" s="963"/>
      <c r="R1328" s="964">
        <v>400000</v>
      </c>
      <c r="S1328" s="964"/>
      <c r="T1328" s="964"/>
      <c r="U1328" s="964">
        <v>302187.96000000002</v>
      </c>
      <c r="V1328" s="964"/>
      <c r="W1328" s="964"/>
      <c r="X1328" s="1644">
        <f t="shared" si="58"/>
        <v>0.75546990000000003</v>
      </c>
      <c r="Y1328" s="1400"/>
      <c r="Z1328" s="851"/>
      <c r="AA1328" s="852"/>
      <c r="AB1328" s="852"/>
      <c r="AC1328" s="853"/>
      <c r="AD1328" s="854">
        <f t="shared" si="60"/>
        <v>302187.96000000002</v>
      </c>
      <c r="AE1328" s="855"/>
      <c r="AF1328" s="855"/>
      <c r="AG1328" s="856"/>
    </row>
    <row r="1329" spans="1:33" s="29" customFormat="1" ht="14.25" customHeight="1" x14ac:dyDescent="0.2">
      <c r="A1329" s="43"/>
      <c r="B1329" s="43"/>
      <c r="C1329" s="971"/>
      <c r="D1329" s="971"/>
      <c r="E1329" s="53"/>
      <c r="F1329" s="42"/>
      <c r="G1329" s="972"/>
      <c r="H1329" s="972"/>
      <c r="I1329" s="961" t="s">
        <v>1235</v>
      </c>
      <c r="J1329" s="962"/>
      <c r="K1329" s="962"/>
      <c r="L1329" s="962"/>
      <c r="M1329" s="962"/>
      <c r="N1329" s="962"/>
      <c r="O1329" s="962"/>
      <c r="P1329" s="962"/>
      <c r="Q1329" s="963"/>
      <c r="R1329" s="964">
        <v>0</v>
      </c>
      <c r="S1329" s="964"/>
      <c r="T1329" s="964"/>
      <c r="U1329" s="964">
        <v>0</v>
      </c>
      <c r="V1329" s="964"/>
      <c r="W1329" s="964"/>
      <c r="X1329" s="1644">
        <v>0</v>
      </c>
      <c r="Y1329" s="1400"/>
      <c r="Z1329" s="851"/>
      <c r="AA1329" s="852"/>
      <c r="AB1329" s="852"/>
      <c r="AC1329" s="853"/>
      <c r="AD1329" s="854">
        <f t="shared" si="60"/>
        <v>0</v>
      </c>
      <c r="AE1329" s="855"/>
      <c r="AF1329" s="855"/>
      <c r="AG1329" s="856"/>
    </row>
    <row r="1330" spans="1:33" s="29" customFormat="1" ht="14.25" customHeight="1" x14ac:dyDescent="0.2">
      <c r="A1330" s="43"/>
      <c r="B1330" s="43"/>
      <c r="C1330" s="971"/>
      <c r="D1330" s="971"/>
      <c r="E1330" s="53"/>
      <c r="F1330" s="42"/>
      <c r="G1330" s="972"/>
      <c r="H1330" s="972"/>
      <c r="I1330" s="961" t="s">
        <v>1236</v>
      </c>
      <c r="J1330" s="962"/>
      <c r="K1330" s="962"/>
      <c r="L1330" s="962"/>
      <c r="M1330" s="962"/>
      <c r="N1330" s="962"/>
      <c r="O1330" s="962"/>
      <c r="P1330" s="962"/>
      <c r="Q1330" s="963"/>
      <c r="R1330" s="964">
        <v>30000</v>
      </c>
      <c r="S1330" s="964"/>
      <c r="T1330" s="964"/>
      <c r="U1330" s="964">
        <v>2850</v>
      </c>
      <c r="V1330" s="964"/>
      <c r="W1330" s="964"/>
      <c r="X1330" s="1644">
        <f t="shared" si="58"/>
        <v>9.5000000000000001E-2</v>
      </c>
      <c r="Y1330" s="1400"/>
      <c r="Z1330" s="851"/>
      <c r="AA1330" s="852"/>
      <c r="AB1330" s="852"/>
      <c r="AC1330" s="853"/>
      <c r="AD1330" s="854">
        <f t="shared" si="60"/>
        <v>2850</v>
      </c>
      <c r="AE1330" s="855"/>
      <c r="AF1330" s="855"/>
      <c r="AG1330" s="856"/>
    </row>
    <row r="1331" spans="1:33" s="29" customFormat="1" ht="14.25" customHeight="1" x14ac:dyDescent="0.2">
      <c r="A1331" s="43"/>
      <c r="B1331" s="43"/>
      <c r="C1331" s="971"/>
      <c r="D1331" s="971"/>
      <c r="E1331" s="53"/>
      <c r="F1331" s="42"/>
      <c r="G1331" s="972"/>
      <c r="H1331" s="972"/>
      <c r="I1331" s="961" t="s">
        <v>452</v>
      </c>
      <c r="J1331" s="962"/>
      <c r="K1331" s="962"/>
      <c r="L1331" s="962"/>
      <c r="M1331" s="962"/>
      <c r="N1331" s="962"/>
      <c r="O1331" s="962"/>
      <c r="P1331" s="962"/>
      <c r="Q1331" s="963"/>
      <c r="R1331" s="964">
        <v>40000</v>
      </c>
      <c r="S1331" s="964"/>
      <c r="T1331" s="964"/>
      <c r="U1331" s="964">
        <v>40000</v>
      </c>
      <c r="V1331" s="964"/>
      <c r="W1331" s="964"/>
      <c r="X1331" s="1644">
        <f t="shared" ref="X1331" si="61">(U1331/R1331)</f>
        <v>1</v>
      </c>
      <c r="Y1331" s="1400"/>
      <c r="Z1331" s="851"/>
      <c r="AA1331" s="852"/>
      <c r="AB1331" s="852"/>
      <c r="AC1331" s="853"/>
      <c r="AD1331" s="854">
        <f t="shared" ref="AD1331" si="62">U1331+AA1331</f>
        <v>40000</v>
      </c>
      <c r="AE1331" s="855"/>
      <c r="AF1331" s="855"/>
      <c r="AG1331" s="856"/>
    </row>
    <row r="1332" spans="1:33" s="29" customFormat="1" ht="14.25" customHeight="1" x14ac:dyDescent="0.2">
      <c r="A1332" s="43"/>
      <c r="B1332" s="43"/>
      <c r="C1332" s="971"/>
      <c r="D1332" s="971"/>
      <c r="E1332" s="53"/>
      <c r="F1332" s="42"/>
      <c r="G1332" s="972"/>
      <c r="H1332" s="972"/>
      <c r="I1332" s="961" t="s">
        <v>685</v>
      </c>
      <c r="J1332" s="962"/>
      <c r="K1332" s="962"/>
      <c r="L1332" s="962"/>
      <c r="M1332" s="962"/>
      <c r="N1332" s="962"/>
      <c r="O1332" s="962"/>
      <c r="P1332" s="962"/>
      <c r="Q1332" s="963"/>
      <c r="R1332" s="964"/>
      <c r="S1332" s="964"/>
      <c r="T1332" s="964"/>
      <c r="U1332" s="964"/>
      <c r="V1332" s="964"/>
      <c r="W1332" s="964"/>
      <c r="X1332" s="1400"/>
      <c r="Y1332" s="1400"/>
      <c r="Z1332" s="851"/>
      <c r="AA1332" s="852"/>
      <c r="AB1332" s="852"/>
      <c r="AC1332" s="852"/>
      <c r="AD1332" s="855">
        <f t="shared" si="60"/>
        <v>0</v>
      </c>
      <c r="AE1332" s="855"/>
      <c r="AF1332" s="855"/>
      <c r="AG1332" s="855"/>
    </row>
    <row r="1333" spans="1:33" s="29" customFormat="1" ht="14.25" customHeight="1" x14ac:dyDescent="0.2">
      <c r="A1333" s="43"/>
      <c r="B1333" s="43"/>
      <c r="C1333" s="971"/>
      <c r="D1333" s="971"/>
      <c r="E1333" s="53"/>
      <c r="F1333" s="42"/>
      <c r="G1333" s="981" t="s">
        <v>313</v>
      </c>
      <c r="H1333" s="981"/>
      <c r="I1333" s="961" t="s">
        <v>314</v>
      </c>
      <c r="J1333" s="962"/>
      <c r="K1333" s="962"/>
      <c r="L1333" s="962"/>
      <c r="M1333" s="962"/>
      <c r="N1333" s="962"/>
      <c r="O1333" s="962"/>
      <c r="P1333" s="962"/>
      <c r="Q1333" s="963"/>
      <c r="R1333" s="964">
        <f>SUM(R1320:T1331)</f>
        <v>7416517.3200000003</v>
      </c>
      <c r="S1333" s="964"/>
      <c r="T1333" s="964"/>
      <c r="U1333" s="964">
        <f>SUM(U1320:W1331)</f>
        <v>6627746.4799999995</v>
      </c>
      <c r="V1333" s="964"/>
      <c r="W1333" s="964"/>
      <c r="X1333" s="1399">
        <f t="shared" si="58"/>
        <v>0.89364673390933291</v>
      </c>
      <c r="Y1333" s="1400"/>
      <c r="Z1333" s="851"/>
      <c r="AA1333" s="852"/>
      <c r="AB1333" s="852"/>
      <c r="AC1333" s="852"/>
      <c r="AD1333" s="855">
        <f t="shared" si="60"/>
        <v>6627746.4799999995</v>
      </c>
      <c r="AE1333" s="855"/>
      <c r="AF1333" s="855"/>
      <c r="AG1333" s="856"/>
    </row>
    <row r="1334" spans="1:33" s="29" customFormat="1" ht="14.25" customHeight="1" x14ac:dyDescent="0.2">
      <c r="A1334" s="43"/>
      <c r="B1334" s="43"/>
      <c r="C1334" s="971"/>
      <c r="D1334" s="971"/>
      <c r="E1334" s="53"/>
      <c r="F1334" s="42"/>
      <c r="G1334" s="981"/>
      <c r="H1334" s="981"/>
      <c r="I1334" s="958" t="s">
        <v>684</v>
      </c>
      <c r="J1334" s="959"/>
      <c r="K1334" s="959"/>
      <c r="L1334" s="959"/>
      <c r="M1334" s="959"/>
      <c r="N1334" s="959"/>
      <c r="O1334" s="959"/>
      <c r="P1334" s="959"/>
      <c r="Q1334" s="960"/>
      <c r="R1334" s="957">
        <f>SUM(R1333)</f>
        <v>7416517.3200000003</v>
      </c>
      <c r="S1334" s="957"/>
      <c r="T1334" s="957"/>
      <c r="U1334" s="957">
        <f>SUM(U1333)</f>
        <v>6627746.4799999995</v>
      </c>
      <c r="V1334" s="957"/>
      <c r="W1334" s="957"/>
      <c r="X1334" s="1639">
        <f t="shared" si="58"/>
        <v>0.89364673390933291</v>
      </c>
      <c r="Y1334" s="1640"/>
      <c r="Z1334" s="1547"/>
      <c r="AA1334" s="974"/>
      <c r="AB1334" s="974"/>
      <c r="AC1334" s="974"/>
      <c r="AD1334" s="861">
        <f t="shared" si="60"/>
        <v>6627746.4799999995</v>
      </c>
      <c r="AE1334" s="861"/>
      <c r="AF1334" s="861"/>
      <c r="AG1334" s="862"/>
    </row>
    <row r="1335" spans="1:33" s="29" customFormat="1" ht="14.25" customHeight="1" x14ac:dyDescent="0.2">
      <c r="A1335" s="43"/>
      <c r="B1335" s="43"/>
      <c r="C1335" s="971"/>
      <c r="D1335" s="971"/>
      <c r="E1335" s="53"/>
      <c r="F1335" s="42"/>
      <c r="G1335" s="972"/>
      <c r="H1335" s="972"/>
      <c r="I1335" s="958"/>
      <c r="J1335" s="959"/>
      <c r="K1335" s="959"/>
      <c r="L1335" s="959"/>
      <c r="M1335" s="959"/>
      <c r="N1335" s="959"/>
      <c r="O1335" s="959"/>
      <c r="P1335" s="959"/>
      <c r="Q1335" s="960"/>
      <c r="R1335" s="973"/>
      <c r="S1335" s="973"/>
      <c r="T1335" s="973"/>
      <c r="U1335" s="957"/>
      <c r="V1335" s="957"/>
      <c r="W1335" s="957"/>
      <c r="X1335" s="861"/>
      <c r="Y1335" s="862"/>
      <c r="Z1335" s="851"/>
      <c r="AA1335" s="852"/>
      <c r="AB1335" s="852"/>
      <c r="AC1335" s="853"/>
      <c r="AD1335" s="860"/>
      <c r="AE1335" s="861"/>
      <c r="AF1335" s="861"/>
      <c r="AG1335" s="862"/>
    </row>
    <row r="1336" spans="1:33" s="29" customFormat="1" ht="14.25" hidden="1" customHeight="1" x14ac:dyDescent="0.2">
      <c r="A1336" s="43"/>
      <c r="B1336" s="43"/>
      <c r="C1336" s="100"/>
      <c r="D1336" s="100"/>
      <c r="E1336" s="110"/>
      <c r="F1336" s="106"/>
      <c r="G1336" s="102"/>
      <c r="H1336" s="102"/>
      <c r="I1336" s="141"/>
      <c r="J1336" s="142"/>
      <c r="K1336" s="142"/>
      <c r="L1336" s="142"/>
      <c r="M1336" s="142"/>
      <c r="N1336" s="142"/>
      <c r="O1336" s="142"/>
      <c r="P1336" s="142"/>
      <c r="Q1336" s="143"/>
      <c r="R1336" s="243"/>
      <c r="S1336" s="243"/>
      <c r="T1336" s="243"/>
      <c r="U1336" s="243"/>
      <c r="V1336" s="243"/>
      <c r="W1336" s="243"/>
      <c r="X1336" s="145"/>
      <c r="Y1336" s="145"/>
      <c r="Z1336" s="144"/>
      <c r="AA1336" s="145"/>
      <c r="AB1336" s="145"/>
      <c r="AC1336" s="146"/>
      <c r="AD1336" s="144"/>
      <c r="AE1336" s="145"/>
      <c r="AF1336" s="145"/>
      <c r="AG1336" s="146"/>
    </row>
    <row r="1337" spans="1:33" s="29" customFormat="1" ht="14.25" hidden="1" customHeight="1" x14ac:dyDescent="0.2">
      <c r="A1337" s="43"/>
      <c r="B1337" s="43"/>
      <c r="C1337" s="100"/>
      <c r="D1337" s="100"/>
      <c r="E1337" s="110"/>
      <c r="F1337" s="106"/>
      <c r="G1337" s="102"/>
      <c r="H1337" s="102"/>
      <c r="I1337" s="141"/>
      <c r="J1337" s="142"/>
      <c r="K1337" s="142"/>
      <c r="L1337" s="142"/>
      <c r="M1337" s="142"/>
      <c r="N1337" s="142"/>
      <c r="O1337" s="142"/>
      <c r="P1337" s="142"/>
      <c r="Q1337" s="143"/>
      <c r="R1337" s="243"/>
      <c r="S1337" s="243"/>
      <c r="T1337" s="243"/>
      <c r="U1337" s="243"/>
      <c r="V1337" s="243"/>
      <c r="W1337" s="243"/>
      <c r="X1337" s="145"/>
      <c r="Y1337" s="145"/>
      <c r="Z1337" s="144"/>
      <c r="AA1337" s="145"/>
      <c r="AB1337" s="145"/>
      <c r="AC1337" s="146"/>
      <c r="AD1337" s="144"/>
      <c r="AE1337" s="145"/>
      <c r="AF1337" s="145"/>
      <c r="AG1337" s="146"/>
    </row>
    <row r="1338" spans="1:33" s="29" customFormat="1" ht="14.25" hidden="1" customHeight="1" x14ac:dyDescent="0.2">
      <c r="A1338" s="43"/>
      <c r="B1338" s="43"/>
      <c r="C1338" s="100"/>
      <c r="D1338" s="100"/>
      <c r="E1338" s="110"/>
      <c r="F1338" s="106"/>
      <c r="G1338" s="102"/>
      <c r="H1338" s="102"/>
      <c r="I1338" s="141"/>
      <c r="J1338" s="142"/>
      <c r="K1338" s="142"/>
      <c r="L1338" s="142"/>
      <c r="M1338" s="142"/>
      <c r="N1338" s="142"/>
      <c r="O1338" s="142"/>
      <c r="P1338" s="142"/>
      <c r="Q1338" s="143"/>
      <c r="R1338" s="243"/>
      <c r="S1338" s="243"/>
      <c r="T1338" s="243"/>
      <c r="U1338" s="243"/>
      <c r="V1338" s="243"/>
      <c r="W1338" s="243"/>
      <c r="X1338" s="145"/>
      <c r="Y1338" s="145"/>
      <c r="Z1338" s="144"/>
      <c r="AA1338" s="145"/>
      <c r="AB1338" s="145"/>
      <c r="AC1338" s="146"/>
      <c r="AD1338" s="144"/>
      <c r="AE1338" s="145"/>
      <c r="AF1338" s="145"/>
      <c r="AG1338" s="146"/>
    </row>
    <row r="1339" spans="1:33" s="29" customFormat="1" ht="14.25" hidden="1" customHeight="1" x14ac:dyDescent="0.2">
      <c r="A1339" s="43"/>
      <c r="B1339" s="43"/>
      <c r="C1339" s="100"/>
      <c r="D1339" s="100"/>
      <c r="E1339" s="110"/>
      <c r="F1339" s="106"/>
      <c r="G1339" s="102"/>
      <c r="H1339" s="102"/>
      <c r="I1339" s="141"/>
      <c r="J1339" s="142"/>
      <c r="K1339" s="142"/>
      <c r="L1339" s="142"/>
      <c r="M1339" s="142"/>
      <c r="N1339" s="142"/>
      <c r="O1339" s="142"/>
      <c r="P1339" s="142"/>
      <c r="Q1339" s="143"/>
      <c r="R1339" s="243"/>
      <c r="S1339" s="243"/>
      <c r="T1339" s="243"/>
      <c r="U1339" s="243"/>
      <c r="V1339" s="243"/>
      <c r="W1339" s="243"/>
      <c r="X1339" s="145"/>
      <c r="Y1339" s="145"/>
      <c r="Z1339" s="144"/>
      <c r="AA1339" s="145"/>
      <c r="AB1339" s="145"/>
      <c r="AC1339" s="146"/>
      <c r="AD1339" s="144"/>
      <c r="AE1339" s="145"/>
      <c r="AF1339" s="145"/>
      <c r="AG1339" s="146"/>
    </row>
    <row r="1340" spans="1:33" s="29" customFormat="1" ht="14.25" hidden="1" customHeight="1" x14ac:dyDescent="0.2">
      <c r="A1340" s="43"/>
      <c r="B1340" s="43"/>
      <c r="C1340" s="100"/>
      <c r="D1340" s="100"/>
      <c r="E1340" s="110"/>
      <c r="F1340" s="106"/>
      <c r="G1340" s="102"/>
      <c r="H1340" s="102"/>
      <c r="I1340" s="141"/>
      <c r="J1340" s="142"/>
      <c r="K1340" s="142"/>
      <c r="L1340" s="142"/>
      <c r="M1340" s="142"/>
      <c r="N1340" s="142"/>
      <c r="O1340" s="142"/>
      <c r="P1340" s="142"/>
      <c r="Q1340" s="143"/>
      <c r="R1340" s="243"/>
      <c r="S1340" s="243"/>
      <c r="T1340" s="243"/>
      <c r="U1340" s="243"/>
      <c r="V1340" s="243"/>
      <c r="W1340" s="243"/>
      <c r="X1340" s="145"/>
      <c r="Y1340" s="145"/>
      <c r="Z1340" s="144"/>
      <c r="AA1340" s="145"/>
      <c r="AB1340" s="145"/>
      <c r="AC1340" s="146"/>
      <c r="AD1340" s="144"/>
      <c r="AE1340" s="145"/>
      <c r="AF1340" s="145"/>
      <c r="AG1340" s="146"/>
    </row>
    <row r="1341" spans="1:33" s="29" customFormat="1" ht="14.25" hidden="1" customHeight="1" x14ac:dyDescent="0.2">
      <c r="A1341" s="43"/>
      <c r="B1341" s="43"/>
      <c r="C1341" s="100"/>
      <c r="D1341" s="100"/>
      <c r="E1341" s="110"/>
      <c r="F1341" s="106"/>
      <c r="G1341" s="102"/>
      <c r="H1341" s="102"/>
      <c r="I1341" s="141"/>
      <c r="J1341" s="142"/>
      <c r="K1341" s="142"/>
      <c r="L1341" s="142"/>
      <c r="M1341" s="142"/>
      <c r="N1341" s="142"/>
      <c r="O1341" s="142"/>
      <c r="P1341" s="142"/>
      <c r="Q1341" s="143"/>
      <c r="R1341" s="243"/>
      <c r="S1341" s="243"/>
      <c r="T1341" s="243"/>
      <c r="U1341" s="243"/>
      <c r="V1341" s="243"/>
      <c r="W1341" s="243"/>
      <c r="X1341" s="145"/>
      <c r="Y1341" s="145"/>
      <c r="Z1341" s="144"/>
      <c r="AA1341" s="145"/>
      <c r="AB1341" s="145"/>
      <c r="AC1341" s="146"/>
      <c r="AD1341" s="144"/>
      <c r="AE1341" s="145"/>
      <c r="AF1341" s="145"/>
      <c r="AG1341" s="146"/>
    </row>
    <row r="1342" spans="1:33" s="29" customFormat="1" ht="14.25" hidden="1" customHeight="1" x14ac:dyDescent="0.2">
      <c r="A1342" s="43"/>
      <c r="B1342" s="43"/>
      <c r="C1342" s="100"/>
      <c r="D1342" s="100"/>
      <c r="E1342" s="110"/>
      <c r="F1342" s="106"/>
      <c r="G1342" s="102"/>
      <c r="H1342" s="102"/>
      <c r="I1342" s="141"/>
      <c r="J1342" s="142"/>
      <c r="K1342" s="142"/>
      <c r="L1342" s="142"/>
      <c r="M1342" s="142"/>
      <c r="N1342" s="142"/>
      <c r="O1342" s="142"/>
      <c r="P1342" s="142"/>
      <c r="Q1342" s="143"/>
      <c r="R1342" s="243"/>
      <c r="S1342" s="243"/>
      <c r="T1342" s="243"/>
      <c r="U1342" s="243"/>
      <c r="V1342" s="243"/>
      <c r="W1342" s="243"/>
      <c r="X1342" s="145"/>
      <c r="Y1342" s="145"/>
      <c r="Z1342" s="144"/>
      <c r="AA1342" s="145"/>
      <c r="AB1342" s="145"/>
      <c r="AC1342" s="146"/>
      <c r="AD1342" s="144"/>
      <c r="AE1342" s="145"/>
      <c r="AF1342" s="145"/>
      <c r="AG1342" s="146"/>
    </row>
    <row r="1343" spans="1:33" s="29" customFormat="1" ht="14.25" hidden="1" customHeight="1" x14ac:dyDescent="0.2">
      <c r="A1343" s="43"/>
      <c r="B1343" s="43"/>
      <c r="C1343" s="100"/>
      <c r="D1343" s="100"/>
      <c r="E1343" s="110"/>
      <c r="F1343" s="106"/>
      <c r="G1343" s="102"/>
      <c r="H1343" s="102"/>
      <c r="I1343" s="141"/>
      <c r="J1343" s="142"/>
      <c r="K1343" s="142"/>
      <c r="L1343" s="142"/>
      <c r="M1343" s="142"/>
      <c r="N1343" s="142"/>
      <c r="O1343" s="142"/>
      <c r="P1343" s="142"/>
      <c r="Q1343" s="143"/>
      <c r="R1343" s="243"/>
      <c r="S1343" s="243"/>
      <c r="T1343" s="243"/>
      <c r="U1343" s="243"/>
      <c r="V1343" s="243"/>
      <c r="W1343" s="243"/>
      <c r="X1343" s="145"/>
      <c r="Y1343" s="145"/>
      <c r="Z1343" s="144"/>
      <c r="AA1343" s="145"/>
      <c r="AB1343" s="145"/>
      <c r="AC1343" s="146"/>
      <c r="AD1343" s="144"/>
      <c r="AE1343" s="145"/>
      <c r="AF1343" s="145"/>
      <c r="AG1343" s="146"/>
    </row>
    <row r="1344" spans="1:33" s="29" customFormat="1" ht="14.25" hidden="1" customHeight="1" x14ac:dyDescent="0.2">
      <c r="A1344" s="43"/>
      <c r="B1344" s="43"/>
      <c r="C1344" s="100"/>
      <c r="D1344" s="100"/>
      <c r="E1344" s="110"/>
      <c r="F1344" s="106"/>
      <c r="G1344" s="102"/>
      <c r="H1344" s="102"/>
      <c r="I1344" s="141"/>
      <c r="J1344" s="142"/>
      <c r="K1344" s="142"/>
      <c r="L1344" s="142"/>
      <c r="M1344" s="142"/>
      <c r="N1344" s="142"/>
      <c r="O1344" s="142"/>
      <c r="P1344" s="142"/>
      <c r="Q1344" s="143"/>
      <c r="R1344" s="243"/>
      <c r="S1344" s="243"/>
      <c r="T1344" s="243"/>
      <c r="U1344" s="243"/>
      <c r="V1344" s="243"/>
      <c r="W1344" s="243"/>
      <c r="X1344" s="145"/>
      <c r="Y1344" s="145"/>
      <c r="Z1344" s="144"/>
      <c r="AA1344" s="145"/>
      <c r="AB1344" s="145"/>
      <c r="AC1344" s="146"/>
      <c r="AD1344" s="144"/>
      <c r="AE1344" s="145"/>
      <c r="AF1344" s="145"/>
      <c r="AG1344" s="146"/>
    </row>
    <row r="1345" spans="1:33" s="29" customFormat="1" ht="14.25" hidden="1" customHeight="1" x14ac:dyDescent="0.2">
      <c r="A1345" s="43"/>
      <c r="B1345" s="43"/>
      <c r="C1345" s="100"/>
      <c r="D1345" s="100"/>
      <c r="E1345" s="110"/>
      <c r="F1345" s="106"/>
      <c r="G1345" s="102"/>
      <c r="H1345" s="102"/>
      <c r="I1345" s="141"/>
      <c r="J1345" s="142"/>
      <c r="K1345" s="142"/>
      <c r="L1345" s="142"/>
      <c r="M1345" s="142"/>
      <c r="N1345" s="142"/>
      <c r="O1345" s="142"/>
      <c r="P1345" s="142"/>
      <c r="Q1345" s="143"/>
      <c r="R1345" s="243"/>
      <c r="S1345" s="243"/>
      <c r="T1345" s="243"/>
      <c r="U1345" s="243"/>
      <c r="V1345" s="243"/>
      <c r="W1345" s="243"/>
      <c r="X1345" s="145"/>
      <c r="Y1345" s="145"/>
      <c r="Z1345" s="144"/>
      <c r="AA1345" s="145"/>
      <c r="AB1345" s="145"/>
      <c r="AC1345" s="146"/>
      <c r="AD1345" s="144"/>
      <c r="AE1345" s="145"/>
      <c r="AF1345" s="145"/>
      <c r="AG1345" s="146"/>
    </row>
    <row r="1346" spans="1:33" s="29" customFormat="1" ht="14.25" hidden="1" customHeight="1" x14ac:dyDescent="0.2">
      <c r="A1346" s="43"/>
      <c r="B1346" s="43"/>
      <c r="C1346" s="100"/>
      <c r="D1346" s="100"/>
      <c r="E1346" s="110"/>
      <c r="F1346" s="106"/>
      <c r="G1346" s="102"/>
      <c r="H1346" s="102"/>
      <c r="I1346" s="141"/>
      <c r="J1346" s="142"/>
      <c r="K1346" s="142"/>
      <c r="L1346" s="142"/>
      <c r="M1346" s="142"/>
      <c r="N1346" s="142"/>
      <c r="O1346" s="142"/>
      <c r="P1346" s="142"/>
      <c r="Q1346" s="143"/>
      <c r="R1346" s="243"/>
      <c r="S1346" s="243"/>
      <c r="T1346" s="243"/>
      <c r="U1346" s="243"/>
      <c r="V1346" s="243"/>
      <c r="W1346" s="243"/>
      <c r="X1346" s="145"/>
      <c r="Y1346" s="145"/>
      <c r="Z1346" s="144"/>
      <c r="AA1346" s="145"/>
      <c r="AB1346" s="145"/>
      <c r="AC1346" s="146"/>
      <c r="AD1346" s="144"/>
      <c r="AE1346" s="145"/>
      <c r="AF1346" s="145"/>
      <c r="AG1346" s="146"/>
    </row>
    <row r="1347" spans="1:33" s="29" customFormat="1" ht="14.25" hidden="1" customHeight="1" x14ac:dyDescent="0.2">
      <c r="A1347" s="43"/>
      <c r="B1347" s="43"/>
      <c r="C1347" s="100"/>
      <c r="D1347" s="100"/>
      <c r="E1347" s="110"/>
      <c r="F1347" s="106"/>
      <c r="G1347" s="102"/>
      <c r="H1347" s="102"/>
      <c r="I1347" s="141"/>
      <c r="J1347" s="142"/>
      <c r="K1347" s="142"/>
      <c r="L1347" s="142"/>
      <c r="M1347" s="142"/>
      <c r="N1347" s="142"/>
      <c r="O1347" s="142"/>
      <c r="P1347" s="142"/>
      <c r="Q1347" s="143"/>
      <c r="R1347" s="243"/>
      <c r="S1347" s="243"/>
      <c r="T1347" s="243"/>
      <c r="U1347" s="243"/>
      <c r="V1347" s="243"/>
      <c r="W1347" s="243"/>
      <c r="X1347" s="145"/>
      <c r="Y1347" s="145"/>
      <c r="Z1347" s="144"/>
      <c r="AA1347" s="145"/>
      <c r="AB1347" s="145"/>
      <c r="AC1347" s="146"/>
      <c r="AD1347" s="144"/>
      <c r="AE1347" s="145"/>
      <c r="AF1347" s="145"/>
      <c r="AG1347" s="146"/>
    </row>
    <row r="1348" spans="1:33" s="29" customFormat="1" ht="14.25" hidden="1" customHeight="1" x14ac:dyDescent="0.2">
      <c r="A1348" s="43"/>
      <c r="B1348" s="43"/>
      <c r="C1348" s="100"/>
      <c r="D1348" s="100"/>
      <c r="E1348" s="110"/>
      <c r="F1348" s="106"/>
      <c r="G1348" s="102"/>
      <c r="H1348" s="102"/>
      <c r="I1348" s="141"/>
      <c r="J1348" s="142"/>
      <c r="K1348" s="142"/>
      <c r="L1348" s="142"/>
      <c r="M1348" s="142"/>
      <c r="N1348" s="142"/>
      <c r="O1348" s="142"/>
      <c r="P1348" s="142"/>
      <c r="Q1348" s="143"/>
      <c r="R1348" s="243"/>
      <c r="S1348" s="243"/>
      <c r="T1348" s="243"/>
      <c r="U1348" s="243"/>
      <c r="V1348" s="243"/>
      <c r="W1348" s="243"/>
      <c r="X1348" s="145"/>
      <c r="Y1348" s="145"/>
      <c r="Z1348" s="144"/>
      <c r="AA1348" s="145"/>
      <c r="AB1348" s="145"/>
      <c r="AC1348" s="146"/>
      <c r="AD1348" s="144"/>
      <c r="AE1348" s="145"/>
      <c r="AF1348" s="145"/>
      <c r="AG1348" s="146"/>
    </row>
    <row r="1349" spans="1:33" s="29" customFormat="1" ht="14.25" hidden="1" customHeight="1" x14ac:dyDescent="0.2">
      <c r="A1349" s="43"/>
      <c r="B1349" s="43"/>
      <c r="C1349" s="100"/>
      <c r="D1349" s="100"/>
      <c r="E1349" s="110"/>
      <c r="F1349" s="106"/>
      <c r="G1349" s="102"/>
      <c r="H1349" s="102"/>
      <c r="I1349" s="141"/>
      <c r="J1349" s="142"/>
      <c r="K1349" s="142"/>
      <c r="L1349" s="142"/>
      <c r="M1349" s="142"/>
      <c r="N1349" s="142"/>
      <c r="O1349" s="142"/>
      <c r="P1349" s="142"/>
      <c r="Q1349" s="143"/>
      <c r="R1349" s="243"/>
      <c r="S1349" s="243"/>
      <c r="T1349" s="243"/>
      <c r="U1349" s="243"/>
      <c r="V1349" s="243"/>
      <c r="W1349" s="243"/>
      <c r="X1349" s="145"/>
      <c r="Y1349" s="145"/>
      <c r="Z1349" s="144"/>
      <c r="AA1349" s="145"/>
      <c r="AB1349" s="145"/>
      <c r="AC1349" s="146"/>
      <c r="AD1349" s="144"/>
      <c r="AE1349" s="145"/>
      <c r="AF1349" s="145"/>
      <c r="AG1349" s="146"/>
    </row>
    <row r="1350" spans="1:33" s="29" customFormat="1" ht="14.25" hidden="1" customHeight="1" x14ac:dyDescent="0.2">
      <c r="A1350" s="43"/>
      <c r="B1350" s="43"/>
      <c r="C1350" s="100"/>
      <c r="D1350" s="100"/>
      <c r="E1350" s="110"/>
      <c r="F1350" s="106"/>
      <c r="G1350" s="102"/>
      <c r="H1350" s="102"/>
      <c r="I1350" s="141"/>
      <c r="J1350" s="142"/>
      <c r="K1350" s="142"/>
      <c r="L1350" s="142"/>
      <c r="M1350" s="142"/>
      <c r="N1350" s="142"/>
      <c r="O1350" s="142"/>
      <c r="P1350" s="142"/>
      <c r="Q1350" s="143"/>
      <c r="R1350" s="243"/>
      <c r="S1350" s="243"/>
      <c r="T1350" s="243"/>
      <c r="U1350" s="243"/>
      <c r="V1350" s="243"/>
      <c r="W1350" s="243"/>
      <c r="X1350" s="145"/>
      <c r="Y1350" s="145"/>
      <c r="Z1350" s="144"/>
      <c r="AA1350" s="145"/>
      <c r="AB1350" s="145"/>
      <c r="AC1350" s="146"/>
      <c r="AD1350" s="144"/>
      <c r="AE1350" s="145"/>
      <c r="AF1350" s="145"/>
      <c r="AG1350" s="146"/>
    </row>
    <row r="1351" spans="1:33" s="29" customFormat="1" ht="14.25" hidden="1" customHeight="1" x14ac:dyDescent="0.2">
      <c r="A1351" s="43"/>
      <c r="B1351" s="43"/>
      <c r="C1351" s="100"/>
      <c r="D1351" s="100"/>
      <c r="E1351" s="110"/>
      <c r="F1351" s="106"/>
      <c r="G1351" s="102"/>
      <c r="H1351" s="102"/>
      <c r="I1351" s="141"/>
      <c r="J1351" s="142"/>
      <c r="K1351" s="142"/>
      <c r="L1351" s="142"/>
      <c r="M1351" s="142"/>
      <c r="N1351" s="142"/>
      <c r="O1351" s="142"/>
      <c r="P1351" s="142"/>
      <c r="Q1351" s="143"/>
      <c r="R1351" s="243"/>
      <c r="S1351" s="243"/>
      <c r="T1351" s="243"/>
      <c r="U1351" s="243"/>
      <c r="V1351" s="243"/>
      <c r="W1351" s="243"/>
      <c r="X1351" s="145"/>
      <c r="Y1351" s="145"/>
      <c r="Z1351" s="144"/>
      <c r="AA1351" s="145"/>
      <c r="AB1351" s="145"/>
      <c r="AC1351" s="146"/>
      <c r="AD1351" s="144"/>
      <c r="AE1351" s="145"/>
      <c r="AF1351" s="145"/>
      <c r="AG1351" s="146"/>
    </row>
    <row r="1352" spans="1:33" s="29" customFormat="1" ht="14.25" hidden="1" customHeight="1" x14ac:dyDescent="0.2">
      <c r="A1352" s="43"/>
      <c r="B1352" s="43"/>
      <c r="C1352" s="100"/>
      <c r="D1352" s="100"/>
      <c r="E1352" s="110"/>
      <c r="F1352" s="106"/>
      <c r="G1352" s="102"/>
      <c r="H1352" s="102"/>
      <c r="I1352" s="141"/>
      <c r="J1352" s="142"/>
      <c r="K1352" s="142"/>
      <c r="L1352" s="142"/>
      <c r="M1352" s="142"/>
      <c r="N1352" s="142"/>
      <c r="O1352" s="142"/>
      <c r="P1352" s="142"/>
      <c r="Q1352" s="143"/>
      <c r="R1352" s="243"/>
      <c r="S1352" s="243"/>
      <c r="T1352" s="243"/>
      <c r="U1352" s="243"/>
      <c r="V1352" s="243"/>
      <c r="W1352" s="243"/>
      <c r="X1352" s="145"/>
      <c r="Y1352" s="145"/>
      <c r="Z1352" s="144"/>
      <c r="AA1352" s="145"/>
      <c r="AB1352" s="145"/>
      <c r="AC1352" s="146"/>
      <c r="AD1352" s="144"/>
      <c r="AE1352" s="145"/>
      <c r="AF1352" s="145"/>
      <c r="AG1352" s="146"/>
    </row>
    <row r="1353" spans="1:33" s="29" customFormat="1" ht="14.25" hidden="1" customHeight="1" x14ac:dyDescent="0.2">
      <c r="A1353" s="43"/>
      <c r="B1353" s="43"/>
      <c r="C1353" s="100"/>
      <c r="D1353" s="100"/>
      <c r="E1353" s="110"/>
      <c r="F1353" s="106"/>
      <c r="G1353" s="102"/>
      <c r="H1353" s="102"/>
      <c r="I1353" s="141"/>
      <c r="J1353" s="142"/>
      <c r="K1353" s="142"/>
      <c r="L1353" s="142"/>
      <c r="M1353" s="142"/>
      <c r="N1353" s="142"/>
      <c r="O1353" s="142"/>
      <c r="P1353" s="142"/>
      <c r="Q1353" s="143"/>
      <c r="R1353" s="243"/>
      <c r="S1353" s="243"/>
      <c r="T1353" s="243"/>
      <c r="U1353" s="243"/>
      <c r="V1353" s="243"/>
      <c r="W1353" s="243"/>
      <c r="X1353" s="145"/>
      <c r="Y1353" s="145"/>
      <c r="Z1353" s="144"/>
      <c r="AA1353" s="145"/>
      <c r="AB1353" s="145"/>
      <c r="AC1353" s="146"/>
      <c r="AD1353" s="144"/>
      <c r="AE1353" s="145"/>
      <c r="AF1353" s="145"/>
      <c r="AG1353" s="146"/>
    </row>
    <row r="1354" spans="1:33" s="29" customFormat="1" ht="14.25" hidden="1" customHeight="1" x14ac:dyDescent="0.2">
      <c r="A1354" s="43"/>
      <c r="B1354" s="43"/>
      <c r="C1354" s="100"/>
      <c r="D1354" s="100"/>
      <c r="E1354" s="110"/>
      <c r="F1354" s="106"/>
      <c r="G1354" s="102"/>
      <c r="H1354" s="102"/>
      <c r="I1354" s="141"/>
      <c r="J1354" s="142"/>
      <c r="K1354" s="142"/>
      <c r="L1354" s="142"/>
      <c r="M1354" s="142"/>
      <c r="N1354" s="142"/>
      <c r="O1354" s="142"/>
      <c r="P1354" s="142"/>
      <c r="Q1354" s="143"/>
      <c r="R1354" s="243"/>
      <c r="S1354" s="243"/>
      <c r="T1354" s="243"/>
      <c r="U1354" s="243"/>
      <c r="V1354" s="243"/>
      <c r="W1354" s="243"/>
      <c r="X1354" s="145"/>
      <c r="Y1354" s="145"/>
      <c r="Z1354" s="144"/>
      <c r="AA1354" s="145"/>
      <c r="AB1354" s="145"/>
      <c r="AC1354" s="146"/>
      <c r="AD1354" s="144"/>
      <c r="AE1354" s="145"/>
      <c r="AF1354" s="145"/>
      <c r="AG1354" s="146"/>
    </row>
    <row r="1355" spans="1:33" s="29" customFormat="1" ht="14.25" hidden="1" customHeight="1" x14ac:dyDescent="0.2">
      <c r="A1355" s="43"/>
      <c r="B1355" s="43"/>
      <c r="C1355" s="100"/>
      <c r="D1355" s="100"/>
      <c r="E1355" s="110"/>
      <c r="F1355" s="106"/>
      <c r="G1355" s="102"/>
      <c r="H1355" s="102"/>
      <c r="I1355" s="141"/>
      <c r="J1355" s="142"/>
      <c r="K1355" s="142"/>
      <c r="L1355" s="142"/>
      <c r="M1355" s="142"/>
      <c r="N1355" s="142"/>
      <c r="O1355" s="142"/>
      <c r="P1355" s="142"/>
      <c r="Q1355" s="143"/>
      <c r="R1355" s="243"/>
      <c r="S1355" s="243"/>
      <c r="T1355" s="243"/>
      <c r="U1355" s="243"/>
      <c r="V1355" s="243"/>
      <c r="W1355" s="243"/>
      <c r="X1355" s="145"/>
      <c r="Y1355" s="145"/>
      <c r="Z1355" s="144"/>
      <c r="AA1355" s="145"/>
      <c r="AB1355" s="145"/>
      <c r="AC1355" s="146"/>
      <c r="AD1355" s="144"/>
      <c r="AE1355" s="145"/>
      <c r="AF1355" s="145"/>
      <c r="AG1355" s="146"/>
    </row>
    <row r="1356" spans="1:33" s="29" customFormat="1" ht="14.25" hidden="1" customHeight="1" x14ac:dyDescent="0.2">
      <c r="A1356" s="43"/>
      <c r="B1356" s="43"/>
      <c r="C1356" s="100"/>
      <c r="D1356" s="100"/>
      <c r="E1356" s="110"/>
      <c r="F1356" s="106"/>
      <c r="G1356" s="102"/>
      <c r="H1356" s="102"/>
      <c r="I1356" s="141"/>
      <c r="J1356" s="142"/>
      <c r="K1356" s="142"/>
      <c r="L1356" s="142"/>
      <c r="M1356" s="142"/>
      <c r="N1356" s="142"/>
      <c r="O1356" s="142"/>
      <c r="P1356" s="142"/>
      <c r="Q1356" s="143"/>
      <c r="R1356" s="243"/>
      <c r="S1356" s="243"/>
      <c r="T1356" s="243"/>
      <c r="U1356" s="243"/>
      <c r="V1356" s="243"/>
      <c r="W1356" s="243"/>
      <c r="X1356" s="145"/>
      <c r="Y1356" s="145"/>
      <c r="Z1356" s="144"/>
      <c r="AA1356" s="145"/>
      <c r="AB1356" s="145"/>
      <c r="AC1356" s="146"/>
      <c r="AD1356" s="144"/>
      <c r="AE1356" s="145"/>
      <c r="AF1356" s="145"/>
      <c r="AG1356" s="146"/>
    </row>
    <row r="1357" spans="1:33" s="29" customFormat="1" ht="14.25" hidden="1" customHeight="1" x14ac:dyDescent="0.2">
      <c r="A1357" s="43"/>
      <c r="B1357" s="43"/>
      <c r="C1357" s="100"/>
      <c r="D1357" s="100"/>
      <c r="E1357" s="110"/>
      <c r="F1357" s="106"/>
      <c r="G1357" s="102"/>
      <c r="H1357" s="102"/>
      <c r="I1357" s="141"/>
      <c r="J1357" s="142"/>
      <c r="K1357" s="142"/>
      <c r="L1357" s="142"/>
      <c r="M1357" s="142"/>
      <c r="N1357" s="142"/>
      <c r="O1357" s="142"/>
      <c r="P1357" s="142"/>
      <c r="Q1357" s="143"/>
      <c r="R1357" s="243"/>
      <c r="S1357" s="243"/>
      <c r="T1357" s="243"/>
      <c r="U1357" s="243"/>
      <c r="V1357" s="243"/>
      <c r="W1357" s="243"/>
      <c r="X1357" s="145"/>
      <c r="Y1357" s="145"/>
      <c r="Z1357" s="144"/>
      <c r="AA1357" s="145"/>
      <c r="AB1357" s="145"/>
      <c r="AC1357" s="146"/>
      <c r="AD1357" s="144"/>
      <c r="AE1357" s="145"/>
      <c r="AF1357" s="145"/>
      <c r="AG1357" s="146"/>
    </row>
    <row r="1358" spans="1:33" s="29" customFormat="1" ht="14.25" hidden="1" customHeight="1" x14ac:dyDescent="0.2">
      <c r="A1358" s="43"/>
      <c r="B1358" s="43"/>
      <c r="C1358" s="100"/>
      <c r="D1358" s="100"/>
      <c r="E1358" s="110"/>
      <c r="F1358" s="106"/>
      <c r="G1358" s="102"/>
      <c r="H1358" s="102"/>
      <c r="I1358" s="141"/>
      <c r="J1358" s="142"/>
      <c r="K1358" s="142"/>
      <c r="L1358" s="142"/>
      <c r="M1358" s="142"/>
      <c r="N1358" s="142"/>
      <c r="O1358" s="142"/>
      <c r="P1358" s="142"/>
      <c r="Q1358" s="143"/>
      <c r="R1358" s="243"/>
      <c r="S1358" s="243"/>
      <c r="T1358" s="243"/>
      <c r="U1358" s="243"/>
      <c r="V1358" s="243"/>
      <c r="W1358" s="243"/>
      <c r="X1358" s="145"/>
      <c r="Y1358" s="145"/>
      <c r="Z1358" s="144"/>
      <c r="AA1358" s="145"/>
      <c r="AB1358" s="145"/>
      <c r="AC1358" s="146"/>
      <c r="AD1358" s="144"/>
      <c r="AE1358" s="145"/>
      <c r="AF1358" s="145"/>
      <c r="AG1358" s="146"/>
    </row>
    <row r="1359" spans="1:33" s="29" customFormat="1" ht="14.25" hidden="1" customHeight="1" x14ac:dyDescent="0.2">
      <c r="A1359" s="43"/>
      <c r="B1359" s="43"/>
      <c r="C1359" s="100"/>
      <c r="D1359" s="100"/>
      <c r="E1359" s="110"/>
      <c r="F1359" s="106"/>
      <c r="G1359" s="102"/>
      <c r="H1359" s="102"/>
      <c r="I1359" s="141"/>
      <c r="J1359" s="142"/>
      <c r="K1359" s="142"/>
      <c r="L1359" s="142"/>
      <c r="M1359" s="142"/>
      <c r="N1359" s="142"/>
      <c r="O1359" s="142"/>
      <c r="P1359" s="142"/>
      <c r="Q1359" s="143"/>
      <c r="R1359" s="243"/>
      <c r="S1359" s="243"/>
      <c r="T1359" s="243"/>
      <c r="U1359" s="243"/>
      <c r="V1359" s="243"/>
      <c r="W1359" s="243"/>
      <c r="X1359" s="145"/>
      <c r="Y1359" s="145"/>
      <c r="Z1359" s="144"/>
      <c r="AA1359" s="145"/>
      <c r="AB1359" s="145"/>
      <c r="AC1359" s="146"/>
      <c r="AD1359" s="144"/>
      <c r="AE1359" s="145"/>
      <c r="AF1359" s="145"/>
      <c r="AG1359" s="146"/>
    </row>
    <row r="1360" spans="1:33" s="29" customFormat="1" ht="14.25" hidden="1" customHeight="1" x14ac:dyDescent="0.2">
      <c r="A1360" s="43"/>
      <c r="B1360" s="43"/>
      <c r="C1360" s="100"/>
      <c r="D1360" s="100"/>
      <c r="E1360" s="110"/>
      <c r="F1360" s="106"/>
      <c r="G1360" s="102"/>
      <c r="H1360" s="102"/>
      <c r="I1360" s="141"/>
      <c r="J1360" s="142"/>
      <c r="K1360" s="142"/>
      <c r="L1360" s="142"/>
      <c r="M1360" s="142"/>
      <c r="N1360" s="142"/>
      <c r="O1360" s="142"/>
      <c r="P1360" s="142"/>
      <c r="Q1360" s="143"/>
      <c r="R1360" s="243"/>
      <c r="S1360" s="243"/>
      <c r="T1360" s="243"/>
      <c r="U1360" s="243"/>
      <c r="V1360" s="243"/>
      <c r="W1360" s="243"/>
      <c r="X1360" s="145"/>
      <c r="Y1360" s="145"/>
      <c r="Z1360" s="144"/>
      <c r="AA1360" s="145"/>
      <c r="AB1360" s="145"/>
      <c r="AC1360" s="146"/>
      <c r="AD1360" s="144"/>
      <c r="AE1360" s="145"/>
      <c r="AF1360" s="145"/>
      <c r="AG1360" s="146"/>
    </row>
    <row r="1361" spans="1:33" s="29" customFormat="1" ht="14.25" hidden="1" customHeight="1" x14ac:dyDescent="0.2">
      <c r="A1361" s="43"/>
      <c r="B1361" s="43"/>
      <c r="C1361" s="100"/>
      <c r="D1361" s="100"/>
      <c r="E1361" s="110"/>
      <c r="F1361" s="106"/>
      <c r="G1361" s="102"/>
      <c r="H1361" s="102"/>
      <c r="I1361" s="141"/>
      <c r="J1361" s="142"/>
      <c r="K1361" s="142"/>
      <c r="L1361" s="142"/>
      <c r="M1361" s="142"/>
      <c r="N1361" s="142"/>
      <c r="O1361" s="142"/>
      <c r="P1361" s="142"/>
      <c r="Q1361" s="143"/>
      <c r="R1361" s="243"/>
      <c r="S1361" s="243"/>
      <c r="T1361" s="243"/>
      <c r="U1361" s="243"/>
      <c r="V1361" s="243"/>
      <c r="W1361" s="243"/>
      <c r="X1361" s="145"/>
      <c r="Y1361" s="145"/>
      <c r="Z1361" s="144"/>
      <c r="AA1361" s="145"/>
      <c r="AB1361" s="145"/>
      <c r="AC1361" s="146"/>
      <c r="AD1361" s="144"/>
      <c r="AE1361" s="145"/>
      <c r="AF1361" s="145"/>
      <c r="AG1361" s="146"/>
    </row>
    <row r="1362" spans="1:33" s="29" customFormat="1" ht="14.25" hidden="1" customHeight="1" x14ac:dyDescent="0.2">
      <c r="A1362" s="43"/>
      <c r="B1362" s="43"/>
      <c r="C1362" s="100"/>
      <c r="D1362" s="100"/>
      <c r="E1362" s="110"/>
      <c r="F1362" s="106"/>
      <c r="G1362" s="102"/>
      <c r="H1362" s="102"/>
      <c r="I1362" s="141"/>
      <c r="J1362" s="142"/>
      <c r="K1362" s="142"/>
      <c r="L1362" s="142"/>
      <c r="M1362" s="142"/>
      <c r="N1362" s="142"/>
      <c r="O1362" s="142"/>
      <c r="P1362" s="142"/>
      <c r="Q1362" s="143"/>
      <c r="R1362" s="243"/>
      <c r="S1362" s="243"/>
      <c r="T1362" s="243"/>
      <c r="U1362" s="243"/>
      <c r="V1362" s="243"/>
      <c r="W1362" s="243"/>
      <c r="X1362" s="145"/>
      <c r="Y1362" s="145"/>
      <c r="Z1362" s="144"/>
      <c r="AA1362" s="145"/>
      <c r="AB1362" s="145"/>
      <c r="AC1362" s="146"/>
      <c r="AD1362" s="144"/>
      <c r="AE1362" s="145"/>
      <c r="AF1362" s="145"/>
      <c r="AG1362" s="146"/>
    </row>
    <row r="1363" spans="1:33" s="29" customFormat="1" ht="14.25" hidden="1" customHeight="1" x14ac:dyDescent="0.2">
      <c r="A1363" s="43"/>
      <c r="B1363" s="43"/>
      <c r="C1363" s="100"/>
      <c r="D1363" s="100"/>
      <c r="E1363" s="110"/>
      <c r="F1363" s="106"/>
      <c r="G1363" s="102"/>
      <c r="H1363" s="102"/>
      <c r="I1363" s="141"/>
      <c r="J1363" s="142"/>
      <c r="K1363" s="142"/>
      <c r="L1363" s="142"/>
      <c r="M1363" s="142"/>
      <c r="N1363" s="142"/>
      <c r="O1363" s="142"/>
      <c r="P1363" s="142"/>
      <c r="Q1363" s="143"/>
      <c r="R1363" s="243"/>
      <c r="S1363" s="243"/>
      <c r="T1363" s="243"/>
      <c r="U1363" s="243"/>
      <c r="V1363" s="243"/>
      <c r="W1363" s="243"/>
      <c r="X1363" s="145"/>
      <c r="Y1363" s="145"/>
      <c r="Z1363" s="144"/>
      <c r="AA1363" s="145"/>
      <c r="AB1363" s="145"/>
      <c r="AC1363" s="146"/>
      <c r="AD1363" s="144"/>
      <c r="AE1363" s="145"/>
      <c r="AF1363" s="145"/>
      <c r="AG1363" s="146"/>
    </row>
    <row r="1364" spans="1:33" s="29" customFormat="1" ht="14.25" hidden="1" customHeight="1" x14ac:dyDescent="0.2">
      <c r="A1364" s="43"/>
      <c r="B1364" s="43"/>
      <c r="C1364" s="100"/>
      <c r="D1364" s="100"/>
      <c r="E1364" s="110"/>
      <c r="F1364" s="106"/>
      <c r="G1364" s="102"/>
      <c r="H1364" s="102"/>
      <c r="I1364" s="141"/>
      <c r="J1364" s="142"/>
      <c r="K1364" s="142"/>
      <c r="L1364" s="142"/>
      <c r="M1364" s="142"/>
      <c r="N1364" s="142"/>
      <c r="O1364" s="142"/>
      <c r="P1364" s="142"/>
      <c r="Q1364" s="143"/>
      <c r="R1364" s="243"/>
      <c r="S1364" s="243"/>
      <c r="T1364" s="243"/>
      <c r="U1364" s="243"/>
      <c r="V1364" s="243"/>
      <c r="W1364" s="243"/>
      <c r="X1364" s="145"/>
      <c r="Y1364" s="145"/>
      <c r="Z1364" s="144"/>
      <c r="AA1364" s="145"/>
      <c r="AB1364" s="145"/>
      <c r="AC1364" s="146"/>
      <c r="AD1364" s="144"/>
      <c r="AE1364" s="145"/>
      <c r="AF1364" s="145"/>
      <c r="AG1364" s="146"/>
    </row>
    <row r="1365" spans="1:33" s="29" customFormat="1" ht="14.25" hidden="1" customHeight="1" x14ac:dyDescent="0.2">
      <c r="A1365" s="43"/>
      <c r="B1365" s="43"/>
      <c r="C1365" s="100"/>
      <c r="D1365" s="100"/>
      <c r="E1365" s="110"/>
      <c r="F1365" s="106"/>
      <c r="G1365" s="102"/>
      <c r="H1365" s="102"/>
      <c r="I1365" s="141"/>
      <c r="J1365" s="142"/>
      <c r="K1365" s="142"/>
      <c r="L1365" s="142"/>
      <c r="M1365" s="142"/>
      <c r="N1365" s="142"/>
      <c r="O1365" s="142"/>
      <c r="P1365" s="142"/>
      <c r="Q1365" s="143"/>
      <c r="R1365" s="243"/>
      <c r="S1365" s="243"/>
      <c r="T1365" s="243"/>
      <c r="U1365" s="243"/>
      <c r="V1365" s="243"/>
      <c r="W1365" s="243"/>
      <c r="X1365" s="145"/>
      <c r="Y1365" s="145"/>
      <c r="Z1365" s="144"/>
      <c r="AA1365" s="145"/>
      <c r="AB1365" s="145"/>
      <c r="AC1365" s="146"/>
      <c r="AD1365" s="144"/>
      <c r="AE1365" s="145"/>
      <c r="AF1365" s="145"/>
      <c r="AG1365" s="146"/>
    </row>
    <row r="1366" spans="1:33" s="29" customFormat="1" ht="14.25" hidden="1" customHeight="1" x14ac:dyDescent="0.2">
      <c r="A1366" s="43"/>
      <c r="B1366" s="43"/>
      <c r="C1366" s="100"/>
      <c r="D1366" s="100"/>
      <c r="E1366" s="110"/>
      <c r="F1366" s="106"/>
      <c r="G1366" s="102"/>
      <c r="H1366" s="102"/>
      <c r="I1366" s="141"/>
      <c r="J1366" s="142"/>
      <c r="K1366" s="142"/>
      <c r="L1366" s="142"/>
      <c r="M1366" s="142"/>
      <c r="N1366" s="142"/>
      <c r="O1366" s="142"/>
      <c r="P1366" s="142"/>
      <c r="Q1366" s="143"/>
      <c r="R1366" s="243"/>
      <c r="S1366" s="243"/>
      <c r="T1366" s="243"/>
      <c r="U1366" s="243"/>
      <c r="V1366" s="243"/>
      <c r="W1366" s="243"/>
      <c r="X1366" s="145"/>
      <c r="Y1366" s="145"/>
      <c r="Z1366" s="144"/>
      <c r="AA1366" s="145"/>
      <c r="AB1366" s="145"/>
      <c r="AC1366" s="146"/>
      <c r="AD1366" s="144"/>
      <c r="AE1366" s="145"/>
      <c r="AF1366" s="145"/>
      <c r="AG1366" s="146"/>
    </row>
    <row r="1367" spans="1:33" s="29" customFormat="1" ht="14.25" hidden="1" customHeight="1" x14ac:dyDescent="0.2">
      <c r="A1367" s="43"/>
      <c r="B1367" s="43"/>
      <c r="C1367" s="100"/>
      <c r="D1367" s="100"/>
      <c r="E1367" s="110"/>
      <c r="F1367" s="106"/>
      <c r="G1367" s="102"/>
      <c r="H1367" s="102"/>
      <c r="I1367" s="141"/>
      <c r="J1367" s="142"/>
      <c r="K1367" s="142"/>
      <c r="L1367" s="142"/>
      <c r="M1367" s="142"/>
      <c r="N1367" s="142"/>
      <c r="O1367" s="142"/>
      <c r="P1367" s="142"/>
      <c r="Q1367" s="143"/>
      <c r="R1367" s="243"/>
      <c r="S1367" s="243"/>
      <c r="T1367" s="243"/>
      <c r="U1367" s="243"/>
      <c r="V1367" s="243"/>
      <c r="W1367" s="243"/>
      <c r="X1367" s="145"/>
      <c r="Y1367" s="145"/>
      <c r="Z1367" s="144"/>
      <c r="AA1367" s="145"/>
      <c r="AB1367" s="145"/>
      <c r="AC1367" s="146"/>
      <c r="AD1367" s="144"/>
      <c r="AE1367" s="145"/>
      <c r="AF1367" s="145"/>
      <c r="AG1367" s="146"/>
    </row>
    <row r="1368" spans="1:33" s="29" customFormat="1" ht="14.25" hidden="1" customHeight="1" x14ac:dyDescent="0.2">
      <c r="A1368" s="43"/>
      <c r="B1368" s="43"/>
      <c r="C1368" s="100"/>
      <c r="D1368" s="100"/>
      <c r="E1368" s="110"/>
      <c r="F1368" s="106"/>
      <c r="G1368" s="102"/>
      <c r="H1368" s="102"/>
      <c r="I1368" s="141"/>
      <c r="J1368" s="142"/>
      <c r="K1368" s="142"/>
      <c r="L1368" s="142"/>
      <c r="M1368" s="142"/>
      <c r="N1368" s="142"/>
      <c r="O1368" s="142"/>
      <c r="P1368" s="142"/>
      <c r="Q1368" s="143"/>
      <c r="R1368" s="243"/>
      <c r="S1368" s="243"/>
      <c r="T1368" s="243"/>
      <c r="U1368" s="243"/>
      <c r="V1368" s="243"/>
      <c r="W1368" s="243"/>
      <c r="X1368" s="145"/>
      <c r="Y1368" s="145"/>
      <c r="Z1368" s="144"/>
      <c r="AA1368" s="145"/>
      <c r="AB1368" s="145"/>
      <c r="AC1368" s="146"/>
      <c r="AD1368" s="144"/>
      <c r="AE1368" s="145"/>
      <c r="AF1368" s="145"/>
      <c r="AG1368" s="146"/>
    </row>
    <row r="1369" spans="1:33" s="29" customFormat="1" ht="14.25" hidden="1" customHeight="1" x14ac:dyDescent="0.2">
      <c r="A1369" s="43"/>
      <c r="B1369" s="43"/>
      <c r="C1369" s="100"/>
      <c r="D1369" s="100"/>
      <c r="E1369" s="110"/>
      <c r="F1369" s="106"/>
      <c r="G1369" s="102"/>
      <c r="H1369" s="102"/>
      <c r="I1369" s="141"/>
      <c r="J1369" s="142"/>
      <c r="K1369" s="142"/>
      <c r="L1369" s="142"/>
      <c r="M1369" s="142"/>
      <c r="N1369" s="142"/>
      <c r="O1369" s="142"/>
      <c r="P1369" s="142"/>
      <c r="Q1369" s="143"/>
      <c r="R1369" s="243"/>
      <c r="S1369" s="243"/>
      <c r="T1369" s="243"/>
      <c r="U1369" s="243"/>
      <c r="V1369" s="243"/>
      <c r="W1369" s="243"/>
      <c r="X1369" s="145"/>
      <c r="Y1369" s="145"/>
      <c r="Z1369" s="144"/>
      <c r="AA1369" s="145"/>
      <c r="AB1369" s="145"/>
      <c r="AC1369" s="146"/>
      <c r="AD1369" s="144"/>
      <c r="AE1369" s="145"/>
      <c r="AF1369" s="145"/>
      <c r="AG1369" s="146"/>
    </row>
    <row r="1370" spans="1:33" s="29" customFormat="1" ht="14.25" hidden="1" customHeight="1" x14ac:dyDescent="0.2">
      <c r="A1370" s="43"/>
      <c r="B1370" s="43"/>
      <c r="C1370" s="100"/>
      <c r="D1370" s="100"/>
      <c r="E1370" s="110"/>
      <c r="F1370" s="106"/>
      <c r="G1370" s="102"/>
      <c r="H1370" s="102"/>
      <c r="I1370" s="141"/>
      <c r="J1370" s="142"/>
      <c r="K1370" s="142"/>
      <c r="L1370" s="142"/>
      <c r="M1370" s="142"/>
      <c r="N1370" s="142"/>
      <c r="O1370" s="142"/>
      <c r="P1370" s="142"/>
      <c r="Q1370" s="143"/>
      <c r="R1370" s="243"/>
      <c r="S1370" s="243"/>
      <c r="T1370" s="243"/>
      <c r="U1370" s="243"/>
      <c r="V1370" s="243"/>
      <c r="W1370" s="243"/>
      <c r="X1370" s="145"/>
      <c r="Y1370" s="145"/>
      <c r="Z1370" s="144"/>
      <c r="AA1370" s="145"/>
      <c r="AB1370" s="145"/>
      <c r="AC1370" s="146"/>
      <c r="AD1370" s="144"/>
      <c r="AE1370" s="145"/>
      <c r="AF1370" s="145"/>
      <c r="AG1370" s="146"/>
    </row>
    <row r="1371" spans="1:33" s="29" customFormat="1" ht="14.25" hidden="1" customHeight="1" x14ac:dyDescent="0.2">
      <c r="A1371" s="43"/>
      <c r="B1371" s="43"/>
      <c r="C1371" s="100"/>
      <c r="D1371" s="100"/>
      <c r="E1371" s="110"/>
      <c r="F1371" s="106"/>
      <c r="G1371" s="102"/>
      <c r="H1371" s="102"/>
      <c r="I1371" s="141"/>
      <c r="J1371" s="142"/>
      <c r="K1371" s="142"/>
      <c r="L1371" s="142"/>
      <c r="M1371" s="142"/>
      <c r="N1371" s="142"/>
      <c r="O1371" s="142"/>
      <c r="P1371" s="142"/>
      <c r="Q1371" s="143"/>
      <c r="R1371" s="243"/>
      <c r="S1371" s="243"/>
      <c r="T1371" s="243"/>
      <c r="U1371" s="243"/>
      <c r="V1371" s="243"/>
      <c r="W1371" s="243"/>
      <c r="X1371" s="145"/>
      <c r="Y1371" s="145"/>
      <c r="Z1371" s="144"/>
      <c r="AA1371" s="145"/>
      <c r="AB1371" s="145"/>
      <c r="AC1371" s="146"/>
      <c r="AD1371" s="144"/>
      <c r="AE1371" s="145"/>
      <c r="AF1371" s="145"/>
      <c r="AG1371" s="146"/>
    </row>
    <row r="1372" spans="1:33" s="29" customFormat="1" ht="14.25" hidden="1" customHeight="1" x14ac:dyDescent="0.2">
      <c r="A1372" s="43"/>
      <c r="B1372" s="43"/>
      <c r="C1372" s="100"/>
      <c r="D1372" s="100"/>
      <c r="E1372" s="110"/>
      <c r="F1372" s="106"/>
      <c r="G1372" s="102"/>
      <c r="H1372" s="102"/>
      <c r="I1372" s="141"/>
      <c r="J1372" s="142"/>
      <c r="K1372" s="142"/>
      <c r="L1372" s="142"/>
      <c r="M1372" s="142"/>
      <c r="N1372" s="142"/>
      <c r="O1372" s="142"/>
      <c r="P1372" s="142"/>
      <c r="Q1372" s="143"/>
      <c r="R1372" s="243"/>
      <c r="S1372" s="243"/>
      <c r="T1372" s="243"/>
      <c r="U1372" s="243"/>
      <c r="V1372" s="243"/>
      <c r="W1372" s="243"/>
      <c r="X1372" s="145"/>
      <c r="Y1372" s="145"/>
      <c r="Z1372" s="144"/>
      <c r="AA1372" s="145"/>
      <c r="AB1372" s="145"/>
      <c r="AC1372" s="146"/>
      <c r="AD1372" s="144"/>
      <c r="AE1372" s="145"/>
      <c r="AF1372" s="145"/>
      <c r="AG1372" s="146"/>
    </row>
    <row r="1373" spans="1:33" s="29" customFormat="1" ht="14.25" hidden="1" customHeight="1" x14ac:dyDescent="0.2">
      <c r="A1373" s="43"/>
      <c r="B1373" s="43"/>
      <c r="C1373" s="100"/>
      <c r="D1373" s="100"/>
      <c r="E1373" s="110"/>
      <c r="F1373" s="106"/>
      <c r="G1373" s="102"/>
      <c r="H1373" s="102"/>
      <c r="I1373" s="141"/>
      <c r="J1373" s="142"/>
      <c r="K1373" s="142"/>
      <c r="L1373" s="142"/>
      <c r="M1373" s="142"/>
      <c r="N1373" s="142"/>
      <c r="O1373" s="142"/>
      <c r="P1373" s="142"/>
      <c r="Q1373" s="143"/>
      <c r="R1373" s="243"/>
      <c r="S1373" s="243"/>
      <c r="T1373" s="243"/>
      <c r="U1373" s="243"/>
      <c r="V1373" s="243"/>
      <c r="W1373" s="243"/>
      <c r="X1373" s="145"/>
      <c r="Y1373" s="145"/>
      <c r="Z1373" s="144"/>
      <c r="AA1373" s="145"/>
      <c r="AB1373" s="145"/>
      <c r="AC1373" s="146"/>
      <c r="AD1373" s="144"/>
      <c r="AE1373" s="145"/>
      <c r="AF1373" s="145"/>
      <c r="AG1373" s="146"/>
    </row>
    <row r="1374" spans="1:33" s="29" customFormat="1" ht="14.25" hidden="1" customHeight="1" x14ac:dyDescent="0.2">
      <c r="A1374" s="43"/>
      <c r="B1374" s="43"/>
      <c r="C1374" s="100"/>
      <c r="D1374" s="100"/>
      <c r="E1374" s="110"/>
      <c r="F1374" s="106"/>
      <c r="G1374" s="102"/>
      <c r="H1374" s="102"/>
      <c r="I1374" s="141"/>
      <c r="J1374" s="142"/>
      <c r="K1374" s="142"/>
      <c r="L1374" s="142"/>
      <c r="M1374" s="142"/>
      <c r="N1374" s="142"/>
      <c r="O1374" s="142"/>
      <c r="P1374" s="142"/>
      <c r="Q1374" s="143"/>
      <c r="R1374" s="243"/>
      <c r="S1374" s="243"/>
      <c r="T1374" s="243"/>
      <c r="U1374" s="243"/>
      <c r="V1374" s="243"/>
      <c r="W1374" s="243"/>
      <c r="X1374" s="145"/>
      <c r="Y1374" s="145"/>
      <c r="Z1374" s="144"/>
      <c r="AA1374" s="145"/>
      <c r="AB1374" s="145"/>
      <c r="AC1374" s="146"/>
      <c r="AD1374" s="144"/>
      <c r="AE1374" s="145"/>
      <c r="AF1374" s="145"/>
      <c r="AG1374" s="146"/>
    </row>
    <row r="1375" spans="1:33" s="29" customFormat="1" ht="14.25" hidden="1" customHeight="1" x14ac:dyDescent="0.2">
      <c r="A1375" s="43"/>
      <c r="B1375" s="43"/>
      <c r="C1375" s="100"/>
      <c r="D1375" s="100"/>
      <c r="E1375" s="110"/>
      <c r="F1375" s="106"/>
      <c r="G1375" s="102"/>
      <c r="H1375" s="102"/>
      <c r="I1375" s="141"/>
      <c r="J1375" s="142"/>
      <c r="K1375" s="142"/>
      <c r="L1375" s="142"/>
      <c r="M1375" s="142"/>
      <c r="N1375" s="142"/>
      <c r="O1375" s="142"/>
      <c r="P1375" s="142"/>
      <c r="Q1375" s="143"/>
      <c r="R1375" s="243"/>
      <c r="S1375" s="243"/>
      <c r="T1375" s="243"/>
      <c r="U1375" s="243"/>
      <c r="V1375" s="243"/>
      <c r="W1375" s="243"/>
      <c r="X1375" s="145"/>
      <c r="Y1375" s="145"/>
      <c r="Z1375" s="144"/>
      <c r="AA1375" s="145"/>
      <c r="AB1375" s="145"/>
      <c r="AC1375" s="146"/>
      <c r="AD1375" s="144"/>
      <c r="AE1375" s="145"/>
      <c r="AF1375" s="145"/>
      <c r="AG1375" s="146"/>
    </row>
    <row r="1376" spans="1:33" s="29" customFormat="1" ht="14.25" hidden="1" customHeight="1" x14ac:dyDescent="0.2">
      <c r="A1376" s="43"/>
      <c r="B1376" s="43"/>
      <c r="C1376" s="100"/>
      <c r="D1376" s="100"/>
      <c r="E1376" s="110"/>
      <c r="F1376" s="106"/>
      <c r="G1376" s="102"/>
      <c r="H1376" s="102"/>
      <c r="I1376" s="141"/>
      <c r="J1376" s="142"/>
      <c r="K1376" s="142"/>
      <c r="L1376" s="142"/>
      <c r="M1376" s="142"/>
      <c r="N1376" s="142"/>
      <c r="O1376" s="142"/>
      <c r="P1376" s="142"/>
      <c r="Q1376" s="143"/>
      <c r="R1376" s="243"/>
      <c r="S1376" s="243"/>
      <c r="T1376" s="243"/>
      <c r="U1376" s="243"/>
      <c r="V1376" s="243"/>
      <c r="W1376" s="243"/>
      <c r="X1376" s="145"/>
      <c r="Y1376" s="145"/>
      <c r="Z1376" s="144"/>
      <c r="AA1376" s="145"/>
      <c r="AB1376" s="145"/>
      <c r="AC1376" s="146"/>
      <c r="AD1376" s="144"/>
      <c r="AE1376" s="145"/>
      <c r="AF1376" s="145"/>
      <c r="AG1376" s="146"/>
    </row>
    <row r="1377" spans="1:33" s="29" customFormat="1" ht="14.25" hidden="1" customHeight="1" x14ac:dyDescent="0.2">
      <c r="A1377" s="43"/>
      <c r="B1377" s="43"/>
      <c r="C1377" s="100"/>
      <c r="D1377" s="100"/>
      <c r="E1377" s="110"/>
      <c r="F1377" s="106"/>
      <c r="G1377" s="102"/>
      <c r="H1377" s="102"/>
      <c r="I1377" s="141"/>
      <c r="J1377" s="142"/>
      <c r="K1377" s="142"/>
      <c r="L1377" s="142"/>
      <c r="M1377" s="142"/>
      <c r="N1377" s="142"/>
      <c r="O1377" s="142"/>
      <c r="P1377" s="142"/>
      <c r="Q1377" s="143"/>
      <c r="R1377" s="243"/>
      <c r="S1377" s="243"/>
      <c r="T1377" s="243"/>
      <c r="U1377" s="243"/>
      <c r="V1377" s="243"/>
      <c r="W1377" s="243"/>
      <c r="X1377" s="145"/>
      <c r="Y1377" s="145"/>
      <c r="Z1377" s="144"/>
      <c r="AA1377" s="145"/>
      <c r="AB1377" s="145"/>
      <c r="AC1377" s="146"/>
      <c r="AD1377" s="144"/>
      <c r="AE1377" s="145"/>
      <c r="AF1377" s="145"/>
      <c r="AG1377" s="146"/>
    </row>
    <row r="1378" spans="1:33" s="29" customFormat="1" ht="14.25" hidden="1" customHeight="1" x14ac:dyDescent="0.2">
      <c r="A1378" s="43"/>
      <c r="B1378" s="43"/>
      <c r="C1378" s="100"/>
      <c r="D1378" s="100"/>
      <c r="E1378" s="110"/>
      <c r="F1378" s="106"/>
      <c r="G1378" s="102"/>
      <c r="H1378" s="102"/>
      <c r="I1378" s="141"/>
      <c r="J1378" s="142"/>
      <c r="K1378" s="142"/>
      <c r="L1378" s="142"/>
      <c r="M1378" s="142"/>
      <c r="N1378" s="142"/>
      <c r="O1378" s="142"/>
      <c r="P1378" s="142"/>
      <c r="Q1378" s="143"/>
      <c r="R1378" s="243"/>
      <c r="S1378" s="243"/>
      <c r="T1378" s="243"/>
      <c r="U1378" s="243"/>
      <c r="V1378" s="243"/>
      <c r="W1378" s="243"/>
      <c r="X1378" s="145"/>
      <c r="Y1378" s="145"/>
      <c r="Z1378" s="144"/>
      <c r="AA1378" s="145"/>
      <c r="AB1378" s="145"/>
      <c r="AC1378" s="146"/>
      <c r="AD1378" s="144"/>
      <c r="AE1378" s="145"/>
      <c r="AF1378" s="145"/>
      <c r="AG1378" s="146"/>
    </row>
    <row r="1379" spans="1:33" s="29" customFormat="1" ht="14.25" hidden="1" customHeight="1" x14ac:dyDescent="0.2">
      <c r="A1379" s="43"/>
      <c r="B1379" s="43"/>
      <c r="C1379" s="100"/>
      <c r="D1379" s="100"/>
      <c r="E1379" s="110"/>
      <c r="F1379" s="106"/>
      <c r="G1379" s="102"/>
      <c r="H1379" s="102"/>
      <c r="I1379" s="141"/>
      <c r="J1379" s="142"/>
      <c r="K1379" s="142"/>
      <c r="L1379" s="142"/>
      <c r="M1379" s="142"/>
      <c r="N1379" s="142"/>
      <c r="O1379" s="142"/>
      <c r="P1379" s="142"/>
      <c r="Q1379" s="143"/>
      <c r="R1379" s="243"/>
      <c r="S1379" s="243"/>
      <c r="T1379" s="243"/>
      <c r="U1379" s="243"/>
      <c r="V1379" s="243"/>
      <c r="W1379" s="243"/>
      <c r="X1379" s="145"/>
      <c r="Y1379" s="145"/>
      <c r="Z1379" s="144"/>
      <c r="AA1379" s="145"/>
      <c r="AB1379" s="145"/>
      <c r="AC1379" s="146"/>
      <c r="AD1379" s="144"/>
      <c r="AE1379" s="145"/>
      <c r="AF1379" s="145"/>
      <c r="AG1379" s="146"/>
    </row>
    <row r="1380" spans="1:33" s="29" customFormat="1" ht="14.25" hidden="1" customHeight="1" x14ac:dyDescent="0.2">
      <c r="A1380" s="43"/>
      <c r="B1380" s="43"/>
      <c r="C1380" s="100"/>
      <c r="D1380" s="100"/>
      <c r="E1380" s="110"/>
      <c r="F1380" s="106"/>
      <c r="G1380" s="102"/>
      <c r="H1380" s="102"/>
      <c r="I1380" s="141"/>
      <c r="J1380" s="142"/>
      <c r="K1380" s="142"/>
      <c r="L1380" s="142"/>
      <c r="M1380" s="142"/>
      <c r="N1380" s="142"/>
      <c r="O1380" s="142"/>
      <c r="P1380" s="142"/>
      <c r="Q1380" s="143"/>
      <c r="R1380" s="243"/>
      <c r="S1380" s="243"/>
      <c r="T1380" s="243"/>
      <c r="U1380" s="243"/>
      <c r="V1380" s="243"/>
      <c r="W1380" s="243"/>
      <c r="X1380" s="145"/>
      <c r="Y1380" s="145"/>
      <c r="Z1380" s="144"/>
      <c r="AA1380" s="145"/>
      <c r="AB1380" s="145"/>
      <c r="AC1380" s="146"/>
      <c r="AD1380" s="144"/>
      <c r="AE1380" s="145"/>
      <c r="AF1380" s="145"/>
      <c r="AG1380" s="146"/>
    </row>
    <row r="1381" spans="1:33" s="29" customFormat="1" ht="14.25" hidden="1" customHeight="1" x14ac:dyDescent="0.2">
      <c r="A1381" s="43"/>
      <c r="B1381" s="43"/>
      <c r="C1381" s="100"/>
      <c r="D1381" s="100"/>
      <c r="E1381" s="110"/>
      <c r="F1381" s="106"/>
      <c r="G1381" s="102"/>
      <c r="H1381" s="102"/>
      <c r="I1381" s="141"/>
      <c r="J1381" s="142"/>
      <c r="K1381" s="142"/>
      <c r="L1381" s="142"/>
      <c r="M1381" s="142"/>
      <c r="N1381" s="142"/>
      <c r="O1381" s="142"/>
      <c r="P1381" s="142"/>
      <c r="Q1381" s="143"/>
      <c r="R1381" s="243"/>
      <c r="S1381" s="243"/>
      <c r="T1381" s="243"/>
      <c r="U1381" s="243"/>
      <c r="V1381" s="243"/>
      <c r="W1381" s="243"/>
      <c r="X1381" s="145"/>
      <c r="Y1381" s="145"/>
      <c r="Z1381" s="144"/>
      <c r="AA1381" s="145"/>
      <c r="AB1381" s="145"/>
      <c r="AC1381" s="146"/>
      <c r="AD1381" s="144"/>
      <c r="AE1381" s="145"/>
      <c r="AF1381" s="145"/>
      <c r="AG1381" s="146"/>
    </row>
    <row r="1382" spans="1:33" s="29" customFormat="1" ht="14.25" hidden="1" customHeight="1" x14ac:dyDescent="0.2">
      <c r="A1382" s="43"/>
      <c r="B1382" s="43"/>
      <c r="C1382" s="100"/>
      <c r="D1382" s="100"/>
      <c r="E1382" s="110"/>
      <c r="F1382" s="106"/>
      <c r="G1382" s="102"/>
      <c r="H1382" s="102"/>
      <c r="I1382" s="141"/>
      <c r="J1382" s="142"/>
      <c r="K1382" s="142"/>
      <c r="L1382" s="142"/>
      <c r="M1382" s="142"/>
      <c r="N1382" s="142"/>
      <c r="O1382" s="142"/>
      <c r="P1382" s="142"/>
      <c r="Q1382" s="143"/>
      <c r="R1382" s="243"/>
      <c r="S1382" s="243"/>
      <c r="T1382" s="243"/>
      <c r="U1382" s="243"/>
      <c r="V1382" s="243"/>
      <c r="W1382" s="243"/>
      <c r="X1382" s="145"/>
      <c r="Y1382" s="145"/>
      <c r="Z1382" s="144"/>
      <c r="AA1382" s="145"/>
      <c r="AB1382" s="145"/>
      <c r="AC1382" s="146"/>
      <c r="AD1382" s="144"/>
      <c r="AE1382" s="145"/>
      <c r="AF1382" s="145"/>
      <c r="AG1382" s="146"/>
    </row>
    <row r="1383" spans="1:33" s="29" customFormat="1" ht="14.25" hidden="1" customHeight="1" x14ac:dyDescent="0.2">
      <c r="A1383" s="43"/>
      <c r="B1383" s="43"/>
      <c r="C1383" s="100"/>
      <c r="D1383" s="100"/>
      <c r="E1383" s="110"/>
      <c r="F1383" s="106"/>
      <c r="G1383" s="102"/>
      <c r="H1383" s="102"/>
      <c r="I1383" s="141"/>
      <c r="J1383" s="142"/>
      <c r="K1383" s="142"/>
      <c r="L1383" s="142"/>
      <c r="M1383" s="142"/>
      <c r="N1383" s="142"/>
      <c r="O1383" s="142"/>
      <c r="P1383" s="142"/>
      <c r="Q1383" s="143"/>
      <c r="R1383" s="243"/>
      <c r="S1383" s="243"/>
      <c r="T1383" s="243"/>
      <c r="U1383" s="243"/>
      <c r="V1383" s="243"/>
      <c r="W1383" s="243"/>
      <c r="X1383" s="145"/>
      <c r="Y1383" s="145"/>
      <c r="Z1383" s="144"/>
      <c r="AA1383" s="145"/>
      <c r="AB1383" s="145"/>
      <c r="AC1383" s="146"/>
      <c r="AD1383" s="144"/>
      <c r="AE1383" s="145"/>
      <c r="AF1383" s="145"/>
      <c r="AG1383" s="146"/>
    </row>
    <row r="1384" spans="1:33" s="29" customFormat="1" ht="14.25" hidden="1" customHeight="1" x14ac:dyDescent="0.2">
      <c r="A1384" s="43"/>
      <c r="B1384" s="43"/>
      <c r="C1384" s="100"/>
      <c r="D1384" s="100"/>
      <c r="E1384" s="110"/>
      <c r="F1384" s="106"/>
      <c r="G1384" s="102"/>
      <c r="H1384" s="102"/>
      <c r="I1384" s="141"/>
      <c r="J1384" s="142"/>
      <c r="K1384" s="142"/>
      <c r="L1384" s="142"/>
      <c r="M1384" s="142"/>
      <c r="N1384" s="142"/>
      <c r="O1384" s="142"/>
      <c r="P1384" s="142"/>
      <c r="Q1384" s="143"/>
      <c r="R1384" s="243"/>
      <c r="S1384" s="243"/>
      <c r="T1384" s="243"/>
      <c r="U1384" s="243"/>
      <c r="V1384" s="243"/>
      <c r="W1384" s="243"/>
      <c r="X1384" s="145"/>
      <c r="Y1384" s="145"/>
      <c r="Z1384" s="144"/>
      <c r="AA1384" s="145"/>
      <c r="AB1384" s="145"/>
      <c r="AC1384" s="146"/>
      <c r="AD1384" s="144"/>
      <c r="AE1384" s="145"/>
      <c r="AF1384" s="145"/>
      <c r="AG1384" s="146"/>
    </row>
    <row r="1385" spans="1:33" s="29" customFormat="1" ht="14.25" hidden="1" customHeight="1" x14ac:dyDescent="0.2">
      <c r="A1385" s="43"/>
      <c r="B1385" s="43"/>
      <c r="C1385" s="100"/>
      <c r="D1385" s="100"/>
      <c r="E1385" s="110"/>
      <c r="F1385" s="106"/>
      <c r="G1385" s="102"/>
      <c r="H1385" s="102"/>
      <c r="I1385" s="141"/>
      <c r="J1385" s="142"/>
      <c r="K1385" s="142"/>
      <c r="L1385" s="142"/>
      <c r="M1385" s="142"/>
      <c r="N1385" s="142"/>
      <c r="O1385" s="142"/>
      <c r="P1385" s="142"/>
      <c r="Q1385" s="143"/>
      <c r="R1385" s="243"/>
      <c r="S1385" s="243"/>
      <c r="T1385" s="243"/>
      <c r="U1385" s="243"/>
      <c r="V1385" s="243"/>
      <c r="W1385" s="243"/>
      <c r="X1385" s="145"/>
      <c r="Y1385" s="145"/>
      <c r="Z1385" s="144"/>
      <c r="AA1385" s="145"/>
      <c r="AB1385" s="145"/>
      <c r="AC1385" s="146"/>
      <c r="AD1385" s="144"/>
      <c r="AE1385" s="145"/>
      <c r="AF1385" s="145"/>
      <c r="AG1385" s="146"/>
    </row>
    <row r="1386" spans="1:33" s="29" customFormat="1" ht="14.25" hidden="1" customHeight="1" x14ac:dyDescent="0.2">
      <c r="A1386" s="43"/>
      <c r="B1386" s="43"/>
      <c r="C1386" s="100"/>
      <c r="D1386" s="100"/>
      <c r="E1386" s="110"/>
      <c r="F1386" s="106"/>
      <c r="G1386" s="102"/>
      <c r="H1386" s="102"/>
      <c r="I1386" s="141"/>
      <c r="J1386" s="142"/>
      <c r="K1386" s="142"/>
      <c r="L1386" s="142"/>
      <c r="M1386" s="142"/>
      <c r="N1386" s="142"/>
      <c r="O1386" s="142"/>
      <c r="P1386" s="142"/>
      <c r="Q1386" s="143"/>
      <c r="R1386" s="243"/>
      <c r="S1386" s="243"/>
      <c r="T1386" s="243"/>
      <c r="U1386" s="243"/>
      <c r="V1386" s="243"/>
      <c r="W1386" s="243"/>
      <c r="X1386" s="145"/>
      <c r="Y1386" s="145"/>
      <c r="Z1386" s="144"/>
      <c r="AA1386" s="145"/>
      <c r="AB1386" s="145"/>
      <c r="AC1386" s="146"/>
      <c r="AD1386" s="144"/>
      <c r="AE1386" s="145"/>
      <c r="AF1386" s="145"/>
      <c r="AG1386" s="146"/>
    </row>
    <row r="1387" spans="1:33" s="29" customFormat="1" ht="14.25" hidden="1" customHeight="1" x14ac:dyDescent="0.2">
      <c r="A1387" s="43"/>
      <c r="B1387" s="43"/>
      <c r="C1387" s="100"/>
      <c r="D1387" s="100"/>
      <c r="E1387" s="110"/>
      <c r="F1387" s="106"/>
      <c r="G1387" s="102"/>
      <c r="H1387" s="102"/>
      <c r="I1387" s="141"/>
      <c r="J1387" s="142"/>
      <c r="K1387" s="142"/>
      <c r="L1387" s="142"/>
      <c r="M1387" s="142"/>
      <c r="N1387" s="142"/>
      <c r="O1387" s="142"/>
      <c r="P1387" s="142"/>
      <c r="Q1387" s="143"/>
      <c r="R1387" s="243"/>
      <c r="S1387" s="243"/>
      <c r="T1387" s="243"/>
      <c r="U1387" s="243"/>
      <c r="V1387" s="243"/>
      <c r="W1387" s="243"/>
      <c r="X1387" s="145"/>
      <c r="Y1387" s="145"/>
      <c r="Z1387" s="144"/>
      <c r="AA1387" s="145"/>
      <c r="AB1387" s="145"/>
      <c r="AC1387" s="146"/>
      <c r="AD1387" s="144"/>
      <c r="AE1387" s="145"/>
      <c r="AF1387" s="145"/>
      <c r="AG1387" s="146"/>
    </row>
    <row r="1388" spans="1:33" s="29" customFormat="1" ht="14.25" hidden="1" customHeight="1" x14ac:dyDescent="0.2">
      <c r="A1388" s="43"/>
      <c r="B1388" s="43"/>
      <c r="C1388" s="100"/>
      <c r="D1388" s="100"/>
      <c r="E1388" s="110"/>
      <c r="F1388" s="106"/>
      <c r="G1388" s="102"/>
      <c r="H1388" s="102"/>
      <c r="I1388" s="141"/>
      <c r="J1388" s="142"/>
      <c r="K1388" s="142"/>
      <c r="L1388" s="142"/>
      <c r="M1388" s="142"/>
      <c r="N1388" s="142"/>
      <c r="O1388" s="142"/>
      <c r="P1388" s="142"/>
      <c r="Q1388" s="143"/>
      <c r="R1388" s="243"/>
      <c r="S1388" s="243"/>
      <c r="T1388" s="243"/>
      <c r="U1388" s="243"/>
      <c r="V1388" s="243"/>
      <c r="W1388" s="243"/>
      <c r="X1388" s="145"/>
      <c r="Y1388" s="145"/>
      <c r="Z1388" s="144"/>
      <c r="AA1388" s="145"/>
      <c r="AB1388" s="145"/>
      <c r="AC1388" s="146"/>
      <c r="AD1388" s="144"/>
      <c r="AE1388" s="145"/>
      <c r="AF1388" s="145"/>
      <c r="AG1388" s="146"/>
    </row>
    <row r="1389" spans="1:33" s="29" customFormat="1" ht="14.25" hidden="1" customHeight="1" x14ac:dyDescent="0.2">
      <c r="A1389" s="43"/>
      <c r="B1389" s="43"/>
      <c r="C1389" s="100"/>
      <c r="D1389" s="100"/>
      <c r="E1389" s="110"/>
      <c r="F1389" s="106"/>
      <c r="G1389" s="102"/>
      <c r="H1389" s="102"/>
      <c r="I1389" s="141"/>
      <c r="J1389" s="142"/>
      <c r="K1389" s="142"/>
      <c r="L1389" s="142"/>
      <c r="M1389" s="142"/>
      <c r="N1389" s="142"/>
      <c r="O1389" s="142"/>
      <c r="P1389" s="142"/>
      <c r="Q1389" s="143"/>
      <c r="R1389" s="243"/>
      <c r="S1389" s="243"/>
      <c r="T1389" s="243"/>
      <c r="U1389" s="243"/>
      <c r="V1389" s="243"/>
      <c r="W1389" s="243"/>
      <c r="X1389" s="145"/>
      <c r="Y1389" s="145"/>
      <c r="Z1389" s="144"/>
      <c r="AA1389" s="145"/>
      <c r="AB1389" s="145"/>
      <c r="AC1389" s="146"/>
      <c r="AD1389" s="144"/>
      <c r="AE1389" s="145"/>
      <c r="AF1389" s="145"/>
      <c r="AG1389" s="146"/>
    </row>
    <row r="1390" spans="1:33" s="29" customFormat="1" ht="14.25" hidden="1" customHeight="1" x14ac:dyDescent="0.2">
      <c r="A1390" s="43"/>
      <c r="B1390" s="43"/>
      <c r="C1390" s="100"/>
      <c r="D1390" s="100"/>
      <c r="E1390" s="110"/>
      <c r="F1390" s="106"/>
      <c r="G1390" s="102"/>
      <c r="H1390" s="102"/>
      <c r="I1390" s="141"/>
      <c r="J1390" s="142"/>
      <c r="K1390" s="142"/>
      <c r="L1390" s="142"/>
      <c r="M1390" s="142"/>
      <c r="N1390" s="142"/>
      <c r="O1390" s="142"/>
      <c r="P1390" s="142"/>
      <c r="Q1390" s="143"/>
      <c r="R1390" s="243"/>
      <c r="S1390" s="243"/>
      <c r="T1390" s="243"/>
      <c r="U1390" s="243"/>
      <c r="V1390" s="243"/>
      <c r="W1390" s="243"/>
      <c r="X1390" s="145"/>
      <c r="Y1390" s="145"/>
      <c r="Z1390" s="144"/>
      <c r="AA1390" s="145"/>
      <c r="AB1390" s="145"/>
      <c r="AC1390" s="146"/>
      <c r="AD1390" s="144"/>
      <c r="AE1390" s="145"/>
      <c r="AF1390" s="145"/>
      <c r="AG1390" s="146"/>
    </row>
    <row r="1391" spans="1:33" s="29" customFormat="1" ht="14.25" hidden="1" customHeight="1" x14ac:dyDescent="0.2">
      <c r="A1391" s="43"/>
      <c r="B1391" s="43"/>
      <c r="C1391" s="100"/>
      <c r="D1391" s="100"/>
      <c r="E1391" s="110"/>
      <c r="F1391" s="106"/>
      <c r="G1391" s="102"/>
      <c r="H1391" s="102"/>
      <c r="I1391" s="141"/>
      <c r="J1391" s="142"/>
      <c r="K1391" s="142"/>
      <c r="L1391" s="142"/>
      <c r="M1391" s="142"/>
      <c r="N1391" s="142"/>
      <c r="O1391" s="142"/>
      <c r="P1391" s="142"/>
      <c r="Q1391" s="143"/>
      <c r="R1391" s="243"/>
      <c r="S1391" s="243"/>
      <c r="T1391" s="243"/>
      <c r="U1391" s="243"/>
      <c r="V1391" s="243"/>
      <c r="W1391" s="243"/>
      <c r="X1391" s="145"/>
      <c r="Y1391" s="145"/>
      <c r="Z1391" s="144"/>
      <c r="AA1391" s="145"/>
      <c r="AB1391" s="145"/>
      <c r="AC1391" s="146"/>
      <c r="AD1391" s="144"/>
      <c r="AE1391" s="145"/>
      <c r="AF1391" s="145"/>
      <c r="AG1391" s="146"/>
    </row>
    <row r="1392" spans="1:33" s="29" customFormat="1" ht="14.25" hidden="1" customHeight="1" x14ac:dyDescent="0.2">
      <c r="A1392" s="43"/>
      <c r="B1392" s="43"/>
      <c r="C1392" s="100"/>
      <c r="D1392" s="100"/>
      <c r="E1392" s="110"/>
      <c r="F1392" s="106"/>
      <c r="G1392" s="102"/>
      <c r="H1392" s="102"/>
      <c r="I1392" s="141"/>
      <c r="J1392" s="142"/>
      <c r="K1392" s="142"/>
      <c r="L1392" s="142"/>
      <c r="M1392" s="142"/>
      <c r="N1392" s="142"/>
      <c r="O1392" s="142"/>
      <c r="P1392" s="142"/>
      <c r="Q1392" s="143"/>
      <c r="R1392" s="243"/>
      <c r="S1392" s="243"/>
      <c r="T1392" s="243"/>
      <c r="U1392" s="243"/>
      <c r="V1392" s="243"/>
      <c r="W1392" s="243"/>
      <c r="X1392" s="145"/>
      <c r="Y1392" s="145"/>
      <c r="Z1392" s="144"/>
      <c r="AA1392" s="145"/>
      <c r="AB1392" s="145"/>
      <c r="AC1392" s="146"/>
      <c r="AD1392" s="144"/>
      <c r="AE1392" s="145"/>
      <c r="AF1392" s="145"/>
      <c r="AG1392" s="146"/>
    </row>
    <row r="1393" spans="1:33" s="29" customFormat="1" ht="14.25" hidden="1" customHeight="1" x14ac:dyDescent="0.2">
      <c r="A1393" s="43"/>
      <c r="B1393" s="43"/>
      <c r="C1393" s="100"/>
      <c r="D1393" s="100"/>
      <c r="E1393" s="110"/>
      <c r="F1393" s="106"/>
      <c r="G1393" s="102"/>
      <c r="H1393" s="102"/>
      <c r="I1393" s="141"/>
      <c r="J1393" s="142"/>
      <c r="K1393" s="142"/>
      <c r="L1393" s="142"/>
      <c r="M1393" s="142"/>
      <c r="N1393" s="142"/>
      <c r="O1393" s="142"/>
      <c r="P1393" s="142"/>
      <c r="Q1393" s="143"/>
      <c r="R1393" s="243"/>
      <c r="S1393" s="243"/>
      <c r="T1393" s="243"/>
      <c r="U1393" s="243"/>
      <c r="V1393" s="243"/>
      <c r="W1393" s="243"/>
      <c r="X1393" s="145"/>
      <c r="Y1393" s="145"/>
      <c r="Z1393" s="144"/>
      <c r="AA1393" s="145"/>
      <c r="AB1393" s="145"/>
      <c r="AC1393" s="146"/>
      <c r="AD1393" s="144"/>
      <c r="AE1393" s="145"/>
      <c r="AF1393" s="145"/>
      <c r="AG1393" s="146"/>
    </row>
    <row r="1394" spans="1:33" s="29" customFormat="1" ht="14.25" hidden="1" customHeight="1" x14ac:dyDescent="0.2">
      <c r="A1394" s="43"/>
      <c r="B1394" s="43"/>
      <c r="C1394" s="100"/>
      <c r="D1394" s="100"/>
      <c r="E1394" s="110"/>
      <c r="F1394" s="106"/>
      <c r="G1394" s="102"/>
      <c r="H1394" s="102"/>
      <c r="I1394" s="141"/>
      <c r="J1394" s="142"/>
      <c r="K1394" s="142"/>
      <c r="L1394" s="142"/>
      <c r="M1394" s="142"/>
      <c r="N1394" s="142"/>
      <c r="O1394" s="142"/>
      <c r="P1394" s="142"/>
      <c r="Q1394" s="143"/>
      <c r="R1394" s="243"/>
      <c r="S1394" s="243"/>
      <c r="T1394" s="243"/>
      <c r="U1394" s="243"/>
      <c r="V1394" s="243"/>
      <c r="W1394" s="243"/>
      <c r="X1394" s="145"/>
      <c r="Y1394" s="145"/>
      <c r="Z1394" s="144"/>
      <c r="AA1394" s="145"/>
      <c r="AB1394" s="145"/>
      <c r="AC1394" s="146"/>
      <c r="AD1394" s="144"/>
      <c r="AE1394" s="145"/>
      <c r="AF1394" s="145"/>
      <c r="AG1394" s="146"/>
    </row>
    <row r="1395" spans="1:33" s="29" customFormat="1" ht="14.25" hidden="1" customHeight="1" x14ac:dyDescent="0.2">
      <c r="A1395" s="43"/>
      <c r="B1395" s="43"/>
      <c r="C1395" s="100"/>
      <c r="D1395" s="100"/>
      <c r="E1395" s="110"/>
      <c r="F1395" s="106"/>
      <c r="G1395" s="102"/>
      <c r="H1395" s="102"/>
      <c r="I1395" s="141"/>
      <c r="J1395" s="142"/>
      <c r="K1395" s="142"/>
      <c r="L1395" s="142"/>
      <c r="M1395" s="142"/>
      <c r="N1395" s="142"/>
      <c r="O1395" s="142"/>
      <c r="P1395" s="142"/>
      <c r="Q1395" s="143"/>
      <c r="R1395" s="243"/>
      <c r="S1395" s="243"/>
      <c r="T1395" s="243"/>
      <c r="U1395" s="243"/>
      <c r="V1395" s="243"/>
      <c r="W1395" s="243"/>
      <c r="X1395" s="145"/>
      <c r="Y1395" s="145"/>
      <c r="Z1395" s="144"/>
      <c r="AA1395" s="145"/>
      <c r="AB1395" s="145"/>
      <c r="AC1395" s="146"/>
      <c r="AD1395" s="144"/>
      <c r="AE1395" s="145"/>
      <c r="AF1395" s="145"/>
      <c r="AG1395" s="146"/>
    </row>
    <row r="1396" spans="1:33" s="29" customFormat="1" ht="14.25" hidden="1" customHeight="1" x14ac:dyDescent="0.2">
      <c r="A1396" s="43"/>
      <c r="B1396" s="43"/>
      <c r="C1396" s="100"/>
      <c r="D1396" s="100"/>
      <c r="E1396" s="110"/>
      <c r="F1396" s="106"/>
      <c r="G1396" s="102"/>
      <c r="H1396" s="102"/>
      <c r="I1396" s="141"/>
      <c r="J1396" s="142"/>
      <c r="K1396" s="142"/>
      <c r="L1396" s="142"/>
      <c r="M1396" s="142"/>
      <c r="N1396" s="142"/>
      <c r="O1396" s="142"/>
      <c r="P1396" s="142"/>
      <c r="Q1396" s="143"/>
      <c r="R1396" s="243"/>
      <c r="S1396" s="243"/>
      <c r="T1396" s="243"/>
      <c r="U1396" s="243"/>
      <c r="V1396" s="243"/>
      <c r="W1396" s="243"/>
      <c r="X1396" s="145"/>
      <c r="Y1396" s="145"/>
      <c r="Z1396" s="144"/>
      <c r="AA1396" s="145"/>
      <c r="AB1396" s="145"/>
      <c r="AC1396" s="146"/>
      <c r="AD1396" s="144"/>
      <c r="AE1396" s="145"/>
      <c r="AF1396" s="145"/>
      <c r="AG1396" s="146"/>
    </row>
    <row r="1397" spans="1:33" s="29" customFormat="1" ht="14.25" hidden="1" customHeight="1" x14ac:dyDescent="0.2">
      <c r="A1397" s="43"/>
      <c r="B1397" s="43"/>
      <c r="C1397" s="100"/>
      <c r="D1397" s="100"/>
      <c r="E1397" s="110"/>
      <c r="F1397" s="106"/>
      <c r="G1397" s="102"/>
      <c r="H1397" s="102"/>
      <c r="I1397" s="141"/>
      <c r="J1397" s="142"/>
      <c r="K1397" s="142"/>
      <c r="L1397" s="142"/>
      <c r="M1397" s="142"/>
      <c r="N1397" s="142"/>
      <c r="O1397" s="142"/>
      <c r="P1397" s="142"/>
      <c r="Q1397" s="143"/>
      <c r="R1397" s="243"/>
      <c r="S1397" s="243"/>
      <c r="T1397" s="243"/>
      <c r="U1397" s="243"/>
      <c r="V1397" s="243"/>
      <c r="W1397" s="243"/>
      <c r="X1397" s="145"/>
      <c r="Y1397" s="145"/>
      <c r="Z1397" s="144"/>
      <c r="AA1397" s="145"/>
      <c r="AB1397" s="145"/>
      <c r="AC1397" s="146"/>
      <c r="AD1397" s="144"/>
      <c r="AE1397" s="145"/>
      <c r="AF1397" s="145"/>
      <c r="AG1397" s="146"/>
    </row>
    <row r="1398" spans="1:33" s="29" customFormat="1" ht="14.25" hidden="1" customHeight="1" x14ac:dyDescent="0.2">
      <c r="A1398" s="43"/>
      <c r="B1398" s="43"/>
      <c r="C1398" s="100"/>
      <c r="D1398" s="100"/>
      <c r="E1398" s="110"/>
      <c r="F1398" s="106"/>
      <c r="G1398" s="102"/>
      <c r="H1398" s="102"/>
      <c r="I1398" s="141"/>
      <c r="J1398" s="142"/>
      <c r="K1398" s="142"/>
      <c r="L1398" s="142"/>
      <c r="M1398" s="142"/>
      <c r="N1398" s="142"/>
      <c r="O1398" s="142"/>
      <c r="P1398" s="142"/>
      <c r="Q1398" s="143"/>
      <c r="R1398" s="243"/>
      <c r="S1398" s="243"/>
      <c r="T1398" s="243"/>
      <c r="U1398" s="243"/>
      <c r="V1398" s="243"/>
      <c r="W1398" s="243"/>
      <c r="X1398" s="145"/>
      <c r="Y1398" s="145"/>
      <c r="Z1398" s="144"/>
      <c r="AA1398" s="145"/>
      <c r="AB1398" s="145"/>
      <c r="AC1398" s="146"/>
      <c r="AD1398" s="144"/>
      <c r="AE1398" s="145"/>
      <c r="AF1398" s="145"/>
      <c r="AG1398" s="146"/>
    </row>
    <row r="1399" spans="1:33" s="29" customFormat="1" ht="14.25" hidden="1" customHeight="1" x14ac:dyDescent="0.2">
      <c r="A1399" s="43"/>
      <c r="B1399" s="43"/>
      <c r="C1399" s="100"/>
      <c r="D1399" s="100"/>
      <c r="E1399" s="110"/>
      <c r="F1399" s="106"/>
      <c r="G1399" s="102"/>
      <c r="H1399" s="102"/>
      <c r="I1399" s="141"/>
      <c r="J1399" s="142"/>
      <c r="K1399" s="142"/>
      <c r="L1399" s="142"/>
      <c r="M1399" s="142"/>
      <c r="N1399" s="142"/>
      <c r="O1399" s="142"/>
      <c r="P1399" s="142"/>
      <c r="Q1399" s="143"/>
      <c r="R1399" s="243"/>
      <c r="S1399" s="243"/>
      <c r="T1399" s="243"/>
      <c r="U1399" s="243"/>
      <c r="V1399" s="243"/>
      <c r="W1399" s="243"/>
      <c r="X1399" s="145"/>
      <c r="Y1399" s="145"/>
      <c r="Z1399" s="144"/>
      <c r="AA1399" s="145"/>
      <c r="AB1399" s="145"/>
      <c r="AC1399" s="146"/>
      <c r="AD1399" s="144"/>
      <c r="AE1399" s="145"/>
      <c r="AF1399" s="145"/>
      <c r="AG1399" s="146"/>
    </row>
    <row r="1400" spans="1:33" s="29" customFormat="1" ht="14.25" hidden="1" customHeight="1" x14ac:dyDescent="0.2">
      <c r="A1400" s="43"/>
      <c r="B1400" s="43"/>
      <c r="C1400" s="100"/>
      <c r="D1400" s="100"/>
      <c r="E1400" s="110"/>
      <c r="F1400" s="106"/>
      <c r="G1400" s="102"/>
      <c r="H1400" s="102"/>
      <c r="I1400" s="141"/>
      <c r="J1400" s="142"/>
      <c r="K1400" s="142"/>
      <c r="L1400" s="142"/>
      <c r="M1400" s="142"/>
      <c r="N1400" s="142"/>
      <c r="O1400" s="142"/>
      <c r="P1400" s="142"/>
      <c r="Q1400" s="143"/>
      <c r="R1400" s="243"/>
      <c r="S1400" s="243"/>
      <c r="T1400" s="243"/>
      <c r="U1400" s="243"/>
      <c r="V1400" s="243"/>
      <c r="W1400" s="243"/>
      <c r="X1400" s="145"/>
      <c r="Y1400" s="145"/>
      <c r="Z1400" s="144"/>
      <c r="AA1400" s="145"/>
      <c r="AB1400" s="145"/>
      <c r="AC1400" s="146"/>
      <c r="AD1400" s="144"/>
      <c r="AE1400" s="145"/>
      <c r="AF1400" s="145"/>
      <c r="AG1400" s="146"/>
    </row>
    <row r="1401" spans="1:33" s="29" customFormat="1" ht="14.25" hidden="1" customHeight="1" x14ac:dyDescent="0.2">
      <c r="A1401" s="43"/>
      <c r="B1401" s="43"/>
      <c r="C1401" s="100"/>
      <c r="D1401" s="100"/>
      <c r="E1401" s="110"/>
      <c r="F1401" s="106"/>
      <c r="G1401" s="102"/>
      <c r="H1401" s="102"/>
      <c r="I1401" s="141"/>
      <c r="J1401" s="142"/>
      <c r="K1401" s="142"/>
      <c r="L1401" s="142"/>
      <c r="M1401" s="142"/>
      <c r="N1401" s="142"/>
      <c r="O1401" s="142"/>
      <c r="P1401" s="142"/>
      <c r="Q1401" s="143"/>
      <c r="R1401" s="243"/>
      <c r="S1401" s="243"/>
      <c r="T1401" s="243"/>
      <c r="U1401" s="243"/>
      <c r="V1401" s="243"/>
      <c r="W1401" s="243"/>
      <c r="X1401" s="145"/>
      <c r="Y1401" s="145"/>
      <c r="Z1401" s="144"/>
      <c r="AA1401" s="145"/>
      <c r="AB1401" s="145"/>
      <c r="AC1401" s="146"/>
      <c r="AD1401" s="144"/>
      <c r="AE1401" s="145"/>
      <c r="AF1401" s="145"/>
      <c r="AG1401" s="146"/>
    </row>
    <row r="1402" spans="1:33" s="29" customFormat="1" ht="14.25" hidden="1" customHeight="1" x14ac:dyDescent="0.2">
      <c r="A1402" s="43"/>
      <c r="B1402" s="43"/>
      <c r="C1402" s="100"/>
      <c r="D1402" s="100"/>
      <c r="E1402" s="110"/>
      <c r="F1402" s="106"/>
      <c r="G1402" s="102"/>
      <c r="H1402" s="102"/>
      <c r="I1402" s="141"/>
      <c r="J1402" s="142"/>
      <c r="K1402" s="142"/>
      <c r="L1402" s="142"/>
      <c r="M1402" s="142"/>
      <c r="N1402" s="142"/>
      <c r="O1402" s="142"/>
      <c r="P1402" s="142"/>
      <c r="Q1402" s="143"/>
      <c r="R1402" s="243"/>
      <c r="S1402" s="243"/>
      <c r="T1402" s="243"/>
      <c r="U1402" s="243"/>
      <c r="V1402" s="243"/>
      <c r="W1402" s="243"/>
      <c r="X1402" s="145"/>
      <c r="Y1402" s="145"/>
      <c r="Z1402" s="144"/>
      <c r="AA1402" s="145"/>
      <c r="AB1402" s="145"/>
      <c r="AC1402" s="146"/>
      <c r="AD1402" s="144"/>
      <c r="AE1402" s="145"/>
      <c r="AF1402" s="145"/>
      <c r="AG1402" s="146"/>
    </row>
    <row r="1403" spans="1:33" s="29" customFormat="1" ht="14.25" hidden="1" customHeight="1" x14ac:dyDescent="0.2">
      <c r="A1403" s="43"/>
      <c r="B1403" s="43"/>
      <c r="C1403" s="100"/>
      <c r="D1403" s="100"/>
      <c r="E1403" s="110"/>
      <c r="F1403" s="106"/>
      <c r="G1403" s="102"/>
      <c r="H1403" s="102"/>
      <c r="I1403" s="141"/>
      <c r="J1403" s="142"/>
      <c r="K1403" s="142"/>
      <c r="L1403" s="142"/>
      <c r="M1403" s="142"/>
      <c r="N1403" s="142"/>
      <c r="O1403" s="142"/>
      <c r="P1403" s="142"/>
      <c r="Q1403" s="143"/>
      <c r="R1403" s="243"/>
      <c r="S1403" s="243"/>
      <c r="T1403" s="243"/>
      <c r="U1403" s="243"/>
      <c r="V1403" s="243"/>
      <c r="W1403" s="243"/>
      <c r="X1403" s="145"/>
      <c r="Y1403" s="145"/>
      <c r="Z1403" s="144"/>
      <c r="AA1403" s="145"/>
      <c r="AB1403" s="145"/>
      <c r="AC1403" s="146"/>
      <c r="AD1403" s="144"/>
      <c r="AE1403" s="145"/>
      <c r="AF1403" s="145"/>
      <c r="AG1403" s="146"/>
    </row>
    <row r="1404" spans="1:33" s="29" customFormat="1" ht="14.25" hidden="1" customHeight="1" x14ac:dyDescent="0.2">
      <c r="A1404" s="43"/>
      <c r="B1404" s="43"/>
      <c r="C1404" s="100"/>
      <c r="D1404" s="100"/>
      <c r="E1404" s="110"/>
      <c r="F1404" s="106"/>
      <c r="G1404" s="102"/>
      <c r="H1404" s="102"/>
      <c r="I1404" s="141"/>
      <c r="J1404" s="142"/>
      <c r="K1404" s="142"/>
      <c r="L1404" s="142"/>
      <c r="M1404" s="142"/>
      <c r="N1404" s="142"/>
      <c r="O1404" s="142"/>
      <c r="P1404" s="142"/>
      <c r="Q1404" s="143"/>
      <c r="R1404" s="243"/>
      <c r="S1404" s="243"/>
      <c r="T1404" s="243"/>
      <c r="U1404" s="243"/>
      <c r="V1404" s="243"/>
      <c r="W1404" s="243"/>
      <c r="X1404" s="145"/>
      <c r="Y1404" s="145"/>
      <c r="Z1404" s="144"/>
      <c r="AA1404" s="145"/>
      <c r="AB1404" s="145"/>
      <c r="AC1404" s="146"/>
      <c r="AD1404" s="144"/>
      <c r="AE1404" s="145"/>
      <c r="AF1404" s="145"/>
      <c r="AG1404" s="146"/>
    </row>
    <row r="1405" spans="1:33" s="29" customFormat="1" ht="14.25" hidden="1" customHeight="1" x14ac:dyDescent="0.2">
      <c r="A1405" s="43"/>
      <c r="B1405" s="43"/>
      <c r="C1405" s="100"/>
      <c r="D1405" s="100"/>
      <c r="E1405" s="110"/>
      <c r="F1405" s="106"/>
      <c r="G1405" s="102"/>
      <c r="H1405" s="102"/>
      <c r="I1405" s="141"/>
      <c r="J1405" s="142"/>
      <c r="K1405" s="142"/>
      <c r="L1405" s="142"/>
      <c r="M1405" s="142"/>
      <c r="N1405" s="142"/>
      <c r="O1405" s="142"/>
      <c r="P1405" s="142"/>
      <c r="Q1405" s="143"/>
      <c r="R1405" s="243"/>
      <c r="S1405" s="243"/>
      <c r="T1405" s="243"/>
      <c r="U1405" s="243"/>
      <c r="V1405" s="243"/>
      <c r="W1405" s="243"/>
      <c r="X1405" s="145"/>
      <c r="Y1405" s="145"/>
      <c r="Z1405" s="144"/>
      <c r="AA1405" s="145"/>
      <c r="AB1405" s="145"/>
      <c r="AC1405" s="146"/>
      <c r="AD1405" s="144"/>
      <c r="AE1405" s="145"/>
      <c r="AF1405" s="145"/>
      <c r="AG1405" s="146"/>
    </row>
    <row r="1406" spans="1:33" s="29" customFormat="1" ht="14.25" hidden="1" customHeight="1" x14ac:dyDescent="0.2">
      <c r="A1406" s="43"/>
      <c r="B1406" s="43"/>
      <c r="C1406" s="100"/>
      <c r="D1406" s="100"/>
      <c r="E1406" s="110"/>
      <c r="F1406" s="106"/>
      <c r="G1406" s="102"/>
      <c r="H1406" s="102"/>
      <c r="I1406" s="141"/>
      <c r="J1406" s="142"/>
      <c r="K1406" s="142"/>
      <c r="L1406" s="142"/>
      <c r="M1406" s="142"/>
      <c r="N1406" s="142"/>
      <c r="O1406" s="142"/>
      <c r="P1406" s="142"/>
      <c r="Q1406" s="143"/>
      <c r="R1406" s="243"/>
      <c r="S1406" s="243"/>
      <c r="T1406" s="243"/>
      <c r="U1406" s="243"/>
      <c r="V1406" s="243"/>
      <c r="W1406" s="243"/>
      <c r="X1406" s="145"/>
      <c r="Y1406" s="145"/>
      <c r="Z1406" s="144"/>
      <c r="AA1406" s="145"/>
      <c r="AB1406" s="145"/>
      <c r="AC1406" s="146"/>
      <c r="AD1406" s="144"/>
      <c r="AE1406" s="145"/>
      <c r="AF1406" s="145"/>
      <c r="AG1406" s="146"/>
    </row>
    <row r="1407" spans="1:33" s="29" customFormat="1" ht="14.25" hidden="1" customHeight="1" x14ac:dyDescent="0.2">
      <c r="A1407" s="43"/>
      <c r="B1407" s="43"/>
      <c r="C1407" s="100"/>
      <c r="D1407" s="100"/>
      <c r="E1407" s="110"/>
      <c r="F1407" s="106"/>
      <c r="G1407" s="102"/>
      <c r="H1407" s="102"/>
      <c r="I1407" s="141"/>
      <c r="J1407" s="142"/>
      <c r="K1407" s="142"/>
      <c r="L1407" s="142"/>
      <c r="M1407" s="142"/>
      <c r="N1407" s="142"/>
      <c r="O1407" s="142"/>
      <c r="P1407" s="142"/>
      <c r="Q1407" s="143"/>
      <c r="R1407" s="243"/>
      <c r="S1407" s="243"/>
      <c r="T1407" s="243"/>
      <c r="U1407" s="243"/>
      <c r="V1407" s="243"/>
      <c r="W1407" s="243"/>
      <c r="X1407" s="145"/>
      <c r="Y1407" s="145"/>
      <c r="Z1407" s="144"/>
      <c r="AA1407" s="145"/>
      <c r="AB1407" s="145"/>
      <c r="AC1407" s="146"/>
      <c r="AD1407" s="144"/>
      <c r="AE1407" s="145"/>
      <c r="AF1407" s="145"/>
      <c r="AG1407" s="146"/>
    </row>
    <row r="1408" spans="1:33" s="29" customFormat="1" ht="14.25" hidden="1" customHeight="1" x14ac:dyDescent="0.2">
      <c r="A1408" s="43"/>
      <c r="B1408" s="43"/>
      <c r="C1408" s="100"/>
      <c r="D1408" s="100"/>
      <c r="E1408" s="110"/>
      <c r="F1408" s="106"/>
      <c r="G1408" s="102"/>
      <c r="H1408" s="102"/>
      <c r="I1408" s="141"/>
      <c r="J1408" s="142"/>
      <c r="K1408" s="142"/>
      <c r="L1408" s="142"/>
      <c r="M1408" s="142"/>
      <c r="N1408" s="142"/>
      <c r="O1408" s="142"/>
      <c r="P1408" s="142"/>
      <c r="Q1408" s="143"/>
      <c r="R1408" s="243"/>
      <c r="S1408" s="243"/>
      <c r="T1408" s="243"/>
      <c r="U1408" s="243"/>
      <c r="V1408" s="243"/>
      <c r="W1408" s="243"/>
      <c r="X1408" s="145"/>
      <c r="Y1408" s="145"/>
      <c r="Z1408" s="144"/>
      <c r="AA1408" s="145"/>
      <c r="AB1408" s="145"/>
      <c r="AC1408" s="146"/>
      <c r="AD1408" s="144"/>
      <c r="AE1408" s="145"/>
      <c r="AF1408" s="145"/>
      <c r="AG1408" s="146"/>
    </row>
    <row r="1409" spans="1:33" s="29" customFormat="1" ht="14.25" hidden="1" customHeight="1" x14ac:dyDescent="0.2">
      <c r="A1409" s="43"/>
      <c r="B1409" s="43"/>
      <c r="C1409" s="100"/>
      <c r="D1409" s="100"/>
      <c r="E1409" s="110"/>
      <c r="F1409" s="106"/>
      <c r="G1409" s="102"/>
      <c r="H1409" s="102"/>
      <c r="I1409" s="141"/>
      <c r="J1409" s="142"/>
      <c r="K1409" s="142"/>
      <c r="L1409" s="142"/>
      <c r="M1409" s="142"/>
      <c r="N1409" s="142"/>
      <c r="O1409" s="142"/>
      <c r="P1409" s="142"/>
      <c r="Q1409" s="143"/>
      <c r="R1409" s="243"/>
      <c r="S1409" s="243"/>
      <c r="T1409" s="243"/>
      <c r="U1409" s="243"/>
      <c r="V1409" s="243"/>
      <c r="W1409" s="243"/>
      <c r="X1409" s="145"/>
      <c r="Y1409" s="145"/>
      <c r="Z1409" s="144"/>
      <c r="AA1409" s="145"/>
      <c r="AB1409" s="145"/>
      <c r="AC1409" s="146"/>
      <c r="AD1409" s="144"/>
      <c r="AE1409" s="145"/>
      <c r="AF1409" s="145"/>
      <c r="AG1409" s="146"/>
    </row>
    <row r="1410" spans="1:33" s="29" customFormat="1" ht="14.25" hidden="1" customHeight="1" x14ac:dyDescent="0.2">
      <c r="A1410" s="43"/>
      <c r="B1410" s="43"/>
      <c r="C1410" s="100"/>
      <c r="D1410" s="100"/>
      <c r="E1410" s="110"/>
      <c r="F1410" s="106"/>
      <c r="G1410" s="102"/>
      <c r="H1410" s="102"/>
      <c r="I1410" s="141"/>
      <c r="J1410" s="142"/>
      <c r="K1410" s="142"/>
      <c r="L1410" s="142"/>
      <c r="M1410" s="142"/>
      <c r="N1410" s="142"/>
      <c r="O1410" s="142"/>
      <c r="P1410" s="142"/>
      <c r="Q1410" s="143"/>
      <c r="R1410" s="243"/>
      <c r="S1410" s="243"/>
      <c r="T1410" s="243"/>
      <c r="U1410" s="243"/>
      <c r="V1410" s="243"/>
      <c r="W1410" s="243"/>
      <c r="X1410" s="145"/>
      <c r="Y1410" s="145"/>
      <c r="Z1410" s="144"/>
      <c r="AA1410" s="145"/>
      <c r="AB1410" s="145"/>
      <c r="AC1410" s="146"/>
      <c r="AD1410" s="144"/>
      <c r="AE1410" s="145"/>
      <c r="AF1410" s="145"/>
      <c r="AG1410" s="146"/>
    </row>
    <row r="1411" spans="1:33" s="29" customFormat="1" ht="14.25" hidden="1" customHeight="1" x14ac:dyDescent="0.2">
      <c r="A1411" s="43"/>
      <c r="B1411" s="43"/>
      <c r="C1411" s="100"/>
      <c r="D1411" s="100"/>
      <c r="E1411" s="110"/>
      <c r="F1411" s="106"/>
      <c r="G1411" s="102"/>
      <c r="H1411" s="102"/>
      <c r="I1411" s="141"/>
      <c r="J1411" s="142"/>
      <c r="K1411" s="142"/>
      <c r="L1411" s="142"/>
      <c r="M1411" s="142"/>
      <c r="N1411" s="142"/>
      <c r="O1411" s="142"/>
      <c r="P1411" s="142"/>
      <c r="Q1411" s="143"/>
      <c r="R1411" s="243"/>
      <c r="S1411" s="243"/>
      <c r="T1411" s="243"/>
      <c r="U1411" s="243"/>
      <c r="V1411" s="243"/>
      <c r="W1411" s="243"/>
      <c r="X1411" s="145"/>
      <c r="Y1411" s="145"/>
      <c r="Z1411" s="144"/>
      <c r="AA1411" s="145"/>
      <c r="AB1411" s="145"/>
      <c r="AC1411" s="146"/>
      <c r="AD1411" s="144"/>
      <c r="AE1411" s="145"/>
      <c r="AF1411" s="145"/>
      <c r="AG1411" s="146"/>
    </row>
    <row r="1412" spans="1:33" s="29" customFormat="1" ht="14.25" hidden="1" customHeight="1" x14ac:dyDescent="0.2">
      <c r="A1412" s="43"/>
      <c r="B1412" s="43"/>
      <c r="C1412" s="100"/>
      <c r="D1412" s="100"/>
      <c r="E1412" s="110"/>
      <c r="F1412" s="106"/>
      <c r="G1412" s="102"/>
      <c r="H1412" s="102"/>
      <c r="I1412" s="141"/>
      <c r="J1412" s="142"/>
      <c r="K1412" s="142"/>
      <c r="L1412" s="142"/>
      <c r="M1412" s="142"/>
      <c r="N1412" s="142"/>
      <c r="O1412" s="142"/>
      <c r="P1412" s="142"/>
      <c r="Q1412" s="143"/>
      <c r="R1412" s="243"/>
      <c r="S1412" s="243"/>
      <c r="T1412" s="243"/>
      <c r="U1412" s="243"/>
      <c r="V1412" s="243"/>
      <c r="W1412" s="243"/>
      <c r="X1412" s="145"/>
      <c r="Y1412" s="145"/>
      <c r="Z1412" s="144"/>
      <c r="AA1412" s="145"/>
      <c r="AB1412" s="145"/>
      <c r="AC1412" s="146"/>
      <c r="AD1412" s="144"/>
      <c r="AE1412" s="145"/>
      <c r="AF1412" s="145"/>
      <c r="AG1412" s="146"/>
    </row>
    <row r="1413" spans="1:33" s="29" customFormat="1" ht="14.25" hidden="1" customHeight="1" x14ac:dyDescent="0.2">
      <c r="A1413" s="43"/>
      <c r="B1413" s="43"/>
      <c r="C1413" s="100"/>
      <c r="D1413" s="100"/>
      <c r="E1413" s="110"/>
      <c r="F1413" s="106"/>
      <c r="G1413" s="102"/>
      <c r="H1413" s="102"/>
      <c r="I1413" s="141"/>
      <c r="J1413" s="142"/>
      <c r="K1413" s="142"/>
      <c r="L1413" s="142"/>
      <c r="M1413" s="142"/>
      <c r="N1413" s="142"/>
      <c r="O1413" s="142"/>
      <c r="P1413" s="142"/>
      <c r="Q1413" s="143"/>
      <c r="R1413" s="243"/>
      <c r="S1413" s="243"/>
      <c r="T1413" s="243"/>
      <c r="U1413" s="243"/>
      <c r="V1413" s="243"/>
      <c r="W1413" s="243"/>
      <c r="X1413" s="145"/>
      <c r="Y1413" s="145"/>
      <c r="Z1413" s="144"/>
      <c r="AA1413" s="145"/>
      <c r="AB1413" s="145"/>
      <c r="AC1413" s="146"/>
      <c r="AD1413" s="144"/>
      <c r="AE1413" s="145"/>
      <c r="AF1413" s="145"/>
      <c r="AG1413" s="146"/>
    </row>
    <row r="1414" spans="1:33" s="29" customFormat="1" ht="14.25" hidden="1" customHeight="1" x14ac:dyDescent="0.2">
      <c r="A1414" s="43"/>
      <c r="B1414" s="43"/>
      <c r="C1414" s="100"/>
      <c r="D1414" s="100"/>
      <c r="E1414" s="110"/>
      <c r="F1414" s="106"/>
      <c r="G1414" s="102"/>
      <c r="H1414" s="102"/>
      <c r="I1414" s="141"/>
      <c r="J1414" s="142"/>
      <c r="K1414" s="142"/>
      <c r="L1414" s="142"/>
      <c r="M1414" s="142"/>
      <c r="N1414" s="142"/>
      <c r="O1414" s="142"/>
      <c r="P1414" s="142"/>
      <c r="Q1414" s="143"/>
      <c r="R1414" s="243"/>
      <c r="S1414" s="243"/>
      <c r="T1414" s="243"/>
      <c r="U1414" s="243"/>
      <c r="V1414" s="243"/>
      <c r="W1414" s="243"/>
      <c r="X1414" s="145"/>
      <c r="Y1414" s="145"/>
      <c r="Z1414" s="144"/>
      <c r="AA1414" s="145"/>
      <c r="AB1414" s="145"/>
      <c r="AC1414" s="146"/>
      <c r="AD1414" s="144"/>
      <c r="AE1414" s="145"/>
      <c r="AF1414" s="145"/>
      <c r="AG1414" s="146"/>
    </row>
    <row r="1415" spans="1:33" s="29" customFormat="1" ht="14.25" hidden="1" customHeight="1" x14ac:dyDescent="0.2">
      <c r="A1415" s="43"/>
      <c r="B1415" s="43"/>
      <c r="C1415" s="100"/>
      <c r="D1415" s="100"/>
      <c r="E1415" s="110"/>
      <c r="F1415" s="106"/>
      <c r="G1415" s="102"/>
      <c r="H1415" s="102"/>
      <c r="I1415" s="141"/>
      <c r="J1415" s="142"/>
      <c r="K1415" s="142"/>
      <c r="L1415" s="142"/>
      <c r="M1415" s="142"/>
      <c r="N1415" s="142"/>
      <c r="O1415" s="142"/>
      <c r="P1415" s="142"/>
      <c r="Q1415" s="143"/>
      <c r="R1415" s="243"/>
      <c r="S1415" s="243"/>
      <c r="T1415" s="243"/>
      <c r="U1415" s="243"/>
      <c r="V1415" s="243"/>
      <c r="W1415" s="243"/>
      <c r="X1415" s="145"/>
      <c r="Y1415" s="145"/>
      <c r="Z1415" s="144"/>
      <c r="AA1415" s="145"/>
      <c r="AB1415" s="145"/>
      <c r="AC1415" s="146"/>
      <c r="AD1415" s="144"/>
      <c r="AE1415" s="145"/>
      <c r="AF1415" s="145"/>
      <c r="AG1415" s="146"/>
    </row>
    <row r="1416" spans="1:33" s="29" customFormat="1" ht="14.25" hidden="1" customHeight="1" x14ac:dyDescent="0.2">
      <c r="A1416" s="43"/>
      <c r="B1416" s="43"/>
      <c r="C1416" s="100"/>
      <c r="D1416" s="100"/>
      <c r="E1416" s="110"/>
      <c r="F1416" s="106"/>
      <c r="G1416" s="102"/>
      <c r="H1416" s="102"/>
      <c r="I1416" s="141"/>
      <c r="J1416" s="142"/>
      <c r="K1416" s="142"/>
      <c r="L1416" s="142"/>
      <c r="M1416" s="142"/>
      <c r="N1416" s="142"/>
      <c r="O1416" s="142"/>
      <c r="P1416" s="142"/>
      <c r="Q1416" s="143"/>
      <c r="R1416" s="243"/>
      <c r="S1416" s="243"/>
      <c r="T1416" s="243"/>
      <c r="U1416" s="243"/>
      <c r="V1416" s="243"/>
      <c r="W1416" s="243"/>
      <c r="X1416" s="145"/>
      <c r="Y1416" s="145"/>
      <c r="Z1416" s="144"/>
      <c r="AA1416" s="145"/>
      <c r="AB1416" s="145"/>
      <c r="AC1416" s="146"/>
      <c r="AD1416" s="144"/>
      <c r="AE1416" s="145"/>
      <c r="AF1416" s="145"/>
      <c r="AG1416" s="146"/>
    </row>
    <row r="1417" spans="1:33" s="29" customFormat="1" ht="14.25" hidden="1" customHeight="1" x14ac:dyDescent="0.2">
      <c r="A1417" s="43"/>
      <c r="B1417" s="43"/>
      <c r="C1417" s="100"/>
      <c r="D1417" s="100"/>
      <c r="E1417" s="110"/>
      <c r="F1417" s="106"/>
      <c r="G1417" s="102"/>
      <c r="H1417" s="102"/>
      <c r="I1417" s="141"/>
      <c r="J1417" s="142"/>
      <c r="K1417" s="142"/>
      <c r="L1417" s="142"/>
      <c r="M1417" s="142"/>
      <c r="N1417" s="142"/>
      <c r="O1417" s="142"/>
      <c r="P1417" s="142"/>
      <c r="Q1417" s="143"/>
      <c r="R1417" s="243"/>
      <c r="S1417" s="243"/>
      <c r="T1417" s="243"/>
      <c r="U1417" s="243"/>
      <c r="V1417" s="243"/>
      <c r="W1417" s="243"/>
      <c r="X1417" s="145"/>
      <c r="Y1417" s="145"/>
      <c r="Z1417" s="144"/>
      <c r="AA1417" s="145"/>
      <c r="AB1417" s="145"/>
      <c r="AC1417" s="146"/>
      <c r="AD1417" s="144"/>
      <c r="AE1417" s="145"/>
      <c r="AF1417" s="145"/>
      <c r="AG1417" s="146"/>
    </row>
    <row r="1418" spans="1:33" s="29" customFormat="1" ht="14.25" hidden="1" customHeight="1" x14ac:dyDescent="0.2">
      <c r="A1418" s="43"/>
      <c r="B1418" s="43"/>
      <c r="C1418" s="100"/>
      <c r="D1418" s="100"/>
      <c r="E1418" s="110"/>
      <c r="F1418" s="106"/>
      <c r="G1418" s="102"/>
      <c r="H1418" s="102"/>
      <c r="I1418" s="141"/>
      <c r="J1418" s="142"/>
      <c r="K1418" s="142"/>
      <c r="L1418" s="142"/>
      <c r="M1418" s="142"/>
      <c r="N1418" s="142"/>
      <c r="O1418" s="142"/>
      <c r="P1418" s="142"/>
      <c r="Q1418" s="143"/>
      <c r="R1418" s="243"/>
      <c r="S1418" s="243"/>
      <c r="T1418" s="243"/>
      <c r="U1418" s="243"/>
      <c r="V1418" s="243"/>
      <c r="W1418" s="243"/>
      <c r="X1418" s="145"/>
      <c r="Y1418" s="145"/>
      <c r="Z1418" s="144"/>
      <c r="AA1418" s="145"/>
      <c r="AB1418" s="145"/>
      <c r="AC1418" s="146"/>
      <c r="AD1418" s="144"/>
      <c r="AE1418" s="145"/>
      <c r="AF1418" s="145"/>
      <c r="AG1418" s="146"/>
    </row>
    <row r="1419" spans="1:33" s="29" customFormat="1" ht="14.25" hidden="1" customHeight="1" x14ac:dyDescent="0.2">
      <c r="A1419" s="43"/>
      <c r="B1419" s="43"/>
      <c r="C1419" s="100"/>
      <c r="D1419" s="100"/>
      <c r="E1419" s="110"/>
      <c r="F1419" s="106"/>
      <c r="G1419" s="102"/>
      <c r="H1419" s="102"/>
      <c r="I1419" s="141"/>
      <c r="J1419" s="142"/>
      <c r="K1419" s="142"/>
      <c r="L1419" s="142"/>
      <c r="M1419" s="142"/>
      <c r="N1419" s="142"/>
      <c r="O1419" s="142"/>
      <c r="P1419" s="142"/>
      <c r="Q1419" s="143"/>
      <c r="R1419" s="243"/>
      <c r="S1419" s="243"/>
      <c r="T1419" s="243"/>
      <c r="U1419" s="243"/>
      <c r="V1419" s="243"/>
      <c r="W1419" s="243"/>
      <c r="X1419" s="145"/>
      <c r="Y1419" s="145"/>
      <c r="Z1419" s="144"/>
      <c r="AA1419" s="145"/>
      <c r="AB1419" s="145"/>
      <c r="AC1419" s="146"/>
      <c r="AD1419" s="144"/>
      <c r="AE1419" s="145"/>
      <c r="AF1419" s="145"/>
      <c r="AG1419" s="146"/>
    </row>
    <row r="1420" spans="1:33" s="29" customFormat="1" ht="14.25" hidden="1" customHeight="1" x14ac:dyDescent="0.2">
      <c r="A1420" s="43"/>
      <c r="B1420" s="43"/>
      <c r="C1420" s="100"/>
      <c r="D1420" s="100"/>
      <c r="E1420" s="110"/>
      <c r="F1420" s="106"/>
      <c r="G1420" s="102"/>
      <c r="H1420" s="102"/>
      <c r="I1420" s="141"/>
      <c r="J1420" s="142"/>
      <c r="K1420" s="142"/>
      <c r="L1420" s="142"/>
      <c r="M1420" s="142"/>
      <c r="N1420" s="142"/>
      <c r="O1420" s="142"/>
      <c r="P1420" s="142"/>
      <c r="Q1420" s="143"/>
      <c r="R1420" s="243"/>
      <c r="S1420" s="243"/>
      <c r="T1420" s="243"/>
      <c r="U1420" s="243"/>
      <c r="V1420" s="243"/>
      <c r="W1420" s="243"/>
      <c r="X1420" s="145"/>
      <c r="Y1420" s="145"/>
      <c r="Z1420" s="144"/>
      <c r="AA1420" s="145"/>
      <c r="AB1420" s="145"/>
      <c r="AC1420" s="146"/>
      <c r="AD1420" s="144"/>
      <c r="AE1420" s="145"/>
      <c r="AF1420" s="145"/>
      <c r="AG1420" s="146"/>
    </row>
    <row r="1421" spans="1:33" s="29" customFormat="1" ht="14.25" hidden="1" customHeight="1" x14ac:dyDescent="0.2">
      <c r="A1421" s="43"/>
      <c r="B1421" s="43"/>
      <c r="C1421" s="100"/>
      <c r="D1421" s="100"/>
      <c r="E1421" s="110"/>
      <c r="F1421" s="106"/>
      <c r="G1421" s="102"/>
      <c r="H1421" s="102"/>
      <c r="I1421" s="141"/>
      <c r="J1421" s="142"/>
      <c r="K1421" s="142"/>
      <c r="L1421" s="142"/>
      <c r="M1421" s="142"/>
      <c r="N1421" s="142"/>
      <c r="O1421" s="142"/>
      <c r="P1421" s="142"/>
      <c r="Q1421" s="143"/>
      <c r="R1421" s="243"/>
      <c r="S1421" s="243"/>
      <c r="T1421" s="243"/>
      <c r="U1421" s="243"/>
      <c r="V1421" s="243"/>
      <c r="W1421" s="243"/>
      <c r="X1421" s="145"/>
      <c r="Y1421" s="145"/>
      <c r="Z1421" s="144"/>
      <c r="AA1421" s="145"/>
      <c r="AB1421" s="145"/>
      <c r="AC1421" s="146"/>
      <c r="AD1421" s="144"/>
      <c r="AE1421" s="145"/>
      <c r="AF1421" s="145"/>
      <c r="AG1421" s="146"/>
    </row>
    <row r="1422" spans="1:33" s="29" customFormat="1" ht="14.25" hidden="1" customHeight="1" x14ac:dyDescent="0.2">
      <c r="A1422" s="43"/>
      <c r="B1422" s="43"/>
      <c r="C1422" s="100"/>
      <c r="D1422" s="100"/>
      <c r="E1422" s="110"/>
      <c r="F1422" s="106"/>
      <c r="G1422" s="102"/>
      <c r="H1422" s="102"/>
      <c r="I1422" s="141"/>
      <c r="J1422" s="142"/>
      <c r="K1422" s="142"/>
      <c r="L1422" s="142"/>
      <c r="M1422" s="142"/>
      <c r="N1422" s="142"/>
      <c r="O1422" s="142"/>
      <c r="P1422" s="142"/>
      <c r="Q1422" s="143"/>
      <c r="R1422" s="243"/>
      <c r="S1422" s="243"/>
      <c r="T1422" s="243"/>
      <c r="U1422" s="243"/>
      <c r="V1422" s="243"/>
      <c r="W1422" s="243"/>
      <c r="X1422" s="145"/>
      <c r="Y1422" s="145"/>
      <c r="Z1422" s="144"/>
      <c r="AA1422" s="145"/>
      <c r="AB1422" s="145"/>
      <c r="AC1422" s="146"/>
      <c r="AD1422" s="144"/>
      <c r="AE1422" s="145"/>
      <c r="AF1422" s="145"/>
      <c r="AG1422" s="146"/>
    </row>
    <row r="1423" spans="1:33" s="29" customFormat="1" ht="14.25" hidden="1" customHeight="1" x14ac:dyDescent="0.2">
      <c r="A1423" s="43"/>
      <c r="B1423" s="43"/>
      <c r="C1423" s="100"/>
      <c r="D1423" s="100"/>
      <c r="E1423" s="110"/>
      <c r="F1423" s="106"/>
      <c r="G1423" s="102"/>
      <c r="H1423" s="102"/>
      <c r="I1423" s="141"/>
      <c r="J1423" s="142"/>
      <c r="K1423" s="142"/>
      <c r="L1423" s="142"/>
      <c r="M1423" s="142"/>
      <c r="N1423" s="142"/>
      <c r="O1423" s="142"/>
      <c r="P1423" s="142"/>
      <c r="Q1423" s="143"/>
      <c r="R1423" s="243"/>
      <c r="S1423" s="243"/>
      <c r="T1423" s="243"/>
      <c r="U1423" s="243"/>
      <c r="V1423" s="243"/>
      <c r="W1423" s="243"/>
      <c r="X1423" s="145"/>
      <c r="Y1423" s="145"/>
      <c r="Z1423" s="144"/>
      <c r="AA1423" s="145"/>
      <c r="AB1423" s="145"/>
      <c r="AC1423" s="146"/>
      <c r="AD1423" s="144"/>
      <c r="AE1423" s="145"/>
      <c r="AF1423" s="145"/>
      <c r="AG1423" s="146"/>
    </row>
    <row r="1424" spans="1:33" s="29" customFormat="1" ht="14.25" hidden="1" customHeight="1" x14ac:dyDescent="0.2">
      <c r="A1424" s="43"/>
      <c r="B1424" s="43"/>
      <c r="C1424" s="100"/>
      <c r="D1424" s="100"/>
      <c r="E1424" s="110"/>
      <c r="F1424" s="106"/>
      <c r="G1424" s="102"/>
      <c r="H1424" s="102"/>
      <c r="I1424" s="141"/>
      <c r="J1424" s="142"/>
      <c r="K1424" s="142"/>
      <c r="L1424" s="142"/>
      <c r="M1424" s="142"/>
      <c r="N1424" s="142"/>
      <c r="O1424" s="142"/>
      <c r="P1424" s="142"/>
      <c r="Q1424" s="143"/>
      <c r="R1424" s="243"/>
      <c r="S1424" s="243"/>
      <c r="T1424" s="243"/>
      <c r="U1424" s="243"/>
      <c r="V1424" s="243"/>
      <c r="W1424" s="243"/>
      <c r="X1424" s="145"/>
      <c r="Y1424" s="145"/>
      <c r="Z1424" s="144"/>
      <c r="AA1424" s="145"/>
      <c r="AB1424" s="145"/>
      <c r="AC1424" s="146"/>
      <c r="AD1424" s="144"/>
      <c r="AE1424" s="145"/>
      <c r="AF1424" s="145"/>
      <c r="AG1424" s="146"/>
    </row>
    <row r="1425" spans="1:33" s="29" customFormat="1" ht="14.25" hidden="1" customHeight="1" x14ac:dyDescent="0.2">
      <c r="A1425" s="43"/>
      <c r="B1425" s="43"/>
      <c r="C1425" s="100"/>
      <c r="D1425" s="100"/>
      <c r="E1425" s="110"/>
      <c r="F1425" s="106"/>
      <c r="G1425" s="102"/>
      <c r="H1425" s="102"/>
      <c r="I1425" s="141"/>
      <c r="J1425" s="142"/>
      <c r="K1425" s="142"/>
      <c r="L1425" s="142"/>
      <c r="M1425" s="142"/>
      <c r="N1425" s="142"/>
      <c r="O1425" s="142"/>
      <c r="P1425" s="142"/>
      <c r="Q1425" s="143"/>
      <c r="R1425" s="243"/>
      <c r="S1425" s="243"/>
      <c r="T1425" s="243"/>
      <c r="U1425" s="243"/>
      <c r="V1425" s="243"/>
      <c r="W1425" s="243"/>
      <c r="X1425" s="145"/>
      <c r="Y1425" s="145"/>
      <c r="Z1425" s="144"/>
      <c r="AA1425" s="145"/>
      <c r="AB1425" s="145"/>
      <c r="AC1425" s="146"/>
      <c r="AD1425" s="144"/>
      <c r="AE1425" s="145"/>
      <c r="AF1425" s="145"/>
      <c r="AG1425" s="146"/>
    </row>
    <row r="1426" spans="1:33" s="29" customFormat="1" ht="14.25" hidden="1" customHeight="1" x14ac:dyDescent="0.2">
      <c r="A1426" s="43"/>
      <c r="B1426" s="43"/>
      <c r="C1426" s="100"/>
      <c r="D1426" s="100"/>
      <c r="E1426" s="110"/>
      <c r="F1426" s="106"/>
      <c r="G1426" s="102"/>
      <c r="H1426" s="102"/>
      <c r="I1426" s="141"/>
      <c r="J1426" s="142"/>
      <c r="K1426" s="142"/>
      <c r="L1426" s="142"/>
      <c r="M1426" s="142"/>
      <c r="N1426" s="142"/>
      <c r="O1426" s="142"/>
      <c r="P1426" s="142"/>
      <c r="Q1426" s="143"/>
      <c r="R1426" s="243"/>
      <c r="S1426" s="243"/>
      <c r="T1426" s="243"/>
      <c r="U1426" s="243"/>
      <c r="V1426" s="243"/>
      <c r="W1426" s="243"/>
      <c r="X1426" s="145"/>
      <c r="Y1426" s="145"/>
      <c r="Z1426" s="144"/>
      <c r="AA1426" s="145"/>
      <c r="AB1426" s="145"/>
      <c r="AC1426" s="146"/>
      <c r="AD1426" s="144"/>
      <c r="AE1426" s="145"/>
      <c r="AF1426" s="145"/>
      <c r="AG1426" s="146"/>
    </row>
    <row r="1427" spans="1:33" s="29" customFormat="1" ht="14.25" hidden="1" customHeight="1" x14ac:dyDescent="0.2">
      <c r="A1427" s="43"/>
      <c r="B1427" s="43"/>
      <c r="C1427" s="100"/>
      <c r="D1427" s="100"/>
      <c r="E1427" s="110"/>
      <c r="F1427" s="106"/>
      <c r="G1427" s="102"/>
      <c r="H1427" s="102"/>
      <c r="I1427" s="141"/>
      <c r="J1427" s="142"/>
      <c r="K1427" s="142"/>
      <c r="L1427" s="142"/>
      <c r="M1427" s="142"/>
      <c r="N1427" s="142"/>
      <c r="O1427" s="142"/>
      <c r="P1427" s="142"/>
      <c r="Q1427" s="143"/>
      <c r="R1427" s="243"/>
      <c r="S1427" s="243"/>
      <c r="T1427" s="243"/>
      <c r="U1427" s="243"/>
      <c r="V1427" s="243"/>
      <c r="W1427" s="243"/>
      <c r="X1427" s="145"/>
      <c r="Y1427" s="145"/>
      <c r="Z1427" s="144"/>
      <c r="AA1427" s="145"/>
      <c r="AB1427" s="145"/>
      <c r="AC1427" s="146"/>
      <c r="AD1427" s="144"/>
      <c r="AE1427" s="145"/>
      <c r="AF1427" s="145"/>
      <c r="AG1427" s="146"/>
    </row>
    <row r="1428" spans="1:33" s="29" customFormat="1" ht="14.25" hidden="1" customHeight="1" x14ac:dyDescent="0.2">
      <c r="A1428" s="43"/>
      <c r="B1428" s="43"/>
      <c r="C1428" s="100"/>
      <c r="D1428" s="100"/>
      <c r="E1428" s="110"/>
      <c r="F1428" s="106"/>
      <c r="G1428" s="102"/>
      <c r="H1428" s="102"/>
      <c r="I1428" s="141"/>
      <c r="J1428" s="142"/>
      <c r="K1428" s="142"/>
      <c r="L1428" s="142"/>
      <c r="M1428" s="142"/>
      <c r="N1428" s="142"/>
      <c r="O1428" s="142"/>
      <c r="P1428" s="142"/>
      <c r="Q1428" s="143"/>
      <c r="R1428" s="243"/>
      <c r="S1428" s="243"/>
      <c r="T1428" s="243"/>
      <c r="U1428" s="243"/>
      <c r="V1428" s="243"/>
      <c r="W1428" s="243"/>
      <c r="X1428" s="145"/>
      <c r="Y1428" s="145"/>
      <c r="Z1428" s="144"/>
      <c r="AA1428" s="145"/>
      <c r="AB1428" s="145"/>
      <c r="AC1428" s="146"/>
      <c r="AD1428" s="144"/>
      <c r="AE1428" s="145"/>
      <c r="AF1428" s="145"/>
      <c r="AG1428" s="146"/>
    </row>
    <row r="1429" spans="1:33" s="29" customFormat="1" ht="14.25" hidden="1" customHeight="1" x14ac:dyDescent="0.2">
      <c r="A1429" s="43"/>
      <c r="B1429" s="43"/>
      <c r="C1429" s="100"/>
      <c r="D1429" s="100"/>
      <c r="E1429" s="110"/>
      <c r="F1429" s="106"/>
      <c r="G1429" s="102"/>
      <c r="H1429" s="102"/>
      <c r="I1429" s="141"/>
      <c r="J1429" s="142"/>
      <c r="K1429" s="142"/>
      <c r="L1429" s="142"/>
      <c r="M1429" s="142"/>
      <c r="N1429" s="142"/>
      <c r="O1429" s="142"/>
      <c r="P1429" s="142"/>
      <c r="Q1429" s="143"/>
      <c r="R1429" s="243"/>
      <c r="S1429" s="243"/>
      <c r="T1429" s="243"/>
      <c r="U1429" s="243"/>
      <c r="V1429" s="243"/>
      <c r="W1429" s="243"/>
      <c r="X1429" s="145"/>
      <c r="Y1429" s="145"/>
      <c r="Z1429" s="144"/>
      <c r="AA1429" s="145"/>
      <c r="AB1429" s="145"/>
      <c r="AC1429" s="146"/>
      <c r="AD1429" s="144"/>
      <c r="AE1429" s="145"/>
      <c r="AF1429" s="145"/>
      <c r="AG1429" s="146"/>
    </row>
    <row r="1430" spans="1:33" s="29" customFormat="1" ht="14.25" hidden="1" customHeight="1" x14ac:dyDescent="0.2">
      <c r="A1430" s="43"/>
      <c r="B1430" s="43"/>
      <c r="C1430" s="100"/>
      <c r="D1430" s="100"/>
      <c r="E1430" s="110"/>
      <c r="F1430" s="106"/>
      <c r="G1430" s="102"/>
      <c r="H1430" s="102"/>
      <c r="I1430" s="141"/>
      <c r="J1430" s="142"/>
      <c r="K1430" s="142"/>
      <c r="L1430" s="142"/>
      <c r="M1430" s="142"/>
      <c r="N1430" s="142"/>
      <c r="O1430" s="142"/>
      <c r="P1430" s="142"/>
      <c r="Q1430" s="143"/>
      <c r="R1430" s="243"/>
      <c r="S1430" s="243"/>
      <c r="T1430" s="243"/>
      <c r="U1430" s="243"/>
      <c r="V1430" s="243"/>
      <c r="W1430" s="243"/>
      <c r="X1430" s="145"/>
      <c r="Y1430" s="145"/>
      <c r="Z1430" s="144"/>
      <c r="AA1430" s="145"/>
      <c r="AB1430" s="145"/>
      <c r="AC1430" s="146"/>
      <c r="AD1430" s="144"/>
      <c r="AE1430" s="145"/>
      <c r="AF1430" s="145"/>
      <c r="AG1430" s="146"/>
    </row>
    <row r="1431" spans="1:33" s="29" customFormat="1" ht="14.25" hidden="1" customHeight="1" x14ac:dyDescent="0.2">
      <c r="A1431" s="43"/>
      <c r="B1431" s="43"/>
      <c r="C1431" s="100"/>
      <c r="D1431" s="100"/>
      <c r="E1431" s="110"/>
      <c r="F1431" s="106"/>
      <c r="G1431" s="102"/>
      <c r="H1431" s="102"/>
      <c r="I1431" s="141"/>
      <c r="J1431" s="142"/>
      <c r="K1431" s="142"/>
      <c r="L1431" s="142"/>
      <c r="M1431" s="142"/>
      <c r="N1431" s="142"/>
      <c r="O1431" s="142"/>
      <c r="P1431" s="142"/>
      <c r="Q1431" s="143"/>
      <c r="R1431" s="243"/>
      <c r="S1431" s="243"/>
      <c r="T1431" s="243"/>
      <c r="U1431" s="243"/>
      <c r="V1431" s="243"/>
      <c r="W1431" s="243"/>
      <c r="X1431" s="145"/>
      <c r="Y1431" s="145"/>
      <c r="Z1431" s="144"/>
      <c r="AA1431" s="145"/>
      <c r="AB1431" s="145"/>
      <c r="AC1431" s="146"/>
      <c r="AD1431" s="144"/>
      <c r="AE1431" s="145"/>
      <c r="AF1431" s="145"/>
      <c r="AG1431" s="146"/>
    </row>
    <row r="1432" spans="1:33" s="29" customFormat="1" ht="14.25" hidden="1" customHeight="1" x14ac:dyDescent="0.2">
      <c r="A1432" s="43"/>
      <c r="B1432" s="43"/>
      <c r="C1432" s="100"/>
      <c r="D1432" s="100"/>
      <c r="E1432" s="110"/>
      <c r="F1432" s="106"/>
      <c r="G1432" s="102"/>
      <c r="H1432" s="102"/>
      <c r="I1432" s="141"/>
      <c r="J1432" s="142"/>
      <c r="K1432" s="142"/>
      <c r="L1432" s="142"/>
      <c r="M1432" s="142"/>
      <c r="N1432" s="142"/>
      <c r="O1432" s="142"/>
      <c r="P1432" s="142"/>
      <c r="Q1432" s="143"/>
      <c r="R1432" s="243"/>
      <c r="S1432" s="243"/>
      <c r="T1432" s="243"/>
      <c r="U1432" s="243"/>
      <c r="V1432" s="243"/>
      <c r="W1432" s="243"/>
      <c r="X1432" s="145"/>
      <c r="Y1432" s="145"/>
      <c r="Z1432" s="144"/>
      <c r="AA1432" s="145"/>
      <c r="AB1432" s="145"/>
      <c r="AC1432" s="146"/>
      <c r="AD1432" s="144"/>
      <c r="AE1432" s="145"/>
      <c r="AF1432" s="145"/>
      <c r="AG1432" s="146"/>
    </row>
    <row r="1433" spans="1:33" s="29" customFormat="1" ht="14.25" hidden="1" customHeight="1" x14ac:dyDescent="0.2">
      <c r="A1433" s="43"/>
      <c r="B1433" s="43"/>
      <c r="C1433" s="100"/>
      <c r="D1433" s="100"/>
      <c r="E1433" s="110"/>
      <c r="F1433" s="106"/>
      <c r="G1433" s="102"/>
      <c r="H1433" s="102"/>
      <c r="I1433" s="141"/>
      <c r="J1433" s="142"/>
      <c r="K1433" s="142"/>
      <c r="L1433" s="142"/>
      <c r="M1433" s="142"/>
      <c r="N1433" s="142"/>
      <c r="O1433" s="142"/>
      <c r="P1433" s="142"/>
      <c r="Q1433" s="143"/>
      <c r="R1433" s="243"/>
      <c r="S1433" s="243"/>
      <c r="T1433" s="243"/>
      <c r="U1433" s="243"/>
      <c r="V1433" s="243"/>
      <c r="W1433" s="243"/>
      <c r="X1433" s="145"/>
      <c r="Y1433" s="145"/>
      <c r="Z1433" s="144"/>
      <c r="AA1433" s="145"/>
      <c r="AB1433" s="145"/>
      <c r="AC1433" s="146"/>
      <c r="AD1433" s="144"/>
      <c r="AE1433" s="145"/>
      <c r="AF1433" s="145"/>
      <c r="AG1433" s="146"/>
    </row>
    <row r="1434" spans="1:33" s="29" customFormat="1" ht="14.25" hidden="1" customHeight="1" x14ac:dyDescent="0.2">
      <c r="A1434" s="43"/>
      <c r="B1434" s="43"/>
      <c r="C1434" s="100"/>
      <c r="D1434" s="100"/>
      <c r="E1434" s="110"/>
      <c r="F1434" s="106"/>
      <c r="G1434" s="102"/>
      <c r="H1434" s="102"/>
      <c r="I1434" s="141"/>
      <c r="J1434" s="142"/>
      <c r="K1434" s="142"/>
      <c r="L1434" s="142"/>
      <c r="M1434" s="142"/>
      <c r="N1434" s="142"/>
      <c r="O1434" s="142"/>
      <c r="P1434" s="142"/>
      <c r="Q1434" s="143"/>
      <c r="R1434" s="243"/>
      <c r="S1434" s="243"/>
      <c r="T1434" s="243"/>
      <c r="U1434" s="243"/>
      <c r="V1434" s="243"/>
      <c r="W1434" s="243"/>
      <c r="X1434" s="145"/>
      <c r="Y1434" s="145"/>
      <c r="Z1434" s="144"/>
      <c r="AA1434" s="145"/>
      <c r="AB1434" s="145"/>
      <c r="AC1434" s="146"/>
      <c r="AD1434" s="144"/>
      <c r="AE1434" s="145"/>
      <c r="AF1434" s="145"/>
      <c r="AG1434" s="146"/>
    </row>
    <row r="1435" spans="1:33" s="29" customFormat="1" ht="14.25" hidden="1" customHeight="1" x14ac:dyDescent="0.2">
      <c r="A1435" s="43"/>
      <c r="B1435" s="43"/>
      <c r="C1435" s="100"/>
      <c r="D1435" s="100"/>
      <c r="E1435" s="110"/>
      <c r="F1435" s="106"/>
      <c r="G1435" s="102"/>
      <c r="H1435" s="102"/>
      <c r="I1435" s="141"/>
      <c r="J1435" s="142"/>
      <c r="K1435" s="142"/>
      <c r="L1435" s="142"/>
      <c r="M1435" s="142"/>
      <c r="N1435" s="142"/>
      <c r="O1435" s="142"/>
      <c r="P1435" s="142"/>
      <c r="Q1435" s="143"/>
      <c r="R1435" s="243"/>
      <c r="S1435" s="243"/>
      <c r="T1435" s="243"/>
      <c r="U1435" s="243"/>
      <c r="V1435" s="243"/>
      <c r="W1435" s="243"/>
      <c r="X1435" s="145"/>
      <c r="Y1435" s="145"/>
      <c r="Z1435" s="144"/>
      <c r="AA1435" s="145"/>
      <c r="AB1435" s="145"/>
      <c r="AC1435" s="146"/>
      <c r="AD1435" s="144"/>
      <c r="AE1435" s="145"/>
      <c r="AF1435" s="145"/>
      <c r="AG1435" s="146"/>
    </row>
    <row r="1436" spans="1:33" s="29" customFormat="1" ht="14.25" hidden="1" customHeight="1" x14ac:dyDescent="0.2">
      <c r="A1436" s="43"/>
      <c r="B1436" s="43"/>
      <c r="C1436" s="100"/>
      <c r="D1436" s="100"/>
      <c r="E1436" s="110"/>
      <c r="F1436" s="106"/>
      <c r="G1436" s="102"/>
      <c r="H1436" s="102"/>
      <c r="I1436" s="141"/>
      <c r="J1436" s="142"/>
      <c r="K1436" s="142"/>
      <c r="L1436" s="142"/>
      <c r="M1436" s="142"/>
      <c r="N1436" s="142"/>
      <c r="O1436" s="142"/>
      <c r="P1436" s="142"/>
      <c r="Q1436" s="143"/>
      <c r="R1436" s="243"/>
      <c r="S1436" s="243"/>
      <c r="T1436" s="243"/>
      <c r="U1436" s="243"/>
      <c r="V1436" s="243"/>
      <c r="W1436" s="243"/>
      <c r="X1436" s="145"/>
      <c r="Y1436" s="145"/>
      <c r="Z1436" s="144"/>
      <c r="AA1436" s="145"/>
      <c r="AB1436" s="145"/>
      <c r="AC1436" s="146"/>
      <c r="AD1436" s="144"/>
      <c r="AE1436" s="145"/>
      <c r="AF1436" s="145"/>
      <c r="AG1436" s="146"/>
    </row>
    <row r="1437" spans="1:33" s="29" customFormat="1" ht="14.25" hidden="1" customHeight="1" x14ac:dyDescent="0.2">
      <c r="A1437" s="43"/>
      <c r="B1437" s="43"/>
      <c r="C1437" s="100"/>
      <c r="D1437" s="100"/>
      <c r="E1437" s="110"/>
      <c r="F1437" s="106"/>
      <c r="G1437" s="102"/>
      <c r="H1437" s="102"/>
      <c r="I1437" s="141"/>
      <c r="J1437" s="142"/>
      <c r="K1437" s="142"/>
      <c r="L1437" s="142"/>
      <c r="M1437" s="142"/>
      <c r="N1437" s="142"/>
      <c r="O1437" s="142"/>
      <c r="P1437" s="142"/>
      <c r="Q1437" s="143"/>
      <c r="R1437" s="243"/>
      <c r="S1437" s="243"/>
      <c r="T1437" s="243"/>
      <c r="U1437" s="243"/>
      <c r="V1437" s="243"/>
      <c r="W1437" s="243"/>
      <c r="X1437" s="145"/>
      <c r="Y1437" s="145"/>
      <c r="Z1437" s="144"/>
      <c r="AA1437" s="145"/>
      <c r="AB1437" s="145"/>
      <c r="AC1437" s="146"/>
      <c r="AD1437" s="144"/>
      <c r="AE1437" s="145"/>
      <c r="AF1437" s="145"/>
      <c r="AG1437" s="146"/>
    </row>
    <row r="1438" spans="1:33" s="29" customFormat="1" ht="14.25" hidden="1" customHeight="1" x14ac:dyDescent="0.2">
      <c r="A1438" s="43"/>
      <c r="B1438" s="43"/>
      <c r="C1438" s="100"/>
      <c r="D1438" s="100"/>
      <c r="E1438" s="110"/>
      <c r="F1438" s="106"/>
      <c r="G1438" s="102"/>
      <c r="H1438" s="102"/>
      <c r="I1438" s="141"/>
      <c r="J1438" s="142"/>
      <c r="K1438" s="142"/>
      <c r="L1438" s="142"/>
      <c r="M1438" s="142"/>
      <c r="N1438" s="142"/>
      <c r="O1438" s="142"/>
      <c r="P1438" s="142"/>
      <c r="Q1438" s="143"/>
      <c r="R1438" s="243"/>
      <c r="S1438" s="243"/>
      <c r="T1438" s="243"/>
      <c r="U1438" s="243"/>
      <c r="V1438" s="243"/>
      <c r="W1438" s="243"/>
      <c r="X1438" s="145"/>
      <c r="Y1438" s="145"/>
      <c r="Z1438" s="144"/>
      <c r="AA1438" s="145"/>
      <c r="AB1438" s="145"/>
      <c r="AC1438" s="146"/>
      <c r="AD1438" s="144"/>
      <c r="AE1438" s="145"/>
      <c r="AF1438" s="145"/>
      <c r="AG1438" s="146"/>
    </row>
    <row r="1439" spans="1:33" s="29" customFormat="1" ht="14.25" hidden="1" customHeight="1" x14ac:dyDescent="0.2">
      <c r="A1439" s="43"/>
      <c r="B1439" s="43"/>
      <c r="C1439" s="100"/>
      <c r="D1439" s="100"/>
      <c r="E1439" s="110"/>
      <c r="F1439" s="106"/>
      <c r="G1439" s="102"/>
      <c r="H1439" s="102"/>
      <c r="I1439" s="141"/>
      <c r="J1439" s="142"/>
      <c r="K1439" s="142"/>
      <c r="L1439" s="142"/>
      <c r="M1439" s="142"/>
      <c r="N1439" s="142"/>
      <c r="O1439" s="142"/>
      <c r="P1439" s="142"/>
      <c r="Q1439" s="143"/>
      <c r="R1439" s="243"/>
      <c r="S1439" s="243"/>
      <c r="T1439" s="243"/>
      <c r="U1439" s="243"/>
      <c r="V1439" s="243"/>
      <c r="W1439" s="243"/>
      <c r="X1439" s="145"/>
      <c r="Y1439" s="145"/>
      <c r="Z1439" s="144"/>
      <c r="AA1439" s="145"/>
      <c r="AB1439" s="145"/>
      <c r="AC1439" s="146"/>
      <c r="AD1439" s="144"/>
      <c r="AE1439" s="145"/>
      <c r="AF1439" s="145"/>
      <c r="AG1439" s="146"/>
    </row>
    <row r="1440" spans="1:33" s="29" customFormat="1" ht="14.25" hidden="1" customHeight="1" x14ac:dyDescent="0.2">
      <c r="A1440" s="43"/>
      <c r="B1440" s="43"/>
      <c r="C1440" s="100"/>
      <c r="D1440" s="100"/>
      <c r="E1440" s="110"/>
      <c r="F1440" s="106"/>
      <c r="G1440" s="102"/>
      <c r="H1440" s="102"/>
      <c r="I1440" s="141"/>
      <c r="J1440" s="142"/>
      <c r="K1440" s="142"/>
      <c r="L1440" s="142"/>
      <c r="M1440" s="142"/>
      <c r="N1440" s="142"/>
      <c r="O1440" s="142"/>
      <c r="P1440" s="142"/>
      <c r="Q1440" s="143"/>
      <c r="R1440" s="243"/>
      <c r="S1440" s="243"/>
      <c r="T1440" s="243"/>
      <c r="U1440" s="243"/>
      <c r="V1440" s="243"/>
      <c r="W1440" s="243"/>
      <c r="X1440" s="145"/>
      <c r="Y1440" s="145"/>
      <c r="Z1440" s="144"/>
      <c r="AA1440" s="145"/>
      <c r="AB1440" s="145"/>
      <c r="AC1440" s="146"/>
      <c r="AD1440" s="144"/>
      <c r="AE1440" s="145"/>
      <c r="AF1440" s="145"/>
      <c r="AG1440" s="146"/>
    </row>
    <row r="1441" spans="1:33" s="29" customFormat="1" ht="14.25" hidden="1" customHeight="1" x14ac:dyDescent="0.2">
      <c r="A1441" s="43"/>
      <c r="B1441" s="43"/>
      <c r="C1441" s="100"/>
      <c r="D1441" s="100"/>
      <c r="E1441" s="110"/>
      <c r="F1441" s="106"/>
      <c r="G1441" s="102"/>
      <c r="H1441" s="102"/>
      <c r="I1441" s="141"/>
      <c r="J1441" s="142"/>
      <c r="K1441" s="142"/>
      <c r="L1441" s="142"/>
      <c r="M1441" s="142"/>
      <c r="N1441" s="142"/>
      <c r="O1441" s="142"/>
      <c r="P1441" s="142"/>
      <c r="Q1441" s="143"/>
      <c r="R1441" s="243"/>
      <c r="S1441" s="243"/>
      <c r="T1441" s="243"/>
      <c r="U1441" s="243"/>
      <c r="V1441" s="243"/>
      <c r="W1441" s="243"/>
      <c r="X1441" s="145"/>
      <c r="Y1441" s="145"/>
      <c r="Z1441" s="144"/>
      <c r="AA1441" s="145"/>
      <c r="AB1441" s="145"/>
      <c r="AC1441" s="146"/>
      <c r="AD1441" s="144"/>
      <c r="AE1441" s="145"/>
      <c r="AF1441" s="145"/>
      <c r="AG1441" s="146"/>
    </row>
    <row r="1442" spans="1:33" s="29" customFormat="1" ht="14.25" hidden="1" customHeight="1" x14ac:dyDescent="0.2">
      <c r="A1442" s="43"/>
      <c r="B1442" s="43"/>
      <c r="C1442" s="100"/>
      <c r="D1442" s="100"/>
      <c r="E1442" s="110"/>
      <c r="F1442" s="106"/>
      <c r="G1442" s="102"/>
      <c r="H1442" s="102"/>
      <c r="I1442" s="141"/>
      <c r="J1442" s="142"/>
      <c r="K1442" s="142"/>
      <c r="L1442" s="142"/>
      <c r="M1442" s="142"/>
      <c r="N1442" s="142"/>
      <c r="O1442" s="142"/>
      <c r="P1442" s="142"/>
      <c r="Q1442" s="143"/>
      <c r="R1442" s="243"/>
      <c r="S1442" s="243"/>
      <c r="T1442" s="243"/>
      <c r="U1442" s="243"/>
      <c r="V1442" s="243"/>
      <c r="W1442" s="243"/>
      <c r="X1442" s="145"/>
      <c r="Y1442" s="145"/>
      <c r="Z1442" s="144"/>
      <c r="AA1442" s="145"/>
      <c r="AB1442" s="145"/>
      <c r="AC1442" s="146"/>
      <c r="AD1442" s="144"/>
      <c r="AE1442" s="145"/>
      <c r="AF1442" s="145"/>
      <c r="AG1442" s="146"/>
    </row>
    <row r="1443" spans="1:33" s="29" customFormat="1" ht="14.25" hidden="1" customHeight="1" x14ac:dyDescent="0.2">
      <c r="A1443" s="43"/>
      <c r="B1443" s="43"/>
      <c r="C1443" s="100"/>
      <c r="D1443" s="100"/>
      <c r="E1443" s="110"/>
      <c r="F1443" s="106"/>
      <c r="G1443" s="102"/>
      <c r="H1443" s="102"/>
      <c r="I1443" s="141"/>
      <c r="J1443" s="142"/>
      <c r="K1443" s="142"/>
      <c r="L1443" s="142"/>
      <c r="M1443" s="142"/>
      <c r="N1443" s="142"/>
      <c r="O1443" s="142"/>
      <c r="P1443" s="142"/>
      <c r="Q1443" s="143"/>
      <c r="R1443" s="243"/>
      <c r="S1443" s="243"/>
      <c r="T1443" s="243"/>
      <c r="U1443" s="243"/>
      <c r="V1443" s="243"/>
      <c r="W1443" s="243"/>
      <c r="X1443" s="145"/>
      <c r="Y1443" s="145"/>
      <c r="Z1443" s="144"/>
      <c r="AA1443" s="145"/>
      <c r="AB1443" s="145"/>
      <c r="AC1443" s="146"/>
      <c r="AD1443" s="144"/>
      <c r="AE1443" s="145"/>
      <c r="AF1443" s="145"/>
      <c r="AG1443" s="146"/>
    </row>
    <row r="1444" spans="1:33" s="29" customFormat="1" ht="14.25" hidden="1" customHeight="1" x14ac:dyDescent="0.2">
      <c r="A1444" s="43"/>
      <c r="B1444" s="43"/>
      <c r="C1444" s="100"/>
      <c r="D1444" s="100"/>
      <c r="E1444" s="110"/>
      <c r="F1444" s="106"/>
      <c r="G1444" s="102"/>
      <c r="H1444" s="102"/>
      <c r="I1444" s="141"/>
      <c r="J1444" s="142"/>
      <c r="K1444" s="142"/>
      <c r="L1444" s="142"/>
      <c r="M1444" s="142"/>
      <c r="N1444" s="142"/>
      <c r="O1444" s="142"/>
      <c r="P1444" s="142"/>
      <c r="Q1444" s="143"/>
      <c r="R1444" s="243"/>
      <c r="S1444" s="243"/>
      <c r="T1444" s="243"/>
      <c r="U1444" s="243"/>
      <c r="V1444" s="243"/>
      <c r="W1444" s="243"/>
      <c r="X1444" s="145"/>
      <c r="Y1444" s="145"/>
      <c r="Z1444" s="144"/>
      <c r="AA1444" s="145"/>
      <c r="AB1444" s="145"/>
      <c r="AC1444" s="146"/>
      <c r="AD1444" s="144"/>
      <c r="AE1444" s="145"/>
      <c r="AF1444" s="145"/>
      <c r="AG1444" s="146"/>
    </row>
    <row r="1445" spans="1:33" s="29" customFormat="1" ht="14.25" hidden="1" customHeight="1" x14ac:dyDescent="0.2">
      <c r="A1445" s="43"/>
      <c r="B1445" s="43"/>
      <c r="C1445" s="100"/>
      <c r="D1445" s="100"/>
      <c r="E1445" s="110"/>
      <c r="F1445" s="106"/>
      <c r="G1445" s="102"/>
      <c r="H1445" s="102"/>
      <c r="I1445" s="141"/>
      <c r="J1445" s="142"/>
      <c r="K1445" s="142"/>
      <c r="L1445" s="142"/>
      <c r="M1445" s="142"/>
      <c r="N1445" s="142"/>
      <c r="O1445" s="142"/>
      <c r="P1445" s="142"/>
      <c r="Q1445" s="143"/>
      <c r="R1445" s="243"/>
      <c r="S1445" s="243"/>
      <c r="T1445" s="243"/>
      <c r="U1445" s="243"/>
      <c r="V1445" s="243"/>
      <c r="W1445" s="243"/>
      <c r="X1445" s="145"/>
      <c r="Y1445" s="145"/>
      <c r="Z1445" s="144"/>
      <c r="AA1445" s="145"/>
      <c r="AB1445" s="145"/>
      <c r="AC1445" s="146"/>
      <c r="AD1445" s="144"/>
      <c r="AE1445" s="145"/>
      <c r="AF1445" s="145"/>
      <c r="AG1445" s="146"/>
    </row>
    <row r="1446" spans="1:33" s="29" customFormat="1" ht="14.25" hidden="1" customHeight="1" x14ac:dyDescent="0.2">
      <c r="A1446" s="43"/>
      <c r="B1446" s="43"/>
      <c r="C1446" s="100"/>
      <c r="D1446" s="100"/>
      <c r="E1446" s="110"/>
      <c r="F1446" s="106"/>
      <c r="G1446" s="102"/>
      <c r="H1446" s="102"/>
      <c r="I1446" s="141"/>
      <c r="J1446" s="142"/>
      <c r="K1446" s="142"/>
      <c r="L1446" s="142"/>
      <c r="M1446" s="142"/>
      <c r="N1446" s="142"/>
      <c r="O1446" s="142"/>
      <c r="P1446" s="142"/>
      <c r="Q1446" s="143"/>
      <c r="R1446" s="243"/>
      <c r="S1446" s="243"/>
      <c r="T1446" s="243"/>
      <c r="U1446" s="243"/>
      <c r="V1446" s="243"/>
      <c r="W1446" s="243"/>
      <c r="X1446" s="145"/>
      <c r="Y1446" s="145"/>
      <c r="Z1446" s="144"/>
      <c r="AA1446" s="145"/>
      <c r="AB1446" s="145"/>
      <c r="AC1446" s="146"/>
      <c r="AD1446" s="144"/>
      <c r="AE1446" s="145"/>
      <c r="AF1446" s="145"/>
      <c r="AG1446" s="146"/>
    </row>
    <row r="1447" spans="1:33" s="29" customFormat="1" ht="14.25" customHeight="1" x14ac:dyDescent="0.2">
      <c r="A1447" s="43"/>
      <c r="B1447" s="43"/>
      <c r="C1447" s="1723"/>
      <c r="D1447" s="1723"/>
      <c r="E1447" s="133"/>
      <c r="F1447" s="119"/>
      <c r="G1447" s="1569">
        <v>463</v>
      </c>
      <c r="H1447" s="1569"/>
      <c r="I1447" s="965" t="s">
        <v>459</v>
      </c>
      <c r="J1447" s="966"/>
      <c r="K1447" s="966"/>
      <c r="L1447" s="966"/>
      <c r="M1447" s="966"/>
      <c r="N1447" s="966"/>
      <c r="O1447" s="966"/>
      <c r="P1447" s="966"/>
      <c r="Q1447" s="967"/>
      <c r="R1447" s="1653"/>
      <c r="S1447" s="1653"/>
      <c r="T1447" s="1653"/>
      <c r="U1447" s="1653"/>
      <c r="V1447" s="1653"/>
      <c r="W1447" s="1653"/>
      <c r="X1447" s="1655"/>
      <c r="Y1447" s="1655"/>
      <c r="Z1447" s="2116"/>
      <c r="AA1447" s="1655"/>
      <c r="AB1447" s="1655"/>
      <c r="AC1447" s="2117"/>
      <c r="AD1447" s="2116"/>
      <c r="AE1447" s="1655"/>
      <c r="AF1447" s="1655"/>
      <c r="AG1447" s="2117"/>
    </row>
    <row r="1448" spans="1:33" s="29" customFormat="1" ht="14.25" customHeight="1" x14ac:dyDescent="0.2">
      <c r="A1448" s="43"/>
      <c r="B1448" s="43"/>
      <c r="C1448" s="1567" t="s">
        <v>942</v>
      </c>
      <c r="D1448" s="1567"/>
      <c r="E1448" s="47"/>
      <c r="F1448" s="118"/>
      <c r="G1448" s="1568"/>
      <c r="H1448" s="1568"/>
      <c r="I1448" s="976" t="s">
        <v>461</v>
      </c>
      <c r="J1448" s="977"/>
      <c r="K1448" s="977"/>
      <c r="L1448" s="977"/>
      <c r="M1448" s="977"/>
      <c r="N1448" s="977"/>
      <c r="O1448" s="977"/>
      <c r="P1448" s="977"/>
      <c r="Q1448" s="978"/>
      <c r="R1448" s="1654"/>
      <c r="S1448" s="1654"/>
      <c r="T1448" s="1654"/>
      <c r="U1448" s="1654"/>
      <c r="V1448" s="1654"/>
      <c r="W1448" s="1654"/>
      <c r="X1448" s="969"/>
      <c r="Y1448" s="969"/>
      <c r="Z1448" s="968"/>
      <c r="AA1448" s="969"/>
      <c r="AB1448" s="969"/>
      <c r="AC1448" s="970"/>
      <c r="AD1448" s="968"/>
      <c r="AE1448" s="969"/>
      <c r="AF1448" s="969"/>
      <c r="AG1448" s="970"/>
    </row>
    <row r="1449" spans="1:33" s="29" customFormat="1" ht="32.25" customHeight="1" x14ac:dyDescent="0.2">
      <c r="A1449" s="43"/>
      <c r="B1449" s="43"/>
      <c r="C1449" s="1385" t="s">
        <v>971</v>
      </c>
      <c r="D1449" s="1385"/>
      <c r="E1449" s="130"/>
      <c r="F1449" s="106"/>
      <c r="G1449" s="1570"/>
      <c r="H1449" s="1570"/>
      <c r="I1449" s="1034" t="s">
        <v>972</v>
      </c>
      <c r="J1449" s="1035"/>
      <c r="K1449" s="1035"/>
      <c r="L1449" s="1035"/>
      <c r="M1449" s="1035"/>
      <c r="N1449" s="1035"/>
      <c r="O1449" s="1035"/>
      <c r="P1449" s="1035"/>
      <c r="Q1449" s="1036"/>
      <c r="R1449" s="953"/>
      <c r="S1449" s="953"/>
      <c r="T1449" s="953"/>
      <c r="U1449" s="953"/>
      <c r="V1449" s="953"/>
      <c r="W1449" s="953"/>
      <c r="X1449" s="268"/>
      <c r="Y1449" s="268"/>
      <c r="Z1449" s="267"/>
      <c r="AA1449" s="268"/>
      <c r="AB1449" s="268"/>
      <c r="AC1449" s="269"/>
      <c r="AD1449" s="267"/>
      <c r="AE1449" s="268"/>
      <c r="AF1449" s="268"/>
      <c r="AG1449" s="269"/>
    </row>
    <row r="1450" spans="1:33" s="29" customFormat="1" ht="14.25" customHeight="1" x14ac:dyDescent="0.2">
      <c r="A1450" s="43"/>
      <c r="B1450" s="43"/>
      <c r="C1450" s="262"/>
      <c r="D1450" s="262"/>
      <c r="E1450" s="53">
        <v>920</v>
      </c>
      <c r="F1450" s="42"/>
      <c r="G1450" s="972"/>
      <c r="H1450" s="972"/>
      <c r="I1450" s="961" t="s">
        <v>462</v>
      </c>
      <c r="J1450" s="962"/>
      <c r="K1450" s="962"/>
      <c r="L1450" s="962"/>
      <c r="M1450" s="962"/>
      <c r="N1450" s="962"/>
      <c r="O1450" s="962"/>
      <c r="P1450" s="962"/>
      <c r="Q1450" s="963"/>
      <c r="R1450" s="953"/>
      <c r="S1450" s="953"/>
      <c r="T1450" s="953"/>
      <c r="U1450" s="953"/>
      <c r="V1450" s="953"/>
      <c r="W1450" s="953"/>
      <c r="X1450" s="268"/>
      <c r="Y1450" s="268"/>
      <c r="Z1450" s="991"/>
      <c r="AA1450" s="992"/>
      <c r="AB1450" s="992"/>
      <c r="AC1450" s="993"/>
      <c r="AD1450" s="267"/>
      <c r="AE1450" s="268"/>
      <c r="AF1450" s="268"/>
      <c r="AG1450" s="269"/>
    </row>
    <row r="1451" spans="1:33" s="29" customFormat="1" ht="14.25" customHeight="1" x14ac:dyDescent="0.2">
      <c r="A1451" s="43"/>
      <c r="B1451" s="43"/>
      <c r="C1451" s="1393"/>
      <c r="D1451" s="1394"/>
      <c r="E1451" s="130"/>
      <c r="F1451" s="106" t="s">
        <v>1134</v>
      </c>
      <c r="G1451" s="1791">
        <v>463</v>
      </c>
      <c r="H1451" s="1792"/>
      <c r="I1451" s="1034" t="s">
        <v>440</v>
      </c>
      <c r="J1451" s="1035"/>
      <c r="K1451" s="1035"/>
      <c r="L1451" s="1035"/>
      <c r="M1451" s="1035"/>
      <c r="N1451" s="1035"/>
      <c r="O1451" s="1035"/>
      <c r="P1451" s="1035"/>
      <c r="Q1451" s="1035"/>
      <c r="R1451" s="1401">
        <f>R3185</f>
        <v>17933673</v>
      </c>
      <c r="S1451" s="1401"/>
      <c r="T1451" s="1401"/>
      <c r="U1451" s="1401">
        <f>U3185</f>
        <v>12279280.34</v>
      </c>
      <c r="V1451" s="1401"/>
      <c r="W1451" s="1401"/>
      <c r="X1451" s="1386">
        <f t="shared" ref="X1451:X1459" si="63">(U1451/R1451)</f>
        <v>0.68470526589840242</v>
      </c>
      <c r="Y1451" s="1386"/>
      <c r="Z1451" s="991"/>
      <c r="AA1451" s="992"/>
      <c r="AB1451" s="992"/>
      <c r="AC1451" s="993"/>
      <c r="AD1451" s="991">
        <f t="shared" si="55"/>
        <v>12279280.34</v>
      </c>
      <c r="AE1451" s="992"/>
      <c r="AF1451" s="992"/>
      <c r="AG1451" s="993"/>
    </row>
    <row r="1452" spans="1:33" s="29" customFormat="1" ht="14.25" customHeight="1" x14ac:dyDescent="0.2">
      <c r="A1452" s="43"/>
      <c r="B1452" s="43"/>
      <c r="C1452" s="262"/>
      <c r="D1452" s="262"/>
      <c r="E1452" s="110"/>
      <c r="F1452" s="106"/>
      <c r="G1452" s="1392"/>
      <c r="H1452" s="1392"/>
      <c r="I1452" s="264" t="s">
        <v>463</v>
      </c>
      <c r="J1452" s="265"/>
      <c r="K1452" s="265"/>
      <c r="L1452" s="265"/>
      <c r="M1452" s="265"/>
      <c r="N1452" s="265"/>
      <c r="O1452" s="265"/>
      <c r="P1452" s="265"/>
      <c r="Q1452" s="266"/>
      <c r="R1452" s="953"/>
      <c r="S1452" s="953"/>
      <c r="T1452" s="953"/>
      <c r="U1452" s="953"/>
      <c r="V1452" s="953"/>
      <c r="W1452" s="953"/>
      <c r="X1452" s="268"/>
      <c r="Y1452" s="268"/>
      <c r="Z1452" s="267"/>
      <c r="AA1452" s="268"/>
      <c r="AB1452" s="268"/>
      <c r="AC1452" s="269"/>
      <c r="AD1452" s="267"/>
      <c r="AE1452" s="268"/>
      <c r="AF1452" s="268"/>
      <c r="AG1452" s="269"/>
    </row>
    <row r="1453" spans="1:33" s="29" customFormat="1" ht="14.25" customHeight="1" x14ac:dyDescent="0.2">
      <c r="A1453" s="43"/>
      <c r="B1453" s="43"/>
      <c r="C1453" s="262"/>
      <c r="D1453" s="262"/>
      <c r="E1453" s="110"/>
      <c r="F1453" s="106"/>
      <c r="G1453" s="263" t="s">
        <v>313</v>
      </c>
      <c r="H1453" s="263"/>
      <c r="I1453" s="264" t="s">
        <v>314</v>
      </c>
      <c r="J1453" s="265"/>
      <c r="K1453" s="265"/>
      <c r="L1453" s="265"/>
      <c r="M1453" s="265"/>
      <c r="N1453" s="265"/>
      <c r="O1453" s="265"/>
      <c r="P1453" s="265"/>
      <c r="Q1453" s="266"/>
      <c r="R1453" s="953">
        <f>SUM(R1451:R1452)</f>
        <v>17933673</v>
      </c>
      <c r="S1453" s="953"/>
      <c r="T1453" s="953"/>
      <c r="U1453" s="953">
        <f>SUM(U1451:U1452)</f>
        <v>12279280.34</v>
      </c>
      <c r="V1453" s="953"/>
      <c r="W1453" s="953"/>
      <c r="X1453" s="1345">
        <f t="shared" si="63"/>
        <v>0.68470526589840242</v>
      </c>
      <c r="Y1453" s="1345"/>
      <c r="Z1453" s="267"/>
      <c r="AA1453" s="268"/>
      <c r="AB1453" s="268"/>
      <c r="AC1453" s="269"/>
      <c r="AD1453" s="267">
        <f t="shared" si="55"/>
        <v>12279280.34</v>
      </c>
      <c r="AE1453" s="268"/>
      <c r="AF1453" s="268"/>
      <c r="AG1453" s="269"/>
    </row>
    <row r="1454" spans="1:33" s="29" customFormat="1" ht="14.25" customHeight="1" x14ac:dyDescent="0.2">
      <c r="A1454" s="43"/>
      <c r="B1454" s="43"/>
      <c r="C1454" s="994"/>
      <c r="D1454" s="994"/>
      <c r="E1454" s="129"/>
      <c r="F1454" s="30"/>
      <c r="G1454" s="1380" t="s">
        <v>361</v>
      </c>
      <c r="H1454" s="1380"/>
      <c r="I1454" s="1378" t="s">
        <v>432</v>
      </c>
      <c r="J1454" s="1379"/>
      <c r="K1454" s="1379"/>
      <c r="L1454" s="1379"/>
      <c r="M1454" s="1379"/>
      <c r="N1454" s="1379"/>
      <c r="O1454" s="1379"/>
      <c r="P1454" s="1379"/>
      <c r="Q1454" s="1379"/>
      <c r="R1454" s="953"/>
      <c r="S1454" s="953"/>
      <c r="T1454" s="953"/>
      <c r="U1454" s="953"/>
      <c r="V1454" s="953"/>
      <c r="W1454" s="953"/>
      <c r="X1454" s="268"/>
      <c r="Y1454" s="268"/>
      <c r="Z1454" s="267"/>
      <c r="AA1454" s="268"/>
      <c r="AB1454" s="268"/>
      <c r="AC1454" s="268"/>
      <c r="AD1454" s="267"/>
      <c r="AE1454" s="268"/>
      <c r="AF1454" s="268"/>
      <c r="AG1454" s="269"/>
    </row>
    <row r="1455" spans="1:33" s="29" customFormat="1" ht="14.25" customHeight="1" x14ac:dyDescent="0.2">
      <c r="A1455" s="43"/>
      <c r="B1455" s="43"/>
      <c r="C1455" s="262"/>
      <c r="D1455" s="262"/>
      <c r="E1455" s="110"/>
      <c r="F1455" s="106"/>
      <c r="G1455" s="263"/>
      <c r="H1455" s="263"/>
      <c r="I1455" s="1034" t="s">
        <v>464</v>
      </c>
      <c r="J1455" s="1035"/>
      <c r="K1455" s="1035"/>
      <c r="L1455" s="1035"/>
      <c r="M1455" s="1035"/>
      <c r="N1455" s="1035"/>
      <c r="O1455" s="1035"/>
      <c r="P1455" s="1035"/>
      <c r="Q1455" s="1036"/>
      <c r="R1455" s="1401">
        <f>SUM(R1453)</f>
        <v>17933673</v>
      </c>
      <c r="S1455" s="1401"/>
      <c r="T1455" s="1401"/>
      <c r="U1455" s="1401">
        <f>SUM(U1453)</f>
        <v>12279280.34</v>
      </c>
      <c r="V1455" s="1401"/>
      <c r="W1455" s="1401"/>
      <c r="X1455" s="1386">
        <f t="shared" si="63"/>
        <v>0.68470526589840242</v>
      </c>
      <c r="Y1455" s="1386"/>
      <c r="Z1455" s="991"/>
      <c r="AA1455" s="992"/>
      <c r="AB1455" s="992"/>
      <c r="AC1455" s="993"/>
      <c r="AD1455" s="991">
        <f t="shared" si="55"/>
        <v>12279280.34</v>
      </c>
      <c r="AE1455" s="992"/>
      <c r="AF1455" s="992"/>
      <c r="AG1455" s="993"/>
    </row>
    <row r="1456" spans="1:33" s="29" customFormat="1" ht="14.25" customHeight="1" x14ac:dyDescent="0.2">
      <c r="A1456" s="43"/>
      <c r="B1456" s="43"/>
      <c r="C1456" s="262"/>
      <c r="D1456" s="262"/>
      <c r="E1456" s="110"/>
      <c r="F1456" s="106"/>
      <c r="G1456" s="1392"/>
      <c r="H1456" s="1392"/>
      <c r="I1456" s="264" t="s">
        <v>973</v>
      </c>
      <c r="J1456" s="265"/>
      <c r="K1456" s="265"/>
      <c r="L1456" s="265"/>
      <c r="M1456" s="265"/>
      <c r="N1456" s="265"/>
      <c r="O1456" s="265"/>
      <c r="P1456" s="265"/>
      <c r="Q1456" s="266"/>
      <c r="R1456" s="953"/>
      <c r="S1456" s="953"/>
      <c r="T1456" s="953"/>
      <c r="U1456" s="953"/>
      <c r="V1456" s="953"/>
      <c r="W1456" s="953"/>
      <c r="X1456" s="268"/>
      <c r="Y1456" s="268"/>
      <c r="Z1456" s="267"/>
      <c r="AA1456" s="268"/>
      <c r="AB1456" s="268"/>
      <c r="AC1456" s="269"/>
      <c r="AD1456" s="267"/>
      <c r="AE1456" s="268"/>
      <c r="AF1456" s="268"/>
      <c r="AG1456" s="269"/>
    </row>
    <row r="1457" spans="1:33" s="29" customFormat="1" ht="14.25" customHeight="1" x14ac:dyDescent="0.2">
      <c r="A1457" s="43"/>
      <c r="B1457" s="43"/>
      <c r="C1457" s="262"/>
      <c r="D1457" s="262"/>
      <c r="E1457" s="110"/>
      <c r="F1457" s="106"/>
      <c r="G1457" s="263" t="s">
        <v>313</v>
      </c>
      <c r="H1457" s="263"/>
      <c r="I1457" s="264" t="s">
        <v>314</v>
      </c>
      <c r="J1457" s="265"/>
      <c r="K1457" s="265"/>
      <c r="L1457" s="265"/>
      <c r="M1457" s="265"/>
      <c r="N1457" s="265"/>
      <c r="O1457" s="265"/>
      <c r="P1457" s="265"/>
      <c r="Q1457" s="266"/>
      <c r="R1457" s="953">
        <f>+R1453</f>
        <v>17933673</v>
      </c>
      <c r="S1457" s="953"/>
      <c r="T1457" s="953"/>
      <c r="U1457" s="953">
        <f>+U1453</f>
        <v>12279280.34</v>
      </c>
      <c r="V1457" s="953"/>
      <c r="W1457" s="953"/>
      <c r="X1457" s="1345">
        <f t="shared" si="63"/>
        <v>0.68470526589840242</v>
      </c>
      <c r="Y1457" s="1345"/>
      <c r="Z1457" s="267"/>
      <c r="AA1457" s="268"/>
      <c r="AB1457" s="268"/>
      <c r="AC1457" s="269"/>
      <c r="AD1457" s="267">
        <f t="shared" si="55"/>
        <v>12279280.34</v>
      </c>
      <c r="AE1457" s="268"/>
      <c r="AF1457" s="268"/>
      <c r="AG1457" s="269"/>
    </row>
    <row r="1458" spans="1:33" s="29" customFormat="1" ht="14.25" customHeight="1" x14ac:dyDescent="0.2">
      <c r="A1458" s="43"/>
      <c r="B1458" s="43"/>
      <c r="C1458" s="994"/>
      <c r="D1458" s="994"/>
      <c r="E1458" s="129"/>
      <c r="F1458" s="30"/>
      <c r="G1458" s="1380" t="s">
        <v>361</v>
      </c>
      <c r="H1458" s="1380"/>
      <c r="I1458" s="1378" t="s">
        <v>432</v>
      </c>
      <c r="J1458" s="1379"/>
      <c r="K1458" s="1379"/>
      <c r="L1458" s="1379"/>
      <c r="M1458" s="1379"/>
      <c r="N1458" s="1379"/>
      <c r="O1458" s="1379"/>
      <c r="P1458" s="1379"/>
      <c r="Q1458" s="1379"/>
      <c r="R1458" s="953"/>
      <c r="S1458" s="953"/>
      <c r="T1458" s="953"/>
      <c r="U1458" s="953"/>
      <c r="V1458" s="953"/>
      <c r="W1458" s="953"/>
      <c r="X1458" s="268"/>
      <c r="Y1458" s="268"/>
      <c r="Z1458" s="267"/>
      <c r="AA1458" s="268"/>
      <c r="AB1458" s="268"/>
      <c r="AC1458" s="268"/>
      <c r="AD1458" s="267"/>
      <c r="AE1458" s="268"/>
      <c r="AF1458" s="268"/>
      <c r="AG1458" s="269"/>
    </row>
    <row r="1459" spans="1:33" s="29" customFormat="1" ht="14.25" customHeight="1" x14ac:dyDescent="0.2">
      <c r="A1459" s="43"/>
      <c r="B1459" s="43"/>
      <c r="C1459" s="262"/>
      <c r="D1459" s="262"/>
      <c r="E1459" s="110"/>
      <c r="F1459" s="106"/>
      <c r="G1459" s="263"/>
      <c r="H1459" s="263"/>
      <c r="I1459" s="1034" t="s">
        <v>974</v>
      </c>
      <c r="J1459" s="1035"/>
      <c r="K1459" s="1035"/>
      <c r="L1459" s="1035"/>
      <c r="M1459" s="1035"/>
      <c r="N1459" s="1035"/>
      <c r="O1459" s="1035"/>
      <c r="P1459" s="1035"/>
      <c r="Q1459" s="1036"/>
      <c r="R1459" s="1401">
        <f>SUM(R1457)</f>
        <v>17933673</v>
      </c>
      <c r="S1459" s="1401"/>
      <c r="T1459" s="1401"/>
      <c r="U1459" s="1401">
        <f>SUM(U1457)</f>
        <v>12279280.34</v>
      </c>
      <c r="V1459" s="1401"/>
      <c r="W1459" s="1401"/>
      <c r="X1459" s="1386">
        <f t="shared" si="63"/>
        <v>0.68470526589840242</v>
      </c>
      <c r="Y1459" s="1386"/>
      <c r="Z1459" s="991"/>
      <c r="AA1459" s="992"/>
      <c r="AB1459" s="992"/>
      <c r="AC1459" s="993"/>
      <c r="AD1459" s="991">
        <f t="shared" si="55"/>
        <v>12279280.34</v>
      </c>
      <c r="AE1459" s="992"/>
      <c r="AF1459" s="992"/>
      <c r="AG1459" s="993"/>
    </row>
    <row r="1460" spans="1:33" s="29" customFormat="1" ht="14.25" customHeight="1" x14ac:dyDescent="0.2">
      <c r="A1460" s="43"/>
      <c r="B1460" s="43"/>
      <c r="C1460" s="1548"/>
      <c r="D1460" s="1548"/>
      <c r="E1460" s="78"/>
      <c r="F1460" s="79"/>
      <c r="G1460" s="1549">
        <v>463</v>
      </c>
      <c r="H1460" s="1549"/>
      <c r="I1460" s="1550" t="s">
        <v>459</v>
      </c>
      <c r="J1460" s="1551"/>
      <c r="K1460" s="1551"/>
      <c r="L1460" s="1551"/>
      <c r="M1460" s="1551"/>
      <c r="N1460" s="1551"/>
      <c r="O1460" s="1551"/>
      <c r="P1460" s="1551"/>
      <c r="Q1460" s="1552"/>
      <c r="R1460" s="1591"/>
      <c r="S1460" s="1591"/>
      <c r="T1460" s="1591"/>
      <c r="U1460" s="1592"/>
      <c r="V1460" s="1592"/>
      <c r="W1460" s="1592"/>
      <c r="X1460" s="858"/>
      <c r="Y1460" s="859"/>
      <c r="Z1460" s="1575"/>
      <c r="AA1460" s="1576"/>
      <c r="AB1460" s="1576"/>
      <c r="AC1460" s="1577"/>
      <c r="AD1460" s="857"/>
      <c r="AE1460" s="858"/>
      <c r="AF1460" s="858"/>
      <c r="AG1460" s="859"/>
    </row>
    <row r="1461" spans="1:33" s="29" customFormat="1" ht="14.25" customHeight="1" x14ac:dyDescent="0.2">
      <c r="A1461" s="43"/>
      <c r="B1461" s="43"/>
      <c r="C1461" s="1597" t="s">
        <v>942</v>
      </c>
      <c r="D1461" s="1597"/>
      <c r="E1461" s="82"/>
      <c r="F1461" s="83"/>
      <c r="G1461" s="1598"/>
      <c r="H1461" s="1598"/>
      <c r="I1461" s="1610" t="s">
        <v>461</v>
      </c>
      <c r="J1461" s="1611"/>
      <c r="K1461" s="1611"/>
      <c r="L1461" s="1611"/>
      <c r="M1461" s="1611"/>
      <c r="N1461" s="1611"/>
      <c r="O1461" s="1611"/>
      <c r="P1461" s="1611"/>
      <c r="Q1461" s="1612"/>
      <c r="R1461" s="1599"/>
      <c r="S1461" s="1599"/>
      <c r="T1461" s="1599"/>
      <c r="U1461" s="1600"/>
      <c r="V1461" s="1600"/>
      <c r="W1461" s="1600"/>
      <c r="X1461" s="1601"/>
      <c r="Y1461" s="1602"/>
      <c r="Z1461" s="1603"/>
      <c r="AA1461" s="1604"/>
      <c r="AB1461" s="1604"/>
      <c r="AC1461" s="1605"/>
      <c r="AD1461" s="1606"/>
      <c r="AE1461" s="1601"/>
      <c r="AF1461" s="1601"/>
      <c r="AG1461" s="1602"/>
    </row>
    <row r="1462" spans="1:33" s="29" customFormat="1" ht="31.5" customHeight="1" x14ac:dyDescent="0.2">
      <c r="A1462" s="43"/>
      <c r="B1462" s="43"/>
      <c r="C1462" s="1565" t="s">
        <v>971</v>
      </c>
      <c r="D1462" s="1565"/>
      <c r="E1462" s="86"/>
      <c r="F1462" s="42"/>
      <c r="G1462" s="1566"/>
      <c r="H1462" s="1566"/>
      <c r="I1462" s="958" t="s">
        <v>972</v>
      </c>
      <c r="J1462" s="959"/>
      <c r="K1462" s="959"/>
      <c r="L1462" s="959"/>
      <c r="M1462" s="959"/>
      <c r="N1462" s="959"/>
      <c r="O1462" s="959"/>
      <c r="P1462" s="959"/>
      <c r="Q1462" s="960"/>
      <c r="R1462" s="973"/>
      <c r="S1462" s="973"/>
      <c r="T1462" s="973"/>
      <c r="U1462" s="964"/>
      <c r="V1462" s="964"/>
      <c r="W1462" s="964"/>
      <c r="X1462" s="855"/>
      <c r="Y1462" s="856"/>
      <c r="Z1462" s="851"/>
      <c r="AA1462" s="852"/>
      <c r="AB1462" s="852"/>
      <c r="AC1462" s="853"/>
      <c r="AD1462" s="854"/>
      <c r="AE1462" s="855"/>
      <c r="AF1462" s="855"/>
      <c r="AG1462" s="856"/>
    </row>
    <row r="1463" spans="1:33" s="29" customFormat="1" ht="14.25" customHeight="1" x14ac:dyDescent="0.2">
      <c r="A1463" s="43"/>
      <c r="B1463" s="43"/>
      <c r="C1463" s="971"/>
      <c r="D1463" s="971"/>
      <c r="E1463" s="53">
        <v>920</v>
      </c>
      <c r="F1463" s="42"/>
      <c r="G1463" s="972"/>
      <c r="H1463" s="972"/>
      <c r="I1463" s="961" t="s">
        <v>462</v>
      </c>
      <c r="J1463" s="962"/>
      <c r="K1463" s="962"/>
      <c r="L1463" s="962"/>
      <c r="M1463" s="962"/>
      <c r="N1463" s="962"/>
      <c r="O1463" s="962"/>
      <c r="P1463" s="962"/>
      <c r="Q1463" s="963"/>
      <c r="R1463" s="980"/>
      <c r="S1463" s="980"/>
      <c r="T1463" s="980"/>
      <c r="U1463" s="964"/>
      <c r="V1463" s="964"/>
      <c r="W1463" s="964"/>
      <c r="X1463" s="855"/>
      <c r="Y1463" s="856"/>
      <c r="Z1463" s="851"/>
      <c r="AA1463" s="852"/>
      <c r="AB1463" s="852"/>
      <c r="AC1463" s="853"/>
      <c r="AD1463" s="860"/>
      <c r="AE1463" s="861"/>
      <c r="AF1463" s="861"/>
      <c r="AG1463" s="862"/>
    </row>
    <row r="1464" spans="1:33" s="29" customFormat="1" ht="14.25" customHeight="1" x14ac:dyDescent="0.2">
      <c r="A1464" s="43"/>
      <c r="B1464" s="43"/>
      <c r="C1464" s="1561"/>
      <c r="D1464" s="1562"/>
      <c r="E1464" s="53"/>
      <c r="F1464" s="42"/>
      <c r="G1464" s="1555"/>
      <c r="H1464" s="1556"/>
      <c r="I1464" s="1558"/>
      <c r="J1464" s="1559"/>
      <c r="K1464" s="1559"/>
      <c r="L1464" s="1559"/>
      <c r="M1464" s="1559"/>
      <c r="N1464" s="1559"/>
      <c r="O1464" s="1559"/>
      <c r="P1464" s="1559"/>
      <c r="Q1464" s="1560"/>
      <c r="R1464" s="1392"/>
      <c r="S1464" s="1392"/>
      <c r="T1464" s="1392"/>
      <c r="U1464" s="1609"/>
      <c r="V1464" s="1609"/>
      <c r="W1464" s="1609"/>
      <c r="X1464" s="1651"/>
      <c r="Y1464" s="1652"/>
      <c r="Z1464" s="1648"/>
      <c r="AA1464" s="1649"/>
      <c r="AB1464" s="1649"/>
      <c r="AC1464" s="1650"/>
      <c r="AD1464" s="1645"/>
      <c r="AE1464" s="1646"/>
      <c r="AF1464" s="1646"/>
      <c r="AG1464" s="1647"/>
    </row>
    <row r="1465" spans="1:33" s="29" customFormat="1" ht="14.25" customHeight="1" x14ac:dyDescent="0.2">
      <c r="A1465" s="43"/>
      <c r="B1465" s="43"/>
      <c r="C1465" s="1531"/>
      <c r="D1465" s="1532"/>
      <c r="E1465" s="86"/>
      <c r="F1465" s="42"/>
      <c r="G1465" s="1563">
        <v>463</v>
      </c>
      <c r="H1465" s="1564"/>
      <c r="I1465" s="958" t="s">
        <v>440</v>
      </c>
      <c r="J1465" s="959"/>
      <c r="K1465" s="959"/>
      <c r="L1465" s="959"/>
      <c r="M1465" s="959"/>
      <c r="N1465" s="959"/>
      <c r="O1465" s="959"/>
      <c r="P1465" s="959"/>
      <c r="Q1465" s="959"/>
      <c r="R1465" s="957">
        <f>SUM(R1466:R1475)</f>
        <v>17933673</v>
      </c>
      <c r="S1465" s="957"/>
      <c r="T1465" s="957"/>
      <c r="U1465" s="957">
        <f>SUM(U1466:U1475)</f>
        <v>12279280.34</v>
      </c>
      <c r="V1465" s="957"/>
      <c r="W1465" s="957"/>
      <c r="X1465" s="1639">
        <f t="shared" ref="X1465:X1483" si="64">(U1465/R1465)</f>
        <v>0.68470526589840242</v>
      </c>
      <c r="Y1465" s="1640"/>
      <c r="Z1465" s="1547"/>
      <c r="AA1465" s="974"/>
      <c r="AB1465" s="974"/>
      <c r="AC1465" s="975"/>
      <c r="AD1465" s="860">
        <f t="shared" ref="AD1465:AD1475" si="65">U1465+AA1465</f>
        <v>12279280.34</v>
      </c>
      <c r="AE1465" s="861"/>
      <c r="AF1465" s="861"/>
      <c r="AG1465" s="862"/>
    </row>
    <row r="1466" spans="1:33" s="29" customFormat="1" ht="14.25" customHeight="1" x14ac:dyDescent="0.2">
      <c r="A1466" s="43"/>
      <c r="B1466" s="43"/>
      <c r="C1466" s="971"/>
      <c r="D1466" s="971"/>
      <c r="E1466" s="53"/>
      <c r="F1466" s="42"/>
      <c r="G1466" s="972"/>
      <c r="H1466" s="972"/>
      <c r="I1466" s="961" t="s">
        <v>441</v>
      </c>
      <c r="J1466" s="962"/>
      <c r="K1466" s="962"/>
      <c r="L1466" s="962"/>
      <c r="M1466" s="962"/>
      <c r="N1466" s="962"/>
      <c r="O1466" s="962"/>
      <c r="P1466" s="962"/>
      <c r="Q1466" s="963"/>
      <c r="R1466" s="964">
        <v>120000</v>
      </c>
      <c r="S1466" s="964"/>
      <c r="T1466" s="964"/>
      <c r="U1466" s="964">
        <v>106983.3</v>
      </c>
      <c r="V1466" s="964"/>
      <c r="W1466" s="964"/>
      <c r="X1466" s="1399">
        <f t="shared" si="64"/>
        <v>0.89152750000000003</v>
      </c>
      <c r="Y1466" s="1400"/>
      <c r="Z1466" s="851"/>
      <c r="AA1466" s="852"/>
      <c r="AB1466" s="852"/>
      <c r="AC1466" s="853"/>
      <c r="AD1466" s="854">
        <f t="shared" si="65"/>
        <v>106983.3</v>
      </c>
      <c r="AE1466" s="855"/>
      <c r="AF1466" s="855"/>
      <c r="AG1466" s="856"/>
    </row>
    <row r="1467" spans="1:33" s="29" customFormat="1" ht="14.25" customHeight="1" x14ac:dyDescent="0.2">
      <c r="A1467" s="43"/>
      <c r="B1467" s="43"/>
      <c r="C1467" s="971"/>
      <c r="D1467" s="971"/>
      <c r="E1467" s="53"/>
      <c r="F1467" s="42"/>
      <c r="G1467" s="1574"/>
      <c r="H1467" s="1574"/>
      <c r="I1467" s="961" t="s">
        <v>442</v>
      </c>
      <c r="J1467" s="962"/>
      <c r="K1467" s="962"/>
      <c r="L1467" s="962"/>
      <c r="M1467" s="962"/>
      <c r="N1467" s="962"/>
      <c r="O1467" s="962"/>
      <c r="P1467" s="962"/>
      <c r="Q1467" s="963"/>
      <c r="R1467" s="964">
        <v>4100000</v>
      </c>
      <c r="S1467" s="964"/>
      <c r="T1467" s="964"/>
      <c r="U1467" s="964">
        <v>3862597.53</v>
      </c>
      <c r="V1467" s="964"/>
      <c r="W1467" s="964"/>
      <c r="X1467" s="1399">
        <f t="shared" si="64"/>
        <v>0.94209695853658526</v>
      </c>
      <c r="Y1467" s="1400"/>
      <c r="Z1467" s="851"/>
      <c r="AA1467" s="852"/>
      <c r="AB1467" s="852"/>
      <c r="AC1467" s="853"/>
      <c r="AD1467" s="854">
        <f t="shared" si="65"/>
        <v>3862597.53</v>
      </c>
      <c r="AE1467" s="855"/>
      <c r="AF1467" s="855"/>
      <c r="AG1467" s="856"/>
    </row>
    <row r="1468" spans="1:33" s="29" customFormat="1" ht="14.25" customHeight="1" x14ac:dyDescent="0.2">
      <c r="A1468" s="43"/>
      <c r="B1468" s="43"/>
      <c r="C1468" s="971"/>
      <c r="D1468" s="971"/>
      <c r="E1468" s="53"/>
      <c r="F1468" s="42"/>
      <c r="G1468" s="972"/>
      <c r="H1468" s="972"/>
      <c r="I1468" s="961" t="s">
        <v>443</v>
      </c>
      <c r="J1468" s="962"/>
      <c r="K1468" s="962"/>
      <c r="L1468" s="962"/>
      <c r="M1468" s="962"/>
      <c r="N1468" s="962"/>
      <c r="O1468" s="962"/>
      <c r="P1468" s="962"/>
      <c r="Q1468" s="963"/>
      <c r="R1468" s="964">
        <v>1200000</v>
      </c>
      <c r="S1468" s="964"/>
      <c r="T1468" s="964"/>
      <c r="U1468" s="964">
        <v>921710.23</v>
      </c>
      <c r="V1468" s="964"/>
      <c r="W1468" s="964"/>
      <c r="X1468" s="1399">
        <f t="shared" si="64"/>
        <v>0.76809185833333327</v>
      </c>
      <c r="Y1468" s="1400"/>
      <c r="Z1468" s="851"/>
      <c r="AA1468" s="852"/>
      <c r="AB1468" s="852"/>
      <c r="AC1468" s="853"/>
      <c r="AD1468" s="854">
        <f t="shared" si="65"/>
        <v>921710.23</v>
      </c>
      <c r="AE1468" s="855"/>
      <c r="AF1468" s="855"/>
      <c r="AG1468" s="856"/>
    </row>
    <row r="1469" spans="1:33" s="29" customFormat="1" ht="14.25" customHeight="1" x14ac:dyDescent="0.2">
      <c r="A1469" s="43"/>
      <c r="B1469" s="43"/>
      <c r="C1469" s="971"/>
      <c r="D1469" s="971"/>
      <c r="E1469" s="53"/>
      <c r="F1469" s="42"/>
      <c r="G1469" s="972"/>
      <c r="H1469" s="972"/>
      <c r="I1469" s="961" t="s">
        <v>444</v>
      </c>
      <c r="J1469" s="962"/>
      <c r="K1469" s="962"/>
      <c r="L1469" s="962"/>
      <c r="M1469" s="962"/>
      <c r="N1469" s="962"/>
      <c r="O1469" s="962"/>
      <c r="P1469" s="962"/>
      <c r="Q1469" s="963"/>
      <c r="R1469" s="964">
        <v>4010000</v>
      </c>
      <c r="S1469" s="964"/>
      <c r="T1469" s="964"/>
      <c r="U1469" s="964">
        <v>3212075.98</v>
      </c>
      <c r="V1469" s="964"/>
      <c r="W1469" s="964"/>
      <c r="X1469" s="1399">
        <f t="shared" si="64"/>
        <v>0.80101645386533671</v>
      </c>
      <c r="Y1469" s="1400"/>
      <c r="Z1469" s="851"/>
      <c r="AA1469" s="852"/>
      <c r="AB1469" s="852"/>
      <c r="AC1469" s="853"/>
      <c r="AD1469" s="854">
        <f t="shared" si="65"/>
        <v>3212075.98</v>
      </c>
      <c r="AE1469" s="855"/>
      <c r="AF1469" s="855"/>
      <c r="AG1469" s="856"/>
    </row>
    <row r="1470" spans="1:33" s="29" customFormat="1" ht="14.25" customHeight="1" x14ac:dyDescent="0.2">
      <c r="A1470" s="84"/>
      <c r="B1470" s="104"/>
      <c r="C1470" s="971"/>
      <c r="D1470" s="971"/>
      <c r="E1470" s="53"/>
      <c r="F1470" s="42"/>
      <c r="G1470" s="972"/>
      <c r="H1470" s="972"/>
      <c r="I1470" s="961" t="s">
        <v>445</v>
      </c>
      <c r="J1470" s="962"/>
      <c r="K1470" s="962"/>
      <c r="L1470" s="962"/>
      <c r="M1470" s="962"/>
      <c r="N1470" s="962"/>
      <c r="O1470" s="962"/>
      <c r="P1470" s="962"/>
      <c r="Q1470" s="963"/>
      <c r="R1470" s="964">
        <v>160000</v>
      </c>
      <c r="S1470" s="964"/>
      <c r="T1470" s="964"/>
      <c r="U1470" s="964">
        <v>26800</v>
      </c>
      <c r="V1470" s="964"/>
      <c r="W1470" s="964"/>
      <c r="X1470" s="1399">
        <f t="shared" si="64"/>
        <v>0.16750000000000001</v>
      </c>
      <c r="Y1470" s="1400"/>
      <c r="Z1470" s="851"/>
      <c r="AA1470" s="852"/>
      <c r="AB1470" s="852"/>
      <c r="AC1470" s="853"/>
      <c r="AD1470" s="854">
        <f t="shared" si="65"/>
        <v>26800</v>
      </c>
      <c r="AE1470" s="855"/>
      <c r="AF1470" s="855"/>
      <c r="AG1470" s="856"/>
    </row>
    <row r="1471" spans="1:33" s="29" customFormat="1" ht="14.25" customHeight="1" x14ac:dyDescent="0.2">
      <c r="A1471" s="84"/>
      <c r="B1471" s="104"/>
      <c r="C1471" s="971"/>
      <c r="D1471" s="971"/>
      <c r="E1471" s="53"/>
      <c r="F1471" s="42"/>
      <c r="G1471" s="972"/>
      <c r="H1471" s="972"/>
      <c r="I1471" s="961" t="s">
        <v>446</v>
      </c>
      <c r="J1471" s="962"/>
      <c r="K1471" s="962"/>
      <c r="L1471" s="962"/>
      <c r="M1471" s="962"/>
      <c r="N1471" s="962"/>
      <c r="O1471" s="962"/>
      <c r="P1471" s="962"/>
      <c r="Q1471" s="963"/>
      <c r="R1471" s="964">
        <v>930000</v>
      </c>
      <c r="S1471" s="964"/>
      <c r="T1471" s="964"/>
      <c r="U1471" s="964">
        <v>622685.63</v>
      </c>
      <c r="V1471" s="964"/>
      <c r="W1471" s="964"/>
      <c r="X1471" s="1399">
        <f t="shared" si="64"/>
        <v>0.66955444086021509</v>
      </c>
      <c r="Y1471" s="1400"/>
      <c r="Z1471" s="851"/>
      <c r="AA1471" s="852"/>
      <c r="AB1471" s="852"/>
      <c r="AC1471" s="853"/>
      <c r="AD1471" s="854">
        <f t="shared" si="65"/>
        <v>622685.63</v>
      </c>
      <c r="AE1471" s="855"/>
      <c r="AF1471" s="855"/>
      <c r="AG1471" s="856"/>
    </row>
    <row r="1472" spans="1:33" s="29" customFormat="1" ht="14.25" customHeight="1" x14ac:dyDescent="0.2">
      <c r="A1472" s="84"/>
      <c r="B1472" s="104"/>
      <c r="C1472" s="971"/>
      <c r="D1472" s="971"/>
      <c r="E1472" s="53"/>
      <c r="F1472" s="42"/>
      <c r="G1472" s="972"/>
      <c r="H1472" s="972"/>
      <c r="I1472" s="961" t="s">
        <v>447</v>
      </c>
      <c r="J1472" s="962"/>
      <c r="K1472" s="962"/>
      <c r="L1472" s="962"/>
      <c r="M1472" s="962"/>
      <c r="N1472" s="962"/>
      <c r="O1472" s="962"/>
      <c r="P1472" s="962"/>
      <c r="Q1472" s="963"/>
      <c r="R1472" s="964">
        <v>98000</v>
      </c>
      <c r="S1472" s="964"/>
      <c r="T1472" s="964"/>
      <c r="U1472" s="964">
        <v>38433</v>
      </c>
      <c r="V1472" s="964"/>
      <c r="W1472" s="964"/>
      <c r="X1472" s="1399">
        <f t="shared" si="64"/>
        <v>0.3921734693877551</v>
      </c>
      <c r="Y1472" s="1400"/>
      <c r="Z1472" s="851"/>
      <c r="AA1472" s="852"/>
      <c r="AB1472" s="852"/>
      <c r="AC1472" s="853"/>
      <c r="AD1472" s="854">
        <f t="shared" si="65"/>
        <v>38433</v>
      </c>
      <c r="AE1472" s="855"/>
      <c r="AF1472" s="855"/>
      <c r="AG1472" s="856"/>
    </row>
    <row r="1473" spans="1:33" s="29" customFormat="1" ht="14.25" customHeight="1" x14ac:dyDescent="0.2">
      <c r="A1473" s="84"/>
      <c r="B1473" s="104"/>
      <c r="C1473" s="971"/>
      <c r="D1473" s="971"/>
      <c r="E1473" s="53"/>
      <c r="F1473" s="42"/>
      <c r="G1473" s="972"/>
      <c r="H1473" s="972"/>
      <c r="I1473" s="961" t="s">
        <v>448</v>
      </c>
      <c r="J1473" s="962"/>
      <c r="K1473" s="962"/>
      <c r="L1473" s="962"/>
      <c r="M1473" s="962"/>
      <c r="N1473" s="962"/>
      <c r="O1473" s="962"/>
      <c r="P1473" s="962"/>
      <c r="Q1473" s="963"/>
      <c r="R1473" s="964">
        <v>3535000</v>
      </c>
      <c r="S1473" s="964"/>
      <c r="T1473" s="964"/>
      <c r="U1473" s="964">
        <v>3013653.26</v>
      </c>
      <c r="V1473" s="964"/>
      <c r="W1473" s="964"/>
      <c r="X1473" s="1399">
        <f t="shared" si="64"/>
        <v>0.85251860254596878</v>
      </c>
      <c r="Y1473" s="1400"/>
      <c r="Z1473" s="851"/>
      <c r="AA1473" s="852"/>
      <c r="AB1473" s="852"/>
      <c r="AC1473" s="853"/>
      <c r="AD1473" s="854">
        <f t="shared" si="65"/>
        <v>3013653.26</v>
      </c>
      <c r="AE1473" s="855"/>
      <c r="AF1473" s="855"/>
      <c r="AG1473" s="856"/>
    </row>
    <row r="1474" spans="1:33" s="29" customFormat="1" ht="14.25" customHeight="1" x14ac:dyDescent="0.2">
      <c r="A1474" s="84"/>
      <c r="B1474" s="104"/>
      <c r="C1474" s="971"/>
      <c r="D1474" s="971"/>
      <c r="E1474" s="53"/>
      <c r="F1474" s="42"/>
      <c r="G1474" s="972"/>
      <c r="H1474" s="972"/>
      <c r="I1474" s="961" t="s">
        <v>449</v>
      </c>
      <c r="J1474" s="962"/>
      <c r="K1474" s="962"/>
      <c r="L1474" s="962"/>
      <c r="M1474" s="962"/>
      <c r="N1474" s="962"/>
      <c r="O1474" s="962"/>
      <c r="P1474" s="962"/>
      <c r="Q1474" s="963"/>
      <c r="R1474" s="964">
        <v>645000</v>
      </c>
      <c r="S1474" s="964"/>
      <c r="T1474" s="964"/>
      <c r="U1474" s="964">
        <v>474341.41</v>
      </c>
      <c r="V1474" s="964"/>
      <c r="W1474" s="964"/>
      <c r="X1474" s="1399">
        <f t="shared" si="64"/>
        <v>0.73541303875968989</v>
      </c>
      <c r="Y1474" s="1400"/>
      <c r="Z1474" s="851"/>
      <c r="AA1474" s="852"/>
      <c r="AB1474" s="852"/>
      <c r="AC1474" s="853"/>
      <c r="AD1474" s="854">
        <f t="shared" si="65"/>
        <v>474341.41</v>
      </c>
      <c r="AE1474" s="855"/>
      <c r="AF1474" s="855"/>
      <c r="AG1474" s="856"/>
    </row>
    <row r="1475" spans="1:33" s="29" customFormat="1" ht="14.25" customHeight="1" x14ac:dyDescent="0.2">
      <c r="A1475" s="84"/>
      <c r="B1475" s="104"/>
      <c r="C1475" s="971"/>
      <c r="D1475" s="971"/>
      <c r="E1475" s="53"/>
      <c r="F1475" s="42"/>
      <c r="G1475" s="972"/>
      <c r="H1475" s="972"/>
      <c r="I1475" s="961" t="s">
        <v>452</v>
      </c>
      <c r="J1475" s="962"/>
      <c r="K1475" s="962"/>
      <c r="L1475" s="962"/>
      <c r="M1475" s="962"/>
      <c r="N1475" s="962"/>
      <c r="O1475" s="962"/>
      <c r="P1475" s="962"/>
      <c r="Q1475" s="963"/>
      <c r="R1475" s="964">
        <v>3135673</v>
      </c>
      <c r="S1475" s="964"/>
      <c r="T1475" s="964"/>
      <c r="U1475" s="964">
        <v>0</v>
      </c>
      <c r="V1475" s="964"/>
      <c r="W1475" s="964"/>
      <c r="X1475" s="1399">
        <f t="shared" si="64"/>
        <v>0</v>
      </c>
      <c r="Y1475" s="1400"/>
      <c r="Z1475" s="851"/>
      <c r="AA1475" s="852"/>
      <c r="AB1475" s="852"/>
      <c r="AC1475" s="853"/>
      <c r="AD1475" s="854">
        <f t="shared" si="65"/>
        <v>0</v>
      </c>
      <c r="AE1475" s="855"/>
      <c r="AF1475" s="855"/>
      <c r="AG1475" s="856"/>
    </row>
    <row r="1476" spans="1:33" s="29" customFormat="1" ht="14.25" customHeight="1" x14ac:dyDescent="0.2">
      <c r="A1476" s="84"/>
      <c r="B1476" s="104"/>
      <c r="C1476" s="971"/>
      <c r="D1476" s="971"/>
      <c r="E1476" s="53"/>
      <c r="F1476" s="42"/>
      <c r="G1476" s="972"/>
      <c r="H1476" s="972"/>
      <c r="I1476" s="961" t="s">
        <v>463</v>
      </c>
      <c r="J1476" s="962"/>
      <c r="K1476" s="962"/>
      <c r="L1476" s="962"/>
      <c r="M1476" s="962"/>
      <c r="N1476" s="962"/>
      <c r="O1476" s="962"/>
      <c r="P1476" s="962"/>
      <c r="Q1476" s="963"/>
      <c r="R1476" s="964"/>
      <c r="S1476" s="964"/>
      <c r="T1476" s="964"/>
      <c r="U1476" s="964"/>
      <c r="V1476" s="964"/>
      <c r="W1476" s="964"/>
      <c r="X1476" s="1399"/>
      <c r="Y1476" s="1400"/>
      <c r="Z1476" s="851"/>
      <c r="AA1476" s="852"/>
      <c r="AB1476" s="852"/>
      <c r="AC1476" s="853"/>
      <c r="AD1476" s="854"/>
      <c r="AE1476" s="855"/>
      <c r="AF1476" s="855"/>
      <c r="AG1476" s="856"/>
    </row>
    <row r="1477" spans="1:33" s="29" customFormat="1" ht="14.25" customHeight="1" x14ac:dyDescent="0.2">
      <c r="A1477" s="84"/>
      <c r="B1477" s="104"/>
      <c r="C1477" s="971"/>
      <c r="D1477" s="971"/>
      <c r="E1477" s="53"/>
      <c r="F1477" s="42"/>
      <c r="G1477" s="981" t="s">
        <v>313</v>
      </c>
      <c r="H1477" s="981"/>
      <c r="I1477" s="961" t="s">
        <v>314</v>
      </c>
      <c r="J1477" s="962"/>
      <c r="K1477" s="962"/>
      <c r="L1477" s="962"/>
      <c r="M1477" s="962"/>
      <c r="N1477" s="962"/>
      <c r="O1477" s="962"/>
      <c r="P1477" s="962"/>
      <c r="Q1477" s="963"/>
      <c r="R1477" s="964">
        <f>SUM(R1466:R1475)</f>
        <v>17933673</v>
      </c>
      <c r="S1477" s="964"/>
      <c r="T1477" s="964"/>
      <c r="U1477" s="964">
        <f>SUM(U1466:U1475)</f>
        <v>12279280.34</v>
      </c>
      <c r="V1477" s="964"/>
      <c r="W1477" s="964"/>
      <c r="X1477" s="1399">
        <f t="shared" si="64"/>
        <v>0.68470526589840242</v>
      </c>
      <c r="Y1477" s="1400"/>
      <c r="Z1477" s="851"/>
      <c r="AA1477" s="852"/>
      <c r="AB1477" s="852"/>
      <c r="AC1477" s="853"/>
      <c r="AD1477" s="854">
        <f>U1477+AA1477</f>
        <v>12279280.34</v>
      </c>
      <c r="AE1477" s="855"/>
      <c r="AF1477" s="855"/>
      <c r="AG1477" s="856"/>
    </row>
    <row r="1478" spans="1:33" s="29" customFormat="1" ht="14.25" customHeight="1" x14ac:dyDescent="0.2">
      <c r="A1478" s="88"/>
      <c r="B1478" s="88"/>
      <c r="C1478" s="1641"/>
      <c r="D1478" s="1641"/>
      <c r="E1478" s="101"/>
      <c r="F1478" s="31"/>
      <c r="G1478" s="1642" t="s">
        <v>361</v>
      </c>
      <c r="H1478" s="1642"/>
      <c r="I1478" s="1617" t="s">
        <v>432</v>
      </c>
      <c r="J1478" s="1618"/>
      <c r="K1478" s="1618"/>
      <c r="L1478" s="1618"/>
      <c r="M1478" s="1618"/>
      <c r="N1478" s="1618"/>
      <c r="O1478" s="1618"/>
      <c r="P1478" s="1618"/>
      <c r="Q1478" s="1618"/>
      <c r="R1478" s="964"/>
      <c r="S1478" s="964"/>
      <c r="T1478" s="964"/>
      <c r="U1478" s="964"/>
      <c r="V1478" s="964"/>
      <c r="W1478" s="964"/>
      <c r="X1478" s="1400"/>
      <c r="Y1478" s="1400"/>
      <c r="Z1478" s="851"/>
      <c r="AA1478" s="852"/>
      <c r="AB1478" s="852"/>
      <c r="AC1478" s="852"/>
      <c r="AD1478" s="855">
        <f>U1478+AA1478</f>
        <v>0</v>
      </c>
      <c r="AE1478" s="855"/>
      <c r="AF1478" s="855"/>
      <c r="AG1478" s="856"/>
    </row>
    <row r="1479" spans="1:33" s="29" customFormat="1" ht="14.25" customHeight="1" x14ac:dyDescent="0.2">
      <c r="A1479" s="84"/>
      <c r="B1479" s="104"/>
      <c r="C1479" s="971"/>
      <c r="D1479" s="971"/>
      <c r="E1479" s="53"/>
      <c r="F1479" s="42"/>
      <c r="G1479" s="981"/>
      <c r="H1479" s="981"/>
      <c r="I1479" s="958" t="s">
        <v>464</v>
      </c>
      <c r="J1479" s="959"/>
      <c r="K1479" s="959"/>
      <c r="L1479" s="959"/>
      <c r="M1479" s="959"/>
      <c r="N1479" s="959"/>
      <c r="O1479" s="959"/>
      <c r="P1479" s="959"/>
      <c r="Q1479" s="960"/>
      <c r="R1479" s="957">
        <f>SUM(R1477)</f>
        <v>17933673</v>
      </c>
      <c r="S1479" s="957"/>
      <c r="T1479" s="957"/>
      <c r="U1479" s="957">
        <f>SUM(U1477)</f>
        <v>12279280.34</v>
      </c>
      <c r="V1479" s="957"/>
      <c r="W1479" s="957"/>
      <c r="X1479" s="1639">
        <f t="shared" si="64"/>
        <v>0.68470526589840242</v>
      </c>
      <c r="Y1479" s="1640"/>
      <c r="Z1479" s="1547"/>
      <c r="AA1479" s="974"/>
      <c r="AB1479" s="974"/>
      <c r="AC1479" s="975"/>
      <c r="AD1479" s="860">
        <f>U1479+AA1479</f>
        <v>12279280.34</v>
      </c>
      <c r="AE1479" s="861"/>
      <c r="AF1479" s="861"/>
      <c r="AG1479" s="862"/>
    </row>
    <row r="1480" spans="1:33" s="29" customFormat="1" ht="14.25" customHeight="1" x14ac:dyDescent="0.2">
      <c r="A1480" s="84"/>
      <c r="B1480" s="104"/>
      <c r="C1480" s="971"/>
      <c r="D1480" s="971"/>
      <c r="E1480" s="53"/>
      <c r="F1480" s="42"/>
      <c r="G1480" s="972"/>
      <c r="H1480" s="972"/>
      <c r="I1480" s="961" t="s">
        <v>973</v>
      </c>
      <c r="J1480" s="962"/>
      <c r="K1480" s="962"/>
      <c r="L1480" s="962"/>
      <c r="M1480" s="962"/>
      <c r="N1480" s="962"/>
      <c r="O1480" s="962"/>
      <c r="P1480" s="962"/>
      <c r="Q1480" s="963"/>
      <c r="R1480" s="964"/>
      <c r="S1480" s="964"/>
      <c r="T1480" s="964"/>
      <c r="U1480" s="964"/>
      <c r="V1480" s="964"/>
      <c r="W1480" s="964"/>
      <c r="X1480" s="1399"/>
      <c r="Y1480" s="1400"/>
      <c r="Z1480" s="851"/>
      <c r="AA1480" s="852"/>
      <c r="AB1480" s="852"/>
      <c r="AC1480" s="853"/>
      <c r="AD1480" s="854"/>
      <c r="AE1480" s="855"/>
      <c r="AF1480" s="855"/>
      <c r="AG1480" s="856"/>
    </row>
    <row r="1481" spans="1:33" s="29" customFormat="1" ht="14.25" customHeight="1" x14ac:dyDescent="0.2">
      <c r="A1481" s="84"/>
      <c r="B1481" s="104"/>
      <c r="C1481" s="971"/>
      <c r="D1481" s="971"/>
      <c r="E1481" s="53"/>
      <c r="F1481" s="42"/>
      <c r="G1481" s="981" t="s">
        <v>313</v>
      </c>
      <c r="H1481" s="981"/>
      <c r="I1481" s="961" t="s">
        <v>314</v>
      </c>
      <c r="J1481" s="962"/>
      <c r="K1481" s="962"/>
      <c r="L1481" s="962"/>
      <c r="M1481" s="962"/>
      <c r="N1481" s="962"/>
      <c r="O1481" s="962"/>
      <c r="P1481" s="962"/>
      <c r="Q1481" s="963"/>
      <c r="R1481" s="964">
        <f>+R1477</f>
        <v>17933673</v>
      </c>
      <c r="S1481" s="964"/>
      <c r="T1481" s="964"/>
      <c r="U1481" s="964">
        <f>+U1477</f>
        <v>12279280.34</v>
      </c>
      <c r="V1481" s="964"/>
      <c r="W1481" s="964"/>
      <c r="X1481" s="1399">
        <f t="shared" si="64"/>
        <v>0.68470526589840242</v>
      </c>
      <c r="Y1481" s="1400"/>
      <c r="Z1481" s="851"/>
      <c r="AA1481" s="852"/>
      <c r="AB1481" s="852"/>
      <c r="AC1481" s="853"/>
      <c r="AD1481" s="854">
        <f>U1481+AA1481</f>
        <v>12279280.34</v>
      </c>
      <c r="AE1481" s="855"/>
      <c r="AF1481" s="855"/>
      <c r="AG1481" s="856"/>
    </row>
    <row r="1482" spans="1:33" s="29" customFormat="1" ht="14.25" customHeight="1" x14ac:dyDescent="0.2">
      <c r="A1482" s="88"/>
      <c r="B1482" s="88"/>
      <c r="C1482" s="1641"/>
      <c r="D1482" s="1641"/>
      <c r="E1482" s="101"/>
      <c r="F1482" s="31"/>
      <c r="G1482" s="1642" t="s">
        <v>361</v>
      </c>
      <c r="H1482" s="1642"/>
      <c r="I1482" s="1617" t="s">
        <v>432</v>
      </c>
      <c r="J1482" s="1618"/>
      <c r="K1482" s="1618"/>
      <c r="L1482" s="1618"/>
      <c r="M1482" s="1618"/>
      <c r="N1482" s="1618"/>
      <c r="O1482" s="1618"/>
      <c r="P1482" s="1618"/>
      <c r="Q1482" s="1618"/>
      <c r="R1482" s="964"/>
      <c r="S1482" s="964"/>
      <c r="T1482" s="964"/>
      <c r="U1482" s="964"/>
      <c r="V1482" s="964"/>
      <c r="W1482" s="964"/>
      <c r="X1482" s="1400"/>
      <c r="Y1482" s="1400"/>
      <c r="Z1482" s="851"/>
      <c r="AA1482" s="852"/>
      <c r="AB1482" s="852"/>
      <c r="AC1482" s="852"/>
      <c r="AD1482" s="855">
        <f>U1482+AA1482</f>
        <v>0</v>
      </c>
      <c r="AE1482" s="855"/>
      <c r="AF1482" s="855"/>
      <c r="AG1482" s="856"/>
    </row>
    <row r="1483" spans="1:33" s="29" customFormat="1" ht="14.25" customHeight="1" x14ac:dyDescent="0.2">
      <c r="A1483" s="84"/>
      <c r="B1483" s="104"/>
      <c r="C1483" s="971"/>
      <c r="D1483" s="971"/>
      <c r="E1483" s="53"/>
      <c r="F1483" s="42"/>
      <c r="G1483" s="981"/>
      <c r="H1483" s="981"/>
      <c r="I1483" s="958" t="s">
        <v>974</v>
      </c>
      <c r="J1483" s="959"/>
      <c r="K1483" s="959"/>
      <c r="L1483" s="959"/>
      <c r="M1483" s="959"/>
      <c r="N1483" s="959"/>
      <c r="O1483" s="959"/>
      <c r="P1483" s="959"/>
      <c r="Q1483" s="960"/>
      <c r="R1483" s="957">
        <f>SUM(R1481)</f>
        <v>17933673</v>
      </c>
      <c r="S1483" s="957"/>
      <c r="T1483" s="957"/>
      <c r="U1483" s="957">
        <f>SUM(U1481)</f>
        <v>12279280.34</v>
      </c>
      <c r="V1483" s="957"/>
      <c r="W1483" s="957"/>
      <c r="X1483" s="1639">
        <f t="shared" si="64"/>
        <v>0.68470526589840242</v>
      </c>
      <c r="Y1483" s="1640"/>
      <c r="Z1483" s="1547"/>
      <c r="AA1483" s="974"/>
      <c r="AB1483" s="974"/>
      <c r="AC1483" s="975"/>
      <c r="AD1483" s="860">
        <f>U1483+AA1483</f>
        <v>12279280.34</v>
      </c>
      <c r="AE1483" s="861"/>
      <c r="AF1483" s="861"/>
      <c r="AG1483" s="862"/>
    </row>
    <row r="1484" spans="1:33" s="29" customFormat="1" ht="14.25" customHeight="1" x14ac:dyDescent="0.2">
      <c r="A1484" s="84"/>
      <c r="B1484" s="84"/>
      <c r="C1484" s="971"/>
      <c r="D1484" s="971"/>
      <c r="E1484" s="53"/>
      <c r="F1484" s="42"/>
      <c r="G1484" s="972"/>
      <c r="H1484" s="972"/>
      <c r="I1484" s="958"/>
      <c r="J1484" s="959"/>
      <c r="K1484" s="959"/>
      <c r="L1484" s="959"/>
      <c r="M1484" s="959"/>
      <c r="N1484" s="959"/>
      <c r="O1484" s="959"/>
      <c r="P1484" s="959"/>
      <c r="Q1484" s="960"/>
      <c r="R1484" s="973"/>
      <c r="S1484" s="973"/>
      <c r="T1484" s="973"/>
      <c r="U1484" s="957"/>
      <c r="V1484" s="957"/>
      <c r="W1484" s="957"/>
      <c r="X1484" s="861"/>
      <c r="Y1484" s="862"/>
      <c r="Z1484" s="851"/>
      <c r="AA1484" s="852"/>
      <c r="AB1484" s="852"/>
      <c r="AC1484" s="853"/>
      <c r="AD1484" s="860"/>
      <c r="AE1484" s="861"/>
      <c r="AF1484" s="861"/>
      <c r="AG1484" s="862"/>
    </row>
    <row r="1485" spans="1:33" s="29" customFormat="1" ht="14.25" hidden="1" customHeight="1" x14ac:dyDescent="0.2">
      <c r="A1485" s="43"/>
      <c r="B1485" s="43"/>
      <c r="C1485" s="100"/>
      <c r="D1485" s="100"/>
      <c r="E1485" s="110"/>
      <c r="F1485" s="106"/>
      <c r="G1485" s="139"/>
      <c r="H1485" s="139"/>
      <c r="I1485" s="141"/>
      <c r="J1485" s="142"/>
      <c r="K1485" s="142"/>
      <c r="L1485" s="142"/>
      <c r="M1485" s="142"/>
      <c r="N1485" s="142"/>
      <c r="O1485" s="142"/>
      <c r="P1485" s="142"/>
      <c r="Q1485" s="143"/>
      <c r="R1485" s="243"/>
      <c r="S1485" s="243"/>
      <c r="T1485" s="243"/>
      <c r="U1485" s="243"/>
      <c r="V1485" s="243"/>
      <c r="W1485" s="243"/>
      <c r="X1485" s="147"/>
      <c r="Y1485" s="147"/>
      <c r="Z1485" s="144"/>
      <c r="AA1485" s="145"/>
      <c r="AB1485" s="145"/>
      <c r="AC1485" s="146"/>
      <c r="AD1485" s="144"/>
      <c r="AE1485" s="145"/>
      <c r="AF1485" s="145"/>
      <c r="AG1485" s="146"/>
    </row>
    <row r="1486" spans="1:33" s="29" customFormat="1" ht="14.25" hidden="1" customHeight="1" x14ac:dyDescent="0.2">
      <c r="A1486" s="43"/>
      <c r="B1486" s="43"/>
      <c r="C1486" s="100"/>
      <c r="D1486" s="100"/>
      <c r="E1486" s="110"/>
      <c r="F1486" s="106"/>
      <c r="G1486" s="139"/>
      <c r="H1486" s="139"/>
      <c r="I1486" s="141"/>
      <c r="J1486" s="142"/>
      <c r="K1486" s="142"/>
      <c r="L1486" s="142"/>
      <c r="M1486" s="142"/>
      <c r="N1486" s="142"/>
      <c r="O1486" s="142"/>
      <c r="P1486" s="142"/>
      <c r="Q1486" s="143"/>
      <c r="R1486" s="243"/>
      <c r="S1486" s="243"/>
      <c r="T1486" s="243"/>
      <c r="U1486" s="243"/>
      <c r="V1486" s="243"/>
      <c r="W1486" s="243"/>
      <c r="X1486" s="147"/>
      <c r="Y1486" s="147"/>
      <c r="Z1486" s="144"/>
      <c r="AA1486" s="145"/>
      <c r="AB1486" s="145"/>
      <c r="AC1486" s="146"/>
      <c r="AD1486" s="144"/>
      <c r="AE1486" s="145"/>
      <c r="AF1486" s="145"/>
      <c r="AG1486" s="146"/>
    </row>
    <row r="1487" spans="1:33" s="29" customFormat="1" ht="14.25" hidden="1" customHeight="1" x14ac:dyDescent="0.2">
      <c r="A1487" s="43"/>
      <c r="B1487" s="43"/>
      <c r="C1487" s="100"/>
      <c r="D1487" s="100"/>
      <c r="E1487" s="110"/>
      <c r="F1487" s="106"/>
      <c r="G1487" s="139"/>
      <c r="H1487" s="139"/>
      <c r="I1487" s="141"/>
      <c r="J1487" s="142"/>
      <c r="K1487" s="142"/>
      <c r="L1487" s="142"/>
      <c r="M1487" s="142"/>
      <c r="N1487" s="142"/>
      <c r="O1487" s="142"/>
      <c r="P1487" s="142"/>
      <c r="Q1487" s="143"/>
      <c r="R1487" s="243"/>
      <c r="S1487" s="243"/>
      <c r="T1487" s="243"/>
      <c r="U1487" s="243"/>
      <c r="V1487" s="243"/>
      <c r="W1487" s="243"/>
      <c r="X1487" s="147"/>
      <c r="Y1487" s="147"/>
      <c r="Z1487" s="144"/>
      <c r="AA1487" s="145"/>
      <c r="AB1487" s="145"/>
      <c r="AC1487" s="146"/>
      <c r="AD1487" s="144"/>
      <c r="AE1487" s="145"/>
      <c r="AF1487" s="145"/>
      <c r="AG1487" s="146"/>
    </row>
    <row r="1488" spans="1:33" s="29" customFormat="1" ht="14.25" hidden="1" customHeight="1" x14ac:dyDescent="0.2">
      <c r="A1488" s="43"/>
      <c r="B1488" s="43"/>
      <c r="C1488" s="100"/>
      <c r="D1488" s="100"/>
      <c r="E1488" s="110"/>
      <c r="F1488" s="106"/>
      <c r="G1488" s="139"/>
      <c r="H1488" s="139"/>
      <c r="I1488" s="141"/>
      <c r="J1488" s="142"/>
      <c r="K1488" s="142"/>
      <c r="L1488" s="142"/>
      <c r="M1488" s="142"/>
      <c r="N1488" s="142"/>
      <c r="O1488" s="142"/>
      <c r="P1488" s="142"/>
      <c r="Q1488" s="143"/>
      <c r="R1488" s="243"/>
      <c r="S1488" s="243"/>
      <c r="T1488" s="243"/>
      <c r="U1488" s="243"/>
      <c r="V1488" s="243"/>
      <c r="W1488" s="243"/>
      <c r="X1488" s="147"/>
      <c r="Y1488" s="147"/>
      <c r="Z1488" s="144"/>
      <c r="AA1488" s="145"/>
      <c r="AB1488" s="145"/>
      <c r="AC1488" s="146"/>
      <c r="AD1488" s="144"/>
      <c r="AE1488" s="145"/>
      <c r="AF1488" s="145"/>
      <c r="AG1488" s="146"/>
    </row>
    <row r="1489" spans="1:33" s="29" customFormat="1" ht="14.25" hidden="1" customHeight="1" x14ac:dyDescent="0.2">
      <c r="A1489" s="43"/>
      <c r="B1489" s="43"/>
      <c r="C1489" s="100"/>
      <c r="D1489" s="100"/>
      <c r="E1489" s="110"/>
      <c r="F1489" s="106"/>
      <c r="G1489" s="139"/>
      <c r="H1489" s="139"/>
      <c r="I1489" s="141"/>
      <c r="J1489" s="142"/>
      <c r="K1489" s="142"/>
      <c r="L1489" s="142"/>
      <c r="M1489" s="142"/>
      <c r="N1489" s="142"/>
      <c r="O1489" s="142"/>
      <c r="P1489" s="142"/>
      <c r="Q1489" s="143"/>
      <c r="R1489" s="243"/>
      <c r="S1489" s="243"/>
      <c r="T1489" s="243"/>
      <c r="U1489" s="243"/>
      <c r="V1489" s="243"/>
      <c r="W1489" s="243"/>
      <c r="X1489" s="147"/>
      <c r="Y1489" s="147"/>
      <c r="Z1489" s="144"/>
      <c r="AA1489" s="145"/>
      <c r="AB1489" s="145"/>
      <c r="AC1489" s="146"/>
      <c r="AD1489" s="144"/>
      <c r="AE1489" s="145"/>
      <c r="AF1489" s="145"/>
      <c r="AG1489" s="146"/>
    </row>
    <row r="1490" spans="1:33" s="29" customFormat="1" ht="14.25" hidden="1" customHeight="1" x14ac:dyDescent="0.2">
      <c r="A1490" s="43"/>
      <c r="B1490" s="43"/>
      <c r="C1490" s="100"/>
      <c r="D1490" s="100"/>
      <c r="E1490" s="110"/>
      <c r="F1490" s="106"/>
      <c r="G1490" s="139"/>
      <c r="H1490" s="139"/>
      <c r="I1490" s="141"/>
      <c r="J1490" s="142"/>
      <c r="K1490" s="142"/>
      <c r="L1490" s="142"/>
      <c r="M1490" s="142"/>
      <c r="N1490" s="142"/>
      <c r="O1490" s="142"/>
      <c r="P1490" s="142"/>
      <c r="Q1490" s="143"/>
      <c r="R1490" s="243"/>
      <c r="S1490" s="243"/>
      <c r="T1490" s="243"/>
      <c r="U1490" s="243"/>
      <c r="V1490" s="243"/>
      <c r="W1490" s="243"/>
      <c r="X1490" s="147"/>
      <c r="Y1490" s="147"/>
      <c r="Z1490" s="144"/>
      <c r="AA1490" s="145"/>
      <c r="AB1490" s="145"/>
      <c r="AC1490" s="146"/>
      <c r="AD1490" s="144"/>
      <c r="AE1490" s="145"/>
      <c r="AF1490" s="145"/>
      <c r="AG1490" s="146"/>
    </row>
    <row r="1491" spans="1:33" s="29" customFormat="1" ht="14.25" hidden="1" customHeight="1" x14ac:dyDescent="0.2">
      <c r="A1491" s="43"/>
      <c r="B1491" s="43"/>
      <c r="C1491" s="100"/>
      <c r="D1491" s="100"/>
      <c r="E1491" s="110"/>
      <c r="F1491" s="106"/>
      <c r="G1491" s="139"/>
      <c r="H1491" s="139"/>
      <c r="I1491" s="141"/>
      <c r="J1491" s="142"/>
      <c r="K1491" s="142"/>
      <c r="L1491" s="142"/>
      <c r="M1491" s="142"/>
      <c r="N1491" s="142"/>
      <c r="O1491" s="142"/>
      <c r="P1491" s="142"/>
      <c r="Q1491" s="143"/>
      <c r="R1491" s="243"/>
      <c r="S1491" s="243"/>
      <c r="T1491" s="243"/>
      <c r="U1491" s="243"/>
      <c r="V1491" s="243"/>
      <c r="W1491" s="243"/>
      <c r="X1491" s="147"/>
      <c r="Y1491" s="147"/>
      <c r="Z1491" s="144"/>
      <c r="AA1491" s="145"/>
      <c r="AB1491" s="145"/>
      <c r="AC1491" s="146"/>
      <c r="AD1491" s="144"/>
      <c r="AE1491" s="145"/>
      <c r="AF1491" s="145"/>
      <c r="AG1491" s="146"/>
    </row>
    <row r="1492" spans="1:33" s="29" customFormat="1" ht="14.25" hidden="1" customHeight="1" x14ac:dyDescent="0.2">
      <c r="A1492" s="43"/>
      <c r="B1492" s="43"/>
      <c r="C1492" s="100"/>
      <c r="D1492" s="100"/>
      <c r="E1492" s="110"/>
      <c r="F1492" s="106"/>
      <c r="G1492" s="139"/>
      <c r="H1492" s="139"/>
      <c r="I1492" s="141"/>
      <c r="J1492" s="142"/>
      <c r="K1492" s="142"/>
      <c r="L1492" s="142"/>
      <c r="M1492" s="142"/>
      <c r="N1492" s="142"/>
      <c r="O1492" s="142"/>
      <c r="P1492" s="142"/>
      <c r="Q1492" s="143"/>
      <c r="R1492" s="243"/>
      <c r="S1492" s="243"/>
      <c r="T1492" s="243"/>
      <c r="U1492" s="243"/>
      <c r="V1492" s="243"/>
      <c r="W1492" s="243"/>
      <c r="X1492" s="147"/>
      <c r="Y1492" s="147"/>
      <c r="Z1492" s="144"/>
      <c r="AA1492" s="145"/>
      <c r="AB1492" s="145"/>
      <c r="AC1492" s="146"/>
      <c r="AD1492" s="144"/>
      <c r="AE1492" s="145"/>
      <c r="AF1492" s="145"/>
      <c r="AG1492" s="146"/>
    </row>
    <row r="1493" spans="1:33" s="29" customFormat="1" ht="14.25" hidden="1" customHeight="1" x14ac:dyDescent="0.2">
      <c r="A1493" s="43"/>
      <c r="B1493" s="43"/>
      <c r="C1493" s="100"/>
      <c r="D1493" s="100"/>
      <c r="E1493" s="110"/>
      <c r="F1493" s="106"/>
      <c r="G1493" s="139"/>
      <c r="H1493" s="139"/>
      <c r="I1493" s="141"/>
      <c r="J1493" s="142"/>
      <c r="K1493" s="142"/>
      <c r="L1493" s="142"/>
      <c r="M1493" s="142"/>
      <c r="N1493" s="142"/>
      <c r="O1493" s="142"/>
      <c r="P1493" s="142"/>
      <c r="Q1493" s="143"/>
      <c r="R1493" s="243"/>
      <c r="S1493" s="243"/>
      <c r="T1493" s="243"/>
      <c r="U1493" s="243"/>
      <c r="V1493" s="243"/>
      <c r="W1493" s="243"/>
      <c r="X1493" s="147"/>
      <c r="Y1493" s="147"/>
      <c r="Z1493" s="144"/>
      <c r="AA1493" s="145"/>
      <c r="AB1493" s="145"/>
      <c r="AC1493" s="146"/>
      <c r="AD1493" s="144"/>
      <c r="AE1493" s="145"/>
      <c r="AF1493" s="145"/>
      <c r="AG1493" s="146"/>
    </row>
    <row r="1494" spans="1:33" s="29" customFormat="1" ht="14.25" hidden="1" customHeight="1" x14ac:dyDescent="0.2">
      <c r="A1494" s="43"/>
      <c r="B1494" s="43"/>
      <c r="C1494" s="100"/>
      <c r="D1494" s="100"/>
      <c r="E1494" s="110"/>
      <c r="F1494" s="106"/>
      <c r="G1494" s="139"/>
      <c r="H1494" s="139"/>
      <c r="I1494" s="141"/>
      <c r="J1494" s="142"/>
      <c r="K1494" s="142"/>
      <c r="L1494" s="142"/>
      <c r="M1494" s="142"/>
      <c r="N1494" s="142"/>
      <c r="O1494" s="142"/>
      <c r="P1494" s="142"/>
      <c r="Q1494" s="143"/>
      <c r="R1494" s="243"/>
      <c r="S1494" s="243"/>
      <c r="T1494" s="243"/>
      <c r="U1494" s="243"/>
      <c r="V1494" s="243"/>
      <c r="W1494" s="243"/>
      <c r="X1494" s="147"/>
      <c r="Y1494" s="147"/>
      <c r="Z1494" s="144"/>
      <c r="AA1494" s="145"/>
      <c r="AB1494" s="145"/>
      <c r="AC1494" s="146"/>
      <c r="AD1494" s="144"/>
      <c r="AE1494" s="145"/>
      <c r="AF1494" s="145"/>
      <c r="AG1494" s="146"/>
    </row>
    <row r="1495" spans="1:33" s="29" customFormat="1" ht="14.25" hidden="1" customHeight="1" x14ac:dyDescent="0.2">
      <c r="A1495" s="43"/>
      <c r="B1495" s="43"/>
      <c r="C1495" s="100"/>
      <c r="D1495" s="100"/>
      <c r="E1495" s="110"/>
      <c r="F1495" s="106"/>
      <c r="G1495" s="139"/>
      <c r="H1495" s="139"/>
      <c r="I1495" s="141"/>
      <c r="J1495" s="142"/>
      <c r="K1495" s="142"/>
      <c r="L1495" s="142"/>
      <c r="M1495" s="142"/>
      <c r="N1495" s="142"/>
      <c r="O1495" s="142"/>
      <c r="P1495" s="142"/>
      <c r="Q1495" s="143"/>
      <c r="R1495" s="243"/>
      <c r="S1495" s="243"/>
      <c r="T1495" s="243"/>
      <c r="U1495" s="243"/>
      <c r="V1495" s="243"/>
      <c r="W1495" s="243"/>
      <c r="X1495" s="147"/>
      <c r="Y1495" s="147"/>
      <c r="Z1495" s="144"/>
      <c r="AA1495" s="145"/>
      <c r="AB1495" s="145"/>
      <c r="AC1495" s="146"/>
      <c r="AD1495" s="144"/>
      <c r="AE1495" s="145"/>
      <c r="AF1495" s="145"/>
      <c r="AG1495" s="146"/>
    </row>
    <row r="1496" spans="1:33" s="29" customFormat="1" ht="14.25" hidden="1" customHeight="1" x14ac:dyDescent="0.2">
      <c r="A1496" s="43"/>
      <c r="B1496" s="43"/>
      <c r="C1496" s="100"/>
      <c r="D1496" s="100"/>
      <c r="E1496" s="110"/>
      <c r="F1496" s="106"/>
      <c r="G1496" s="139"/>
      <c r="H1496" s="139"/>
      <c r="I1496" s="141"/>
      <c r="J1496" s="142"/>
      <c r="K1496" s="142"/>
      <c r="L1496" s="142"/>
      <c r="M1496" s="142"/>
      <c r="N1496" s="142"/>
      <c r="O1496" s="142"/>
      <c r="P1496" s="142"/>
      <c r="Q1496" s="143"/>
      <c r="R1496" s="243"/>
      <c r="S1496" s="243"/>
      <c r="T1496" s="243"/>
      <c r="U1496" s="243"/>
      <c r="V1496" s="243"/>
      <c r="W1496" s="243"/>
      <c r="X1496" s="147"/>
      <c r="Y1496" s="147"/>
      <c r="Z1496" s="144"/>
      <c r="AA1496" s="145"/>
      <c r="AB1496" s="145"/>
      <c r="AC1496" s="146"/>
      <c r="AD1496" s="144"/>
      <c r="AE1496" s="145"/>
      <c r="AF1496" s="145"/>
      <c r="AG1496" s="146"/>
    </row>
    <row r="1497" spans="1:33" s="29" customFormat="1" ht="14.25" hidden="1" customHeight="1" x14ac:dyDescent="0.2">
      <c r="A1497" s="43"/>
      <c r="B1497" s="43"/>
      <c r="C1497" s="100"/>
      <c r="D1497" s="100"/>
      <c r="E1497" s="110"/>
      <c r="F1497" s="106"/>
      <c r="G1497" s="139"/>
      <c r="H1497" s="139"/>
      <c r="I1497" s="141"/>
      <c r="J1497" s="142"/>
      <c r="K1497" s="142"/>
      <c r="L1497" s="142"/>
      <c r="M1497" s="142"/>
      <c r="N1497" s="142"/>
      <c r="O1497" s="142"/>
      <c r="P1497" s="142"/>
      <c r="Q1497" s="143"/>
      <c r="R1497" s="243"/>
      <c r="S1497" s="243"/>
      <c r="T1497" s="243"/>
      <c r="U1497" s="243"/>
      <c r="V1497" s="243"/>
      <c r="W1497" s="243"/>
      <c r="X1497" s="147"/>
      <c r="Y1497" s="147"/>
      <c r="Z1497" s="144"/>
      <c r="AA1497" s="145"/>
      <c r="AB1497" s="145"/>
      <c r="AC1497" s="146"/>
      <c r="AD1497" s="144"/>
      <c r="AE1497" s="145"/>
      <c r="AF1497" s="145"/>
      <c r="AG1497" s="146"/>
    </row>
    <row r="1498" spans="1:33" s="29" customFormat="1" ht="14.25" hidden="1" customHeight="1" x14ac:dyDescent="0.2">
      <c r="A1498" s="43"/>
      <c r="B1498" s="43"/>
      <c r="C1498" s="100"/>
      <c r="D1498" s="100"/>
      <c r="E1498" s="110"/>
      <c r="F1498" s="106"/>
      <c r="G1498" s="139"/>
      <c r="H1498" s="139"/>
      <c r="I1498" s="141"/>
      <c r="J1498" s="142"/>
      <c r="K1498" s="142"/>
      <c r="L1498" s="142"/>
      <c r="M1498" s="142"/>
      <c r="N1498" s="142"/>
      <c r="O1498" s="142"/>
      <c r="P1498" s="142"/>
      <c r="Q1498" s="143"/>
      <c r="R1498" s="243"/>
      <c r="S1498" s="243"/>
      <c r="T1498" s="243"/>
      <c r="U1498" s="243"/>
      <c r="V1498" s="243"/>
      <c r="W1498" s="243"/>
      <c r="X1498" s="147"/>
      <c r="Y1498" s="147"/>
      <c r="Z1498" s="144"/>
      <c r="AA1498" s="145"/>
      <c r="AB1498" s="145"/>
      <c r="AC1498" s="146"/>
      <c r="AD1498" s="144"/>
      <c r="AE1498" s="145"/>
      <c r="AF1498" s="145"/>
      <c r="AG1498" s="146"/>
    </row>
    <row r="1499" spans="1:33" s="29" customFormat="1" ht="14.25" hidden="1" customHeight="1" x14ac:dyDescent="0.2">
      <c r="A1499" s="43"/>
      <c r="B1499" s="43"/>
      <c r="C1499" s="100"/>
      <c r="D1499" s="100"/>
      <c r="E1499" s="110"/>
      <c r="F1499" s="106"/>
      <c r="G1499" s="139"/>
      <c r="H1499" s="139"/>
      <c r="I1499" s="141"/>
      <c r="J1499" s="142"/>
      <c r="K1499" s="142"/>
      <c r="L1499" s="142"/>
      <c r="M1499" s="142"/>
      <c r="N1499" s="142"/>
      <c r="O1499" s="142"/>
      <c r="P1499" s="142"/>
      <c r="Q1499" s="143"/>
      <c r="R1499" s="243"/>
      <c r="S1499" s="243"/>
      <c r="T1499" s="243"/>
      <c r="U1499" s="243"/>
      <c r="V1499" s="243"/>
      <c r="W1499" s="243"/>
      <c r="X1499" s="147"/>
      <c r="Y1499" s="147"/>
      <c r="Z1499" s="144"/>
      <c r="AA1499" s="145"/>
      <c r="AB1499" s="145"/>
      <c r="AC1499" s="146"/>
      <c r="AD1499" s="144"/>
      <c r="AE1499" s="145"/>
      <c r="AF1499" s="145"/>
      <c r="AG1499" s="146"/>
    </row>
    <row r="1500" spans="1:33" s="29" customFormat="1" ht="14.25" hidden="1" customHeight="1" x14ac:dyDescent="0.2">
      <c r="A1500" s="43"/>
      <c r="B1500" s="43"/>
      <c r="C1500" s="100"/>
      <c r="D1500" s="100"/>
      <c r="E1500" s="110"/>
      <c r="F1500" s="106"/>
      <c r="G1500" s="139"/>
      <c r="H1500" s="139"/>
      <c r="I1500" s="141"/>
      <c r="J1500" s="142"/>
      <c r="K1500" s="142"/>
      <c r="L1500" s="142"/>
      <c r="M1500" s="142"/>
      <c r="N1500" s="142"/>
      <c r="O1500" s="142"/>
      <c r="P1500" s="142"/>
      <c r="Q1500" s="143"/>
      <c r="R1500" s="243"/>
      <c r="S1500" s="243"/>
      <c r="T1500" s="243"/>
      <c r="U1500" s="243"/>
      <c r="V1500" s="243"/>
      <c r="W1500" s="243"/>
      <c r="X1500" s="147"/>
      <c r="Y1500" s="147"/>
      <c r="Z1500" s="144"/>
      <c r="AA1500" s="145"/>
      <c r="AB1500" s="145"/>
      <c r="AC1500" s="146"/>
      <c r="AD1500" s="144"/>
      <c r="AE1500" s="145"/>
      <c r="AF1500" s="145"/>
      <c r="AG1500" s="146"/>
    </row>
    <row r="1501" spans="1:33" s="29" customFormat="1" ht="14.25" hidden="1" customHeight="1" x14ac:dyDescent="0.2">
      <c r="A1501" s="43"/>
      <c r="B1501" s="43"/>
      <c r="C1501" s="100"/>
      <c r="D1501" s="100"/>
      <c r="E1501" s="110"/>
      <c r="F1501" s="106"/>
      <c r="G1501" s="139"/>
      <c r="H1501" s="139"/>
      <c r="I1501" s="141"/>
      <c r="J1501" s="142"/>
      <c r="K1501" s="142"/>
      <c r="L1501" s="142"/>
      <c r="M1501" s="142"/>
      <c r="N1501" s="142"/>
      <c r="O1501" s="142"/>
      <c r="P1501" s="142"/>
      <c r="Q1501" s="143"/>
      <c r="R1501" s="243"/>
      <c r="S1501" s="243"/>
      <c r="T1501" s="243"/>
      <c r="U1501" s="243"/>
      <c r="V1501" s="243"/>
      <c r="W1501" s="243"/>
      <c r="X1501" s="147"/>
      <c r="Y1501" s="147"/>
      <c r="Z1501" s="144"/>
      <c r="AA1501" s="145"/>
      <c r="AB1501" s="145"/>
      <c r="AC1501" s="146"/>
      <c r="AD1501" s="144"/>
      <c r="AE1501" s="145"/>
      <c r="AF1501" s="145"/>
      <c r="AG1501" s="146"/>
    </row>
    <row r="1502" spans="1:33" s="29" customFormat="1" ht="14.25" hidden="1" customHeight="1" x14ac:dyDescent="0.2">
      <c r="A1502" s="43"/>
      <c r="B1502" s="43"/>
      <c r="C1502" s="100"/>
      <c r="D1502" s="100"/>
      <c r="E1502" s="110"/>
      <c r="F1502" s="106"/>
      <c r="G1502" s="139"/>
      <c r="H1502" s="139"/>
      <c r="I1502" s="141"/>
      <c r="J1502" s="142"/>
      <c r="K1502" s="142"/>
      <c r="L1502" s="142"/>
      <c r="M1502" s="142"/>
      <c r="N1502" s="142"/>
      <c r="O1502" s="142"/>
      <c r="P1502" s="142"/>
      <c r="Q1502" s="143"/>
      <c r="R1502" s="243"/>
      <c r="S1502" s="243"/>
      <c r="T1502" s="243"/>
      <c r="U1502" s="243"/>
      <c r="V1502" s="243"/>
      <c r="W1502" s="243"/>
      <c r="X1502" s="147"/>
      <c r="Y1502" s="147"/>
      <c r="Z1502" s="144"/>
      <c r="AA1502" s="145"/>
      <c r="AB1502" s="145"/>
      <c r="AC1502" s="146"/>
      <c r="AD1502" s="144"/>
      <c r="AE1502" s="145"/>
      <c r="AF1502" s="145"/>
      <c r="AG1502" s="146"/>
    </row>
    <row r="1503" spans="1:33" s="29" customFormat="1" ht="14.25" hidden="1" customHeight="1" x14ac:dyDescent="0.2">
      <c r="A1503" s="43"/>
      <c r="B1503" s="43"/>
      <c r="C1503" s="262"/>
      <c r="D1503" s="262"/>
      <c r="E1503" s="110"/>
      <c r="F1503" s="106"/>
      <c r="G1503" s="1392"/>
      <c r="H1503" s="1392"/>
      <c r="I1503" s="1034"/>
      <c r="J1503" s="1035"/>
      <c r="K1503" s="1035"/>
      <c r="L1503" s="1035"/>
      <c r="M1503" s="1035"/>
      <c r="N1503" s="1035"/>
      <c r="O1503" s="1035"/>
      <c r="P1503" s="1035"/>
      <c r="Q1503" s="1036"/>
      <c r="R1503" s="1401"/>
      <c r="S1503" s="1401"/>
      <c r="T1503" s="1401"/>
      <c r="U1503" s="1401"/>
      <c r="V1503" s="1401"/>
      <c r="W1503" s="1401"/>
      <c r="X1503" s="992"/>
      <c r="Y1503" s="992"/>
      <c r="Z1503" s="991"/>
      <c r="AA1503" s="992"/>
      <c r="AB1503" s="992"/>
      <c r="AC1503" s="993"/>
      <c r="AD1503" s="991"/>
      <c r="AE1503" s="992"/>
      <c r="AF1503" s="992"/>
      <c r="AG1503" s="993"/>
    </row>
    <row r="1504" spans="1:33" s="29" customFormat="1" ht="14.25" customHeight="1" x14ac:dyDescent="0.2">
      <c r="A1504" s="43"/>
      <c r="B1504" s="43"/>
      <c r="C1504" s="1567" t="s">
        <v>911</v>
      </c>
      <c r="D1504" s="1567"/>
      <c r="E1504" s="47"/>
      <c r="F1504" s="118"/>
      <c r="G1504" s="1568"/>
      <c r="H1504" s="1568"/>
      <c r="I1504" s="976" t="s">
        <v>465</v>
      </c>
      <c r="J1504" s="977"/>
      <c r="K1504" s="977"/>
      <c r="L1504" s="977"/>
      <c r="M1504" s="977"/>
      <c r="N1504" s="977"/>
      <c r="O1504" s="977"/>
      <c r="P1504" s="977"/>
      <c r="Q1504" s="978"/>
      <c r="R1504" s="2111"/>
      <c r="S1504" s="2111"/>
      <c r="T1504" s="2111"/>
      <c r="U1504" s="2111"/>
      <c r="V1504" s="2111"/>
      <c r="W1504" s="2111"/>
      <c r="X1504" s="1837"/>
      <c r="Y1504" s="1837"/>
      <c r="Z1504" s="1836"/>
      <c r="AA1504" s="1837"/>
      <c r="AB1504" s="1837"/>
      <c r="AC1504" s="1838"/>
      <c r="AD1504" s="1836"/>
      <c r="AE1504" s="1837"/>
      <c r="AF1504" s="1837"/>
      <c r="AG1504" s="1838"/>
    </row>
    <row r="1505" spans="1:33" s="29" customFormat="1" ht="14.25" customHeight="1" x14ac:dyDescent="0.2">
      <c r="A1505" s="43"/>
      <c r="B1505" s="43"/>
      <c r="C1505" s="1385" t="s">
        <v>951</v>
      </c>
      <c r="D1505" s="1385"/>
      <c r="E1505" s="130"/>
      <c r="F1505" s="106"/>
      <c r="G1505" s="1570"/>
      <c r="H1505" s="1570"/>
      <c r="I1505" s="1034" t="s">
        <v>948</v>
      </c>
      <c r="J1505" s="1035"/>
      <c r="K1505" s="1035"/>
      <c r="L1505" s="1035"/>
      <c r="M1505" s="1035"/>
      <c r="N1505" s="1035"/>
      <c r="O1505" s="1035"/>
      <c r="P1505" s="1035"/>
      <c r="Q1505" s="1036"/>
      <c r="R1505" s="1401"/>
      <c r="S1505" s="1401"/>
      <c r="T1505" s="1401"/>
      <c r="U1505" s="1401"/>
      <c r="V1505" s="1401"/>
      <c r="W1505" s="1401"/>
      <c r="X1505" s="992"/>
      <c r="Y1505" s="992"/>
      <c r="Z1505" s="991"/>
      <c r="AA1505" s="992"/>
      <c r="AB1505" s="992"/>
      <c r="AC1505" s="993"/>
      <c r="AD1505" s="991"/>
      <c r="AE1505" s="992"/>
      <c r="AF1505" s="992"/>
      <c r="AG1505" s="993"/>
    </row>
    <row r="1506" spans="1:33" s="29" customFormat="1" ht="29.25" customHeight="1" x14ac:dyDescent="0.2">
      <c r="A1506" s="43"/>
      <c r="B1506" s="43"/>
      <c r="C1506" s="1557"/>
      <c r="D1506" s="1557"/>
      <c r="E1506" s="128" t="s">
        <v>160</v>
      </c>
      <c r="F1506" s="42"/>
      <c r="G1506" s="972"/>
      <c r="H1506" s="972"/>
      <c r="I1506" s="961" t="s">
        <v>466</v>
      </c>
      <c r="J1506" s="962"/>
      <c r="K1506" s="962"/>
      <c r="L1506" s="962"/>
      <c r="M1506" s="962"/>
      <c r="N1506" s="962"/>
      <c r="O1506" s="962"/>
      <c r="P1506" s="962"/>
      <c r="Q1506" s="963"/>
      <c r="R1506" s="1401"/>
      <c r="S1506" s="1401"/>
      <c r="T1506" s="1401"/>
      <c r="U1506" s="1401"/>
      <c r="V1506" s="1401"/>
      <c r="W1506" s="1401"/>
      <c r="X1506" s="992"/>
      <c r="Y1506" s="992"/>
      <c r="Z1506" s="991"/>
      <c r="AA1506" s="992"/>
      <c r="AB1506" s="992"/>
      <c r="AC1506" s="993"/>
      <c r="AD1506" s="991"/>
      <c r="AE1506" s="992"/>
      <c r="AF1506" s="992"/>
      <c r="AG1506" s="993"/>
    </row>
    <row r="1507" spans="1:33" s="29" customFormat="1" ht="14.25" customHeight="1" x14ac:dyDescent="0.2">
      <c r="A1507" s="43"/>
      <c r="B1507" s="43"/>
      <c r="C1507" s="1557"/>
      <c r="D1507" s="1557"/>
      <c r="E1507" s="130"/>
      <c r="F1507" s="1738" t="s">
        <v>1028</v>
      </c>
      <c r="G1507" s="1392">
        <v>472</v>
      </c>
      <c r="H1507" s="1392"/>
      <c r="I1507" s="264" t="s">
        <v>467</v>
      </c>
      <c r="J1507" s="265"/>
      <c r="K1507" s="265"/>
      <c r="L1507" s="265"/>
      <c r="M1507" s="265"/>
      <c r="N1507" s="265"/>
      <c r="O1507" s="265"/>
      <c r="P1507" s="265"/>
      <c r="Q1507" s="266"/>
      <c r="R1507" s="953">
        <v>1600000</v>
      </c>
      <c r="S1507" s="953"/>
      <c r="T1507" s="953"/>
      <c r="U1507" s="953">
        <v>1186632.7</v>
      </c>
      <c r="V1507" s="953"/>
      <c r="W1507" s="953"/>
      <c r="X1507" s="1345">
        <f t="shared" ref="X1507:X1544" si="66">(U1507/R1507)</f>
        <v>0.7416454375</v>
      </c>
      <c r="Y1507" s="1345"/>
      <c r="Z1507" s="991"/>
      <c r="AA1507" s="992"/>
      <c r="AB1507" s="992"/>
      <c r="AC1507" s="993"/>
      <c r="AD1507" s="267">
        <f t="shared" si="55"/>
        <v>1186632.7</v>
      </c>
      <c r="AE1507" s="268"/>
      <c r="AF1507" s="268"/>
      <c r="AG1507" s="269"/>
    </row>
    <row r="1508" spans="1:33" s="29" customFormat="1" ht="14.25" customHeight="1" x14ac:dyDescent="0.2">
      <c r="A1508" s="43"/>
      <c r="B1508" s="43"/>
      <c r="C1508" s="1557"/>
      <c r="D1508" s="1557"/>
      <c r="E1508" s="130"/>
      <c r="F1508" s="1738"/>
      <c r="G1508" s="1392">
        <v>472</v>
      </c>
      <c r="H1508" s="1392"/>
      <c r="I1508" s="264" t="s">
        <v>1317</v>
      </c>
      <c r="J1508" s="265"/>
      <c r="K1508" s="265"/>
      <c r="L1508" s="265"/>
      <c r="M1508" s="265"/>
      <c r="N1508" s="265"/>
      <c r="O1508" s="265"/>
      <c r="P1508" s="265"/>
      <c r="Q1508" s="266"/>
      <c r="R1508" s="953">
        <v>34173000</v>
      </c>
      <c r="S1508" s="953"/>
      <c r="T1508" s="953"/>
      <c r="U1508" s="953">
        <v>34173000</v>
      </c>
      <c r="V1508" s="953"/>
      <c r="W1508" s="953"/>
      <c r="X1508" s="1345">
        <f t="shared" si="66"/>
        <v>1</v>
      </c>
      <c r="Y1508" s="1345"/>
      <c r="Z1508" s="991"/>
      <c r="AA1508" s="992"/>
      <c r="AB1508" s="992"/>
      <c r="AC1508" s="993"/>
      <c r="AD1508" s="267">
        <f t="shared" si="55"/>
        <v>34173000</v>
      </c>
      <c r="AE1508" s="268"/>
      <c r="AF1508" s="268"/>
      <c r="AG1508" s="269"/>
    </row>
    <row r="1509" spans="1:33" s="29" customFormat="1" ht="14.25" customHeight="1" x14ac:dyDescent="0.2">
      <c r="A1509" s="43"/>
      <c r="B1509" s="43"/>
      <c r="C1509" s="1557"/>
      <c r="D1509" s="1557"/>
      <c r="E1509" s="130"/>
      <c r="F1509" s="106"/>
      <c r="G1509" s="1396"/>
      <c r="H1509" s="1396"/>
      <c r="I1509" s="264" t="s">
        <v>962</v>
      </c>
      <c r="J1509" s="265"/>
      <c r="K1509" s="265"/>
      <c r="L1509" s="265"/>
      <c r="M1509" s="265"/>
      <c r="N1509" s="265"/>
      <c r="O1509" s="265"/>
      <c r="P1509" s="265"/>
      <c r="Q1509" s="266"/>
      <c r="R1509" s="953"/>
      <c r="S1509" s="953"/>
      <c r="T1509" s="953"/>
      <c r="U1509" s="953"/>
      <c r="V1509" s="953"/>
      <c r="W1509" s="953"/>
      <c r="X1509" s="268"/>
      <c r="Y1509" s="268"/>
      <c r="Z1509" s="991"/>
      <c r="AA1509" s="992"/>
      <c r="AB1509" s="992"/>
      <c r="AC1509" s="993"/>
      <c r="AD1509" s="267"/>
      <c r="AE1509" s="268"/>
      <c r="AF1509" s="268"/>
      <c r="AG1509" s="269"/>
    </row>
    <row r="1510" spans="1:33" s="29" customFormat="1" ht="15.75" customHeight="1" x14ac:dyDescent="0.2">
      <c r="A1510" s="43"/>
      <c r="B1510" s="43"/>
      <c r="C1510" s="1557"/>
      <c r="D1510" s="1557"/>
      <c r="E1510" s="130"/>
      <c r="F1510" s="106"/>
      <c r="G1510" s="263" t="s">
        <v>313</v>
      </c>
      <c r="H1510" s="263"/>
      <c r="I1510" s="264" t="s">
        <v>314</v>
      </c>
      <c r="J1510" s="265"/>
      <c r="K1510" s="265"/>
      <c r="L1510" s="265"/>
      <c r="M1510" s="265"/>
      <c r="N1510" s="265"/>
      <c r="O1510" s="265"/>
      <c r="P1510" s="265"/>
      <c r="Q1510" s="266"/>
      <c r="R1510" s="953">
        <v>1600000</v>
      </c>
      <c r="S1510" s="953"/>
      <c r="T1510" s="953"/>
      <c r="U1510" s="953">
        <v>1186632.7</v>
      </c>
      <c r="V1510" s="953"/>
      <c r="W1510" s="953"/>
      <c r="X1510" s="1345">
        <f t="shared" si="66"/>
        <v>0.7416454375</v>
      </c>
      <c r="Y1510" s="1345"/>
      <c r="Z1510" s="991"/>
      <c r="AA1510" s="992"/>
      <c r="AB1510" s="992"/>
      <c r="AC1510" s="993"/>
      <c r="AD1510" s="267">
        <f t="shared" si="55"/>
        <v>1186632.7</v>
      </c>
      <c r="AE1510" s="268"/>
      <c r="AF1510" s="268"/>
      <c r="AG1510" s="269"/>
    </row>
    <row r="1511" spans="1:33" s="29" customFormat="1" ht="15.75" customHeight="1" x14ac:dyDescent="0.2">
      <c r="A1511" s="43"/>
      <c r="B1511" s="43"/>
      <c r="C1511" s="1395"/>
      <c r="D1511" s="1395"/>
      <c r="E1511" s="110"/>
      <c r="F1511" s="106"/>
      <c r="G1511" s="263" t="s">
        <v>361</v>
      </c>
      <c r="H1511" s="263"/>
      <c r="I1511" s="1542" t="s">
        <v>362</v>
      </c>
      <c r="J1511" s="1543"/>
      <c r="K1511" s="1543"/>
      <c r="L1511" s="1543"/>
      <c r="M1511" s="1543"/>
      <c r="N1511" s="1543"/>
      <c r="O1511" s="1543"/>
      <c r="P1511" s="1543"/>
      <c r="Q1511" s="1544"/>
      <c r="R1511" s="953">
        <v>33453000</v>
      </c>
      <c r="S1511" s="953"/>
      <c r="T1511" s="953"/>
      <c r="U1511" s="953">
        <v>33453000</v>
      </c>
      <c r="V1511" s="953"/>
      <c r="W1511" s="953"/>
      <c r="X1511" s="1345">
        <f t="shared" si="66"/>
        <v>1</v>
      </c>
      <c r="Y1511" s="1345"/>
      <c r="Z1511" s="267"/>
      <c r="AA1511" s="268"/>
      <c r="AB1511" s="268"/>
      <c r="AC1511" s="269"/>
      <c r="AD1511" s="267">
        <f t="shared" si="55"/>
        <v>33453000</v>
      </c>
      <c r="AE1511" s="268"/>
      <c r="AF1511" s="268"/>
      <c r="AG1511" s="269"/>
    </row>
    <row r="1512" spans="1:33" s="29" customFormat="1" ht="25.5" customHeight="1" x14ac:dyDescent="0.2">
      <c r="A1512" s="43"/>
      <c r="B1512" s="43"/>
      <c r="C1512" s="1395"/>
      <c r="D1512" s="1395"/>
      <c r="E1512" s="110"/>
      <c r="F1512" s="106"/>
      <c r="G1512" s="263" t="s">
        <v>1315</v>
      </c>
      <c r="H1512" s="263"/>
      <c r="I1512" s="264" t="s">
        <v>841</v>
      </c>
      <c r="J1512" s="265"/>
      <c r="K1512" s="265"/>
      <c r="L1512" s="265"/>
      <c r="M1512" s="265"/>
      <c r="N1512" s="265"/>
      <c r="O1512" s="265"/>
      <c r="P1512" s="265"/>
      <c r="Q1512" s="266"/>
      <c r="R1512" s="953">
        <v>720000</v>
      </c>
      <c r="S1512" s="953"/>
      <c r="T1512" s="953"/>
      <c r="U1512" s="953">
        <v>720000</v>
      </c>
      <c r="V1512" s="953"/>
      <c r="W1512" s="953"/>
      <c r="X1512" s="1345">
        <f t="shared" si="66"/>
        <v>1</v>
      </c>
      <c r="Y1512" s="1345"/>
      <c r="Z1512" s="267"/>
      <c r="AA1512" s="268"/>
      <c r="AB1512" s="268"/>
      <c r="AC1512" s="269"/>
      <c r="AD1512" s="267">
        <f t="shared" ref="AD1512" si="67">U1512+Z1512</f>
        <v>720000</v>
      </c>
      <c r="AE1512" s="268"/>
      <c r="AF1512" s="268"/>
      <c r="AG1512" s="269"/>
    </row>
    <row r="1513" spans="1:33" s="29" customFormat="1" ht="14.25" customHeight="1" x14ac:dyDescent="0.2">
      <c r="A1513" s="43"/>
      <c r="B1513" s="43"/>
      <c r="C1513" s="1557"/>
      <c r="D1513" s="1557"/>
      <c r="E1513" s="130"/>
      <c r="F1513" s="106"/>
      <c r="G1513" s="1396"/>
      <c r="H1513" s="1396"/>
      <c r="I1513" s="1034" t="s">
        <v>952</v>
      </c>
      <c r="J1513" s="1035"/>
      <c r="K1513" s="1035"/>
      <c r="L1513" s="1035"/>
      <c r="M1513" s="1035"/>
      <c r="N1513" s="1035"/>
      <c r="O1513" s="1035"/>
      <c r="P1513" s="1035"/>
      <c r="Q1513" s="1036"/>
      <c r="R1513" s="1401">
        <f>SUM(R1510:T1512)</f>
        <v>35773000</v>
      </c>
      <c r="S1513" s="1401"/>
      <c r="T1513" s="1401"/>
      <c r="U1513" s="1401">
        <f>SUM(U1510:W1512)</f>
        <v>35359632.700000003</v>
      </c>
      <c r="V1513" s="1401"/>
      <c r="W1513" s="1401"/>
      <c r="X1513" s="1386">
        <f t="shared" si="66"/>
        <v>0.98844471249266219</v>
      </c>
      <c r="Y1513" s="1386"/>
      <c r="Z1513" s="991"/>
      <c r="AA1513" s="992"/>
      <c r="AB1513" s="992"/>
      <c r="AC1513" s="993"/>
      <c r="AD1513" s="991">
        <f t="shared" si="55"/>
        <v>35359632.700000003</v>
      </c>
      <c r="AE1513" s="992"/>
      <c r="AF1513" s="992"/>
      <c r="AG1513" s="993"/>
    </row>
    <row r="1514" spans="1:33" s="29" customFormat="1" ht="23.25" customHeight="1" x14ac:dyDescent="0.2">
      <c r="A1514" s="43"/>
      <c r="B1514" s="43"/>
      <c r="C1514" s="1385" t="s">
        <v>914</v>
      </c>
      <c r="D1514" s="1385"/>
      <c r="E1514" s="130"/>
      <c r="F1514" s="106"/>
      <c r="G1514" s="1570"/>
      <c r="H1514" s="1570"/>
      <c r="I1514" s="1034" t="s">
        <v>949</v>
      </c>
      <c r="J1514" s="1035"/>
      <c r="K1514" s="1035"/>
      <c r="L1514" s="1035"/>
      <c r="M1514" s="1035"/>
      <c r="N1514" s="1035"/>
      <c r="O1514" s="1035"/>
      <c r="P1514" s="1035"/>
      <c r="Q1514" s="1036"/>
      <c r="R1514" s="1401"/>
      <c r="S1514" s="1401"/>
      <c r="T1514" s="1401"/>
      <c r="U1514" s="1401"/>
      <c r="V1514" s="1401"/>
      <c r="W1514" s="1401"/>
      <c r="X1514" s="992"/>
      <c r="Y1514" s="992"/>
      <c r="Z1514" s="991"/>
      <c r="AA1514" s="992"/>
      <c r="AB1514" s="992"/>
      <c r="AC1514" s="993"/>
      <c r="AD1514" s="991"/>
      <c r="AE1514" s="992"/>
      <c r="AF1514" s="992"/>
      <c r="AG1514" s="993"/>
    </row>
    <row r="1515" spans="1:33" s="29" customFormat="1" ht="14.25" customHeight="1" x14ac:dyDescent="0.2">
      <c r="A1515" s="43"/>
      <c r="B1515" s="43"/>
      <c r="C1515" s="1397"/>
      <c r="D1515" s="1397"/>
      <c r="E1515" s="128" t="s">
        <v>160</v>
      </c>
      <c r="F1515" s="42"/>
      <c r="G1515" s="972"/>
      <c r="H1515" s="972"/>
      <c r="I1515" s="961" t="s">
        <v>468</v>
      </c>
      <c r="J1515" s="962"/>
      <c r="K1515" s="962"/>
      <c r="L1515" s="962"/>
      <c r="M1515" s="962"/>
      <c r="N1515" s="962"/>
      <c r="O1515" s="962"/>
      <c r="P1515" s="962"/>
      <c r="Q1515" s="963"/>
      <c r="R1515" s="1401"/>
      <c r="S1515" s="1401"/>
      <c r="T1515" s="1401"/>
      <c r="U1515" s="1401"/>
      <c r="V1515" s="1401"/>
      <c r="W1515" s="1401"/>
      <c r="X1515" s="992"/>
      <c r="Y1515" s="992"/>
      <c r="Z1515" s="991"/>
      <c r="AA1515" s="992"/>
      <c r="AB1515" s="992"/>
      <c r="AC1515" s="993"/>
      <c r="AD1515" s="991"/>
      <c r="AE1515" s="992"/>
      <c r="AF1515" s="992"/>
      <c r="AG1515" s="993"/>
    </row>
    <row r="1516" spans="1:33" s="29" customFormat="1" ht="14.25" customHeight="1" x14ac:dyDescent="0.2">
      <c r="A1516" s="43"/>
      <c r="B1516" s="43"/>
      <c r="C1516" s="1395"/>
      <c r="D1516" s="1395"/>
      <c r="E1516" s="110"/>
      <c r="F1516" s="106" t="s">
        <v>1029</v>
      </c>
      <c r="G1516" s="1396">
        <v>423</v>
      </c>
      <c r="H1516" s="1396"/>
      <c r="I1516" s="264" t="s">
        <v>469</v>
      </c>
      <c r="J1516" s="265"/>
      <c r="K1516" s="265"/>
      <c r="L1516" s="265"/>
      <c r="M1516" s="265"/>
      <c r="N1516" s="265"/>
      <c r="O1516" s="265"/>
      <c r="P1516" s="265"/>
      <c r="Q1516" s="266"/>
      <c r="R1516" s="953">
        <v>200000</v>
      </c>
      <c r="S1516" s="953"/>
      <c r="T1516" s="953"/>
      <c r="U1516" s="953">
        <v>32000</v>
      </c>
      <c r="V1516" s="953"/>
      <c r="W1516" s="953"/>
      <c r="X1516" s="1345">
        <f t="shared" si="66"/>
        <v>0.16</v>
      </c>
      <c r="Y1516" s="1345"/>
      <c r="Z1516" s="267"/>
      <c r="AA1516" s="268"/>
      <c r="AB1516" s="268"/>
      <c r="AC1516" s="269"/>
      <c r="AD1516" s="267">
        <f t="shared" si="55"/>
        <v>32000</v>
      </c>
      <c r="AE1516" s="268"/>
      <c r="AF1516" s="268"/>
      <c r="AG1516" s="269"/>
    </row>
    <row r="1517" spans="1:33" s="29" customFormat="1" ht="14.25" customHeight="1" x14ac:dyDescent="0.2">
      <c r="A1517" s="43"/>
      <c r="B1517" s="43"/>
      <c r="C1517" s="1395"/>
      <c r="D1517" s="1395"/>
      <c r="E1517" s="110"/>
      <c r="F1517" s="106"/>
      <c r="G1517" s="1396"/>
      <c r="H1517" s="1396"/>
      <c r="I1517" s="264" t="s">
        <v>963</v>
      </c>
      <c r="J1517" s="265"/>
      <c r="K1517" s="265"/>
      <c r="L1517" s="265"/>
      <c r="M1517" s="265"/>
      <c r="N1517" s="265"/>
      <c r="O1517" s="265"/>
      <c r="P1517" s="265"/>
      <c r="Q1517" s="266"/>
      <c r="R1517" s="953"/>
      <c r="S1517" s="953"/>
      <c r="T1517" s="953"/>
      <c r="U1517" s="953"/>
      <c r="V1517" s="953"/>
      <c r="W1517" s="953"/>
      <c r="X1517" s="268"/>
      <c r="Y1517" s="268"/>
      <c r="Z1517" s="267"/>
      <c r="AA1517" s="268"/>
      <c r="AB1517" s="268"/>
      <c r="AC1517" s="269"/>
      <c r="AD1517" s="267"/>
      <c r="AE1517" s="268"/>
      <c r="AF1517" s="268"/>
      <c r="AG1517" s="269"/>
    </row>
    <row r="1518" spans="1:33" s="29" customFormat="1" ht="13.5" customHeight="1" x14ac:dyDescent="0.2">
      <c r="A1518" s="43"/>
      <c r="B1518" s="43"/>
      <c r="C1518" s="1395"/>
      <c r="D1518" s="1395"/>
      <c r="E1518" s="110"/>
      <c r="F1518" s="106"/>
      <c r="G1518" s="263" t="s">
        <v>313</v>
      </c>
      <c r="H1518" s="263"/>
      <c r="I1518" s="264" t="s">
        <v>314</v>
      </c>
      <c r="J1518" s="265"/>
      <c r="K1518" s="265"/>
      <c r="L1518" s="265"/>
      <c r="M1518" s="265"/>
      <c r="N1518" s="265"/>
      <c r="O1518" s="265"/>
      <c r="P1518" s="265"/>
      <c r="Q1518" s="266"/>
      <c r="R1518" s="953">
        <f>SUM(R1516:R1517)</f>
        <v>200000</v>
      </c>
      <c r="S1518" s="953"/>
      <c r="T1518" s="953"/>
      <c r="U1518" s="953">
        <f>SUM(U1516:U1517)</f>
        <v>32000</v>
      </c>
      <c r="V1518" s="953"/>
      <c r="W1518" s="953"/>
      <c r="X1518" s="1345">
        <f t="shared" si="66"/>
        <v>0.16</v>
      </c>
      <c r="Y1518" s="1345"/>
      <c r="Z1518" s="267"/>
      <c r="AA1518" s="268"/>
      <c r="AB1518" s="268"/>
      <c r="AC1518" s="269"/>
      <c r="AD1518" s="267">
        <f t="shared" si="55"/>
        <v>32000</v>
      </c>
      <c r="AE1518" s="268"/>
      <c r="AF1518" s="268"/>
      <c r="AG1518" s="269"/>
    </row>
    <row r="1519" spans="1:33" s="29" customFormat="1" ht="14.25" customHeight="1" x14ac:dyDescent="0.2">
      <c r="A1519" s="43"/>
      <c r="B1519" s="43"/>
      <c r="C1519" s="1395"/>
      <c r="D1519" s="1395"/>
      <c r="E1519" s="110"/>
      <c r="F1519" s="106"/>
      <c r="G1519" s="1396"/>
      <c r="H1519" s="1396"/>
      <c r="I1519" s="1034" t="s">
        <v>953</v>
      </c>
      <c r="J1519" s="1035"/>
      <c r="K1519" s="1035"/>
      <c r="L1519" s="1035"/>
      <c r="M1519" s="1035"/>
      <c r="N1519" s="1035"/>
      <c r="O1519" s="1035"/>
      <c r="P1519" s="1035"/>
      <c r="Q1519" s="1036"/>
      <c r="R1519" s="1401">
        <f>SUM(R1518)</f>
        <v>200000</v>
      </c>
      <c r="S1519" s="1401"/>
      <c r="T1519" s="1401"/>
      <c r="U1519" s="1401">
        <f>SUM(U1518)</f>
        <v>32000</v>
      </c>
      <c r="V1519" s="1401"/>
      <c r="W1519" s="1401"/>
      <c r="X1519" s="1386">
        <f t="shared" si="66"/>
        <v>0.16</v>
      </c>
      <c r="Y1519" s="1386"/>
      <c r="Z1519" s="991"/>
      <c r="AA1519" s="992"/>
      <c r="AB1519" s="992"/>
      <c r="AC1519" s="993"/>
      <c r="AD1519" s="991">
        <f t="shared" si="55"/>
        <v>32000</v>
      </c>
      <c r="AE1519" s="992"/>
      <c r="AF1519" s="992"/>
      <c r="AG1519" s="993"/>
    </row>
    <row r="1520" spans="1:33" s="29" customFormat="1" ht="27" customHeight="1" x14ac:dyDescent="0.2">
      <c r="A1520" s="43"/>
      <c r="B1520" s="43"/>
      <c r="C1520" s="1385" t="s">
        <v>915</v>
      </c>
      <c r="D1520" s="1385"/>
      <c r="E1520" s="130"/>
      <c r="F1520" s="106"/>
      <c r="G1520" s="1398"/>
      <c r="H1520" s="1398"/>
      <c r="I1520" s="1034" t="s">
        <v>470</v>
      </c>
      <c r="J1520" s="1035"/>
      <c r="K1520" s="1035"/>
      <c r="L1520" s="1035"/>
      <c r="M1520" s="1035"/>
      <c r="N1520" s="1035"/>
      <c r="O1520" s="1035"/>
      <c r="P1520" s="1035"/>
      <c r="Q1520" s="1036"/>
      <c r="R1520" s="953"/>
      <c r="S1520" s="953"/>
      <c r="T1520" s="953"/>
      <c r="U1520" s="953"/>
      <c r="V1520" s="953"/>
      <c r="W1520" s="953"/>
      <c r="X1520" s="268"/>
      <c r="Y1520" s="268"/>
      <c r="Z1520" s="267"/>
      <c r="AA1520" s="268"/>
      <c r="AB1520" s="268"/>
      <c r="AC1520" s="269"/>
      <c r="AD1520" s="267"/>
      <c r="AE1520" s="268"/>
      <c r="AF1520" s="268"/>
      <c r="AG1520" s="269"/>
    </row>
    <row r="1521" spans="1:33" s="29" customFormat="1" ht="14.25" customHeight="1" x14ac:dyDescent="0.2">
      <c r="A1521" s="43"/>
      <c r="B1521" s="43"/>
      <c r="C1521" s="1397"/>
      <c r="D1521" s="1397"/>
      <c r="E1521" s="128" t="s">
        <v>162</v>
      </c>
      <c r="F1521" s="42"/>
      <c r="G1521" s="972"/>
      <c r="H1521" s="972"/>
      <c r="I1521" s="961" t="s">
        <v>468</v>
      </c>
      <c r="J1521" s="962"/>
      <c r="K1521" s="962"/>
      <c r="L1521" s="962"/>
      <c r="M1521" s="962"/>
      <c r="N1521" s="962"/>
      <c r="O1521" s="962"/>
      <c r="P1521" s="962"/>
      <c r="Q1521" s="963"/>
      <c r="R1521" s="953"/>
      <c r="S1521" s="953"/>
      <c r="T1521" s="953"/>
      <c r="U1521" s="953"/>
      <c r="V1521" s="953"/>
      <c r="W1521" s="953"/>
      <c r="X1521" s="268"/>
      <c r="Y1521" s="268"/>
      <c r="Z1521" s="267"/>
      <c r="AA1521" s="268"/>
      <c r="AB1521" s="268"/>
      <c r="AC1521" s="269"/>
      <c r="AD1521" s="267"/>
      <c r="AE1521" s="268"/>
      <c r="AF1521" s="268"/>
      <c r="AG1521" s="269"/>
    </row>
    <row r="1522" spans="1:33" s="29" customFormat="1" ht="14.25" customHeight="1" x14ac:dyDescent="0.2">
      <c r="A1522" s="43"/>
      <c r="B1522" s="43"/>
      <c r="C1522" s="1395"/>
      <c r="D1522" s="1395"/>
      <c r="E1522" s="110"/>
      <c r="F1522" s="106" t="s">
        <v>1031</v>
      </c>
      <c r="G1522" s="1396">
        <v>424</v>
      </c>
      <c r="H1522" s="1396"/>
      <c r="I1522" s="264" t="s">
        <v>471</v>
      </c>
      <c r="J1522" s="265"/>
      <c r="K1522" s="265"/>
      <c r="L1522" s="265"/>
      <c r="M1522" s="265"/>
      <c r="N1522" s="265"/>
      <c r="O1522" s="265"/>
      <c r="P1522" s="265"/>
      <c r="Q1522" s="266"/>
      <c r="R1522" s="953">
        <v>700000</v>
      </c>
      <c r="S1522" s="953"/>
      <c r="T1522" s="953"/>
      <c r="U1522" s="953">
        <v>691358.03</v>
      </c>
      <c r="V1522" s="953"/>
      <c r="W1522" s="953"/>
      <c r="X1522" s="1345">
        <f t="shared" si="66"/>
        <v>0.98765432857142865</v>
      </c>
      <c r="Y1522" s="1345"/>
      <c r="Z1522" s="267"/>
      <c r="AA1522" s="268"/>
      <c r="AB1522" s="268"/>
      <c r="AC1522" s="269"/>
      <c r="AD1522" s="267">
        <f t="shared" si="55"/>
        <v>691358.03</v>
      </c>
      <c r="AE1522" s="268"/>
      <c r="AF1522" s="268"/>
      <c r="AG1522" s="269"/>
    </row>
    <row r="1523" spans="1:33" s="29" customFormat="1" ht="14.25" customHeight="1" x14ac:dyDescent="0.2">
      <c r="A1523" s="43"/>
      <c r="B1523" s="43"/>
      <c r="C1523" s="1395"/>
      <c r="D1523" s="1395"/>
      <c r="E1523" s="110"/>
      <c r="F1523" s="106"/>
      <c r="G1523" s="1396"/>
      <c r="H1523" s="1396"/>
      <c r="I1523" s="264" t="s">
        <v>969</v>
      </c>
      <c r="J1523" s="265"/>
      <c r="K1523" s="265"/>
      <c r="L1523" s="265"/>
      <c r="M1523" s="265"/>
      <c r="N1523" s="265"/>
      <c r="O1523" s="265"/>
      <c r="P1523" s="265"/>
      <c r="Q1523" s="266"/>
      <c r="R1523" s="953"/>
      <c r="S1523" s="953"/>
      <c r="T1523" s="953"/>
      <c r="U1523" s="953"/>
      <c r="V1523" s="953"/>
      <c r="W1523" s="953"/>
      <c r="X1523" s="268"/>
      <c r="Y1523" s="268"/>
      <c r="Z1523" s="267"/>
      <c r="AA1523" s="268"/>
      <c r="AB1523" s="268"/>
      <c r="AC1523" s="269"/>
      <c r="AD1523" s="267"/>
      <c r="AE1523" s="268"/>
      <c r="AF1523" s="268"/>
      <c r="AG1523" s="269"/>
    </row>
    <row r="1524" spans="1:33" s="29" customFormat="1" ht="14.25" customHeight="1" x14ac:dyDescent="0.2">
      <c r="A1524" s="43"/>
      <c r="B1524" s="43"/>
      <c r="C1524" s="1395"/>
      <c r="D1524" s="1395"/>
      <c r="E1524" s="110"/>
      <c r="F1524" s="106"/>
      <c r="G1524" s="263" t="s">
        <v>313</v>
      </c>
      <c r="H1524" s="263"/>
      <c r="I1524" s="264" t="s">
        <v>314</v>
      </c>
      <c r="J1524" s="265"/>
      <c r="K1524" s="265"/>
      <c r="L1524" s="265"/>
      <c r="M1524" s="265"/>
      <c r="N1524" s="265"/>
      <c r="O1524" s="265"/>
      <c r="P1524" s="265"/>
      <c r="Q1524" s="266"/>
      <c r="R1524" s="953">
        <f>SUM(R1522:R1522)</f>
        <v>700000</v>
      </c>
      <c r="S1524" s="953"/>
      <c r="T1524" s="953"/>
      <c r="U1524" s="953">
        <f>SUM(U1522:U1522)</f>
        <v>691358.03</v>
      </c>
      <c r="V1524" s="953"/>
      <c r="W1524" s="953"/>
      <c r="X1524" s="1345">
        <f t="shared" si="66"/>
        <v>0.98765432857142865</v>
      </c>
      <c r="Y1524" s="1345"/>
      <c r="Z1524" s="267"/>
      <c r="AA1524" s="268"/>
      <c r="AB1524" s="268"/>
      <c r="AC1524" s="269"/>
      <c r="AD1524" s="267">
        <f t="shared" si="55"/>
        <v>691358.03</v>
      </c>
      <c r="AE1524" s="268"/>
      <c r="AF1524" s="268"/>
      <c r="AG1524" s="269"/>
    </row>
    <row r="1525" spans="1:33" s="29" customFormat="1" ht="14.25" customHeight="1" x14ac:dyDescent="0.2">
      <c r="A1525" s="43"/>
      <c r="B1525" s="43"/>
      <c r="C1525" s="1395"/>
      <c r="D1525" s="1395"/>
      <c r="E1525" s="110"/>
      <c r="F1525" s="106"/>
      <c r="G1525" s="1396"/>
      <c r="H1525" s="1396"/>
      <c r="I1525" s="1034" t="s">
        <v>954</v>
      </c>
      <c r="J1525" s="1035"/>
      <c r="K1525" s="1035"/>
      <c r="L1525" s="1035"/>
      <c r="M1525" s="1035"/>
      <c r="N1525" s="1035"/>
      <c r="O1525" s="1035"/>
      <c r="P1525" s="1035"/>
      <c r="Q1525" s="1036"/>
      <c r="R1525" s="1401">
        <f>SUM(R1524)</f>
        <v>700000</v>
      </c>
      <c r="S1525" s="1401"/>
      <c r="T1525" s="1401"/>
      <c r="U1525" s="1401">
        <f>SUM(U1524)</f>
        <v>691358.03</v>
      </c>
      <c r="V1525" s="1401"/>
      <c r="W1525" s="1401"/>
      <c r="X1525" s="1386">
        <f t="shared" si="66"/>
        <v>0.98765432857142865</v>
      </c>
      <c r="Y1525" s="1386"/>
      <c r="Z1525" s="991"/>
      <c r="AA1525" s="992"/>
      <c r="AB1525" s="992"/>
      <c r="AC1525" s="993"/>
      <c r="AD1525" s="991">
        <f t="shared" si="55"/>
        <v>691358.03</v>
      </c>
      <c r="AE1525" s="992"/>
      <c r="AF1525" s="992"/>
      <c r="AG1525" s="993"/>
    </row>
    <row r="1526" spans="1:33" s="29" customFormat="1" ht="29.25" customHeight="1" x14ac:dyDescent="0.2">
      <c r="A1526" s="43"/>
      <c r="B1526" s="43"/>
      <c r="C1526" s="1385" t="s">
        <v>917</v>
      </c>
      <c r="D1526" s="1385"/>
      <c r="E1526" s="130"/>
      <c r="F1526" s="106"/>
      <c r="G1526" s="1398"/>
      <c r="H1526" s="1398"/>
      <c r="I1526" s="1034" t="s">
        <v>950</v>
      </c>
      <c r="J1526" s="1035"/>
      <c r="K1526" s="1035"/>
      <c r="L1526" s="1035"/>
      <c r="M1526" s="1035"/>
      <c r="N1526" s="1035"/>
      <c r="O1526" s="1035"/>
      <c r="P1526" s="1035"/>
      <c r="Q1526" s="1036"/>
      <c r="R1526" s="953"/>
      <c r="S1526" s="953"/>
      <c r="T1526" s="953"/>
      <c r="U1526" s="953"/>
      <c r="V1526" s="953"/>
      <c r="W1526" s="953"/>
      <c r="X1526" s="268"/>
      <c r="Y1526" s="268"/>
      <c r="Z1526" s="267"/>
      <c r="AA1526" s="268"/>
      <c r="AB1526" s="268"/>
      <c r="AC1526" s="269"/>
      <c r="AD1526" s="267"/>
      <c r="AE1526" s="268"/>
      <c r="AF1526" s="268"/>
      <c r="AG1526" s="269"/>
    </row>
    <row r="1527" spans="1:33" s="29" customFormat="1" ht="14.25" customHeight="1" x14ac:dyDescent="0.2">
      <c r="A1527" s="43"/>
      <c r="B1527" s="43"/>
      <c r="C1527" s="1397"/>
      <c r="D1527" s="1397"/>
      <c r="E1527" s="128" t="s">
        <v>154</v>
      </c>
      <c r="F1527" s="42"/>
      <c r="G1527" s="972"/>
      <c r="H1527" s="972"/>
      <c r="I1527" s="961" t="s">
        <v>472</v>
      </c>
      <c r="J1527" s="962"/>
      <c r="K1527" s="962"/>
      <c r="L1527" s="962"/>
      <c r="M1527" s="962"/>
      <c r="N1527" s="962"/>
      <c r="O1527" s="962"/>
      <c r="P1527" s="962"/>
      <c r="Q1527" s="963"/>
      <c r="R1527" s="953"/>
      <c r="S1527" s="953"/>
      <c r="T1527" s="953"/>
      <c r="U1527" s="953"/>
      <c r="V1527" s="953"/>
      <c r="W1527" s="953"/>
      <c r="X1527" s="268"/>
      <c r="Y1527" s="268"/>
      <c r="Z1527" s="267"/>
      <c r="AA1527" s="268"/>
      <c r="AB1527" s="268"/>
      <c r="AC1527" s="269"/>
      <c r="AD1527" s="267"/>
      <c r="AE1527" s="268"/>
      <c r="AF1527" s="268"/>
      <c r="AG1527" s="269"/>
    </row>
    <row r="1528" spans="1:33" s="29" customFormat="1" ht="14.25" customHeight="1" x14ac:dyDescent="0.2">
      <c r="A1528" s="43"/>
      <c r="B1528" s="43"/>
      <c r="C1528" s="262"/>
      <c r="D1528" s="262"/>
      <c r="E1528" s="110"/>
      <c r="F1528" s="106" t="s">
        <v>1025</v>
      </c>
      <c r="G1528" s="1392">
        <v>481</v>
      </c>
      <c r="H1528" s="1392"/>
      <c r="I1528" s="267" t="s">
        <v>473</v>
      </c>
      <c r="J1528" s="268"/>
      <c r="K1528" s="268"/>
      <c r="L1528" s="268"/>
      <c r="M1528" s="268"/>
      <c r="N1528" s="268"/>
      <c r="O1528" s="268"/>
      <c r="P1528" s="268"/>
      <c r="Q1528" s="269"/>
      <c r="R1528" s="953">
        <v>5498000</v>
      </c>
      <c r="S1528" s="953"/>
      <c r="T1528" s="953"/>
      <c r="U1528" s="953">
        <v>5498000</v>
      </c>
      <c r="V1528" s="953"/>
      <c r="W1528" s="953"/>
      <c r="X1528" s="1345">
        <f t="shared" si="66"/>
        <v>1</v>
      </c>
      <c r="Y1528" s="1345"/>
      <c r="Z1528" s="267"/>
      <c r="AA1528" s="268"/>
      <c r="AB1528" s="268"/>
      <c r="AC1528" s="269"/>
      <c r="AD1528" s="267">
        <f t="shared" si="55"/>
        <v>5498000</v>
      </c>
      <c r="AE1528" s="268"/>
      <c r="AF1528" s="268"/>
      <c r="AG1528" s="269"/>
    </row>
    <row r="1529" spans="1:33" s="29" customFormat="1" ht="14.25" customHeight="1" x14ac:dyDescent="0.2">
      <c r="A1529" s="43"/>
      <c r="B1529" s="43"/>
      <c r="C1529" s="262"/>
      <c r="D1529" s="262"/>
      <c r="E1529" s="110"/>
      <c r="F1529" s="106"/>
      <c r="G1529" s="1396"/>
      <c r="H1529" s="1396"/>
      <c r="I1529" s="264" t="s">
        <v>964</v>
      </c>
      <c r="J1529" s="265"/>
      <c r="K1529" s="265"/>
      <c r="L1529" s="265"/>
      <c r="M1529" s="265"/>
      <c r="N1529" s="265"/>
      <c r="O1529" s="265"/>
      <c r="P1529" s="265"/>
      <c r="Q1529" s="266"/>
      <c r="R1529" s="953"/>
      <c r="S1529" s="953"/>
      <c r="T1529" s="953"/>
      <c r="U1529" s="953"/>
      <c r="V1529" s="953"/>
      <c r="W1529" s="953"/>
      <c r="X1529" s="268"/>
      <c r="Y1529" s="268"/>
      <c r="Z1529" s="267"/>
      <c r="AA1529" s="268"/>
      <c r="AB1529" s="268"/>
      <c r="AC1529" s="269"/>
      <c r="AD1529" s="267"/>
      <c r="AE1529" s="268"/>
      <c r="AF1529" s="268"/>
      <c r="AG1529" s="269"/>
    </row>
    <row r="1530" spans="1:33" s="29" customFormat="1" ht="14.25" customHeight="1" x14ac:dyDescent="0.2">
      <c r="A1530" s="43"/>
      <c r="B1530" s="43"/>
      <c r="C1530" s="262"/>
      <c r="D1530" s="262"/>
      <c r="E1530" s="110"/>
      <c r="F1530" s="106"/>
      <c r="G1530" s="263" t="s">
        <v>313</v>
      </c>
      <c r="H1530" s="263"/>
      <c r="I1530" s="264" t="s">
        <v>314</v>
      </c>
      <c r="J1530" s="265"/>
      <c r="K1530" s="265"/>
      <c r="L1530" s="265"/>
      <c r="M1530" s="265"/>
      <c r="N1530" s="265"/>
      <c r="O1530" s="265"/>
      <c r="P1530" s="265"/>
      <c r="Q1530" s="266"/>
      <c r="R1530" s="953">
        <f>R1528</f>
        <v>5498000</v>
      </c>
      <c r="S1530" s="953"/>
      <c r="T1530" s="953"/>
      <c r="U1530" s="953">
        <f>U1528</f>
        <v>5498000</v>
      </c>
      <c r="V1530" s="953"/>
      <c r="W1530" s="953"/>
      <c r="X1530" s="1345">
        <f t="shared" si="66"/>
        <v>1</v>
      </c>
      <c r="Y1530" s="1345"/>
      <c r="Z1530" s="267"/>
      <c r="AA1530" s="268"/>
      <c r="AB1530" s="268"/>
      <c r="AC1530" s="269"/>
      <c r="AD1530" s="267">
        <f t="shared" si="55"/>
        <v>5498000</v>
      </c>
      <c r="AE1530" s="268"/>
      <c r="AF1530" s="268"/>
      <c r="AG1530" s="269"/>
    </row>
    <row r="1531" spans="1:33" s="29" customFormat="1" ht="14.25" customHeight="1" x14ac:dyDescent="0.2">
      <c r="A1531" s="43"/>
      <c r="B1531" s="43"/>
      <c r="C1531" s="262"/>
      <c r="D1531" s="262"/>
      <c r="E1531" s="110"/>
      <c r="F1531" s="106"/>
      <c r="G1531" s="1392"/>
      <c r="H1531" s="1392"/>
      <c r="I1531" s="1034" t="s">
        <v>956</v>
      </c>
      <c r="J1531" s="1035"/>
      <c r="K1531" s="1035"/>
      <c r="L1531" s="1035"/>
      <c r="M1531" s="1035"/>
      <c r="N1531" s="1035"/>
      <c r="O1531" s="1035"/>
      <c r="P1531" s="1035"/>
      <c r="Q1531" s="1036"/>
      <c r="R1531" s="1401">
        <f>R1530</f>
        <v>5498000</v>
      </c>
      <c r="S1531" s="1401"/>
      <c r="T1531" s="1401"/>
      <c r="U1531" s="1401">
        <f>U1530</f>
        <v>5498000</v>
      </c>
      <c r="V1531" s="1401"/>
      <c r="W1531" s="1401"/>
      <c r="X1531" s="1386">
        <f t="shared" si="66"/>
        <v>1</v>
      </c>
      <c r="Y1531" s="1386"/>
      <c r="Z1531" s="991"/>
      <c r="AA1531" s="992"/>
      <c r="AB1531" s="992"/>
      <c r="AC1531" s="993"/>
      <c r="AD1531" s="991">
        <f t="shared" si="55"/>
        <v>5498000</v>
      </c>
      <c r="AE1531" s="992"/>
      <c r="AF1531" s="992"/>
      <c r="AG1531" s="993"/>
    </row>
    <row r="1532" spans="1:33" s="29" customFormat="1" ht="14.25" customHeight="1" x14ac:dyDescent="0.2">
      <c r="A1532" s="43"/>
      <c r="B1532" s="43"/>
      <c r="C1532" s="1385" t="s">
        <v>918</v>
      </c>
      <c r="D1532" s="1385"/>
      <c r="E1532" s="130"/>
      <c r="F1532" s="106"/>
      <c r="G1532" s="1398"/>
      <c r="H1532" s="1398"/>
      <c r="I1532" s="1034" t="s">
        <v>474</v>
      </c>
      <c r="J1532" s="1035"/>
      <c r="K1532" s="1035"/>
      <c r="L1532" s="1035"/>
      <c r="M1532" s="1035"/>
      <c r="N1532" s="1035"/>
      <c r="O1532" s="1035"/>
      <c r="P1532" s="1035"/>
      <c r="Q1532" s="1036"/>
      <c r="R1532" s="953"/>
      <c r="S1532" s="953"/>
      <c r="T1532" s="953"/>
      <c r="U1532" s="953"/>
      <c r="V1532" s="953"/>
      <c r="W1532" s="953"/>
      <c r="X1532" s="268"/>
      <c r="Y1532" s="268"/>
      <c r="Z1532" s="267"/>
      <c r="AA1532" s="268"/>
      <c r="AB1532" s="268"/>
      <c r="AC1532" s="269"/>
      <c r="AD1532" s="267"/>
      <c r="AE1532" s="268"/>
      <c r="AF1532" s="268"/>
      <c r="AG1532" s="269"/>
    </row>
    <row r="1533" spans="1:33" s="29" customFormat="1" ht="14.25" customHeight="1" x14ac:dyDescent="0.2">
      <c r="A1533" s="43"/>
      <c r="B1533" s="43"/>
      <c r="C1533" s="1397"/>
      <c r="D1533" s="1397"/>
      <c r="E1533" s="128" t="s">
        <v>158</v>
      </c>
      <c r="F1533" s="42"/>
      <c r="G1533" s="972"/>
      <c r="H1533" s="972"/>
      <c r="I1533" s="961" t="s">
        <v>475</v>
      </c>
      <c r="J1533" s="962"/>
      <c r="K1533" s="962"/>
      <c r="L1533" s="962"/>
      <c r="M1533" s="962"/>
      <c r="N1533" s="962"/>
      <c r="O1533" s="962"/>
      <c r="P1533" s="962"/>
      <c r="Q1533" s="963"/>
      <c r="R1533" s="953"/>
      <c r="S1533" s="953"/>
      <c r="T1533" s="953"/>
      <c r="U1533" s="953"/>
      <c r="V1533" s="953"/>
      <c r="W1533" s="953"/>
      <c r="X1533" s="268"/>
      <c r="Y1533" s="268"/>
      <c r="Z1533" s="267"/>
      <c r="AA1533" s="268"/>
      <c r="AB1533" s="268"/>
      <c r="AC1533" s="269"/>
      <c r="AD1533" s="267"/>
      <c r="AE1533" s="268"/>
      <c r="AF1533" s="268"/>
      <c r="AG1533" s="269"/>
    </row>
    <row r="1534" spans="1:33" s="29" customFormat="1" ht="14.25" customHeight="1" x14ac:dyDescent="0.2">
      <c r="A1534" s="43"/>
      <c r="B1534" s="43"/>
      <c r="C1534" s="1728"/>
      <c r="D1534" s="1728"/>
      <c r="E1534" s="110"/>
      <c r="F1534" s="106"/>
      <c r="G1534" s="1398">
        <v>472</v>
      </c>
      <c r="H1534" s="1398"/>
      <c r="I1534" s="1034" t="s">
        <v>476</v>
      </c>
      <c r="J1534" s="1035"/>
      <c r="K1534" s="1035"/>
      <c r="L1534" s="1035"/>
      <c r="M1534" s="1035"/>
      <c r="N1534" s="1035"/>
      <c r="O1534" s="1035"/>
      <c r="P1534" s="1035"/>
      <c r="Q1534" s="1036"/>
      <c r="R1534" s="1401">
        <f>SUM(R1535:R1538)</f>
        <v>37810000</v>
      </c>
      <c r="S1534" s="1401"/>
      <c r="T1534" s="1401"/>
      <c r="U1534" s="1401">
        <f>SUM(U1535:U1538)</f>
        <v>37787073.189999998</v>
      </c>
      <c r="V1534" s="1401"/>
      <c r="W1534" s="1401"/>
      <c r="X1534" s="1345">
        <f t="shared" si="66"/>
        <v>0.99939363104998669</v>
      </c>
      <c r="Y1534" s="1345"/>
      <c r="Z1534" s="991"/>
      <c r="AA1534" s="992"/>
      <c r="AB1534" s="992"/>
      <c r="AC1534" s="993"/>
      <c r="AD1534" s="991">
        <f t="shared" si="55"/>
        <v>37787073.189999998</v>
      </c>
      <c r="AE1534" s="992"/>
      <c r="AF1534" s="992"/>
      <c r="AG1534" s="993"/>
    </row>
    <row r="1535" spans="1:33" s="29" customFormat="1" ht="14.25" customHeight="1" x14ac:dyDescent="0.2">
      <c r="A1535" s="43"/>
      <c r="B1535" s="43"/>
      <c r="C1535" s="1728"/>
      <c r="D1535" s="1728"/>
      <c r="E1535" s="110"/>
      <c r="F1535" s="106"/>
      <c r="G1535" s="1396"/>
      <c r="H1535" s="1396"/>
      <c r="I1535" s="1381" t="s">
        <v>477</v>
      </c>
      <c r="J1535" s="1382"/>
      <c r="K1535" s="1382"/>
      <c r="L1535" s="1382"/>
      <c r="M1535" s="1382"/>
      <c r="N1535" s="1382"/>
      <c r="O1535" s="1382"/>
      <c r="P1535" s="1382"/>
      <c r="Q1535" s="1383"/>
      <c r="R1535" s="2114">
        <v>7590000</v>
      </c>
      <c r="S1535" s="2114"/>
      <c r="T1535" s="2114"/>
      <c r="U1535" s="2114">
        <v>7581320.5700000003</v>
      </c>
      <c r="V1535" s="2114"/>
      <c r="W1535" s="2114"/>
      <c r="X1535" s="1345">
        <f t="shared" si="66"/>
        <v>0.99885646508563908</v>
      </c>
      <c r="Y1535" s="1345"/>
      <c r="Z1535" s="267"/>
      <c r="AA1535" s="268"/>
      <c r="AB1535" s="268"/>
      <c r="AC1535" s="269"/>
      <c r="AD1535" s="2153">
        <f t="shared" si="55"/>
        <v>7581320.5700000003</v>
      </c>
      <c r="AE1535" s="2154"/>
      <c r="AF1535" s="2154"/>
      <c r="AG1535" s="2155"/>
    </row>
    <row r="1536" spans="1:33" s="29" customFormat="1" ht="14.25" customHeight="1" x14ac:dyDescent="0.2">
      <c r="A1536" s="43"/>
      <c r="B1536" s="43"/>
      <c r="C1536" s="1728"/>
      <c r="D1536" s="1728"/>
      <c r="E1536" s="110"/>
      <c r="F1536" s="106"/>
      <c r="G1536" s="1396"/>
      <c r="H1536" s="1396"/>
      <c r="I1536" s="1381" t="s">
        <v>478</v>
      </c>
      <c r="J1536" s="1382"/>
      <c r="K1536" s="1382"/>
      <c r="L1536" s="1382"/>
      <c r="M1536" s="1382"/>
      <c r="N1536" s="1382"/>
      <c r="O1536" s="1382"/>
      <c r="P1536" s="1382"/>
      <c r="Q1536" s="1383"/>
      <c r="R1536" s="2114">
        <v>12420000</v>
      </c>
      <c r="S1536" s="2114"/>
      <c r="T1536" s="2114"/>
      <c r="U1536" s="2114">
        <v>12415632</v>
      </c>
      <c r="V1536" s="2114"/>
      <c r="W1536" s="2114"/>
      <c r="X1536" s="1345">
        <f t="shared" si="66"/>
        <v>0.99964830917874392</v>
      </c>
      <c r="Y1536" s="1345"/>
      <c r="Z1536" s="267"/>
      <c r="AA1536" s="268"/>
      <c r="AB1536" s="268"/>
      <c r="AC1536" s="269"/>
      <c r="AD1536" s="2153">
        <f t="shared" si="55"/>
        <v>12415632</v>
      </c>
      <c r="AE1536" s="2154"/>
      <c r="AF1536" s="2154"/>
      <c r="AG1536" s="2155"/>
    </row>
    <row r="1537" spans="1:33" s="29" customFormat="1" ht="14.25" customHeight="1" x14ac:dyDescent="0.2">
      <c r="A1537" s="43"/>
      <c r="B1537" s="43"/>
      <c r="C1537" s="1728"/>
      <c r="D1537" s="1728"/>
      <c r="E1537" s="110"/>
      <c r="F1537" s="106"/>
      <c r="G1537" s="1396"/>
      <c r="H1537" s="1396"/>
      <c r="I1537" s="1381" t="s">
        <v>479</v>
      </c>
      <c r="J1537" s="1382"/>
      <c r="K1537" s="1382"/>
      <c r="L1537" s="1382"/>
      <c r="M1537" s="1382"/>
      <c r="N1537" s="1382"/>
      <c r="O1537" s="1382"/>
      <c r="P1537" s="1382"/>
      <c r="Q1537" s="1383"/>
      <c r="R1537" s="2114">
        <v>14000000</v>
      </c>
      <c r="S1537" s="2114"/>
      <c r="T1537" s="2114"/>
      <c r="U1537" s="2114">
        <v>14013036.619999999</v>
      </c>
      <c r="V1537" s="2114"/>
      <c r="W1537" s="2114"/>
      <c r="X1537" s="1345">
        <f t="shared" si="66"/>
        <v>1.000931187142857</v>
      </c>
      <c r="Y1537" s="1345"/>
      <c r="Z1537" s="267"/>
      <c r="AA1537" s="268"/>
      <c r="AB1537" s="268"/>
      <c r="AC1537" s="269"/>
      <c r="AD1537" s="2153">
        <f t="shared" si="55"/>
        <v>14013036.619999999</v>
      </c>
      <c r="AE1537" s="2154"/>
      <c r="AF1537" s="2154"/>
      <c r="AG1537" s="2155"/>
    </row>
    <row r="1538" spans="1:33" s="29" customFormat="1" ht="14.25" customHeight="1" x14ac:dyDescent="0.2">
      <c r="A1538" s="43"/>
      <c r="B1538" s="43"/>
      <c r="C1538" s="1728"/>
      <c r="D1538" s="1728"/>
      <c r="E1538" s="110"/>
      <c r="F1538" s="106"/>
      <c r="G1538" s="1396"/>
      <c r="H1538" s="1396"/>
      <c r="I1538" s="1381" t="s">
        <v>987</v>
      </c>
      <c r="J1538" s="1382"/>
      <c r="K1538" s="1382"/>
      <c r="L1538" s="1382"/>
      <c r="M1538" s="1382"/>
      <c r="N1538" s="1382"/>
      <c r="O1538" s="1382"/>
      <c r="P1538" s="1382"/>
      <c r="Q1538" s="1383"/>
      <c r="R1538" s="2114">
        <v>3800000</v>
      </c>
      <c r="S1538" s="2114"/>
      <c r="T1538" s="2114"/>
      <c r="U1538" s="2114">
        <v>3777084</v>
      </c>
      <c r="V1538" s="2114"/>
      <c r="W1538" s="2114"/>
      <c r="X1538" s="1345">
        <f t="shared" si="66"/>
        <v>0.99396947368421051</v>
      </c>
      <c r="Y1538" s="1345"/>
      <c r="Z1538" s="267"/>
      <c r="AA1538" s="268"/>
      <c r="AB1538" s="268"/>
      <c r="AC1538" s="269"/>
      <c r="AD1538" s="2153">
        <f t="shared" si="55"/>
        <v>3777084</v>
      </c>
      <c r="AE1538" s="2154"/>
      <c r="AF1538" s="2154"/>
      <c r="AG1538" s="2155"/>
    </row>
    <row r="1539" spans="1:33" s="29" customFormat="1" ht="14.25" customHeight="1" x14ac:dyDescent="0.2">
      <c r="A1539" s="43"/>
      <c r="B1539" s="43"/>
      <c r="C1539" s="1728"/>
      <c r="D1539" s="1728"/>
      <c r="E1539" s="110"/>
      <c r="F1539" s="1728" t="s">
        <v>1027</v>
      </c>
      <c r="G1539" s="1396">
        <v>472</v>
      </c>
      <c r="H1539" s="1396"/>
      <c r="I1539" s="264" t="s">
        <v>480</v>
      </c>
      <c r="J1539" s="265"/>
      <c r="K1539" s="265"/>
      <c r="L1539" s="265"/>
      <c r="M1539" s="265"/>
      <c r="N1539" s="265"/>
      <c r="O1539" s="265"/>
      <c r="P1539" s="265"/>
      <c r="Q1539" s="266"/>
      <c r="R1539" s="953">
        <v>4445000</v>
      </c>
      <c r="S1539" s="953"/>
      <c r="T1539" s="953"/>
      <c r="U1539" s="953">
        <v>4438289.5199999996</v>
      </c>
      <c r="V1539" s="953"/>
      <c r="W1539" s="953"/>
      <c r="X1539" s="1345">
        <f t="shared" si="66"/>
        <v>0.99849033070866133</v>
      </c>
      <c r="Y1539" s="1345"/>
      <c r="Z1539" s="267"/>
      <c r="AA1539" s="268"/>
      <c r="AB1539" s="268"/>
      <c r="AC1539" s="269"/>
      <c r="AD1539" s="267">
        <f t="shared" si="55"/>
        <v>4438289.5199999996</v>
      </c>
      <c r="AE1539" s="268"/>
      <c r="AF1539" s="268"/>
      <c r="AG1539" s="269"/>
    </row>
    <row r="1540" spans="1:33" s="29" customFormat="1" ht="14.25" customHeight="1" x14ac:dyDescent="0.2">
      <c r="A1540" s="43"/>
      <c r="B1540" s="43"/>
      <c r="C1540" s="1395"/>
      <c r="D1540" s="1395"/>
      <c r="E1540" s="110"/>
      <c r="F1540" s="1728"/>
      <c r="G1540" s="1396">
        <v>472</v>
      </c>
      <c r="H1540" s="1396"/>
      <c r="I1540" s="264" t="s">
        <v>481</v>
      </c>
      <c r="J1540" s="265"/>
      <c r="K1540" s="265"/>
      <c r="L1540" s="265"/>
      <c r="M1540" s="265"/>
      <c r="N1540" s="265"/>
      <c r="O1540" s="265"/>
      <c r="P1540" s="265"/>
      <c r="Q1540" s="266"/>
      <c r="R1540" s="953">
        <v>5536000</v>
      </c>
      <c r="S1540" s="953"/>
      <c r="T1540" s="953"/>
      <c r="U1540" s="953">
        <v>5535512</v>
      </c>
      <c r="V1540" s="953"/>
      <c r="W1540" s="953"/>
      <c r="X1540" s="1345">
        <f t="shared" si="66"/>
        <v>0.99991184971098268</v>
      </c>
      <c r="Y1540" s="1345"/>
      <c r="Z1540" s="267"/>
      <c r="AA1540" s="268"/>
      <c r="AB1540" s="268"/>
      <c r="AC1540" s="269"/>
      <c r="AD1540" s="267">
        <f t="shared" si="55"/>
        <v>5535512</v>
      </c>
      <c r="AE1540" s="268"/>
      <c r="AF1540" s="268"/>
      <c r="AG1540" s="269"/>
    </row>
    <row r="1541" spans="1:33" s="29" customFormat="1" ht="14.25" customHeight="1" x14ac:dyDescent="0.2">
      <c r="A1541" s="43"/>
      <c r="B1541" s="43"/>
      <c r="C1541" s="1395"/>
      <c r="D1541" s="1395"/>
      <c r="E1541" s="110"/>
      <c r="F1541" s="1728"/>
      <c r="G1541" s="1396">
        <v>472</v>
      </c>
      <c r="H1541" s="1396"/>
      <c r="I1541" s="264" t="s">
        <v>482</v>
      </c>
      <c r="J1541" s="265"/>
      <c r="K1541" s="265"/>
      <c r="L1541" s="265"/>
      <c r="M1541" s="265"/>
      <c r="N1541" s="265"/>
      <c r="O1541" s="265"/>
      <c r="P1541" s="265"/>
      <c r="Q1541" s="266"/>
      <c r="R1541" s="953">
        <v>3132000</v>
      </c>
      <c r="S1541" s="953"/>
      <c r="T1541" s="953"/>
      <c r="U1541" s="953">
        <v>3132000</v>
      </c>
      <c r="V1541" s="953"/>
      <c r="W1541" s="953"/>
      <c r="X1541" s="1345">
        <f t="shared" si="66"/>
        <v>1</v>
      </c>
      <c r="Y1541" s="1345"/>
      <c r="Z1541" s="267"/>
      <c r="AA1541" s="268"/>
      <c r="AB1541" s="268"/>
      <c r="AC1541" s="269"/>
      <c r="AD1541" s="267">
        <f t="shared" si="55"/>
        <v>3132000</v>
      </c>
      <c r="AE1541" s="268"/>
      <c r="AF1541" s="268"/>
      <c r="AG1541" s="269"/>
    </row>
    <row r="1542" spans="1:33" s="29" customFormat="1" ht="14.25" hidden="1" customHeight="1" x14ac:dyDescent="0.2">
      <c r="A1542" s="43"/>
      <c r="B1542" s="43"/>
      <c r="C1542" s="1395"/>
      <c r="D1542" s="1395"/>
      <c r="E1542" s="110"/>
      <c r="F1542" s="1728"/>
      <c r="G1542" s="1396">
        <v>472</v>
      </c>
      <c r="H1542" s="1396"/>
      <c r="I1542" s="264" t="s">
        <v>483</v>
      </c>
      <c r="J1542" s="265"/>
      <c r="K1542" s="265"/>
      <c r="L1542" s="265"/>
      <c r="M1542" s="265"/>
      <c r="N1542" s="265"/>
      <c r="O1542" s="265"/>
      <c r="P1542" s="265"/>
      <c r="Q1542" s="266"/>
      <c r="R1542" s="953"/>
      <c r="S1542" s="953"/>
      <c r="T1542" s="953"/>
      <c r="U1542" s="953"/>
      <c r="V1542" s="953"/>
      <c r="W1542" s="953"/>
      <c r="X1542" s="1345"/>
      <c r="Y1542" s="1345"/>
      <c r="Z1542" s="267"/>
      <c r="AA1542" s="268"/>
      <c r="AB1542" s="268"/>
      <c r="AC1542" s="269"/>
      <c r="AD1542" s="267">
        <f t="shared" si="55"/>
        <v>0</v>
      </c>
      <c r="AE1542" s="268"/>
      <c r="AF1542" s="268"/>
      <c r="AG1542" s="269"/>
    </row>
    <row r="1543" spans="1:33" s="29" customFormat="1" ht="24" customHeight="1" x14ac:dyDescent="0.2">
      <c r="A1543" s="43"/>
      <c r="B1543" s="43"/>
      <c r="C1543" s="1395"/>
      <c r="D1543" s="1395"/>
      <c r="E1543" s="110"/>
      <c r="F1543" s="1728"/>
      <c r="G1543" s="1396">
        <v>472</v>
      </c>
      <c r="H1543" s="1396"/>
      <c r="I1543" s="264" t="s">
        <v>733</v>
      </c>
      <c r="J1543" s="265"/>
      <c r="K1543" s="265"/>
      <c r="L1543" s="265"/>
      <c r="M1543" s="265"/>
      <c r="N1543" s="265"/>
      <c r="O1543" s="265"/>
      <c r="P1543" s="265"/>
      <c r="Q1543" s="266"/>
      <c r="R1543" s="953">
        <v>1399287</v>
      </c>
      <c r="S1543" s="953"/>
      <c r="T1543" s="953"/>
      <c r="U1543" s="953">
        <v>1205895.27</v>
      </c>
      <c r="V1543" s="953"/>
      <c r="W1543" s="953"/>
      <c r="X1543" s="1345">
        <f t="shared" si="66"/>
        <v>0.86179266297764501</v>
      </c>
      <c r="Y1543" s="1345"/>
      <c r="Z1543" s="267"/>
      <c r="AA1543" s="268"/>
      <c r="AB1543" s="268"/>
      <c r="AC1543" s="269"/>
      <c r="AD1543" s="267">
        <f t="shared" ref="AD1543:AD1680" si="68">U1543+Z1543</f>
        <v>1205895.27</v>
      </c>
      <c r="AE1543" s="268"/>
      <c r="AF1543" s="268"/>
      <c r="AG1543" s="269"/>
    </row>
    <row r="1544" spans="1:33" s="29" customFormat="1" ht="14.25" hidden="1" customHeight="1" x14ac:dyDescent="0.2">
      <c r="A1544" s="43"/>
      <c r="B1544" s="43"/>
      <c r="C1544" s="1395"/>
      <c r="D1544" s="1395"/>
      <c r="E1544" s="110"/>
      <c r="F1544" s="1728"/>
      <c r="G1544" s="1396">
        <v>472</v>
      </c>
      <c r="H1544" s="1396"/>
      <c r="I1544" s="264" t="s">
        <v>734</v>
      </c>
      <c r="J1544" s="265"/>
      <c r="K1544" s="265"/>
      <c r="L1544" s="265"/>
      <c r="M1544" s="265"/>
      <c r="N1544" s="265"/>
      <c r="O1544" s="265"/>
      <c r="P1544" s="265"/>
      <c r="Q1544" s="266"/>
      <c r="R1544" s="953"/>
      <c r="S1544" s="953"/>
      <c r="T1544" s="953"/>
      <c r="U1544" s="953"/>
      <c r="V1544" s="953"/>
      <c r="W1544" s="953"/>
      <c r="X1544" s="1345" t="e">
        <f t="shared" si="66"/>
        <v>#DIV/0!</v>
      </c>
      <c r="Y1544" s="1345"/>
      <c r="Z1544" s="267"/>
      <c r="AA1544" s="268"/>
      <c r="AB1544" s="268"/>
      <c r="AC1544" s="269"/>
      <c r="AD1544" s="267">
        <f t="shared" si="68"/>
        <v>0</v>
      </c>
      <c r="AE1544" s="268"/>
      <c r="AF1544" s="268"/>
      <c r="AG1544" s="269"/>
    </row>
    <row r="1545" spans="1:33" s="29" customFormat="1" ht="14.25" customHeight="1" x14ac:dyDescent="0.2">
      <c r="A1545" s="43"/>
      <c r="B1545" s="43"/>
      <c r="C1545" s="1395"/>
      <c r="D1545" s="1395"/>
      <c r="E1545" s="110"/>
      <c r="F1545" s="106"/>
      <c r="G1545" s="1396"/>
      <c r="H1545" s="1396"/>
      <c r="I1545" s="264" t="s">
        <v>965</v>
      </c>
      <c r="J1545" s="265"/>
      <c r="K1545" s="265"/>
      <c r="L1545" s="265"/>
      <c r="M1545" s="265"/>
      <c r="N1545" s="265"/>
      <c r="O1545" s="265"/>
      <c r="P1545" s="265"/>
      <c r="Q1545" s="266"/>
      <c r="R1545" s="953"/>
      <c r="S1545" s="953"/>
      <c r="T1545" s="953"/>
      <c r="U1545" s="953"/>
      <c r="V1545" s="953"/>
      <c r="W1545" s="953"/>
      <c r="X1545" s="268"/>
      <c r="Y1545" s="268"/>
      <c r="Z1545" s="267"/>
      <c r="AA1545" s="268"/>
      <c r="AB1545" s="268"/>
      <c r="AC1545" s="269"/>
      <c r="AD1545" s="267"/>
      <c r="AE1545" s="268"/>
      <c r="AF1545" s="268"/>
      <c r="AG1545" s="269"/>
    </row>
    <row r="1546" spans="1:33" s="29" customFormat="1" ht="14.25" customHeight="1" x14ac:dyDescent="0.2">
      <c r="A1546" s="43"/>
      <c r="B1546" s="43"/>
      <c r="C1546" s="1395"/>
      <c r="D1546" s="1395"/>
      <c r="E1546" s="110"/>
      <c r="F1546" s="106"/>
      <c r="G1546" s="263" t="s">
        <v>313</v>
      </c>
      <c r="H1546" s="263"/>
      <c r="I1546" s="264" t="s">
        <v>314</v>
      </c>
      <c r="J1546" s="265"/>
      <c r="K1546" s="265"/>
      <c r="L1546" s="265"/>
      <c r="M1546" s="265"/>
      <c r="N1546" s="265"/>
      <c r="O1546" s="265"/>
      <c r="P1546" s="265"/>
      <c r="Q1546" s="266"/>
      <c r="R1546" s="953">
        <v>46500000</v>
      </c>
      <c r="S1546" s="953"/>
      <c r="T1546" s="953"/>
      <c r="U1546" s="953">
        <v>46280438.979999997</v>
      </c>
      <c r="V1546" s="953"/>
      <c r="W1546" s="953"/>
      <c r="X1546" s="1345">
        <f t="shared" ref="X1546:X1611" si="69">(U1546/R1546)</f>
        <v>0.99527825763440858</v>
      </c>
      <c r="Y1546" s="1345"/>
      <c r="Z1546" s="267"/>
      <c r="AA1546" s="268"/>
      <c r="AB1546" s="268"/>
      <c r="AC1546" s="269"/>
      <c r="AD1546" s="267">
        <f t="shared" si="68"/>
        <v>46280438.979999997</v>
      </c>
      <c r="AE1546" s="268"/>
      <c r="AF1546" s="268"/>
      <c r="AG1546" s="269"/>
    </row>
    <row r="1547" spans="1:33" s="29" customFormat="1" ht="14.25" customHeight="1" x14ac:dyDescent="0.2">
      <c r="A1547" s="43"/>
      <c r="B1547" s="43"/>
      <c r="C1547" s="1395"/>
      <c r="D1547" s="1395"/>
      <c r="E1547" s="110"/>
      <c r="F1547" s="106"/>
      <c r="G1547" s="263" t="s">
        <v>361</v>
      </c>
      <c r="H1547" s="263"/>
      <c r="I1547" s="1542" t="s">
        <v>362</v>
      </c>
      <c r="J1547" s="1543"/>
      <c r="K1547" s="1543"/>
      <c r="L1547" s="1543"/>
      <c r="M1547" s="1543"/>
      <c r="N1547" s="1543"/>
      <c r="O1547" s="1543"/>
      <c r="P1547" s="1543"/>
      <c r="Q1547" s="1544"/>
      <c r="R1547" s="953">
        <v>3022287</v>
      </c>
      <c r="S1547" s="953"/>
      <c r="T1547" s="953"/>
      <c r="U1547" s="953">
        <v>3022287</v>
      </c>
      <c r="V1547" s="953"/>
      <c r="W1547" s="953"/>
      <c r="X1547" s="1345">
        <f t="shared" si="69"/>
        <v>1</v>
      </c>
      <c r="Y1547" s="1345"/>
      <c r="Z1547" s="267"/>
      <c r="AA1547" s="268"/>
      <c r="AB1547" s="268"/>
      <c r="AC1547" s="269"/>
      <c r="AD1547" s="267">
        <f t="shared" ref="AD1547" si="70">U1547+Z1547</f>
        <v>3022287</v>
      </c>
      <c r="AE1547" s="268"/>
      <c r="AF1547" s="268"/>
      <c r="AG1547" s="269"/>
    </row>
    <row r="1548" spans="1:33" s="29" customFormat="1" ht="14.25" customHeight="1" x14ac:dyDescent="0.2">
      <c r="A1548" s="43"/>
      <c r="B1548" s="43"/>
      <c r="C1548" s="1395"/>
      <c r="D1548" s="1395"/>
      <c r="E1548" s="110"/>
      <c r="F1548" s="106"/>
      <c r="G1548" s="263" t="s">
        <v>840</v>
      </c>
      <c r="H1548" s="263"/>
      <c r="I1548" s="1542" t="s">
        <v>841</v>
      </c>
      <c r="J1548" s="1543"/>
      <c r="K1548" s="1543"/>
      <c r="L1548" s="1543"/>
      <c r="M1548" s="1543"/>
      <c r="N1548" s="1543"/>
      <c r="O1548" s="1543"/>
      <c r="P1548" s="1543"/>
      <c r="Q1548" s="1544"/>
      <c r="R1548" s="953">
        <v>2800000</v>
      </c>
      <c r="S1548" s="953"/>
      <c r="T1548" s="953"/>
      <c r="U1548" s="953">
        <v>2796044</v>
      </c>
      <c r="V1548" s="953"/>
      <c r="W1548" s="953"/>
      <c r="X1548" s="1345">
        <f t="shared" si="69"/>
        <v>0.9985871428571429</v>
      </c>
      <c r="Y1548" s="1345"/>
      <c r="Z1548" s="267"/>
      <c r="AA1548" s="268"/>
      <c r="AB1548" s="268"/>
      <c r="AC1548" s="269"/>
      <c r="AD1548" s="267"/>
      <c r="AE1548" s="268"/>
      <c r="AF1548" s="268"/>
      <c r="AG1548" s="269"/>
    </row>
    <row r="1549" spans="1:33" s="29" customFormat="1" ht="14.25" customHeight="1" x14ac:dyDescent="0.2">
      <c r="A1549" s="43"/>
      <c r="B1549" s="43"/>
      <c r="C1549" s="1395"/>
      <c r="D1549" s="1395"/>
      <c r="E1549" s="110"/>
      <c r="F1549" s="106"/>
      <c r="G1549" s="1396"/>
      <c r="H1549" s="1396"/>
      <c r="I1549" s="1034" t="s">
        <v>955</v>
      </c>
      <c r="J1549" s="1035"/>
      <c r="K1549" s="1035"/>
      <c r="L1549" s="1035"/>
      <c r="M1549" s="1035"/>
      <c r="N1549" s="1035"/>
      <c r="O1549" s="1035"/>
      <c r="P1549" s="1035"/>
      <c r="Q1549" s="1036"/>
      <c r="R1549" s="1401">
        <f>SUM(R1546:R1548)</f>
        <v>52322287</v>
      </c>
      <c r="S1549" s="1401"/>
      <c r="T1549" s="1401"/>
      <c r="U1549" s="1401">
        <f>SUM(U1546:U1548)</f>
        <v>52098769.979999997</v>
      </c>
      <c r="V1549" s="1401"/>
      <c r="W1549" s="1401"/>
      <c r="X1549" s="1386">
        <f t="shared" si="69"/>
        <v>0.99572807243689476</v>
      </c>
      <c r="Y1549" s="1386"/>
      <c r="Z1549" s="991"/>
      <c r="AA1549" s="992"/>
      <c r="AB1549" s="992"/>
      <c r="AC1549" s="993"/>
      <c r="AD1549" s="991">
        <f t="shared" si="68"/>
        <v>52098769.979999997</v>
      </c>
      <c r="AE1549" s="992"/>
      <c r="AF1549" s="992"/>
      <c r="AG1549" s="993"/>
    </row>
    <row r="1550" spans="1:33" s="29" customFormat="1" ht="32.25" customHeight="1" x14ac:dyDescent="0.2">
      <c r="A1550" s="43"/>
      <c r="B1550" s="43"/>
      <c r="C1550" s="1385" t="s">
        <v>996</v>
      </c>
      <c r="D1550" s="1385"/>
      <c r="E1550" s="110"/>
      <c r="F1550" s="106"/>
      <c r="G1550" s="1384"/>
      <c r="H1550" s="1384"/>
      <c r="I1550" s="1034" t="s">
        <v>1277</v>
      </c>
      <c r="J1550" s="1035"/>
      <c r="K1550" s="1035"/>
      <c r="L1550" s="1035"/>
      <c r="M1550" s="1035"/>
      <c r="N1550" s="1035"/>
      <c r="O1550" s="1035"/>
      <c r="P1550" s="1035"/>
      <c r="Q1550" s="1036"/>
      <c r="R1550" s="1401"/>
      <c r="S1550" s="1401"/>
      <c r="T1550" s="1401"/>
      <c r="U1550" s="1401"/>
      <c r="V1550" s="1401"/>
      <c r="W1550" s="1401"/>
      <c r="X1550" s="992"/>
      <c r="Y1550" s="992"/>
      <c r="Z1550" s="991"/>
      <c r="AA1550" s="992"/>
      <c r="AB1550" s="992"/>
      <c r="AC1550" s="993"/>
      <c r="AD1550" s="991"/>
      <c r="AE1550" s="992"/>
      <c r="AF1550" s="992"/>
      <c r="AG1550" s="993"/>
    </row>
    <row r="1551" spans="1:33" s="29" customFormat="1" ht="14.25" customHeight="1" x14ac:dyDescent="0.2">
      <c r="A1551" s="43"/>
      <c r="B1551" s="43"/>
      <c r="C1551" s="262"/>
      <c r="D1551" s="262"/>
      <c r="E1551" s="103" t="s">
        <v>158</v>
      </c>
      <c r="F1551" s="42"/>
      <c r="G1551" s="972"/>
      <c r="H1551" s="972"/>
      <c r="I1551" s="961" t="s">
        <v>475</v>
      </c>
      <c r="J1551" s="962"/>
      <c r="K1551" s="962"/>
      <c r="L1551" s="962"/>
      <c r="M1551" s="962"/>
      <c r="N1551" s="962"/>
      <c r="O1551" s="962"/>
      <c r="P1551" s="962"/>
      <c r="Q1551" s="963"/>
      <c r="R1551" s="1401"/>
      <c r="S1551" s="1401"/>
      <c r="T1551" s="1401"/>
      <c r="U1551" s="1401"/>
      <c r="V1551" s="1401"/>
      <c r="W1551" s="1401"/>
      <c r="X1551" s="992"/>
      <c r="Y1551" s="992"/>
      <c r="Z1551" s="991"/>
      <c r="AA1551" s="992"/>
      <c r="AB1551" s="992"/>
      <c r="AC1551" s="993"/>
      <c r="AD1551" s="991"/>
      <c r="AE1551" s="992"/>
      <c r="AF1551" s="992"/>
      <c r="AG1551" s="993"/>
    </row>
    <row r="1552" spans="1:33" s="29" customFormat="1" ht="14.25" customHeight="1" x14ac:dyDescent="0.2">
      <c r="A1552" s="43"/>
      <c r="B1552" s="43"/>
      <c r="C1552" s="262"/>
      <c r="D1552" s="262"/>
      <c r="E1552" s="110"/>
      <c r="F1552" s="106" t="s">
        <v>1335</v>
      </c>
      <c r="G1552" s="1396">
        <v>423</v>
      </c>
      <c r="H1552" s="1396"/>
      <c r="I1552" s="264" t="s">
        <v>117</v>
      </c>
      <c r="J1552" s="265"/>
      <c r="K1552" s="265"/>
      <c r="L1552" s="265"/>
      <c r="M1552" s="265"/>
      <c r="N1552" s="265"/>
      <c r="O1552" s="265"/>
      <c r="P1552" s="265"/>
      <c r="Q1552" s="266"/>
      <c r="R1552" s="953">
        <v>312000</v>
      </c>
      <c r="S1552" s="953"/>
      <c r="T1552" s="953"/>
      <c r="U1552" s="953">
        <v>312000</v>
      </c>
      <c r="V1552" s="953"/>
      <c r="W1552" s="953"/>
      <c r="X1552" s="1345">
        <f t="shared" si="69"/>
        <v>1</v>
      </c>
      <c r="Y1552" s="1345"/>
      <c r="Z1552" s="267"/>
      <c r="AA1552" s="268"/>
      <c r="AB1552" s="268"/>
      <c r="AC1552" s="269"/>
      <c r="AD1552" s="267">
        <f t="shared" si="68"/>
        <v>312000</v>
      </c>
      <c r="AE1552" s="268"/>
      <c r="AF1552" s="268"/>
      <c r="AG1552" s="269"/>
    </row>
    <row r="1553" spans="1:33" s="29" customFormat="1" ht="14.25" customHeight="1" x14ac:dyDescent="0.2">
      <c r="A1553" s="43"/>
      <c r="B1553" s="43"/>
      <c r="C1553" s="262"/>
      <c r="D1553" s="262"/>
      <c r="E1553" s="110"/>
      <c r="F1553" s="106" t="s">
        <v>1973</v>
      </c>
      <c r="G1553" s="1396">
        <v>426</v>
      </c>
      <c r="H1553" s="1396"/>
      <c r="I1553" s="264" t="s">
        <v>120</v>
      </c>
      <c r="J1553" s="265"/>
      <c r="K1553" s="265"/>
      <c r="L1553" s="265"/>
      <c r="M1553" s="265"/>
      <c r="N1553" s="265"/>
      <c r="O1553" s="265"/>
      <c r="P1553" s="265"/>
      <c r="Q1553" s="266"/>
      <c r="R1553" s="953">
        <v>525000</v>
      </c>
      <c r="S1553" s="953"/>
      <c r="T1553" s="953"/>
      <c r="U1553" s="953">
        <v>525000</v>
      </c>
      <c r="V1553" s="953"/>
      <c r="W1553" s="953"/>
      <c r="X1553" s="1345">
        <f t="shared" si="69"/>
        <v>1</v>
      </c>
      <c r="Y1553" s="1345"/>
      <c r="Z1553" s="267"/>
      <c r="AA1553" s="268"/>
      <c r="AB1553" s="268"/>
      <c r="AC1553" s="269"/>
      <c r="AD1553" s="267">
        <f t="shared" si="68"/>
        <v>525000</v>
      </c>
      <c r="AE1553" s="268"/>
      <c r="AF1553" s="268"/>
      <c r="AG1553" s="269"/>
    </row>
    <row r="1554" spans="1:33" s="29" customFormat="1" ht="14.25" customHeight="1" x14ac:dyDescent="0.2">
      <c r="A1554" s="43"/>
      <c r="B1554" s="43"/>
      <c r="C1554" s="262"/>
      <c r="D1554" s="262"/>
      <c r="E1554" s="110"/>
      <c r="F1554" s="106"/>
      <c r="G1554" s="1384"/>
      <c r="H1554" s="1384"/>
      <c r="I1554" s="264" t="s">
        <v>1280</v>
      </c>
      <c r="J1554" s="265"/>
      <c r="K1554" s="265"/>
      <c r="L1554" s="265"/>
      <c r="M1554" s="265"/>
      <c r="N1554" s="265"/>
      <c r="O1554" s="265"/>
      <c r="P1554" s="265"/>
      <c r="Q1554" s="266"/>
      <c r="R1554" s="953"/>
      <c r="S1554" s="953"/>
      <c r="T1554" s="953"/>
      <c r="U1554" s="953"/>
      <c r="V1554" s="953"/>
      <c r="W1554" s="953"/>
      <c r="X1554" s="268"/>
      <c r="Y1554" s="268"/>
      <c r="Z1554" s="267"/>
      <c r="AA1554" s="268"/>
      <c r="AB1554" s="268"/>
      <c r="AC1554" s="269"/>
      <c r="AD1554" s="267"/>
      <c r="AE1554" s="268"/>
      <c r="AF1554" s="268"/>
      <c r="AG1554" s="269"/>
    </row>
    <row r="1555" spans="1:33" s="29" customFormat="1" ht="14.25" customHeight="1" x14ac:dyDescent="0.2">
      <c r="A1555" s="43"/>
      <c r="B1555" s="43"/>
      <c r="C1555" s="262"/>
      <c r="D1555" s="262"/>
      <c r="E1555" s="110"/>
      <c r="F1555" s="106"/>
      <c r="G1555" s="263" t="s">
        <v>313</v>
      </c>
      <c r="H1555" s="263"/>
      <c r="I1555" s="264" t="s">
        <v>314</v>
      </c>
      <c r="J1555" s="265"/>
      <c r="K1555" s="265"/>
      <c r="L1555" s="265"/>
      <c r="M1555" s="265"/>
      <c r="N1555" s="265"/>
      <c r="O1555" s="265"/>
      <c r="P1555" s="265"/>
      <c r="Q1555" s="266"/>
      <c r="R1555" s="953">
        <v>369000</v>
      </c>
      <c r="S1555" s="953"/>
      <c r="T1555" s="953"/>
      <c r="U1555" s="953">
        <v>369000</v>
      </c>
      <c r="V1555" s="953"/>
      <c r="W1555" s="953"/>
      <c r="X1555" s="1345">
        <f t="shared" si="69"/>
        <v>1</v>
      </c>
      <c r="Y1555" s="1345"/>
      <c r="Z1555" s="991"/>
      <c r="AA1555" s="992"/>
      <c r="AB1555" s="992"/>
      <c r="AC1555" s="993"/>
      <c r="AD1555" s="267">
        <f t="shared" si="68"/>
        <v>369000</v>
      </c>
      <c r="AE1555" s="268"/>
      <c r="AF1555" s="268"/>
      <c r="AG1555" s="269"/>
    </row>
    <row r="1556" spans="1:33" s="29" customFormat="1" ht="14.25" customHeight="1" x14ac:dyDescent="0.2">
      <c r="A1556" s="43"/>
      <c r="B1556" s="43"/>
      <c r="C1556" s="262"/>
      <c r="D1556" s="262"/>
      <c r="E1556" s="110"/>
      <c r="F1556" s="106"/>
      <c r="G1556" s="263" t="s">
        <v>1342</v>
      </c>
      <c r="H1556" s="263"/>
      <c r="I1556" s="264" t="s">
        <v>1975</v>
      </c>
      <c r="J1556" s="265"/>
      <c r="K1556" s="265"/>
      <c r="L1556" s="265"/>
      <c r="M1556" s="265"/>
      <c r="N1556" s="265"/>
      <c r="O1556" s="265"/>
      <c r="P1556" s="265"/>
      <c r="Q1556" s="266"/>
      <c r="R1556" s="953">
        <v>468000</v>
      </c>
      <c r="S1556" s="953"/>
      <c r="T1556" s="953"/>
      <c r="U1556" s="953">
        <v>468000</v>
      </c>
      <c r="V1556" s="953"/>
      <c r="W1556" s="953"/>
      <c r="X1556" s="1345">
        <f t="shared" ref="X1556" si="71">(U1556/R1556)</f>
        <v>1</v>
      </c>
      <c r="Y1556" s="1345"/>
      <c r="Z1556" s="991"/>
      <c r="AA1556" s="992"/>
      <c r="AB1556" s="992"/>
      <c r="AC1556" s="993"/>
      <c r="AD1556" s="267">
        <f t="shared" ref="AD1556" si="72">U1556+Z1556</f>
        <v>468000</v>
      </c>
      <c r="AE1556" s="268"/>
      <c r="AF1556" s="268"/>
      <c r="AG1556" s="269"/>
    </row>
    <row r="1557" spans="1:33" s="29" customFormat="1" ht="14.25" customHeight="1" x14ac:dyDescent="0.2">
      <c r="A1557" s="43"/>
      <c r="B1557" s="43"/>
      <c r="C1557" s="262"/>
      <c r="D1557" s="262"/>
      <c r="E1557" s="110"/>
      <c r="F1557" s="106"/>
      <c r="G1557" s="1384"/>
      <c r="H1557" s="1384"/>
      <c r="I1557" s="1034" t="s">
        <v>1219</v>
      </c>
      <c r="J1557" s="1035"/>
      <c r="K1557" s="1035"/>
      <c r="L1557" s="1035"/>
      <c r="M1557" s="1035"/>
      <c r="N1557" s="1035"/>
      <c r="O1557" s="1035"/>
      <c r="P1557" s="1035"/>
      <c r="Q1557" s="1036"/>
      <c r="R1557" s="1401">
        <f>R1555+R1556</f>
        <v>837000</v>
      </c>
      <c r="S1557" s="1401"/>
      <c r="T1557" s="1401"/>
      <c r="U1557" s="1401">
        <f>U1555+U1556</f>
        <v>837000</v>
      </c>
      <c r="V1557" s="1401"/>
      <c r="W1557" s="1401"/>
      <c r="X1557" s="1386">
        <f t="shared" si="69"/>
        <v>1</v>
      </c>
      <c r="Y1557" s="1386"/>
      <c r="Z1557" s="991"/>
      <c r="AA1557" s="992"/>
      <c r="AB1557" s="992"/>
      <c r="AC1557" s="993"/>
      <c r="AD1557" s="991">
        <f t="shared" si="68"/>
        <v>837000</v>
      </c>
      <c r="AE1557" s="992"/>
      <c r="AF1557" s="992"/>
      <c r="AG1557" s="993"/>
    </row>
    <row r="1558" spans="1:33" s="29" customFormat="1" ht="46.5" customHeight="1" x14ac:dyDescent="0.2">
      <c r="A1558" s="43"/>
      <c r="B1558" s="43"/>
      <c r="C1558" s="1385" t="s">
        <v>1307</v>
      </c>
      <c r="D1558" s="1385"/>
      <c r="E1558" s="110"/>
      <c r="F1558" s="106"/>
      <c r="G1558" s="1384"/>
      <c r="H1558" s="1384"/>
      <c r="I1558" s="1034" t="s">
        <v>1281</v>
      </c>
      <c r="J1558" s="1035"/>
      <c r="K1558" s="1035"/>
      <c r="L1558" s="1035"/>
      <c r="M1558" s="1035"/>
      <c r="N1558" s="1035"/>
      <c r="O1558" s="1035"/>
      <c r="P1558" s="1035"/>
      <c r="Q1558" s="1036"/>
      <c r="R1558" s="1401"/>
      <c r="S1558" s="1401"/>
      <c r="T1558" s="1401"/>
      <c r="U1558" s="1401"/>
      <c r="V1558" s="1401"/>
      <c r="W1558" s="1401"/>
      <c r="X1558" s="992"/>
      <c r="Y1558" s="992"/>
      <c r="Z1558" s="991"/>
      <c r="AA1558" s="992"/>
      <c r="AB1558" s="992"/>
      <c r="AC1558" s="993"/>
      <c r="AD1558" s="991"/>
      <c r="AE1558" s="992"/>
      <c r="AF1558" s="992"/>
      <c r="AG1558" s="993"/>
    </row>
    <row r="1559" spans="1:33" s="29" customFormat="1" ht="14.25" customHeight="1" x14ac:dyDescent="0.2">
      <c r="A1559" s="43"/>
      <c r="B1559" s="43"/>
      <c r="C1559" s="262"/>
      <c r="D1559" s="262"/>
      <c r="E1559" s="103" t="s">
        <v>158</v>
      </c>
      <c r="F1559" s="42"/>
      <c r="G1559" s="972"/>
      <c r="H1559" s="972"/>
      <c r="I1559" s="961" t="s">
        <v>475</v>
      </c>
      <c r="J1559" s="962"/>
      <c r="K1559" s="962"/>
      <c r="L1559" s="962"/>
      <c r="M1559" s="962"/>
      <c r="N1559" s="962"/>
      <c r="O1559" s="962"/>
      <c r="P1559" s="962"/>
      <c r="Q1559" s="963"/>
      <c r="R1559" s="1401"/>
      <c r="S1559" s="1401"/>
      <c r="T1559" s="1401"/>
      <c r="U1559" s="1401"/>
      <c r="V1559" s="1401"/>
      <c r="W1559" s="1401"/>
      <c r="X1559" s="992"/>
      <c r="Y1559" s="992"/>
      <c r="Z1559" s="991"/>
      <c r="AA1559" s="992"/>
      <c r="AB1559" s="992"/>
      <c r="AC1559" s="993"/>
      <c r="AD1559" s="991"/>
      <c r="AE1559" s="992"/>
      <c r="AF1559" s="992"/>
      <c r="AG1559" s="993"/>
    </row>
    <row r="1560" spans="1:33" s="29" customFormat="1" ht="14.25" customHeight="1" x14ac:dyDescent="0.2">
      <c r="A1560" s="43"/>
      <c r="B1560" s="43"/>
      <c r="C1560" s="262"/>
      <c r="D1560" s="262"/>
      <c r="E1560" s="110"/>
      <c r="F1560" s="106" t="s">
        <v>1278</v>
      </c>
      <c r="G1560" s="1396">
        <v>423</v>
      </c>
      <c r="H1560" s="1396"/>
      <c r="I1560" s="264" t="s">
        <v>117</v>
      </c>
      <c r="J1560" s="265"/>
      <c r="K1560" s="265"/>
      <c r="L1560" s="265"/>
      <c r="M1560" s="265"/>
      <c r="N1560" s="265"/>
      <c r="O1560" s="265"/>
      <c r="P1560" s="265"/>
      <c r="Q1560" s="266"/>
      <c r="R1560" s="953">
        <v>725100</v>
      </c>
      <c r="S1560" s="953"/>
      <c r="T1560" s="953"/>
      <c r="U1560" s="953">
        <v>525100</v>
      </c>
      <c r="V1560" s="953"/>
      <c r="W1560" s="953"/>
      <c r="X1560" s="1345">
        <f t="shared" si="69"/>
        <v>0.72417597572748582</v>
      </c>
      <c r="Y1560" s="1345"/>
      <c r="Z1560" s="267"/>
      <c r="AA1560" s="268"/>
      <c r="AB1560" s="268"/>
      <c r="AC1560" s="269"/>
      <c r="AD1560" s="267">
        <f t="shared" si="68"/>
        <v>525100</v>
      </c>
      <c r="AE1560" s="268"/>
      <c r="AF1560" s="268"/>
      <c r="AG1560" s="269"/>
    </row>
    <row r="1561" spans="1:33" s="29" customFormat="1" ht="14.25" customHeight="1" x14ac:dyDescent="0.2">
      <c r="A1561" s="43"/>
      <c r="B1561" s="43"/>
      <c r="C1561" s="262"/>
      <c r="D1561" s="262"/>
      <c r="E1561" s="110"/>
      <c r="F1561" s="106" t="s">
        <v>1279</v>
      </c>
      <c r="G1561" s="1396">
        <v>426</v>
      </c>
      <c r="H1561" s="1396"/>
      <c r="I1561" s="264" t="s">
        <v>120</v>
      </c>
      <c r="J1561" s="265"/>
      <c r="K1561" s="265"/>
      <c r="L1561" s="265"/>
      <c r="M1561" s="265"/>
      <c r="N1561" s="265"/>
      <c r="O1561" s="265"/>
      <c r="P1561" s="265"/>
      <c r="Q1561" s="266"/>
      <c r="R1561" s="953">
        <v>800000</v>
      </c>
      <c r="S1561" s="953"/>
      <c r="T1561" s="953"/>
      <c r="U1561" s="953">
        <v>321051</v>
      </c>
      <c r="V1561" s="953"/>
      <c r="W1561" s="953"/>
      <c r="X1561" s="1345">
        <f t="shared" si="69"/>
        <v>0.40131375000000002</v>
      </c>
      <c r="Y1561" s="1345"/>
      <c r="Z1561" s="267"/>
      <c r="AA1561" s="268"/>
      <c r="AB1561" s="268"/>
      <c r="AC1561" s="269"/>
      <c r="AD1561" s="267">
        <f t="shared" si="68"/>
        <v>321051</v>
      </c>
      <c r="AE1561" s="268"/>
      <c r="AF1561" s="268"/>
      <c r="AG1561" s="269"/>
    </row>
    <row r="1562" spans="1:33" s="29" customFormat="1" ht="14.25" customHeight="1" x14ac:dyDescent="0.2">
      <c r="A1562" s="43"/>
      <c r="B1562" s="43"/>
      <c r="C1562" s="262"/>
      <c r="D1562" s="262"/>
      <c r="E1562" s="110"/>
      <c r="F1562" s="106" t="s">
        <v>1336</v>
      </c>
      <c r="G1562" s="1396">
        <v>512</v>
      </c>
      <c r="H1562" s="1396"/>
      <c r="I1562" s="264" t="s">
        <v>1337</v>
      </c>
      <c r="J1562" s="265"/>
      <c r="K1562" s="265"/>
      <c r="L1562" s="265"/>
      <c r="M1562" s="265"/>
      <c r="N1562" s="265"/>
      <c r="O1562" s="265"/>
      <c r="P1562" s="265"/>
      <c r="Q1562" s="266"/>
      <c r="R1562" s="953">
        <v>63900</v>
      </c>
      <c r="S1562" s="953"/>
      <c r="T1562" s="953"/>
      <c r="U1562" s="953">
        <v>63900</v>
      </c>
      <c r="V1562" s="953"/>
      <c r="W1562" s="953"/>
      <c r="X1562" s="1345">
        <f t="shared" si="69"/>
        <v>1</v>
      </c>
      <c r="Y1562" s="1345"/>
      <c r="Z1562" s="267"/>
      <c r="AA1562" s="268"/>
      <c r="AB1562" s="268"/>
      <c r="AC1562" s="269"/>
      <c r="AD1562" s="267">
        <f t="shared" ref="AD1562" si="73">U1562+Z1562</f>
        <v>63900</v>
      </c>
      <c r="AE1562" s="268"/>
      <c r="AF1562" s="268"/>
      <c r="AG1562" s="269"/>
    </row>
    <row r="1563" spans="1:33" s="29" customFormat="1" ht="14.25" customHeight="1" x14ac:dyDescent="0.2">
      <c r="A1563" s="43"/>
      <c r="B1563" s="43"/>
      <c r="C1563" s="262"/>
      <c r="D1563" s="262"/>
      <c r="E1563" s="110"/>
      <c r="F1563" s="106"/>
      <c r="G1563" s="1384"/>
      <c r="H1563" s="1384"/>
      <c r="I1563" s="264" t="s">
        <v>1280</v>
      </c>
      <c r="J1563" s="265"/>
      <c r="K1563" s="265"/>
      <c r="L1563" s="265"/>
      <c r="M1563" s="265"/>
      <c r="N1563" s="265"/>
      <c r="O1563" s="265"/>
      <c r="P1563" s="265"/>
      <c r="Q1563" s="266"/>
      <c r="R1563" s="953"/>
      <c r="S1563" s="953"/>
      <c r="T1563" s="953"/>
      <c r="U1563" s="953"/>
      <c r="V1563" s="953"/>
      <c r="W1563" s="953"/>
      <c r="X1563" s="268"/>
      <c r="Y1563" s="268"/>
      <c r="Z1563" s="267"/>
      <c r="AA1563" s="268"/>
      <c r="AB1563" s="268"/>
      <c r="AC1563" s="269"/>
      <c r="AD1563" s="267">
        <f t="shared" si="68"/>
        <v>0</v>
      </c>
      <c r="AE1563" s="268"/>
      <c r="AF1563" s="268"/>
      <c r="AG1563" s="269"/>
    </row>
    <row r="1564" spans="1:33" s="29" customFormat="1" ht="14.25" customHeight="1" x14ac:dyDescent="0.2">
      <c r="A1564" s="43"/>
      <c r="B1564" s="43"/>
      <c r="C1564" s="262"/>
      <c r="D1564" s="262"/>
      <c r="E1564" s="110"/>
      <c r="F1564" s="106"/>
      <c r="G1564" s="263" t="s">
        <v>313</v>
      </c>
      <c r="H1564" s="263"/>
      <c r="I1564" s="264" t="s">
        <v>314</v>
      </c>
      <c r="J1564" s="265"/>
      <c r="K1564" s="265"/>
      <c r="L1564" s="265"/>
      <c r="M1564" s="265"/>
      <c r="N1564" s="265"/>
      <c r="O1564" s="265"/>
      <c r="P1564" s="265"/>
      <c r="Q1564" s="266"/>
      <c r="R1564" s="953">
        <v>1063900</v>
      </c>
      <c r="S1564" s="953"/>
      <c r="T1564" s="953"/>
      <c r="U1564" s="953">
        <v>384951</v>
      </c>
      <c r="V1564" s="953"/>
      <c r="W1564" s="953"/>
      <c r="X1564" s="1345">
        <f t="shared" si="69"/>
        <v>0.36183005921609174</v>
      </c>
      <c r="Y1564" s="1345"/>
      <c r="Z1564" s="991"/>
      <c r="AA1564" s="992"/>
      <c r="AB1564" s="992"/>
      <c r="AC1564" s="993"/>
      <c r="AD1564" s="267">
        <f t="shared" si="68"/>
        <v>384951</v>
      </c>
      <c r="AE1564" s="268"/>
      <c r="AF1564" s="268"/>
      <c r="AG1564" s="269"/>
    </row>
    <row r="1565" spans="1:33" s="29" customFormat="1" ht="26.25" customHeight="1" x14ac:dyDescent="0.2">
      <c r="A1565" s="43"/>
      <c r="B1565" s="43"/>
      <c r="C1565" s="262"/>
      <c r="D1565" s="262"/>
      <c r="E1565" s="110"/>
      <c r="F1565" s="106"/>
      <c r="G1565" s="263" t="s">
        <v>1333</v>
      </c>
      <c r="H1565" s="263"/>
      <c r="I1565" s="264" t="s">
        <v>1338</v>
      </c>
      <c r="J1565" s="265"/>
      <c r="K1565" s="265"/>
      <c r="L1565" s="265"/>
      <c r="M1565" s="265"/>
      <c r="N1565" s="265"/>
      <c r="O1565" s="265"/>
      <c r="P1565" s="265"/>
      <c r="Q1565" s="266"/>
      <c r="R1565" s="953">
        <v>525100</v>
      </c>
      <c r="S1565" s="953"/>
      <c r="T1565" s="953"/>
      <c r="U1565" s="953">
        <v>525100</v>
      </c>
      <c r="V1565" s="953"/>
      <c r="W1565" s="953"/>
      <c r="X1565" s="1345">
        <f t="shared" si="69"/>
        <v>1</v>
      </c>
      <c r="Y1565" s="1345"/>
      <c r="Z1565" s="991"/>
      <c r="AA1565" s="992"/>
      <c r="AB1565" s="992"/>
      <c r="AC1565" s="993"/>
      <c r="AD1565" s="267">
        <f t="shared" ref="AD1565" si="74">U1565+Z1565</f>
        <v>525100</v>
      </c>
      <c r="AE1565" s="268"/>
      <c r="AF1565" s="268"/>
      <c r="AG1565" s="269"/>
    </row>
    <row r="1566" spans="1:33" s="29" customFormat="1" ht="14.25" customHeight="1" x14ac:dyDescent="0.2">
      <c r="A1566" s="43"/>
      <c r="B1566" s="43"/>
      <c r="C1566" s="262"/>
      <c r="D1566" s="262"/>
      <c r="E1566" s="110"/>
      <c r="F1566" s="106"/>
      <c r="G1566" s="1384"/>
      <c r="H1566" s="1384"/>
      <c r="I1566" s="1034" t="s">
        <v>1219</v>
      </c>
      <c r="J1566" s="1035"/>
      <c r="K1566" s="1035"/>
      <c r="L1566" s="1035"/>
      <c r="M1566" s="1035"/>
      <c r="N1566" s="1035"/>
      <c r="O1566" s="1035"/>
      <c r="P1566" s="1035"/>
      <c r="Q1566" s="1036"/>
      <c r="R1566" s="1401">
        <f>SUM(R1564:T1565)</f>
        <v>1589000</v>
      </c>
      <c r="S1566" s="1401"/>
      <c r="T1566" s="1401"/>
      <c r="U1566" s="1401">
        <f>SUM(U1564:W1565)</f>
        <v>910051</v>
      </c>
      <c r="V1566" s="1401"/>
      <c r="W1566" s="1401"/>
      <c r="X1566" s="1386">
        <f t="shared" si="69"/>
        <v>0.57271932032724981</v>
      </c>
      <c r="Y1566" s="1386"/>
      <c r="Z1566" s="991"/>
      <c r="AA1566" s="992"/>
      <c r="AB1566" s="992"/>
      <c r="AC1566" s="993"/>
      <c r="AD1566" s="991">
        <f t="shared" si="68"/>
        <v>910051</v>
      </c>
      <c r="AE1566" s="992"/>
      <c r="AF1566" s="992"/>
      <c r="AG1566" s="993"/>
    </row>
    <row r="1567" spans="1:33" s="29" customFormat="1" ht="15" customHeight="1" x14ac:dyDescent="0.2">
      <c r="A1567" s="43"/>
      <c r="B1567" s="43"/>
      <c r="C1567" s="1385" t="s">
        <v>960</v>
      </c>
      <c r="D1567" s="1385"/>
      <c r="E1567" s="130"/>
      <c r="F1567" s="106"/>
      <c r="G1567" s="1398"/>
      <c r="H1567" s="1398"/>
      <c r="I1567" s="1034" t="s">
        <v>966</v>
      </c>
      <c r="J1567" s="1035"/>
      <c r="K1567" s="1035"/>
      <c r="L1567" s="1035"/>
      <c r="M1567" s="1035"/>
      <c r="N1567" s="1035"/>
      <c r="O1567" s="1035"/>
      <c r="P1567" s="1035"/>
      <c r="Q1567" s="1036"/>
      <c r="R1567" s="953"/>
      <c r="S1567" s="953"/>
      <c r="T1567" s="953"/>
      <c r="U1567" s="953"/>
      <c r="V1567" s="953"/>
      <c r="W1567" s="953"/>
      <c r="X1567" s="268"/>
      <c r="Y1567" s="268"/>
      <c r="Z1567" s="267"/>
      <c r="AA1567" s="268"/>
      <c r="AB1567" s="268"/>
      <c r="AC1567" s="269"/>
      <c r="AD1567" s="267"/>
      <c r="AE1567" s="268"/>
      <c r="AF1567" s="268"/>
      <c r="AG1567" s="269"/>
    </row>
    <row r="1568" spans="1:33" s="29" customFormat="1" ht="14.25" customHeight="1" x14ac:dyDescent="0.2">
      <c r="A1568" s="43"/>
      <c r="B1568" s="43"/>
      <c r="C1568" s="1397"/>
      <c r="D1568" s="1397"/>
      <c r="E1568" s="128" t="s">
        <v>162</v>
      </c>
      <c r="F1568" s="42"/>
      <c r="G1568" s="972"/>
      <c r="H1568" s="972"/>
      <c r="I1568" s="961" t="s">
        <v>468</v>
      </c>
      <c r="J1568" s="962"/>
      <c r="K1568" s="962"/>
      <c r="L1568" s="962"/>
      <c r="M1568" s="962"/>
      <c r="N1568" s="962"/>
      <c r="O1568" s="962"/>
      <c r="P1568" s="962"/>
      <c r="Q1568" s="963"/>
      <c r="R1568" s="953"/>
      <c r="S1568" s="953"/>
      <c r="T1568" s="953"/>
      <c r="U1568" s="953"/>
      <c r="V1568" s="953"/>
      <c r="W1568" s="953"/>
      <c r="X1568" s="268"/>
      <c r="Y1568" s="268"/>
      <c r="Z1568" s="267"/>
      <c r="AA1568" s="268"/>
      <c r="AB1568" s="268"/>
      <c r="AC1568" s="269"/>
      <c r="AD1568" s="267"/>
      <c r="AE1568" s="268"/>
      <c r="AF1568" s="268"/>
      <c r="AG1568" s="269"/>
    </row>
    <row r="1569" spans="1:33" s="29" customFormat="1" ht="19.5" customHeight="1" x14ac:dyDescent="0.2">
      <c r="A1569" s="43"/>
      <c r="B1569" s="43"/>
      <c r="C1569" s="1395"/>
      <c r="D1569" s="1395"/>
      <c r="E1569" s="110"/>
      <c r="F1569" s="106" t="s">
        <v>1032</v>
      </c>
      <c r="G1569" s="1396">
        <v>423</v>
      </c>
      <c r="H1569" s="1396"/>
      <c r="I1569" s="264" t="s">
        <v>716</v>
      </c>
      <c r="J1569" s="265"/>
      <c r="K1569" s="265"/>
      <c r="L1569" s="265"/>
      <c r="M1569" s="265"/>
      <c r="N1569" s="265"/>
      <c r="O1569" s="265"/>
      <c r="P1569" s="265"/>
      <c r="Q1569" s="266"/>
      <c r="R1569" s="953">
        <v>1200000</v>
      </c>
      <c r="S1569" s="953"/>
      <c r="T1569" s="953"/>
      <c r="U1569" s="953">
        <v>1032450</v>
      </c>
      <c r="V1569" s="953"/>
      <c r="W1569" s="953"/>
      <c r="X1569" s="1345">
        <f t="shared" si="69"/>
        <v>0.860375</v>
      </c>
      <c r="Y1569" s="1345"/>
      <c r="Z1569" s="267"/>
      <c r="AA1569" s="268"/>
      <c r="AB1569" s="268"/>
      <c r="AC1569" s="269"/>
      <c r="AD1569" s="267">
        <f t="shared" si="68"/>
        <v>1032450</v>
      </c>
      <c r="AE1569" s="268"/>
      <c r="AF1569" s="268"/>
      <c r="AG1569" s="269"/>
    </row>
    <row r="1570" spans="1:33" s="29" customFormat="1" ht="15" customHeight="1" x14ac:dyDescent="0.2">
      <c r="A1570" s="43"/>
      <c r="B1570" s="43"/>
      <c r="C1570" s="1395"/>
      <c r="D1570" s="1395"/>
      <c r="E1570" s="110"/>
      <c r="F1570" s="106"/>
      <c r="G1570" s="1384"/>
      <c r="H1570" s="1384"/>
      <c r="I1570" s="264" t="s">
        <v>968</v>
      </c>
      <c r="J1570" s="265"/>
      <c r="K1570" s="265"/>
      <c r="L1570" s="265"/>
      <c r="M1570" s="265"/>
      <c r="N1570" s="265"/>
      <c r="O1570" s="265"/>
      <c r="P1570" s="265"/>
      <c r="Q1570" s="266"/>
      <c r="R1570" s="1401"/>
      <c r="S1570" s="1401"/>
      <c r="T1570" s="1401"/>
      <c r="U1570" s="1401"/>
      <c r="V1570" s="1401"/>
      <c r="W1570" s="1401"/>
      <c r="X1570" s="992"/>
      <c r="Y1570" s="992"/>
      <c r="Z1570" s="991"/>
      <c r="AA1570" s="992"/>
      <c r="AB1570" s="992"/>
      <c r="AC1570" s="993"/>
      <c r="AD1570" s="991"/>
      <c r="AE1570" s="992"/>
      <c r="AF1570" s="992"/>
      <c r="AG1570" s="993"/>
    </row>
    <row r="1571" spans="1:33" s="29" customFormat="1" ht="13.5" customHeight="1" x14ac:dyDescent="0.2">
      <c r="A1571" s="43"/>
      <c r="B1571" s="43"/>
      <c r="C1571" s="1395"/>
      <c r="D1571" s="1395"/>
      <c r="E1571" s="110"/>
      <c r="F1571" s="106"/>
      <c r="G1571" s="263" t="s">
        <v>313</v>
      </c>
      <c r="H1571" s="263"/>
      <c r="I1571" s="264" t="s">
        <v>314</v>
      </c>
      <c r="J1571" s="265"/>
      <c r="K1571" s="265"/>
      <c r="L1571" s="265"/>
      <c r="M1571" s="265"/>
      <c r="N1571" s="265"/>
      <c r="O1571" s="265"/>
      <c r="P1571" s="265"/>
      <c r="Q1571" s="266"/>
      <c r="R1571" s="953">
        <f>SUM(R1569:R1570)</f>
        <v>1200000</v>
      </c>
      <c r="S1571" s="953"/>
      <c r="T1571" s="953"/>
      <c r="U1571" s="953">
        <f>SUM(U1569:U1570)</f>
        <v>1032450</v>
      </c>
      <c r="V1571" s="953"/>
      <c r="W1571" s="953"/>
      <c r="X1571" s="1345">
        <f t="shared" si="69"/>
        <v>0.860375</v>
      </c>
      <c r="Y1571" s="1345"/>
      <c r="Z1571" s="991"/>
      <c r="AA1571" s="992"/>
      <c r="AB1571" s="992"/>
      <c r="AC1571" s="993"/>
      <c r="AD1571" s="267">
        <f t="shared" si="68"/>
        <v>1032450</v>
      </c>
      <c r="AE1571" s="268"/>
      <c r="AF1571" s="268"/>
      <c r="AG1571" s="269"/>
    </row>
    <row r="1572" spans="1:33" s="29" customFormat="1" ht="14.25" customHeight="1" x14ac:dyDescent="0.2">
      <c r="A1572" s="43"/>
      <c r="B1572" s="43"/>
      <c r="C1572" s="1395"/>
      <c r="D1572" s="1395"/>
      <c r="E1572" s="110"/>
      <c r="F1572" s="106"/>
      <c r="G1572" s="1384"/>
      <c r="H1572" s="1384"/>
      <c r="I1572" s="1034" t="s">
        <v>967</v>
      </c>
      <c r="J1572" s="1035"/>
      <c r="K1572" s="1035"/>
      <c r="L1572" s="1035"/>
      <c r="M1572" s="1035"/>
      <c r="N1572" s="1035"/>
      <c r="O1572" s="1035"/>
      <c r="P1572" s="1035"/>
      <c r="Q1572" s="1036"/>
      <c r="R1572" s="1401">
        <f>SUM(R1571)</f>
        <v>1200000</v>
      </c>
      <c r="S1572" s="1401"/>
      <c r="T1572" s="1401"/>
      <c r="U1572" s="1401">
        <f>SUM(U1571)</f>
        <v>1032450</v>
      </c>
      <c r="V1572" s="1401"/>
      <c r="W1572" s="1401"/>
      <c r="X1572" s="1386">
        <f t="shared" si="69"/>
        <v>0.860375</v>
      </c>
      <c r="Y1572" s="1386"/>
      <c r="Z1572" s="991"/>
      <c r="AA1572" s="992"/>
      <c r="AB1572" s="992"/>
      <c r="AC1572" s="993"/>
      <c r="AD1572" s="991">
        <f t="shared" si="68"/>
        <v>1032450</v>
      </c>
      <c r="AE1572" s="992"/>
      <c r="AF1572" s="992"/>
      <c r="AG1572" s="993"/>
    </row>
    <row r="1573" spans="1:33" s="29" customFormat="1" ht="14.25" customHeight="1" x14ac:dyDescent="0.2">
      <c r="A1573" s="43"/>
      <c r="B1573" s="43"/>
      <c r="C1573" s="1385" t="s">
        <v>770</v>
      </c>
      <c r="D1573" s="1385"/>
      <c r="E1573" s="110"/>
      <c r="F1573" s="106"/>
      <c r="G1573" s="1384"/>
      <c r="H1573" s="1384"/>
      <c r="I1573" s="1034" t="s">
        <v>484</v>
      </c>
      <c r="J1573" s="1035"/>
      <c r="K1573" s="1035"/>
      <c r="L1573" s="1035"/>
      <c r="M1573" s="1035"/>
      <c r="N1573" s="1035"/>
      <c r="O1573" s="1035"/>
      <c r="P1573" s="1035"/>
      <c r="Q1573" s="1036"/>
      <c r="R1573" s="1401"/>
      <c r="S1573" s="1401"/>
      <c r="T1573" s="1401"/>
      <c r="U1573" s="1401"/>
      <c r="V1573" s="1401"/>
      <c r="W1573" s="1401"/>
      <c r="X1573" s="992"/>
      <c r="Y1573" s="992"/>
      <c r="Z1573" s="991"/>
      <c r="AA1573" s="992"/>
      <c r="AB1573" s="992"/>
      <c r="AC1573" s="993"/>
      <c r="AD1573" s="991"/>
      <c r="AE1573" s="992"/>
      <c r="AF1573" s="992"/>
      <c r="AG1573" s="993"/>
    </row>
    <row r="1574" spans="1:33" s="29" customFormat="1" ht="14.25" customHeight="1" x14ac:dyDescent="0.2">
      <c r="A1574" s="43"/>
      <c r="B1574" s="43"/>
      <c r="C1574" s="262"/>
      <c r="D1574" s="262"/>
      <c r="E1574" s="103" t="s">
        <v>156</v>
      </c>
      <c r="F1574" s="42"/>
      <c r="G1574" s="972"/>
      <c r="H1574" s="972"/>
      <c r="I1574" s="961" t="s">
        <v>485</v>
      </c>
      <c r="J1574" s="962"/>
      <c r="K1574" s="962"/>
      <c r="L1574" s="962"/>
      <c r="M1574" s="962"/>
      <c r="N1574" s="962"/>
      <c r="O1574" s="962"/>
      <c r="P1574" s="962"/>
      <c r="Q1574" s="963"/>
      <c r="R1574" s="1401"/>
      <c r="S1574" s="1401"/>
      <c r="T1574" s="1401"/>
      <c r="U1574" s="1401"/>
      <c r="V1574" s="1401"/>
      <c r="W1574" s="1401"/>
      <c r="X1574" s="992"/>
      <c r="Y1574" s="992"/>
      <c r="Z1574" s="991"/>
      <c r="AA1574" s="992"/>
      <c r="AB1574" s="992"/>
      <c r="AC1574" s="993"/>
      <c r="AD1574" s="991"/>
      <c r="AE1574" s="992"/>
      <c r="AF1574" s="992"/>
      <c r="AG1574" s="993"/>
    </row>
    <row r="1575" spans="1:33" s="29" customFormat="1" ht="14.25" customHeight="1" x14ac:dyDescent="0.2">
      <c r="A1575" s="43"/>
      <c r="B1575" s="43"/>
      <c r="C1575" s="262"/>
      <c r="D1575" s="262"/>
      <c r="E1575" s="110"/>
      <c r="F1575" s="106" t="s">
        <v>1026</v>
      </c>
      <c r="G1575" s="1396">
        <v>423</v>
      </c>
      <c r="H1575" s="1396"/>
      <c r="I1575" s="264" t="s">
        <v>117</v>
      </c>
      <c r="J1575" s="265"/>
      <c r="K1575" s="265"/>
      <c r="L1575" s="265"/>
      <c r="M1575" s="265"/>
      <c r="N1575" s="265"/>
      <c r="O1575" s="265"/>
      <c r="P1575" s="265"/>
      <c r="Q1575" s="266"/>
      <c r="R1575" s="953">
        <v>6602000</v>
      </c>
      <c r="S1575" s="953"/>
      <c r="T1575" s="953"/>
      <c r="U1575" s="953">
        <v>6601816</v>
      </c>
      <c r="V1575" s="953"/>
      <c r="W1575" s="953"/>
      <c r="X1575" s="1345">
        <f t="shared" si="69"/>
        <v>0.99997212965767945</v>
      </c>
      <c r="Y1575" s="1345"/>
      <c r="Z1575" s="267"/>
      <c r="AA1575" s="268"/>
      <c r="AB1575" s="268"/>
      <c r="AC1575" s="269"/>
      <c r="AD1575" s="267">
        <f t="shared" si="68"/>
        <v>6601816</v>
      </c>
      <c r="AE1575" s="268"/>
      <c r="AF1575" s="268"/>
      <c r="AG1575" s="269"/>
    </row>
    <row r="1576" spans="1:33" s="29" customFormat="1" ht="14.25" customHeight="1" x14ac:dyDescent="0.2">
      <c r="A1576" s="43"/>
      <c r="B1576" s="43"/>
      <c r="C1576" s="262"/>
      <c r="D1576" s="262"/>
      <c r="E1576" s="110"/>
      <c r="F1576" s="106"/>
      <c r="G1576" s="1384"/>
      <c r="H1576" s="1384"/>
      <c r="I1576" s="264" t="s">
        <v>870</v>
      </c>
      <c r="J1576" s="265"/>
      <c r="K1576" s="265"/>
      <c r="L1576" s="265"/>
      <c r="M1576" s="265"/>
      <c r="N1576" s="265"/>
      <c r="O1576" s="265"/>
      <c r="P1576" s="265"/>
      <c r="Q1576" s="266"/>
      <c r="R1576" s="953"/>
      <c r="S1576" s="953"/>
      <c r="T1576" s="953"/>
      <c r="U1576" s="953"/>
      <c r="V1576" s="953"/>
      <c r="W1576" s="953"/>
      <c r="X1576" s="268"/>
      <c r="Y1576" s="268"/>
      <c r="Z1576" s="267"/>
      <c r="AA1576" s="268"/>
      <c r="AB1576" s="268"/>
      <c r="AC1576" s="269"/>
      <c r="AD1576" s="267"/>
      <c r="AE1576" s="268"/>
      <c r="AF1576" s="268"/>
      <c r="AG1576" s="269"/>
    </row>
    <row r="1577" spans="1:33" s="29" customFormat="1" ht="14.25" customHeight="1" x14ac:dyDescent="0.2">
      <c r="A1577" s="43"/>
      <c r="B1577" s="43"/>
      <c r="C1577" s="262"/>
      <c r="D1577" s="262"/>
      <c r="E1577" s="110"/>
      <c r="F1577" s="106"/>
      <c r="G1577" s="263" t="s">
        <v>313</v>
      </c>
      <c r="H1577" s="263"/>
      <c r="I1577" s="264" t="s">
        <v>314</v>
      </c>
      <c r="J1577" s="265"/>
      <c r="K1577" s="265"/>
      <c r="L1577" s="265"/>
      <c r="M1577" s="265"/>
      <c r="N1577" s="265"/>
      <c r="O1577" s="265"/>
      <c r="P1577" s="265"/>
      <c r="Q1577" s="266"/>
      <c r="R1577" s="953">
        <v>6050000</v>
      </c>
      <c r="S1577" s="953"/>
      <c r="T1577" s="953"/>
      <c r="U1577" s="953">
        <v>6049816</v>
      </c>
      <c r="V1577" s="953"/>
      <c r="W1577" s="953"/>
      <c r="X1577" s="1345">
        <f t="shared" si="69"/>
        <v>0.99996958677685954</v>
      </c>
      <c r="Y1577" s="1345"/>
      <c r="Z1577" s="991"/>
      <c r="AA1577" s="992"/>
      <c r="AB1577" s="992"/>
      <c r="AC1577" s="993"/>
      <c r="AD1577" s="267">
        <f t="shared" si="68"/>
        <v>6049816</v>
      </c>
      <c r="AE1577" s="268"/>
      <c r="AF1577" s="268"/>
      <c r="AG1577" s="269"/>
    </row>
    <row r="1578" spans="1:33" s="29" customFormat="1" ht="24" customHeight="1" x14ac:dyDescent="0.2">
      <c r="A1578" s="43"/>
      <c r="B1578" s="43"/>
      <c r="C1578" s="262"/>
      <c r="D1578" s="262"/>
      <c r="E1578" s="110"/>
      <c r="F1578" s="106"/>
      <c r="G1578" s="263" t="s">
        <v>840</v>
      </c>
      <c r="H1578" s="263"/>
      <c r="I1578" s="264" t="s">
        <v>841</v>
      </c>
      <c r="J1578" s="265"/>
      <c r="K1578" s="265"/>
      <c r="L1578" s="265"/>
      <c r="M1578" s="265"/>
      <c r="N1578" s="265"/>
      <c r="O1578" s="265"/>
      <c r="P1578" s="265"/>
      <c r="Q1578" s="266"/>
      <c r="R1578" s="953">
        <v>552000</v>
      </c>
      <c r="S1578" s="953"/>
      <c r="T1578" s="953"/>
      <c r="U1578" s="953">
        <v>552000</v>
      </c>
      <c r="V1578" s="953"/>
      <c r="W1578" s="953"/>
      <c r="X1578" s="1345">
        <f t="shared" ref="X1578" si="75">(U1578/R1578)</f>
        <v>1</v>
      </c>
      <c r="Y1578" s="1345"/>
      <c r="Z1578" s="991"/>
      <c r="AA1578" s="992"/>
      <c r="AB1578" s="992"/>
      <c r="AC1578" s="993"/>
      <c r="AD1578" s="267">
        <f t="shared" si="68"/>
        <v>552000</v>
      </c>
      <c r="AE1578" s="268"/>
      <c r="AF1578" s="268"/>
      <c r="AG1578" s="269"/>
    </row>
    <row r="1579" spans="1:33" s="29" customFormat="1" ht="14.25" customHeight="1" x14ac:dyDescent="0.2">
      <c r="A1579" s="43"/>
      <c r="B1579" s="43"/>
      <c r="C1579" s="262"/>
      <c r="D1579" s="262"/>
      <c r="E1579" s="110"/>
      <c r="F1579" s="106"/>
      <c r="G1579" s="1384"/>
      <c r="H1579" s="1384"/>
      <c r="I1579" s="1034" t="s">
        <v>816</v>
      </c>
      <c r="J1579" s="1035"/>
      <c r="K1579" s="1035"/>
      <c r="L1579" s="1035"/>
      <c r="M1579" s="1035"/>
      <c r="N1579" s="1035"/>
      <c r="O1579" s="1035"/>
      <c r="P1579" s="1035"/>
      <c r="Q1579" s="1036"/>
      <c r="R1579" s="1401">
        <f>SUM(R1577:T1578)</f>
        <v>6602000</v>
      </c>
      <c r="S1579" s="1401"/>
      <c r="T1579" s="1401"/>
      <c r="U1579" s="1401">
        <f>SUM(U1577:W1578)</f>
        <v>6601816</v>
      </c>
      <c r="V1579" s="1401"/>
      <c r="W1579" s="1401"/>
      <c r="X1579" s="1386">
        <f t="shared" si="69"/>
        <v>0.99997212965767945</v>
      </c>
      <c r="Y1579" s="1386"/>
      <c r="Z1579" s="991"/>
      <c r="AA1579" s="992"/>
      <c r="AB1579" s="992"/>
      <c r="AC1579" s="993"/>
      <c r="AD1579" s="991">
        <f t="shared" si="68"/>
        <v>6601816</v>
      </c>
      <c r="AE1579" s="992"/>
      <c r="AF1579" s="992"/>
      <c r="AG1579" s="993"/>
    </row>
    <row r="1580" spans="1:33" s="29" customFormat="1" ht="14.25" customHeight="1" x14ac:dyDescent="0.2">
      <c r="A1580" s="43"/>
      <c r="B1580" s="43"/>
      <c r="C1580" s="1385" t="s">
        <v>1390</v>
      </c>
      <c r="D1580" s="1385"/>
      <c r="E1580" s="110"/>
      <c r="F1580" s="106"/>
      <c r="G1580" s="1384"/>
      <c r="H1580" s="1384"/>
      <c r="I1580" s="1034" t="s">
        <v>1354</v>
      </c>
      <c r="J1580" s="1035"/>
      <c r="K1580" s="1035"/>
      <c r="L1580" s="1035"/>
      <c r="M1580" s="1035"/>
      <c r="N1580" s="1035"/>
      <c r="O1580" s="1035"/>
      <c r="P1580" s="1035"/>
      <c r="Q1580" s="1036"/>
      <c r="R1580" s="1401"/>
      <c r="S1580" s="1401"/>
      <c r="T1580" s="1401"/>
      <c r="U1580" s="1401"/>
      <c r="V1580" s="1401"/>
      <c r="W1580" s="1401"/>
      <c r="X1580" s="992"/>
      <c r="Y1580" s="992"/>
      <c r="Z1580" s="991"/>
      <c r="AA1580" s="992"/>
      <c r="AB1580" s="992"/>
      <c r="AC1580" s="993"/>
      <c r="AD1580" s="991"/>
      <c r="AE1580" s="992"/>
      <c r="AF1580" s="992"/>
      <c r="AG1580" s="993"/>
    </row>
    <row r="1581" spans="1:33" s="29" customFormat="1" ht="14.25" customHeight="1" x14ac:dyDescent="0.2">
      <c r="A1581" s="43"/>
      <c r="B1581" s="43"/>
      <c r="C1581" s="262"/>
      <c r="D1581" s="262"/>
      <c r="E1581" s="103" t="s">
        <v>162</v>
      </c>
      <c r="F1581" s="42"/>
      <c r="G1581" s="972"/>
      <c r="H1581" s="972"/>
      <c r="I1581" s="961" t="s">
        <v>468</v>
      </c>
      <c r="J1581" s="962"/>
      <c r="K1581" s="962"/>
      <c r="L1581" s="962"/>
      <c r="M1581" s="962"/>
      <c r="N1581" s="962"/>
      <c r="O1581" s="962"/>
      <c r="P1581" s="962"/>
      <c r="Q1581" s="963"/>
      <c r="R1581" s="1401"/>
      <c r="S1581" s="1401"/>
      <c r="T1581" s="1401"/>
      <c r="U1581" s="1401"/>
      <c r="V1581" s="1401"/>
      <c r="W1581" s="1401"/>
      <c r="X1581" s="992"/>
      <c r="Y1581" s="992"/>
      <c r="Z1581" s="991"/>
      <c r="AA1581" s="992"/>
      <c r="AB1581" s="992"/>
      <c r="AC1581" s="993"/>
      <c r="AD1581" s="991"/>
      <c r="AE1581" s="992"/>
      <c r="AF1581" s="992"/>
      <c r="AG1581" s="993"/>
    </row>
    <row r="1582" spans="1:33" s="29" customFormat="1" ht="14.25" customHeight="1" x14ac:dyDescent="0.2">
      <c r="A1582" s="43"/>
      <c r="B1582" s="43"/>
      <c r="C1582" s="262"/>
      <c r="D1582" s="262"/>
      <c r="E1582" s="110"/>
      <c r="F1582" s="106" t="s">
        <v>1078</v>
      </c>
      <c r="G1582" s="1396">
        <v>512</v>
      </c>
      <c r="H1582" s="1396"/>
      <c r="I1582" s="264" t="s">
        <v>139</v>
      </c>
      <c r="J1582" s="265"/>
      <c r="K1582" s="265"/>
      <c r="L1582" s="265"/>
      <c r="M1582" s="265"/>
      <c r="N1582" s="265"/>
      <c r="O1582" s="265"/>
      <c r="P1582" s="265"/>
      <c r="Q1582" s="266"/>
      <c r="R1582" s="953">
        <v>6000000</v>
      </c>
      <c r="S1582" s="953"/>
      <c r="T1582" s="953"/>
      <c r="U1582" s="953">
        <v>5983746.9299999997</v>
      </c>
      <c r="V1582" s="953"/>
      <c r="W1582" s="953"/>
      <c r="X1582" s="1345">
        <f t="shared" si="69"/>
        <v>0.99729115499999998</v>
      </c>
      <c r="Y1582" s="1345"/>
      <c r="Z1582" s="267"/>
      <c r="AA1582" s="268"/>
      <c r="AB1582" s="268"/>
      <c r="AC1582" s="269"/>
      <c r="AD1582" s="267">
        <f t="shared" ref="AD1582" si="76">U1582+Z1582</f>
        <v>5983746.9299999997</v>
      </c>
      <c r="AE1582" s="268"/>
      <c r="AF1582" s="268"/>
      <c r="AG1582" s="269"/>
    </row>
    <row r="1583" spans="1:33" s="29" customFormat="1" ht="14.25" customHeight="1" x14ac:dyDescent="0.2">
      <c r="A1583" s="43"/>
      <c r="B1583" s="43"/>
      <c r="C1583" s="262"/>
      <c r="D1583" s="262"/>
      <c r="E1583" s="110"/>
      <c r="F1583" s="106"/>
      <c r="G1583" s="1384"/>
      <c r="H1583" s="1384"/>
      <c r="I1583" s="264" t="s">
        <v>1393</v>
      </c>
      <c r="J1583" s="265"/>
      <c r="K1583" s="265"/>
      <c r="L1583" s="265"/>
      <c r="M1583" s="265"/>
      <c r="N1583" s="265"/>
      <c r="O1583" s="265"/>
      <c r="P1583" s="265"/>
      <c r="Q1583" s="266"/>
      <c r="R1583" s="953"/>
      <c r="S1583" s="953"/>
      <c r="T1583" s="953"/>
      <c r="U1583" s="953"/>
      <c r="V1583" s="953"/>
      <c r="W1583" s="953"/>
      <c r="X1583" s="268"/>
      <c r="Y1583" s="268"/>
      <c r="Z1583" s="267"/>
      <c r="AA1583" s="268"/>
      <c r="AB1583" s="268"/>
      <c r="AC1583" s="269"/>
      <c r="AD1583" s="267"/>
      <c r="AE1583" s="268"/>
      <c r="AF1583" s="268"/>
      <c r="AG1583" s="269"/>
    </row>
    <row r="1584" spans="1:33" s="29" customFormat="1" ht="14.25" customHeight="1" x14ac:dyDescent="0.2">
      <c r="A1584" s="43"/>
      <c r="B1584" s="43"/>
      <c r="C1584" s="262"/>
      <c r="D1584" s="262"/>
      <c r="E1584" s="110"/>
      <c r="F1584" s="106"/>
      <c r="G1584" s="263" t="s">
        <v>361</v>
      </c>
      <c r="H1584" s="263"/>
      <c r="I1584" s="264" t="s">
        <v>1974</v>
      </c>
      <c r="J1584" s="265"/>
      <c r="K1584" s="265"/>
      <c r="L1584" s="265"/>
      <c r="M1584" s="265"/>
      <c r="N1584" s="265"/>
      <c r="O1584" s="265"/>
      <c r="P1584" s="265"/>
      <c r="Q1584" s="266"/>
      <c r="R1584" s="953">
        <v>2500000</v>
      </c>
      <c r="S1584" s="953"/>
      <c r="T1584" s="953"/>
      <c r="U1584" s="953">
        <v>2500000</v>
      </c>
      <c r="V1584" s="953"/>
      <c r="W1584" s="953"/>
      <c r="X1584" s="1345">
        <f t="shared" ref="X1584" si="77">(U1584/R1584)</f>
        <v>1</v>
      </c>
      <c r="Y1584" s="1345"/>
      <c r="Z1584" s="991"/>
      <c r="AA1584" s="992"/>
      <c r="AB1584" s="992"/>
      <c r="AC1584" s="993"/>
      <c r="AD1584" s="267">
        <f t="shared" ref="AD1584" si="78">U1584+Z1584</f>
        <v>2500000</v>
      </c>
      <c r="AE1584" s="268"/>
      <c r="AF1584" s="268"/>
      <c r="AG1584" s="269"/>
    </row>
    <row r="1585" spans="1:33" s="29" customFormat="1" ht="28.5" customHeight="1" x14ac:dyDescent="0.2">
      <c r="A1585" s="43"/>
      <c r="B1585" s="43"/>
      <c r="C1585" s="262"/>
      <c r="D1585" s="262"/>
      <c r="E1585" s="110"/>
      <c r="F1585" s="106"/>
      <c r="G1585" s="263" t="s">
        <v>840</v>
      </c>
      <c r="H1585" s="263"/>
      <c r="I1585" s="264" t="s">
        <v>841</v>
      </c>
      <c r="J1585" s="265"/>
      <c r="K1585" s="265"/>
      <c r="L1585" s="265"/>
      <c r="M1585" s="265"/>
      <c r="N1585" s="265"/>
      <c r="O1585" s="265"/>
      <c r="P1585" s="265"/>
      <c r="Q1585" s="266"/>
      <c r="R1585" s="953">
        <v>3500000</v>
      </c>
      <c r="S1585" s="953"/>
      <c r="T1585" s="953"/>
      <c r="U1585" s="953">
        <v>3483746.93</v>
      </c>
      <c r="V1585" s="953"/>
      <c r="W1585" s="953"/>
      <c r="X1585" s="1345">
        <f t="shared" si="69"/>
        <v>0.99535626571428581</v>
      </c>
      <c r="Y1585" s="1345"/>
      <c r="Z1585" s="991"/>
      <c r="AA1585" s="992"/>
      <c r="AB1585" s="992"/>
      <c r="AC1585" s="993"/>
      <c r="AD1585" s="267">
        <f t="shared" ref="AD1585:AD1586" si="79">U1585+Z1585</f>
        <v>3483746.93</v>
      </c>
      <c r="AE1585" s="268"/>
      <c r="AF1585" s="268"/>
      <c r="AG1585" s="269"/>
    </row>
    <row r="1586" spans="1:33" s="29" customFormat="1" ht="14.25" customHeight="1" x14ac:dyDescent="0.2">
      <c r="A1586" s="43"/>
      <c r="B1586" s="43"/>
      <c r="C1586" s="262"/>
      <c r="D1586" s="262"/>
      <c r="E1586" s="110"/>
      <c r="F1586" s="106"/>
      <c r="G1586" s="1384"/>
      <c r="H1586" s="1384"/>
      <c r="I1586" s="1034" t="s">
        <v>1394</v>
      </c>
      <c r="J1586" s="1035"/>
      <c r="K1586" s="1035"/>
      <c r="L1586" s="1035"/>
      <c r="M1586" s="1035"/>
      <c r="N1586" s="1035"/>
      <c r="O1586" s="1035"/>
      <c r="P1586" s="1035"/>
      <c r="Q1586" s="1036"/>
      <c r="R1586" s="1401">
        <f>SUM(R1584:T1585)</f>
        <v>6000000</v>
      </c>
      <c r="S1586" s="1401"/>
      <c r="T1586" s="1401"/>
      <c r="U1586" s="1401">
        <f>SUM(U1584:W1585)</f>
        <v>5983746.9299999997</v>
      </c>
      <c r="V1586" s="1401"/>
      <c r="W1586" s="1401"/>
      <c r="X1586" s="1386">
        <f t="shared" si="69"/>
        <v>0.99729115499999998</v>
      </c>
      <c r="Y1586" s="1386"/>
      <c r="Z1586" s="991"/>
      <c r="AA1586" s="992"/>
      <c r="AB1586" s="992"/>
      <c r="AC1586" s="993"/>
      <c r="AD1586" s="991">
        <f t="shared" si="79"/>
        <v>5983746.9299999997</v>
      </c>
      <c r="AE1586" s="992"/>
      <c r="AF1586" s="992"/>
      <c r="AG1586" s="993"/>
    </row>
    <row r="1587" spans="1:33" s="29" customFormat="1" ht="33.75" customHeight="1" x14ac:dyDescent="0.2">
      <c r="A1587" s="43"/>
      <c r="B1587" s="43"/>
      <c r="C1587" s="1385" t="s">
        <v>1391</v>
      </c>
      <c r="D1587" s="1385"/>
      <c r="E1587" s="110"/>
      <c r="F1587" s="106"/>
      <c r="G1587" s="1384"/>
      <c r="H1587" s="1384"/>
      <c r="I1587" s="1034" t="s">
        <v>1359</v>
      </c>
      <c r="J1587" s="1035"/>
      <c r="K1587" s="1035"/>
      <c r="L1587" s="1035"/>
      <c r="M1587" s="1035"/>
      <c r="N1587" s="1035"/>
      <c r="O1587" s="1035"/>
      <c r="P1587" s="1035"/>
      <c r="Q1587" s="1036"/>
      <c r="R1587" s="1401"/>
      <c r="S1587" s="1401"/>
      <c r="T1587" s="1401"/>
      <c r="U1587" s="1401"/>
      <c r="V1587" s="1401"/>
      <c r="W1587" s="1401"/>
      <c r="X1587" s="992"/>
      <c r="Y1587" s="992"/>
      <c r="Z1587" s="991"/>
      <c r="AA1587" s="992"/>
      <c r="AB1587" s="992"/>
      <c r="AC1587" s="993"/>
      <c r="AD1587" s="991"/>
      <c r="AE1587" s="992"/>
      <c r="AF1587" s="992"/>
      <c r="AG1587" s="993"/>
    </row>
    <row r="1588" spans="1:33" s="29" customFormat="1" ht="14.25" customHeight="1" x14ac:dyDescent="0.2">
      <c r="A1588" s="43"/>
      <c r="B1588" s="43"/>
      <c r="C1588" s="262"/>
      <c r="D1588" s="262"/>
      <c r="E1588" s="103" t="s">
        <v>162</v>
      </c>
      <c r="F1588" s="42"/>
      <c r="G1588" s="972"/>
      <c r="H1588" s="972"/>
      <c r="I1588" s="961" t="s">
        <v>468</v>
      </c>
      <c r="J1588" s="962"/>
      <c r="K1588" s="962"/>
      <c r="L1588" s="962"/>
      <c r="M1588" s="962"/>
      <c r="N1588" s="962"/>
      <c r="O1588" s="962"/>
      <c r="P1588" s="962"/>
      <c r="Q1588" s="963"/>
      <c r="R1588" s="1401"/>
      <c r="S1588" s="1401"/>
      <c r="T1588" s="1401"/>
      <c r="U1588" s="1401"/>
      <c r="V1588" s="1401"/>
      <c r="W1588" s="1401"/>
      <c r="X1588" s="992"/>
      <c r="Y1588" s="992"/>
      <c r="Z1588" s="991"/>
      <c r="AA1588" s="992"/>
      <c r="AB1588" s="992"/>
      <c r="AC1588" s="993"/>
      <c r="AD1588" s="991"/>
      <c r="AE1588" s="992"/>
      <c r="AF1588" s="992"/>
      <c r="AG1588" s="993"/>
    </row>
    <row r="1589" spans="1:33" s="29" customFormat="1" ht="14.25" customHeight="1" x14ac:dyDescent="0.2">
      <c r="A1589" s="43"/>
      <c r="B1589" s="43"/>
      <c r="C1589" s="262"/>
      <c r="D1589" s="262"/>
      <c r="E1589" s="110"/>
      <c r="F1589" s="106" t="s">
        <v>1392</v>
      </c>
      <c r="G1589" s="1396">
        <v>511</v>
      </c>
      <c r="H1589" s="1396"/>
      <c r="I1589" s="264" t="s">
        <v>1239</v>
      </c>
      <c r="J1589" s="265"/>
      <c r="K1589" s="265"/>
      <c r="L1589" s="265"/>
      <c r="M1589" s="265"/>
      <c r="N1589" s="265"/>
      <c r="O1589" s="265"/>
      <c r="P1589" s="265"/>
      <c r="Q1589" s="266"/>
      <c r="R1589" s="953">
        <v>139200</v>
      </c>
      <c r="S1589" s="953"/>
      <c r="T1589" s="953"/>
      <c r="U1589" s="953">
        <v>0</v>
      </c>
      <c r="V1589" s="953"/>
      <c r="W1589" s="953"/>
      <c r="X1589" s="1345">
        <f t="shared" si="69"/>
        <v>0</v>
      </c>
      <c r="Y1589" s="1345"/>
      <c r="Z1589" s="267"/>
      <c r="AA1589" s="268"/>
      <c r="AB1589" s="268"/>
      <c r="AC1589" s="269"/>
      <c r="AD1589" s="267">
        <f t="shared" ref="AD1589" si="80">U1589+Z1589</f>
        <v>0</v>
      </c>
      <c r="AE1589" s="268"/>
      <c r="AF1589" s="268"/>
      <c r="AG1589" s="269"/>
    </row>
    <row r="1590" spans="1:33" s="29" customFormat="1" ht="14.25" customHeight="1" x14ac:dyDescent="0.2">
      <c r="A1590" s="43"/>
      <c r="B1590" s="43"/>
      <c r="C1590" s="262"/>
      <c r="D1590" s="262"/>
      <c r="E1590" s="110"/>
      <c r="F1590" s="106"/>
      <c r="G1590" s="1384"/>
      <c r="H1590" s="1384"/>
      <c r="I1590" s="264" t="s">
        <v>1396</v>
      </c>
      <c r="J1590" s="265"/>
      <c r="K1590" s="265"/>
      <c r="L1590" s="265"/>
      <c r="M1590" s="265"/>
      <c r="N1590" s="265"/>
      <c r="O1590" s="265"/>
      <c r="P1590" s="265"/>
      <c r="Q1590" s="266"/>
      <c r="R1590" s="953"/>
      <c r="S1590" s="953"/>
      <c r="T1590" s="953"/>
      <c r="U1590" s="953"/>
      <c r="V1590" s="953"/>
      <c r="W1590" s="953"/>
      <c r="X1590" s="268"/>
      <c r="Y1590" s="268"/>
      <c r="Z1590" s="267"/>
      <c r="AA1590" s="268"/>
      <c r="AB1590" s="268"/>
      <c r="AC1590" s="269"/>
      <c r="AD1590" s="267"/>
      <c r="AE1590" s="268"/>
      <c r="AF1590" s="268"/>
      <c r="AG1590" s="269"/>
    </row>
    <row r="1591" spans="1:33" s="29" customFormat="1" ht="21.75" customHeight="1" x14ac:dyDescent="0.2">
      <c r="A1591" s="43"/>
      <c r="B1591" s="43"/>
      <c r="C1591" s="262"/>
      <c r="D1591" s="262"/>
      <c r="E1591" s="110"/>
      <c r="F1591" s="106"/>
      <c r="G1591" s="263" t="s">
        <v>840</v>
      </c>
      <c r="H1591" s="263"/>
      <c r="I1591" s="264" t="s">
        <v>841</v>
      </c>
      <c r="J1591" s="265"/>
      <c r="K1591" s="265"/>
      <c r="L1591" s="265"/>
      <c r="M1591" s="265"/>
      <c r="N1591" s="265"/>
      <c r="O1591" s="265"/>
      <c r="P1591" s="265"/>
      <c r="Q1591" s="266"/>
      <c r="R1591" s="953">
        <f>SUM(R1589:R1590)</f>
        <v>139200</v>
      </c>
      <c r="S1591" s="953"/>
      <c r="T1591" s="953"/>
      <c r="U1591" s="953">
        <f>SUM(U1589:U1590)</f>
        <v>0</v>
      </c>
      <c r="V1591" s="953"/>
      <c r="W1591" s="953"/>
      <c r="X1591" s="1345">
        <f t="shared" si="69"/>
        <v>0</v>
      </c>
      <c r="Y1591" s="1345"/>
      <c r="Z1591" s="991"/>
      <c r="AA1591" s="992"/>
      <c r="AB1591" s="992"/>
      <c r="AC1591" s="993"/>
      <c r="AD1591" s="267">
        <f t="shared" ref="AD1591:AD1592" si="81">U1591+Z1591</f>
        <v>0</v>
      </c>
      <c r="AE1591" s="268"/>
      <c r="AF1591" s="268"/>
      <c r="AG1591" s="269"/>
    </row>
    <row r="1592" spans="1:33" s="29" customFormat="1" ht="14.25" customHeight="1" x14ac:dyDescent="0.2">
      <c r="A1592" s="43"/>
      <c r="B1592" s="43"/>
      <c r="C1592" s="262"/>
      <c r="D1592" s="262"/>
      <c r="E1592" s="110"/>
      <c r="F1592" s="106"/>
      <c r="G1592" s="1384"/>
      <c r="H1592" s="1384"/>
      <c r="I1592" s="1034" t="s">
        <v>1395</v>
      </c>
      <c r="J1592" s="1035"/>
      <c r="K1592" s="1035"/>
      <c r="L1592" s="1035"/>
      <c r="M1592" s="1035"/>
      <c r="N1592" s="1035"/>
      <c r="O1592" s="1035"/>
      <c r="P1592" s="1035"/>
      <c r="Q1592" s="1036"/>
      <c r="R1592" s="1401">
        <f>SUM(R1591)</f>
        <v>139200</v>
      </c>
      <c r="S1592" s="1401"/>
      <c r="T1592" s="1401"/>
      <c r="U1592" s="1401">
        <f>SUM(U1591)</f>
        <v>0</v>
      </c>
      <c r="V1592" s="1401"/>
      <c r="W1592" s="1401"/>
      <c r="X1592" s="1386">
        <f t="shared" si="69"/>
        <v>0</v>
      </c>
      <c r="Y1592" s="1386"/>
      <c r="Z1592" s="991"/>
      <c r="AA1592" s="992"/>
      <c r="AB1592" s="992"/>
      <c r="AC1592" s="993"/>
      <c r="AD1592" s="991">
        <f t="shared" si="81"/>
        <v>0</v>
      </c>
      <c r="AE1592" s="992"/>
      <c r="AF1592" s="992"/>
      <c r="AG1592" s="993"/>
    </row>
    <row r="1593" spans="1:33" s="29" customFormat="1" ht="14.25" hidden="1" customHeight="1" x14ac:dyDescent="0.2">
      <c r="A1593" s="43"/>
      <c r="B1593" s="43"/>
      <c r="C1593" s="100"/>
      <c r="D1593" s="100"/>
      <c r="E1593" s="110"/>
      <c r="F1593" s="106"/>
      <c r="G1593" s="152"/>
      <c r="H1593" s="152"/>
      <c r="I1593" s="141"/>
      <c r="J1593" s="142"/>
      <c r="K1593" s="142"/>
      <c r="L1593" s="142"/>
      <c r="M1593" s="142"/>
      <c r="N1593" s="142"/>
      <c r="O1593" s="142"/>
      <c r="P1593" s="142"/>
      <c r="Q1593" s="143"/>
      <c r="R1593" s="243"/>
      <c r="S1593" s="243"/>
      <c r="T1593" s="243"/>
      <c r="U1593" s="243"/>
      <c r="V1593" s="243"/>
      <c r="W1593" s="243"/>
      <c r="X1593" s="147" t="e">
        <f t="shared" si="69"/>
        <v>#DIV/0!</v>
      </c>
      <c r="Y1593" s="147"/>
      <c r="Z1593" s="144"/>
      <c r="AA1593" s="145"/>
      <c r="AB1593" s="145"/>
      <c r="AC1593" s="146"/>
      <c r="AD1593" s="144"/>
      <c r="AE1593" s="145"/>
      <c r="AF1593" s="145"/>
      <c r="AG1593" s="146"/>
    </row>
    <row r="1594" spans="1:33" s="29" customFormat="1" ht="14.25" hidden="1" customHeight="1" x14ac:dyDescent="0.2">
      <c r="A1594" s="43"/>
      <c r="B1594" s="43"/>
      <c r="C1594" s="100"/>
      <c r="D1594" s="100"/>
      <c r="E1594" s="110"/>
      <c r="F1594" s="106"/>
      <c r="G1594" s="152"/>
      <c r="H1594" s="152"/>
      <c r="I1594" s="141"/>
      <c r="J1594" s="142"/>
      <c r="K1594" s="142"/>
      <c r="L1594" s="142"/>
      <c r="M1594" s="142"/>
      <c r="N1594" s="142"/>
      <c r="O1594" s="142"/>
      <c r="P1594" s="142"/>
      <c r="Q1594" s="143"/>
      <c r="R1594" s="243"/>
      <c r="S1594" s="243"/>
      <c r="T1594" s="243"/>
      <c r="U1594" s="243"/>
      <c r="V1594" s="243"/>
      <c r="W1594" s="243"/>
      <c r="X1594" s="147" t="e">
        <f t="shared" si="69"/>
        <v>#DIV/0!</v>
      </c>
      <c r="Y1594" s="147"/>
      <c r="Z1594" s="144"/>
      <c r="AA1594" s="145"/>
      <c r="AB1594" s="145"/>
      <c r="AC1594" s="146"/>
      <c r="AD1594" s="144"/>
      <c r="AE1594" s="145"/>
      <c r="AF1594" s="145"/>
      <c r="AG1594" s="146"/>
    </row>
    <row r="1595" spans="1:33" s="29" customFormat="1" ht="14.25" hidden="1" customHeight="1" x14ac:dyDescent="0.2">
      <c r="A1595" s="43"/>
      <c r="B1595" s="43"/>
      <c r="C1595" s="100"/>
      <c r="D1595" s="100"/>
      <c r="E1595" s="110"/>
      <c r="F1595" s="106"/>
      <c r="G1595" s="152"/>
      <c r="H1595" s="152"/>
      <c r="I1595" s="141"/>
      <c r="J1595" s="142"/>
      <c r="K1595" s="142"/>
      <c r="L1595" s="142"/>
      <c r="M1595" s="142"/>
      <c r="N1595" s="142"/>
      <c r="O1595" s="142"/>
      <c r="P1595" s="142"/>
      <c r="Q1595" s="143"/>
      <c r="R1595" s="243"/>
      <c r="S1595" s="243"/>
      <c r="T1595" s="243"/>
      <c r="U1595" s="243"/>
      <c r="V1595" s="243"/>
      <c r="W1595" s="243"/>
      <c r="X1595" s="147" t="e">
        <f t="shared" si="69"/>
        <v>#DIV/0!</v>
      </c>
      <c r="Y1595" s="147"/>
      <c r="Z1595" s="144"/>
      <c r="AA1595" s="145"/>
      <c r="AB1595" s="145"/>
      <c r="AC1595" s="146"/>
      <c r="AD1595" s="144"/>
      <c r="AE1595" s="145"/>
      <c r="AF1595" s="145"/>
      <c r="AG1595" s="146"/>
    </row>
    <row r="1596" spans="1:33" s="29" customFormat="1" ht="14.25" hidden="1" customHeight="1" x14ac:dyDescent="0.2">
      <c r="A1596" s="43"/>
      <c r="B1596" s="43"/>
      <c r="C1596" s="100"/>
      <c r="D1596" s="100"/>
      <c r="E1596" s="110"/>
      <c r="F1596" s="106"/>
      <c r="G1596" s="152"/>
      <c r="H1596" s="152"/>
      <c r="I1596" s="141"/>
      <c r="J1596" s="142"/>
      <c r="K1596" s="142"/>
      <c r="L1596" s="142"/>
      <c r="M1596" s="142"/>
      <c r="N1596" s="142"/>
      <c r="O1596" s="142"/>
      <c r="P1596" s="142"/>
      <c r="Q1596" s="143"/>
      <c r="R1596" s="243"/>
      <c r="S1596" s="243"/>
      <c r="T1596" s="243"/>
      <c r="U1596" s="243"/>
      <c r="V1596" s="243"/>
      <c r="W1596" s="243"/>
      <c r="X1596" s="147" t="e">
        <f t="shared" si="69"/>
        <v>#DIV/0!</v>
      </c>
      <c r="Y1596" s="147"/>
      <c r="Z1596" s="144"/>
      <c r="AA1596" s="145"/>
      <c r="AB1596" s="145"/>
      <c r="AC1596" s="146"/>
      <c r="AD1596" s="144"/>
      <c r="AE1596" s="145"/>
      <c r="AF1596" s="145"/>
      <c r="AG1596" s="146"/>
    </row>
    <row r="1597" spans="1:33" s="29" customFormat="1" ht="45" customHeight="1" x14ac:dyDescent="0.2">
      <c r="A1597" s="43"/>
      <c r="B1597" s="43"/>
      <c r="C1597" s="1385" t="s">
        <v>939</v>
      </c>
      <c r="D1597" s="1385"/>
      <c r="E1597" s="110"/>
      <c r="F1597" s="106"/>
      <c r="G1597" s="1384"/>
      <c r="H1597" s="1384"/>
      <c r="I1597" s="1034" t="s">
        <v>1224</v>
      </c>
      <c r="J1597" s="1035"/>
      <c r="K1597" s="1035"/>
      <c r="L1597" s="1035"/>
      <c r="M1597" s="1035"/>
      <c r="N1597" s="1035"/>
      <c r="O1597" s="1035"/>
      <c r="P1597" s="1035"/>
      <c r="Q1597" s="1036"/>
      <c r="R1597" s="1401"/>
      <c r="S1597" s="1401"/>
      <c r="T1597" s="1401"/>
      <c r="U1597" s="1401"/>
      <c r="V1597" s="1401"/>
      <c r="W1597" s="1401"/>
      <c r="X1597" s="992"/>
      <c r="Y1597" s="992"/>
      <c r="Z1597" s="991"/>
      <c r="AA1597" s="992"/>
      <c r="AB1597" s="992"/>
      <c r="AC1597" s="993"/>
      <c r="AD1597" s="991"/>
      <c r="AE1597" s="992"/>
      <c r="AF1597" s="992"/>
      <c r="AG1597" s="993"/>
    </row>
    <row r="1598" spans="1:33" s="29" customFormat="1" ht="14.25" customHeight="1" x14ac:dyDescent="0.2">
      <c r="A1598" s="43"/>
      <c r="B1598" s="43"/>
      <c r="C1598" s="262"/>
      <c r="D1598" s="262"/>
      <c r="E1598" s="103" t="s">
        <v>158</v>
      </c>
      <c r="F1598" s="42"/>
      <c r="G1598" s="972"/>
      <c r="H1598" s="972"/>
      <c r="I1598" s="961" t="s">
        <v>475</v>
      </c>
      <c r="J1598" s="962"/>
      <c r="K1598" s="962"/>
      <c r="L1598" s="962"/>
      <c r="M1598" s="962"/>
      <c r="N1598" s="962"/>
      <c r="O1598" s="962"/>
      <c r="P1598" s="962"/>
      <c r="Q1598" s="963"/>
      <c r="R1598" s="1401"/>
      <c r="S1598" s="1401"/>
      <c r="T1598" s="1401"/>
      <c r="U1598" s="1401"/>
      <c r="V1598" s="1401"/>
      <c r="W1598" s="1401"/>
      <c r="X1598" s="992"/>
      <c r="Y1598" s="992"/>
      <c r="Z1598" s="991"/>
      <c r="AA1598" s="992"/>
      <c r="AB1598" s="992"/>
      <c r="AC1598" s="993"/>
      <c r="AD1598" s="991"/>
      <c r="AE1598" s="992"/>
      <c r="AF1598" s="992"/>
      <c r="AG1598" s="993"/>
    </row>
    <row r="1599" spans="1:33" s="29" customFormat="1" ht="14.25" customHeight="1" x14ac:dyDescent="0.2">
      <c r="A1599" s="43"/>
      <c r="B1599" s="43"/>
      <c r="C1599" s="262"/>
      <c r="D1599" s="262"/>
      <c r="E1599" s="110"/>
      <c r="F1599" s="106" t="s">
        <v>1332</v>
      </c>
      <c r="G1599" s="1727">
        <v>423</v>
      </c>
      <c r="H1599" s="1727"/>
      <c r="I1599" s="264" t="s">
        <v>117</v>
      </c>
      <c r="J1599" s="265"/>
      <c r="K1599" s="265"/>
      <c r="L1599" s="265"/>
      <c r="M1599" s="265"/>
      <c r="N1599" s="265"/>
      <c r="O1599" s="265"/>
      <c r="P1599" s="265"/>
      <c r="Q1599" s="266"/>
      <c r="R1599" s="953">
        <f>2483500+2000000</f>
        <v>4483500</v>
      </c>
      <c r="S1599" s="953"/>
      <c r="T1599" s="953"/>
      <c r="U1599" s="953">
        <v>2957800</v>
      </c>
      <c r="V1599" s="953"/>
      <c r="W1599" s="953"/>
      <c r="X1599" s="1345">
        <f t="shared" si="69"/>
        <v>0.65970781755325081</v>
      </c>
      <c r="Y1599" s="1345"/>
      <c r="Z1599" s="267"/>
      <c r="AA1599" s="268"/>
      <c r="AB1599" s="268"/>
      <c r="AC1599" s="269"/>
      <c r="AD1599" s="267">
        <f t="shared" si="68"/>
        <v>2957800</v>
      </c>
      <c r="AE1599" s="268"/>
      <c r="AF1599" s="268"/>
      <c r="AG1599" s="269"/>
    </row>
    <row r="1600" spans="1:33" s="29" customFormat="1" ht="14.25" hidden="1" customHeight="1" x14ac:dyDescent="0.2">
      <c r="A1600" s="43"/>
      <c r="B1600" s="43"/>
      <c r="C1600" s="262"/>
      <c r="D1600" s="262"/>
      <c r="E1600" s="110"/>
      <c r="F1600" s="99"/>
      <c r="G1600" s="1727">
        <v>425</v>
      </c>
      <c r="H1600" s="1727"/>
      <c r="I1600" s="264" t="s">
        <v>119</v>
      </c>
      <c r="J1600" s="265"/>
      <c r="K1600" s="265"/>
      <c r="L1600" s="265"/>
      <c r="M1600" s="265"/>
      <c r="N1600" s="265"/>
      <c r="O1600" s="265"/>
      <c r="P1600" s="265"/>
      <c r="Q1600" s="266"/>
      <c r="R1600" s="953"/>
      <c r="S1600" s="953"/>
      <c r="T1600" s="953"/>
      <c r="U1600" s="953"/>
      <c r="V1600" s="953"/>
      <c r="W1600" s="953"/>
      <c r="X1600" s="1345" t="e">
        <f t="shared" si="69"/>
        <v>#DIV/0!</v>
      </c>
      <c r="Y1600" s="1345"/>
      <c r="Z1600" s="267"/>
      <c r="AA1600" s="268"/>
      <c r="AB1600" s="268"/>
      <c r="AC1600" s="269"/>
      <c r="AD1600" s="267">
        <f t="shared" si="68"/>
        <v>0</v>
      </c>
      <c r="AE1600" s="268"/>
      <c r="AF1600" s="268"/>
      <c r="AG1600" s="269"/>
    </row>
    <row r="1601" spans="1:33" s="29" customFormat="1" ht="14.25" hidden="1" customHeight="1" x14ac:dyDescent="0.2">
      <c r="A1601" s="43"/>
      <c r="B1601" s="43"/>
      <c r="C1601" s="262"/>
      <c r="D1601" s="262"/>
      <c r="E1601" s="110"/>
      <c r="F1601" s="106" t="s">
        <v>1287</v>
      </c>
      <c r="G1601" s="1727">
        <v>511</v>
      </c>
      <c r="H1601" s="1727"/>
      <c r="I1601" s="264" t="s">
        <v>1239</v>
      </c>
      <c r="J1601" s="265"/>
      <c r="K1601" s="265"/>
      <c r="L1601" s="265"/>
      <c r="M1601" s="265"/>
      <c r="N1601" s="265"/>
      <c r="O1601" s="265"/>
      <c r="P1601" s="265"/>
      <c r="Q1601" s="266"/>
      <c r="R1601" s="953">
        <v>0</v>
      </c>
      <c r="S1601" s="953"/>
      <c r="T1601" s="953"/>
      <c r="U1601" s="953">
        <v>0</v>
      </c>
      <c r="V1601" s="953"/>
      <c r="W1601" s="953"/>
      <c r="X1601" s="1345" t="e">
        <f t="shared" si="69"/>
        <v>#DIV/0!</v>
      </c>
      <c r="Y1601" s="1345"/>
      <c r="Z1601" s="267"/>
      <c r="AA1601" s="268"/>
      <c r="AB1601" s="268"/>
      <c r="AC1601" s="269"/>
      <c r="AD1601" s="267">
        <f t="shared" si="68"/>
        <v>0</v>
      </c>
      <c r="AE1601" s="268"/>
      <c r="AF1601" s="268"/>
      <c r="AG1601" s="269"/>
    </row>
    <row r="1602" spans="1:33" s="29" customFormat="1" ht="14.25" customHeight="1" x14ac:dyDescent="0.2">
      <c r="A1602" s="43"/>
      <c r="B1602" s="43"/>
      <c r="C1602" s="262"/>
      <c r="D1602" s="262"/>
      <c r="E1602" s="110"/>
      <c r="F1602" s="106" t="s">
        <v>1339</v>
      </c>
      <c r="G1602" s="1727">
        <v>512</v>
      </c>
      <c r="H1602" s="1727"/>
      <c r="I1602" s="264" t="s">
        <v>139</v>
      </c>
      <c r="J1602" s="265"/>
      <c r="K1602" s="265"/>
      <c r="L1602" s="265"/>
      <c r="M1602" s="265"/>
      <c r="N1602" s="265"/>
      <c r="O1602" s="265"/>
      <c r="P1602" s="265"/>
      <c r="Q1602" s="266"/>
      <c r="R1602" s="953">
        <v>638950</v>
      </c>
      <c r="S1602" s="953"/>
      <c r="T1602" s="953"/>
      <c r="U1602" s="953">
        <v>638950</v>
      </c>
      <c r="V1602" s="953"/>
      <c r="W1602" s="953"/>
      <c r="X1602" s="1345">
        <f t="shared" si="69"/>
        <v>1</v>
      </c>
      <c r="Y1602" s="1345"/>
      <c r="Z1602" s="267"/>
      <c r="AA1602" s="268"/>
      <c r="AB1602" s="268"/>
      <c r="AC1602" s="269"/>
      <c r="AD1602" s="267">
        <f t="shared" ref="AD1602" si="82">U1602+Z1602</f>
        <v>638950</v>
      </c>
      <c r="AE1602" s="268"/>
      <c r="AF1602" s="268"/>
      <c r="AG1602" s="269"/>
    </row>
    <row r="1603" spans="1:33" s="29" customFormat="1" ht="15" customHeight="1" x14ac:dyDescent="0.2">
      <c r="A1603" s="43"/>
      <c r="B1603" s="43"/>
      <c r="C1603" s="262"/>
      <c r="D1603" s="262"/>
      <c r="E1603" s="110"/>
      <c r="F1603" s="106"/>
      <c r="G1603" s="1384"/>
      <c r="H1603" s="1384"/>
      <c r="I1603" s="264" t="s">
        <v>1262</v>
      </c>
      <c r="J1603" s="265"/>
      <c r="K1603" s="265"/>
      <c r="L1603" s="265"/>
      <c r="M1603" s="265"/>
      <c r="N1603" s="265"/>
      <c r="O1603" s="265"/>
      <c r="P1603" s="265"/>
      <c r="Q1603" s="266"/>
      <c r="R1603" s="953"/>
      <c r="S1603" s="953"/>
      <c r="T1603" s="953"/>
      <c r="U1603" s="953"/>
      <c r="V1603" s="953"/>
      <c r="W1603" s="953"/>
      <c r="X1603" s="268"/>
      <c r="Y1603" s="268"/>
      <c r="Z1603" s="267"/>
      <c r="AA1603" s="268"/>
      <c r="AB1603" s="268"/>
      <c r="AC1603" s="269"/>
      <c r="AD1603" s="267">
        <f t="shared" si="68"/>
        <v>0</v>
      </c>
      <c r="AE1603" s="268"/>
      <c r="AF1603" s="268"/>
      <c r="AG1603" s="269"/>
    </row>
    <row r="1604" spans="1:33" s="29" customFormat="1" ht="14.25" customHeight="1" x14ac:dyDescent="0.2">
      <c r="A1604" s="43"/>
      <c r="B1604" s="43"/>
      <c r="C1604" s="262"/>
      <c r="D1604" s="262"/>
      <c r="E1604" s="110"/>
      <c r="F1604" s="106"/>
      <c r="G1604" s="263" t="s">
        <v>313</v>
      </c>
      <c r="H1604" s="263"/>
      <c r="I1604" s="264" t="s">
        <v>314</v>
      </c>
      <c r="J1604" s="265"/>
      <c r="K1604" s="265"/>
      <c r="L1604" s="265"/>
      <c r="M1604" s="265"/>
      <c r="N1604" s="265"/>
      <c r="O1604" s="265"/>
      <c r="P1604" s="265"/>
      <c r="Q1604" s="266"/>
      <c r="R1604" s="953">
        <f>R1599+R1602</f>
        <v>5122450</v>
      </c>
      <c r="S1604" s="953"/>
      <c r="T1604" s="953"/>
      <c r="U1604" s="953">
        <f>U1599+U1602</f>
        <v>3596750</v>
      </c>
      <c r="V1604" s="953"/>
      <c r="W1604" s="953"/>
      <c r="X1604" s="1345">
        <f t="shared" si="69"/>
        <v>0.70215424259875647</v>
      </c>
      <c r="Y1604" s="1345"/>
      <c r="Z1604" s="991"/>
      <c r="AA1604" s="992"/>
      <c r="AB1604" s="992"/>
      <c r="AC1604" s="993"/>
      <c r="AD1604" s="267">
        <f t="shared" si="68"/>
        <v>3596750</v>
      </c>
      <c r="AE1604" s="268"/>
      <c r="AF1604" s="268"/>
      <c r="AG1604" s="269"/>
    </row>
    <row r="1605" spans="1:33" s="29" customFormat="1" ht="14.25" customHeight="1" x14ac:dyDescent="0.2">
      <c r="A1605" s="43"/>
      <c r="B1605" s="43"/>
      <c r="C1605" s="262"/>
      <c r="D1605" s="262"/>
      <c r="E1605" s="110"/>
      <c r="F1605" s="106"/>
      <c r="G1605" s="263" t="s">
        <v>1214</v>
      </c>
      <c r="H1605" s="263"/>
      <c r="I1605" s="264" t="s">
        <v>1215</v>
      </c>
      <c r="J1605" s="265"/>
      <c r="K1605" s="265"/>
      <c r="L1605" s="265"/>
      <c r="M1605" s="265"/>
      <c r="N1605" s="265"/>
      <c r="O1605" s="265"/>
      <c r="P1605" s="265"/>
      <c r="Q1605" s="266"/>
      <c r="R1605" s="953">
        <f>R1601</f>
        <v>0</v>
      </c>
      <c r="S1605" s="953"/>
      <c r="T1605" s="953"/>
      <c r="U1605" s="953">
        <f>U1601</f>
        <v>0</v>
      </c>
      <c r="V1605" s="953"/>
      <c r="W1605" s="953"/>
      <c r="X1605" s="1345"/>
      <c r="Y1605" s="1345"/>
      <c r="Z1605" s="991"/>
      <c r="AA1605" s="992"/>
      <c r="AB1605" s="992"/>
      <c r="AC1605" s="993"/>
      <c r="AD1605" s="267">
        <f t="shared" si="68"/>
        <v>0</v>
      </c>
      <c r="AE1605" s="268"/>
      <c r="AF1605" s="268"/>
      <c r="AG1605" s="269"/>
    </row>
    <row r="1606" spans="1:33" s="29" customFormat="1" ht="14.25" customHeight="1" x14ac:dyDescent="0.2">
      <c r="A1606" s="43"/>
      <c r="B1606" s="43"/>
      <c r="C1606" s="262"/>
      <c r="D1606" s="262"/>
      <c r="E1606" s="110"/>
      <c r="F1606" s="106"/>
      <c r="G1606" s="1384"/>
      <c r="H1606" s="1384"/>
      <c r="I1606" s="1034" t="s">
        <v>1219</v>
      </c>
      <c r="J1606" s="1035"/>
      <c r="K1606" s="1035"/>
      <c r="L1606" s="1035"/>
      <c r="M1606" s="1035"/>
      <c r="N1606" s="1035"/>
      <c r="O1606" s="1035"/>
      <c r="P1606" s="1035"/>
      <c r="Q1606" s="1036"/>
      <c r="R1606" s="1401">
        <f>SUM(R1604:T1605)</f>
        <v>5122450</v>
      </c>
      <c r="S1606" s="1401"/>
      <c r="T1606" s="1401"/>
      <c r="U1606" s="1401">
        <f>SUM(U1604:W1605)</f>
        <v>3596750</v>
      </c>
      <c r="V1606" s="1401"/>
      <c r="W1606" s="1401"/>
      <c r="X1606" s="1386">
        <f t="shared" si="69"/>
        <v>0.70215424259875647</v>
      </c>
      <c r="Y1606" s="1386"/>
      <c r="Z1606" s="991"/>
      <c r="AA1606" s="992"/>
      <c r="AB1606" s="992"/>
      <c r="AC1606" s="993"/>
      <c r="AD1606" s="991">
        <f t="shared" si="68"/>
        <v>3596750</v>
      </c>
      <c r="AE1606" s="992"/>
      <c r="AF1606" s="992"/>
      <c r="AG1606" s="993"/>
    </row>
    <row r="1607" spans="1:33" s="29" customFormat="1" ht="14.25" customHeight="1" x14ac:dyDescent="0.2">
      <c r="A1607" s="43"/>
      <c r="B1607" s="43"/>
      <c r="C1607" s="262"/>
      <c r="D1607" s="262"/>
      <c r="E1607" s="110"/>
      <c r="F1607" s="106"/>
      <c r="G1607" s="1384"/>
      <c r="H1607" s="1384"/>
      <c r="I1607" s="1034"/>
      <c r="J1607" s="1035"/>
      <c r="K1607" s="1035"/>
      <c r="L1607" s="1035"/>
      <c r="M1607" s="1035"/>
      <c r="N1607" s="1035"/>
      <c r="O1607" s="1035"/>
      <c r="P1607" s="1035"/>
      <c r="Q1607" s="1036"/>
      <c r="R1607" s="1401"/>
      <c r="S1607" s="1401"/>
      <c r="T1607" s="1401"/>
      <c r="U1607" s="1401"/>
      <c r="V1607" s="1401"/>
      <c r="W1607" s="1401"/>
      <c r="X1607" s="992"/>
      <c r="Y1607" s="992"/>
      <c r="Z1607" s="991"/>
      <c r="AA1607" s="992"/>
      <c r="AB1607" s="992"/>
      <c r="AC1607" s="993"/>
      <c r="AD1607" s="991"/>
      <c r="AE1607" s="992"/>
      <c r="AF1607" s="992"/>
      <c r="AG1607" s="993"/>
    </row>
    <row r="1608" spans="1:33" s="29" customFormat="1" ht="14.25" customHeight="1" x14ac:dyDescent="0.2">
      <c r="A1608" s="151"/>
      <c r="B1608" s="151"/>
      <c r="C1608" s="1723"/>
      <c r="D1608" s="1723"/>
      <c r="E1608" s="132"/>
      <c r="F1608" s="119"/>
      <c r="G1608" s="1724"/>
      <c r="H1608" s="1724"/>
      <c r="I1608" s="965" t="s">
        <v>486</v>
      </c>
      <c r="J1608" s="966"/>
      <c r="K1608" s="966"/>
      <c r="L1608" s="966"/>
      <c r="M1608" s="966"/>
      <c r="N1608" s="966"/>
      <c r="O1608" s="966"/>
      <c r="P1608" s="966"/>
      <c r="Q1608" s="967"/>
      <c r="R1608" s="2054"/>
      <c r="S1608" s="2054"/>
      <c r="T1608" s="2054"/>
      <c r="U1608" s="2054"/>
      <c r="V1608" s="2054"/>
      <c r="W1608" s="2054"/>
      <c r="X1608" s="2119"/>
      <c r="Y1608" s="2119"/>
      <c r="Z1608" s="2118"/>
      <c r="AA1608" s="2119"/>
      <c r="AB1608" s="2119"/>
      <c r="AC1608" s="2120"/>
      <c r="AD1608" s="2118"/>
      <c r="AE1608" s="2119"/>
      <c r="AF1608" s="2119"/>
      <c r="AG1608" s="2120"/>
    </row>
    <row r="1609" spans="1:33" s="29" customFormat="1" ht="14.25" customHeight="1" x14ac:dyDescent="0.2">
      <c r="A1609" s="43"/>
      <c r="B1609" s="43"/>
      <c r="C1609" s="1385" t="s">
        <v>951</v>
      </c>
      <c r="D1609" s="1385"/>
      <c r="E1609" s="130"/>
      <c r="F1609" s="106"/>
      <c r="G1609" s="1398"/>
      <c r="H1609" s="1398"/>
      <c r="I1609" s="1034" t="s">
        <v>913</v>
      </c>
      <c r="J1609" s="1035"/>
      <c r="K1609" s="1035"/>
      <c r="L1609" s="1035"/>
      <c r="M1609" s="1035"/>
      <c r="N1609" s="1035"/>
      <c r="O1609" s="1035"/>
      <c r="P1609" s="1035"/>
      <c r="Q1609" s="1036"/>
      <c r="R1609" s="1401"/>
      <c r="S1609" s="1401"/>
      <c r="T1609" s="1401"/>
      <c r="U1609" s="1401"/>
      <c r="V1609" s="1401"/>
      <c r="W1609" s="1401"/>
      <c r="X1609" s="992"/>
      <c r="Y1609" s="992"/>
      <c r="Z1609" s="991"/>
      <c r="AA1609" s="992"/>
      <c r="AB1609" s="992"/>
      <c r="AC1609" s="993"/>
      <c r="AD1609" s="991"/>
      <c r="AE1609" s="992"/>
      <c r="AF1609" s="992"/>
      <c r="AG1609" s="993"/>
    </row>
    <row r="1610" spans="1:33" s="29" customFormat="1" ht="14.25" customHeight="1" x14ac:dyDescent="0.2">
      <c r="A1610" s="43"/>
      <c r="B1610" s="43"/>
      <c r="C1610" s="262"/>
      <c r="D1610" s="262"/>
      <c r="E1610" s="103" t="s">
        <v>162</v>
      </c>
      <c r="F1610" s="42"/>
      <c r="G1610" s="972"/>
      <c r="H1610" s="972"/>
      <c r="I1610" s="961" t="s">
        <v>468</v>
      </c>
      <c r="J1610" s="962"/>
      <c r="K1610" s="962"/>
      <c r="L1610" s="962"/>
      <c r="M1610" s="962"/>
      <c r="N1610" s="962"/>
      <c r="O1610" s="962"/>
      <c r="P1610" s="962"/>
      <c r="Q1610" s="963"/>
      <c r="R1610" s="953"/>
      <c r="S1610" s="953"/>
      <c r="T1610" s="953"/>
      <c r="U1610" s="953"/>
      <c r="V1610" s="953"/>
      <c r="W1610" s="953"/>
      <c r="X1610" s="268"/>
      <c r="Y1610" s="268"/>
      <c r="Z1610" s="267"/>
      <c r="AA1610" s="268"/>
      <c r="AB1610" s="268"/>
      <c r="AC1610" s="269"/>
      <c r="AD1610" s="267"/>
      <c r="AE1610" s="268"/>
      <c r="AF1610" s="268"/>
      <c r="AG1610" s="269"/>
    </row>
    <row r="1611" spans="1:33" s="29" customFormat="1" ht="17.25" customHeight="1" x14ac:dyDescent="0.2">
      <c r="A1611" s="43"/>
      <c r="B1611" s="43"/>
      <c r="C1611" s="262"/>
      <c r="D1611" s="262"/>
      <c r="E1611" s="103"/>
      <c r="F1611" s="42" t="s">
        <v>1030</v>
      </c>
      <c r="G1611" s="1570">
        <v>463</v>
      </c>
      <c r="H1611" s="1570"/>
      <c r="I1611" s="1034" t="s">
        <v>440</v>
      </c>
      <c r="J1611" s="1035"/>
      <c r="K1611" s="1035"/>
      <c r="L1611" s="1035"/>
      <c r="M1611" s="1035"/>
      <c r="N1611" s="1035"/>
      <c r="O1611" s="1035"/>
      <c r="P1611" s="1035"/>
      <c r="Q1611" s="1036"/>
      <c r="R1611" s="1401">
        <f>R3210</f>
        <v>17081000</v>
      </c>
      <c r="S1611" s="1401"/>
      <c r="T1611" s="1401"/>
      <c r="U1611" s="1401">
        <f>U3210</f>
        <v>15118580.010000002</v>
      </c>
      <c r="V1611" s="1401"/>
      <c r="W1611" s="1401"/>
      <c r="X1611" s="1386">
        <f t="shared" si="69"/>
        <v>0.88511094256776546</v>
      </c>
      <c r="Y1611" s="1386"/>
      <c r="Z1611" s="991"/>
      <c r="AA1611" s="992"/>
      <c r="AB1611" s="992"/>
      <c r="AC1611" s="993"/>
      <c r="AD1611" s="991">
        <f t="shared" si="68"/>
        <v>15118580.010000002</v>
      </c>
      <c r="AE1611" s="992"/>
      <c r="AF1611" s="992"/>
      <c r="AG1611" s="993"/>
    </row>
    <row r="1612" spans="1:33" s="29" customFormat="1" ht="14.25" customHeight="1" x14ac:dyDescent="0.2">
      <c r="A1612" s="43"/>
      <c r="B1612" s="43"/>
      <c r="C1612" s="1632"/>
      <c r="D1612" s="1632"/>
      <c r="E1612" s="110"/>
      <c r="F1612" s="106"/>
      <c r="G1612" s="1392"/>
      <c r="H1612" s="1392"/>
      <c r="I1612" s="264" t="s">
        <v>491</v>
      </c>
      <c r="J1612" s="265"/>
      <c r="K1612" s="265"/>
      <c r="L1612" s="265"/>
      <c r="M1612" s="265"/>
      <c r="N1612" s="265"/>
      <c r="O1612" s="265"/>
      <c r="P1612" s="265"/>
      <c r="Q1612" s="266"/>
      <c r="R1612" s="953"/>
      <c r="S1612" s="953"/>
      <c r="T1612" s="953"/>
      <c r="U1612" s="953"/>
      <c r="V1612" s="953"/>
      <c r="W1612" s="953"/>
      <c r="X1612" s="268"/>
      <c r="Y1612" s="268"/>
      <c r="Z1612" s="267"/>
      <c r="AA1612" s="268"/>
      <c r="AB1612" s="268"/>
      <c r="AC1612" s="269"/>
      <c r="AD1612" s="267"/>
      <c r="AE1612" s="268"/>
      <c r="AF1612" s="268"/>
      <c r="AG1612" s="269"/>
    </row>
    <row r="1613" spans="1:33" s="29" customFormat="1" ht="13.5" customHeight="1" x14ac:dyDescent="0.2">
      <c r="A1613" s="43"/>
      <c r="B1613" s="43"/>
      <c r="C1613" s="1632"/>
      <c r="D1613" s="1632"/>
      <c r="E1613" s="110"/>
      <c r="F1613" s="106"/>
      <c r="G1613" s="263" t="s">
        <v>313</v>
      </c>
      <c r="H1613" s="263"/>
      <c r="I1613" s="264" t="s">
        <v>314</v>
      </c>
      <c r="J1613" s="265"/>
      <c r="K1613" s="265"/>
      <c r="L1613" s="265"/>
      <c r="M1613" s="265"/>
      <c r="N1613" s="265"/>
      <c r="O1613" s="265"/>
      <c r="P1613" s="265"/>
      <c r="Q1613" s="266"/>
      <c r="R1613" s="953">
        <f>SUM(R1611:R1612)</f>
        <v>17081000</v>
      </c>
      <c r="S1613" s="953"/>
      <c r="T1613" s="953"/>
      <c r="U1613" s="953">
        <f>SUM(U1611:U1612)</f>
        <v>15118580.010000002</v>
      </c>
      <c r="V1613" s="953"/>
      <c r="W1613" s="953"/>
      <c r="X1613" s="1345">
        <f t="shared" ref="X1613:X1677" si="83">(U1613/R1613)</f>
        <v>0.88511094256776546</v>
      </c>
      <c r="Y1613" s="1345"/>
      <c r="Z1613" s="267"/>
      <c r="AA1613" s="268"/>
      <c r="AB1613" s="268"/>
      <c r="AC1613" s="269"/>
      <c r="AD1613" s="267">
        <f t="shared" si="68"/>
        <v>15118580.010000002</v>
      </c>
      <c r="AE1613" s="268"/>
      <c r="AF1613" s="268"/>
      <c r="AG1613" s="269"/>
    </row>
    <row r="1614" spans="1:33" s="29" customFormat="1" ht="14.25" customHeight="1" x14ac:dyDescent="0.2">
      <c r="A1614" s="43"/>
      <c r="B1614" s="43"/>
      <c r="C1614" s="1632"/>
      <c r="D1614" s="1632"/>
      <c r="E1614" s="110"/>
      <c r="F1614" s="106"/>
      <c r="G1614" s="263"/>
      <c r="H1614" s="263"/>
      <c r="I1614" s="1034" t="s">
        <v>492</v>
      </c>
      <c r="J1614" s="1035"/>
      <c r="K1614" s="1035"/>
      <c r="L1614" s="1035"/>
      <c r="M1614" s="1035"/>
      <c r="N1614" s="1035"/>
      <c r="O1614" s="1035"/>
      <c r="P1614" s="1035"/>
      <c r="Q1614" s="1036"/>
      <c r="R1614" s="1401">
        <f>SUM(R1613)</f>
        <v>17081000</v>
      </c>
      <c r="S1614" s="1401"/>
      <c r="T1614" s="1401"/>
      <c r="U1614" s="1401">
        <f>SUM(U1613)</f>
        <v>15118580.010000002</v>
      </c>
      <c r="V1614" s="1401"/>
      <c r="W1614" s="1401"/>
      <c r="X1614" s="1386">
        <f t="shared" si="83"/>
        <v>0.88511094256776546</v>
      </c>
      <c r="Y1614" s="1386"/>
      <c r="Z1614" s="991"/>
      <c r="AA1614" s="992"/>
      <c r="AB1614" s="992"/>
      <c r="AC1614" s="993"/>
      <c r="AD1614" s="991">
        <f t="shared" si="68"/>
        <v>15118580.010000002</v>
      </c>
      <c r="AE1614" s="992"/>
      <c r="AF1614" s="992"/>
      <c r="AG1614" s="993"/>
    </row>
    <row r="1615" spans="1:33" s="29" customFormat="1" ht="14.25" customHeight="1" x14ac:dyDescent="0.2">
      <c r="A1615" s="107"/>
      <c r="B1615" s="76"/>
      <c r="C1615" s="1548"/>
      <c r="D1615" s="1548"/>
      <c r="E1615" s="107"/>
      <c r="F1615" s="79"/>
      <c r="G1615" s="1827"/>
      <c r="H1615" s="1827"/>
      <c r="I1615" s="1613" t="s">
        <v>486</v>
      </c>
      <c r="J1615" s="1614"/>
      <c r="K1615" s="1614"/>
      <c r="L1615" s="1614"/>
      <c r="M1615" s="1614"/>
      <c r="N1615" s="1614"/>
      <c r="O1615" s="1614"/>
      <c r="P1615" s="1614"/>
      <c r="Q1615" s="1615"/>
      <c r="R1615" s="1822"/>
      <c r="S1615" s="1822"/>
      <c r="T1615" s="1822"/>
      <c r="U1615" s="2115"/>
      <c r="V1615" s="2115"/>
      <c r="W1615" s="2115"/>
      <c r="X1615" s="1695"/>
      <c r="Y1615" s="1694"/>
      <c r="Z1615" s="1674"/>
      <c r="AA1615" s="1675"/>
      <c r="AB1615" s="1675"/>
      <c r="AC1615" s="1676"/>
      <c r="AD1615" s="1693"/>
      <c r="AE1615" s="1695"/>
      <c r="AF1615" s="1695"/>
      <c r="AG1615" s="1694"/>
    </row>
    <row r="1616" spans="1:33" s="29" customFormat="1" ht="14.25" customHeight="1" x14ac:dyDescent="0.2">
      <c r="A1616" s="104"/>
      <c r="B1616" s="104"/>
      <c r="C1616" s="1565" t="s">
        <v>951</v>
      </c>
      <c r="D1616" s="1565"/>
      <c r="E1616" s="86"/>
      <c r="F1616" s="42"/>
      <c r="G1616" s="1828"/>
      <c r="H1616" s="1828"/>
      <c r="I1616" s="958" t="s">
        <v>946</v>
      </c>
      <c r="J1616" s="959"/>
      <c r="K1616" s="959"/>
      <c r="L1616" s="959"/>
      <c r="M1616" s="959"/>
      <c r="N1616" s="959"/>
      <c r="O1616" s="959"/>
      <c r="P1616" s="959"/>
      <c r="Q1616" s="960"/>
      <c r="R1616" s="973"/>
      <c r="S1616" s="973"/>
      <c r="T1616" s="973"/>
      <c r="U1616" s="957"/>
      <c r="V1616" s="957"/>
      <c r="W1616" s="957"/>
      <c r="X1616" s="861"/>
      <c r="Y1616" s="862"/>
      <c r="Z1616" s="851"/>
      <c r="AA1616" s="852"/>
      <c r="AB1616" s="852"/>
      <c r="AC1616" s="853"/>
      <c r="AD1616" s="860"/>
      <c r="AE1616" s="861"/>
      <c r="AF1616" s="861"/>
      <c r="AG1616" s="862"/>
    </row>
    <row r="1617" spans="1:33" s="29" customFormat="1" ht="14.25" customHeight="1" x14ac:dyDescent="0.2">
      <c r="A1617" s="104"/>
      <c r="B1617" s="104"/>
      <c r="C1617" s="971"/>
      <c r="D1617" s="971"/>
      <c r="E1617" s="103" t="s">
        <v>162</v>
      </c>
      <c r="F1617" s="42"/>
      <c r="G1617" s="972"/>
      <c r="H1617" s="972"/>
      <c r="I1617" s="961" t="s">
        <v>468</v>
      </c>
      <c r="J1617" s="962"/>
      <c r="K1617" s="962"/>
      <c r="L1617" s="962"/>
      <c r="M1617" s="962"/>
      <c r="N1617" s="962"/>
      <c r="O1617" s="962"/>
      <c r="P1617" s="962"/>
      <c r="Q1617" s="963"/>
      <c r="R1617" s="980"/>
      <c r="S1617" s="980"/>
      <c r="T1617" s="980"/>
      <c r="U1617" s="964"/>
      <c r="V1617" s="964"/>
      <c r="W1617" s="964"/>
      <c r="X1617" s="855"/>
      <c r="Y1617" s="856"/>
      <c r="Z1617" s="851"/>
      <c r="AA1617" s="852"/>
      <c r="AB1617" s="852"/>
      <c r="AC1617" s="853"/>
      <c r="AD1617" s="854"/>
      <c r="AE1617" s="855"/>
      <c r="AF1617" s="855"/>
      <c r="AG1617" s="856"/>
    </row>
    <row r="1618" spans="1:33" s="29" customFormat="1" ht="14.25" customHeight="1" x14ac:dyDescent="0.2">
      <c r="A1618" s="104"/>
      <c r="B1618" s="104"/>
      <c r="C1618" s="971"/>
      <c r="D1618" s="971"/>
      <c r="E1618" s="103"/>
      <c r="F1618" s="42"/>
      <c r="G1618" s="1566">
        <v>463</v>
      </c>
      <c r="H1618" s="1566"/>
      <c r="I1618" s="958" t="s">
        <v>440</v>
      </c>
      <c r="J1618" s="959"/>
      <c r="K1618" s="959"/>
      <c r="L1618" s="959"/>
      <c r="M1618" s="959"/>
      <c r="N1618" s="959"/>
      <c r="O1618" s="959"/>
      <c r="P1618" s="959"/>
      <c r="Q1618" s="960"/>
      <c r="R1618" s="973">
        <f>SUM(R1619:R1633)</f>
        <v>17081000</v>
      </c>
      <c r="S1618" s="973"/>
      <c r="T1618" s="973"/>
      <c r="U1618" s="957">
        <f>SUM(U1619:U1633)</f>
        <v>15118580.010000002</v>
      </c>
      <c r="V1618" s="957"/>
      <c r="W1618" s="957"/>
      <c r="X1618" s="974">
        <f t="shared" si="83"/>
        <v>0.88511094256776546</v>
      </c>
      <c r="Y1618" s="975"/>
      <c r="Z1618" s="1547"/>
      <c r="AA1618" s="974"/>
      <c r="AB1618" s="974"/>
      <c r="AC1618" s="975"/>
      <c r="AD1618" s="860">
        <f t="shared" ref="AD1618:AD1633" si="84">U1618+AA1618</f>
        <v>15118580.010000002</v>
      </c>
      <c r="AE1618" s="861"/>
      <c r="AF1618" s="861"/>
      <c r="AG1618" s="862"/>
    </row>
    <row r="1619" spans="1:33" s="29" customFormat="1" ht="14.25" customHeight="1" x14ac:dyDescent="0.2">
      <c r="A1619" s="104"/>
      <c r="B1619" s="104"/>
      <c r="C1619" s="971"/>
      <c r="D1619" s="971"/>
      <c r="E1619" s="104"/>
      <c r="F1619" s="42"/>
      <c r="G1619" s="1049"/>
      <c r="H1619" s="1049"/>
      <c r="I1619" s="961" t="s">
        <v>487</v>
      </c>
      <c r="J1619" s="962"/>
      <c r="K1619" s="962"/>
      <c r="L1619" s="962"/>
      <c r="M1619" s="962"/>
      <c r="N1619" s="962"/>
      <c r="O1619" s="962"/>
      <c r="P1619" s="962"/>
      <c r="Q1619" s="963"/>
      <c r="R1619" s="964">
        <v>4250000</v>
      </c>
      <c r="S1619" s="964"/>
      <c r="T1619" s="964"/>
      <c r="U1619" s="964">
        <v>3985190.29</v>
      </c>
      <c r="V1619" s="964"/>
      <c r="W1619" s="964"/>
      <c r="X1619" s="852">
        <f t="shared" si="83"/>
        <v>0.93769183294117653</v>
      </c>
      <c r="Y1619" s="853"/>
      <c r="Z1619" s="851"/>
      <c r="AA1619" s="852"/>
      <c r="AB1619" s="852"/>
      <c r="AC1619" s="853"/>
      <c r="AD1619" s="854">
        <f t="shared" si="84"/>
        <v>3985190.29</v>
      </c>
      <c r="AE1619" s="855"/>
      <c r="AF1619" s="855"/>
      <c r="AG1619" s="856"/>
    </row>
    <row r="1620" spans="1:33" s="29" customFormat="1" ht="14.25" customHeight="1" x14ac:dyDescent="0.2">
      <c r="A1620" s="104"/>
      <c r="B1620" s="104"/>
      <c r="C1620" s="971"/>
      <c r="D1620" s="971"/>
      <c r="E1620" s="104"/>
      <c r="F1620" s="42"/>
      <c r="G1620" s="1049"/>
      <c r="H1620" s="1049"/>
      <c r="I1620" s="961" t="s">
        <v>488</v>
      </c>
      <c r="J1620" s="962"/>
      <c r="K1620" s="962"/>
      <c r="L1620" s="962"/>
      <c r="M1620" s="962"/>
      <c r="N1620" s="962"/>
      <c r="O1620" s="962"/>
      <c r="P1620" s="962"/>
      <c r="Q1620" s="963"/>
      <c r="R1620" s="964">
        <v>645000</v>
      </c>
      <c r="S1620" s="964"/>
      <c r="T1620" s="964"/>
      <c r="U1620" s="964">
        <v>603756.32999999996</v>
      </c>
      <c r="V1620" s="964"/>
      <c r="W1620" s="964"/>
      <c r="X1620" s="852">
        <f t="shared" si="83"/>
        <v>0.93605632558139529</v>
      </c>
      <c r="Y1620" s="853"/>
      <c r="Z1620" s="851"/>
      <c r="AA1620" s="852"/>
      <c r="AB1620" s="852"/>
      <c r="AC1620" s="853"/>
      <c r="AD1620" s="854">
        <f t="shared" si="84"/>
        <v>603756.32999999996</v>
      </c>
      <c r="AE1620" s="855"/>
      <c r="AF1620" s="855"/>
      <c r="AG1620" s="856"/>
    </row>
    <row r="1621" spans="1:33" s="29" customFormat="1" ht="14.25" customHeight="1" x14ac:dyDescent="0.2">
      <c r="A1621" s="104"/>
      <c r="B1621" s="104"/>
      <c r="C1621" s="971"/>
      <c r="D1621" s="971"/>
      <c r="E1621" s="104"/>
      <c r="F1621" s="42"/>
      <c r="G1621" s="1049"/>
      <c r="H1621" s="1049"/>
      <c r="I1621" s="1706" t="s">
        <v>742</v>
      </c>
      <c r="J1621" s="1707"/>
      <c r="K1621" s="1707"/>
      <c r="L1621" s="1707"/>
      <c r="M1621" s="1707"/>
      <c r="N1621" s="1707"/>
      <c r="O1621" s="1707"/>
      <c r="P1621" s="1707"/>
      <c r="Q1621" s="1708"/>
      <c r="R1621" s="964">
        <v>33000</v>
      </c>
      <c r="S1621" s="964"/>
      <c r="T1621" s="964"/>
      <c r="U1621" s="964">
        <v>6000</v>
      </c>
      <c r="V1621" s="964"/>
      <c r="W1621" s="964"/>
      <c r="X1621" s="852">
        <f t="shared" si="83"/>
        <v>0.18181818181818182</v>
      </c>
      <c r="Y1621" s="853"/>
      <c r="Z1621" s="851"/>
      <c r="AA1621" s="852"/>
      <c r="AB1621" s="852"/>
      <c r="AC1621" s="853"/>
      <c r="AD1621" s="854">
        <f t="shared" si="84"/>
        <v>6000</v>
      </c>
      <c r="AE1621" s="855"/>
      <c r="AF1621" s="855"/>
      <c r="AG1621" s="856"/>
    </row>
    <row r="1622" spans="1:33" s="29" customFormat="1" ht="14.25" customHeight="1" x14ac:dyDescent="0.2">
      <c r="A1622" s="104"/>
      <c r="B1622" s="104"/>
      <c r="C1622" s="971"/>
      <c r="D1622" s="971"/>
      <c r="E1622" s="53"/>
      <c r="F1622" s="42"/>
      <c r="G1622" s="1049"/>
      <c r="H1622" s="1049"/>
      <c r="I1622" s="961" t="s">
        <v>441</v>
      </c>
      <c r="J1622" s="962"/>
      <c r="K1622" s="962"/>
      <c r="L1622" s="962"/>
      <c r="M1622" s="962"/>
      <c r="N1622" s="962"/>
      <c r="O1622" s="962"/>
      <c r="P1622" s="962"/>
      <c r="Q1622" s="963"/>
      <c r="R1622" s="964">
        <v>121000</v>
      </c>
      <c r="S1622" s="964"/>
      <c r="T1622" s="964"/>
      <c r="U1622" s="964">
        <v>107705</v>
      </c>
      <c r="V1622" s="964"/>
      <c r="W1622" s="964"/>
      <c r="X1622" s="852">
        <f t="shared" si="83"/>
        <v>0.89012396694214879</v>
      </c>
      <c r="Y1622" s="853"/>
      <c r="Z1622" s="851"/>
      <c r="AA1622" s="852"/>
      <c r="AB1622" s="852"/>
      <c r="AC1622" s="853"/>
      <c r="AD1622" s="854">
        <f t="shared" si="84"/>
        <v>107705</v>
      </c>
      <c r="AE1622" s="855"/>
      <c r="AF1622" s="855"/>
      <c r="AG1622" s="856"/>
    </row>
    <row r="1623" spans="1:33" s="29" customFormat="1" ht="14.25" customHeight="1" x14ac:dyDescent="0.2">
      <c r="A1623" s="104"/>
      <c r="B1623" s="104"/>
      <c r="C1623" s="971"/>
      <c r="D1623" s="971"/>
      <c r="E1623" s="53"/>
      <c r="F1623" s="42"/>
      <c r="G1623" s="1049"/>
      <c r="H1623" s="1049"/>
      <c r="I1623" s="1594" t="s">
        <v>489</v>
      </c>
      <c r="J1623" s="1595"/>
      <c r="K1623" s="1595"/>
      <c r="L1623" s="1595"/>
      <c r="M1623" s="1595"/>
      <c r="N1623" s="1595"/>
      <c r="O1623" s="1595"/>
      <c r="P1623" s="1595"/>
      <c r="Q1623" s="1596"/>
      <c r="R1623" s="964">
        <v>440000</v>
      </c>
      <c r="S1623" s="964"/>
      <c r="T1623" s="964"/>
      <c r="U1623" s="964">
        <v>390000</v>
      </c>
      <c r="V1623" s="964"/>
      <c r="W1623" s="964"/>
      <c r="X1623" s="852">
        <f t="shared" si="83"/>
        <v>0.88636363636363635</v>
      </c>
      <c r="Y1623" s="853"/>
      <c r="Z1623" s="851"/>
      <c r="AA1623" s="852"/>
      <c r="AB1623" s="852"/>
      <c r="AC1623" s="853"/>
      <c r="AD1623" s="854">
        <f t="shared" si="84"/>
        <v>390000</v>
      </c>
      <c r="AE1623" s="855"/>
      <c r="AF1623" s="855"/>
      <c r="AG1623" s="856"/>
    </row>
    <row r="1624" spans="1:33" s="29" customFormat="1" ht="14.25" customHeight="1" x14ac:dyDescent="0.2">
      <c r="A1624" s="104"/>
      <c r="B1624" s="104"/>
      <c r="C1624" s="971"/>
      <c r="D1624" s="971"/>
      <c r="E1624" s="53"/>
      <c r="F1624" s="42"/>
      <c r="G1624" s="1049"/>
      <c r="H1624" s="1049"/>
      <c r="I1624" s="961" t="s">
        <v>444</v>
      </c>
      <c r="J1624" s="962"/>
      <c r="K1624" s="962"/>
      <c r="L1624" s="962"/>
      <c r="M1624" s="962"/>
      <c r="N1624" s="962"/>
      <c r="O1624" s="962"/>
      <c r="P1624" s="962"/>
      <c r="Q1624" s="963"/>
      <c r="R1624" s="964">
        <v>2002000</v>
      </c>
      <c r="S1624" s="964"/>
      <c r="T1624" s="964"/>
      <c r="U1624" s="964">
        <v>1502992.16</v>
      </c>
      <c r="V1624" s="964"/>
      <c r="W1624" s="964"/>
      <c r="X1624" s="852">
        <f t="shared" si="83"/>
        <v>0.75074533466533466</v>
      </c>
      <c r="Y1624" s="853"/>
      <c r="Z1624" s="851"/>
      <c r="AA1624" s="852"/>
      <c r="AB1624" s="852"/>
      <c r="AC1624" s="853"/>
      <c r="AD1624" s="854">
        <f t="shared" si="84"/>
        <v>1502992.16</v>
      </c>
      <c r="AE1624" s="855"/>
      <c r="AF1624" s="855"/>
      <c r="AG1624" s="856"/>
    </row>
    <row r="1625" spans="1:33" s="29" customFormat="1" ht="14.25" customHeight="1" x14ac:dyDescent="0.2">
      <c r="A1625" s="104"/>
      <c r="B1625" s="104"/>
      <c r="C1625" s="971"/>
      <c r="D1625" s="971"/>
      <c r="E1625" s="53"/>
      <c r="F1625" s="42"/>
      <c r="G1625" s="1049"/>
      <c r="H1625" s="1049"/>
      <c r="I1625" s="961" t="s">
        <v>445</v>
      </c>
      <c r="J1625" s="962"/>
      <c r="K1625" s="962"/>
      <c r="L1625" s="962"/>
      <c r="M1625" s="962"/>
      <c r="N1625" s="962"/>
      <c r="O1625" s="962"/>
      <c r="P1625" s="962"/>
      <c r="Q1625" s="963"/>
      <c r="R1625" s="964">
        <v>40000</v>
      </c>
      <c r="S1625" s="964"/>
      <c r="T1625" s="964"/>
      <c r="U1625" s="964">
        <v>39529.35</v>
      </c>
      <c r="V1625" s="964"/>
      <c r="W1625" s="964"/>
      <c r="X1625" s="852">
        <f t="shared" si="83"/>
        <v>0.98823374999999991</v>
      </c>
      <c r="Y1625" s="853"/>
      <c r="Z1625" s="851"/>
      <c r="AA1625" s="852"/>
      <c r="AB1625" s="852"/>
      <c r="AC1625" s="853"/>
      <c r="AD1625" s="854">
        <f t="shared" si="84"/>
        <v>39529.35</v>
      </c>
      <c r="AE1625" s="855"/>
      <c r="AF1625" s="855"/>
      <c r="AG1625" s="856"/>
    </row>
    <row r="1626" spans="1:33" s="29" customFormat="1" ht="14.25" customHeight="1" x14ac:dyDescent="0.2">
      <c r="A1626" s="104"/>
      <c r="B1626" s="104"/>
      <c r="C1626" s="971"/>
      <c r="D1626" s="971"/>
      <c r="E1626" s="53"/>
      <c r="F1626" s="42"/>
      <c r="G1626" s="1049"/>
      <c r="H1626" s="1049"/>
      <c r="I1626" s="961" t="s">
        <v>446</v>
      </c>
      <c r="J1626" s="962"/>
      <c r="K1626" s="962"/>
      <c r="L1626" s="962"/>
      <c r="M1626" s="962"/>
      <c r="N1626" s="962"/>
      <c r="O1626" s="962"/>
      <c r="P1626" s="962"/>
      <c r="Q1626" s="963"/>
      <c r="R1626" s="964">
        <v>2730000</v>
      </c>
      <c r="S1626" s="964"/>
      <c r="T1626" s="964"/>
      <c r="U1626" s="964">
        <v>2448680.52</v>
      </c>
      <c r="V1626" s="964"/>
      <c r="W1626" s="964"/>
      <c r="X1626" s="852">
        <f t="shared" si="83"/>
        <v>0.89695257142857143</v>
      </c>
      <c r="Y1626" s="853"/>
      <c r="Z1626" s="851"/>
      <c r="AA1626" s="852"/>
      <c r="AB1626" s="852"/>
      <c r="AC1626" s="853"/>
      <c r="AD1626" s="854">
        <f t="shared" si="84"/>
        <v>2448680.52</v>
      </c>
      <c r="AE1626" s="855"/>
      <c r="AF1626" s="855"/>
      <c r="AG1626" s="856"/>
    </row>
    <row r="1627" spans="1:33" s="29" customFormat="1" ht="14.25" customHeight="1" x14ac:dyDescent="0.2">
      <c r="A1627" s="104"/>
      <c r="B1627" s="104"/>
      <c r="C1627" s="971"/>
      <c r="D1627" s="971"/>
      <c r="E1627" s="53"/>
      <c r="F1627" s="42"/>
      <c r="G1627" s="1049"/>
      <c r="H1627" s="1049"/>
      <c r="I1627" s="961" t="s">
        <v>447</v>
      </c>
      <c r="J1627" s="962"/>
      <c r="K1627" s="962"/>
      <c r="L1627" s="962"/>
      <c r="M1627" s="962"/>
      <c r="N1627" s="962"/>
      <c r="O1627" s="962"/>
      <c r="P1627" s="962"/>
      <c r="Q1627" s="963"/>
      <c r="R1627" s="964">
        <v>40000</v>
      </c>
      <c r="S1627" s="964"/>
      <c r="T1627" s="964"/>
      <c r="U1627" s="964">
        <v>0</v>
      </c>
      <c r="V1627" s="964"/>
      <c r="W1627" s="964"/>
      <c r="X1627" s="852">
        <f t="shared" si="83"/>
        <v>0</v>
      </c>
      <c r="Y1627" s="853"/>
      <c r="Z1627" s="851"/>
      <c r="AA1627" s="852"/>
      <c r="AB1627" s="852"/>
      <c r="AC1627" s="853"/>
      <c r="AD1627" s="854">
        <f t="shared" si="84"/>
        <v>0</v>
      </c>
      <c r="AE1627" s="855"/>
      <c r="AF1627" s="855"/>
      <c r="AG1627" s="856"/>
    </row>
    <row r="1628" spans="1:33" s="29" customFormat="1" ht="14.25" customHeight="1" x14ac:dyDescent="0.2">
      <c r="A1628" s="104"/>
      <c r="B1628" s="104"/>
      <c r="C1628" s="971"/>
      <c r="D1628" s="971"/>
      <c r="E1628" s="53"/>
      <c r="F1628" s="42"/>
      <c r="G1628" s="1049"/>
      <c r="H1628" s="1049"/>
      <c r="I1628" s="961" t="s">
        <v>448</v>
      </c>
      <c r="J1628" s="962"/>
      <c r="K1628" s="962"/>
      <c r="L1628" s="962"/>
      <c r="M1628" s="962"/>
      <c r="N1628" s="962"/>
      <c r="O1628" s="962"/>
      <c r="P1628" s="962"/>
      <c r="Q1628" s="963"/>
      <c r="R1628" s="964">
        <v>1290000</v>
      </c>
      <c r="S1628" s="964"/>
      <c r="T1628" s="964"/>
      <c r="U1628" s="964">
        <v>1139199.8899999999</v>
      </c>
      <c r="V1628" s="964"/>
      <c r="W1628" s="964"/>
      <c r="X1628" s="852">
        <f t="shared" si="83"/>
        <v>0.88310068992248059</v>
      </c>
      <c r="Y1628" s="853"/>
      <c r="Z1628" s="851"/>
      <c r="AA1628" s="852"/>
      <c r="AB1628" s="852"/>
      <c r="AC1628" s="853"/>
      <c r="AD1628" s="854">
        <f t="shared" si="84"/>
        <v>1139199.8899999999</v>
      </c>
      <c r="AE1628" s="855"/>
      <c r="AF1628" s="855"/>
      <c r="AG1628" s="856"/>
    </row>
    <row r="1629" spans="1:33" s="29" customFormat="1" ht="14.25" customHeight="1" x14ac:dyDescent="0.2">
      <c r="A1629" s="104"/>
      <c r="B1629" s="104"/>
      <c r="C1629" s="971"/>
      <c r="D1629" s="971"/>
      <c r="E1629" s="53"/>
      <c r="F1629" s="42"/>
      <c r="G1629" s="1049"/>
      <c r="H1629" s="1049"/>
      <c r="I1629" s="961" t="s">
        <v>449</v>
      </c>
      <c r="J1629" s="962"/>
      <c r="K1629" s="962"/>
      <c r="L1629" s="962"/>
      <c r="M1629" s="962"/>
      <c r="N1629" s="962"/>
      <c r="O1629" s="962"/>
      <c r="P1629" s="962"/>
      <c r="Q1629" s="963"/>
      <c r="R1629" s="964">
        <v>1290000</v>
      </c>
      <c r="S1629" s="964"/>
      <c r="T1629" s="964"/>
      <c r="U1629" s="964">
        <v>856540.47</v>
      </c>
      <c r="V1629" s="964"/>
      <c r="W1629" s="964"/>
      <c r="X1629" s="852">
        <f t="shared" si="83"/>
        <v>0.66398486046511629</v>
      </c>
      <c r="Y1629" s="853"/>
      <c r="Z1629" s="851"/>
      <c r="AA1629" s="852"/>
      <c r="AB1629" s="852"/>
      <c r="AC1629" s="853"/>
      <c r="AD1629" s="854">
        <f t="shared" si="84"/>
        <v>856540.47</v>
      </c>
      <c r="AE1629" s="855"/>
      <c r="AF1629" s="855"/>
      <c r="AG1629" s="856"/>
    </row>
    <row r="1630" spans="1:33" s="29" customFormat="1" ht="14.25" customHeight="1" x14ac:dyDescent="0.2">
      <c r="A1630" s="104"/>
      <c r="B1630" s="104"/>
      <c r="C1630" s="979"/>
      <c r="D1630" s="979"/>
      <c r="E1630" s="53"/>
      <c r="F1630" s="42"/>
      <c r="G1630" s="1049"/>
      <c r="H1630" s="1049"/>
      <c r="I1630" s="961" t="s">
        <v>490</v>
      </c>
      <c r="J1630" s="962"/>
      <c r="K1630" s="962"/>
      <c r="L1630" s="962"/>
      <c r="M1630" s="962"/>
      <c r="N1630" s="962"/>
      <c r="O1630" s="962"/>
      <c r="P1630" s="962"/>
      <c r="Q1630" s="963"/>
      <c r="R1630" s="964">
        <v>3800000</v>
      </c>
      <c r="S1630" s="964"/>
      <c r="T1630" s="964"/>
      <c r="U1630" s="964">
        <v>3800000</v>
      </c>
      <c r="V1630" s="964"/>
      <c r="W1630" s="964"/>
      <c r="X1630" s="852">
        <f t="shared" si="83"/>
        <v>1</v>
      </c>
      <c r="Y1630" s="853"/>
      <c r="Z1630" s="851"/>
      <c r="AA1630" s="852"/>
      <c r="AB1630" s="852"/>
      <c r="AC1630" s="853"/>
      <c r="AD1630" s="854">
        <f t="shared" si="84"/>
        <v>3800000</v>
      </c>
      <c r="AE1630" s="855"/>
      <c r="AF1630" s="855"/>
      <c r="AG1630" s="856"/>
    </row>
    <row r="1631" spans="1:33" s="29" customFormat="1" ht="14.25" customHeight="1" x14ac:dyDescent="0.2">
      <c r="A1631" s="104"/>
      <c r="B1631" s="104"/>
      <c r="C1631" s="979"/>
      <c r="D1631" s="979"/>
      <c r="E1631" s="53"/>
      <c r="F1631" s="42"/>
      <c r="G1631" s="1049"/>
      <c r="H1631" s="1049"/>
      <c r="I1631" s="961" t="s">
        <v>450</v>
      </c>
      <c r="J1631" s="962"/>
      <c r="K1631" s="962"/>
      <c r="L1631" s="962"/>
      <c r="M1631" s="962"/>
      <c r="N1631" s="962"/>
      <c r="O1631" s="962"/>
      <c r="P1631" s="962"/>
      <c r="Q1631" s="963"/>
      <c r="R1631" s="964">
        <v>90000</v>
      </c>
      <c r="S1631" s="964"/>
      <c r="T1631" s="964"/>
      <c r="U1631" s="964">
        <v>21956</v>
      </c>
      <c r="V1631" s="964"/>
      <c r="W1631" s="964"/>
      <c r="X1631" s="852">
        <f t="shared" si="83"/>
        <v>0.24395555555555556</v>
      </c>
      <c r="Y1631" s="853"/>
      <c r="Z1631" s="851"/>
      <c r="AA1631" s="852"/>
      <c r="AB1631" s="852"/>
      <c r="AC1631" s="853"/>
      <c r="AD1631" s="854">
        <f t="shared" si="84"/>
        <v>21956</v>
      </c>
      <c r="AE1631" s="855"/>
      <c r="AF1631" s="855"/>
      <c r="AG1631" s="856"/>
    </row>
    <row r="1632" spans="1:33" s="29" customFormat="1" ht="14.25" customHeight="1" x14ac:dyDescent="0.2">
      <c r="A1632" s="104"/>
      <c r="B1632" s="104"/>
      <c r="C1632" s="979"/>
      <c r="D1632" s="979"/>
      <c r="E1632" s="53"/>
      <c r="F1632" s="42"/>
      <c r="G1632" s="1049"/>
      <c r="H1632" s="1049"/>
      <c r="I1632" s="961" t="s">
        <v>729</v>
      </c>
      <c r="J1632" s="962"/>
      <c r="K1632" s="962"/>
      <c r="L1632" s="962"/>
      <c r="M1632" s="962"/>
      <c r="N1632" s="962"/>
      <c r="O1632" s="962"/>
      <c r="P1632" s="962"/>
      <c r="Q1632" s="963"/>
      <c r="R1632" s="964">
        <v>50000</v>
      </c>
      <c r="S1632" s="964"/>
      <c r="T1632" s="964"/>
      <c r="U1632" s="964">
        <v>0</v>
      </c>
      <c r="V1632" s="964"/>
      <c r="W1632" s="964"/>
      <c r="X1632" s="852">
        <f t="shared" si="83"/>
        <v>0</v>
      </c>
      <c r="Y1632" s="853"/>
      <c r="Z1632" s="851"/>
      <c r="AA1632" s="852"/>
      <c r="AB1632" s="852"/>
      <c r="AC1632" s="853"/>
      <c r="AD1632" s="854">
        <f t="shared" si="84"/>
        <v>0</v>
      </c>
      <c r="AE1632" s="855"/>
      <c r="AF1632" s="855"/>
      <c r="AG1632" s="856"/>
    </row>
    <row r="1633" spans="1:33" s="29" customFormat="1" ht="14.25" customHeight="1" x14ac:dyDescent="0.2">
      <c r="A1633" s="104"/>
      <c r="B1633" s="104"/>
      <c r="C1633" s="979"/>
      <c r="D1633" s="979"/>
      <c r="E1633" s="53"/>
      <c r="F1633" s="42"/>
      <c r="G1633" s="1049"/>
      <c r="H1633" s="1049"/>
      <c r="I1633" s="961" t="s">
        <v>452</v>
      </c>
      <c r="J1633" s="962"/>
      <c r="K1633" s="962"/>
      <c r="L1633" s="962"/>
      <c r="M1633" s="962"/>
      <c r="N1633" s="962"/>
      <c r="O1633" s="962"/>
      <c r="P1633" s="962"/>
      <c r="Q1633" s="963"/>
      <c r="R1633" s="964">
        <v>260000</v>
      </c>
      <c r="S1633" s="964"/>
      <c r="T1633" s="964"/>
      <c r="U1633" s="964">
        <v>217030</v>
      </c>
      <c r="V1633" s="964"/>
      <c r="W1633" s="964"/>
      <c r="X1633" s="852">
        <f t="shared" si="83"/>
        <v>0.83473076923076928</v>
      </c>
      <c r="Y1633" s="853"/>
      <c r="Z1633" s="851"/>
      <c r="AA1633" s="852"/>
      <c r="AB1633" s="852"/>
      <c r="AC1633" s="853"/>
      <c r="AD1633" s="854">
        <f t="shared" si="84"/>
        <v>217030</v>
      </c>
      <c r="AE1633" s="855"/>
      <c r="AF1633" s="855"/>
      <c r="AG1633" s="856"/>
    </row>
    <row r="1634" spans="1:33" s="29" customFormat="1" ht="14.25" customHeight="1" x14ac:dyDescent="0.2">
      <c r="A1634" s="104"/>
      <c r="B1634" s="104"/>
      <c r="C1634" s="979"/>
      <c r="D1634" s="979"/>
      <c r="E1634" s="53"/>
      <c r="F1634" s="42"/>
      <c r="G1634" s="972"/>
      <c r="H1634" s="972"/>
      <c r="I1634" s="961" t="s">
        <v>491</v>
      </c>
      <c r="J1634" s="962"/>
      <c r="K1634" s="962"/>
      <c r="L1634" s="962"/>
      <c r="M1634" s="962"/>
      <c r="N1634" s="962"/>
      <c r="O1634" s="962"/>
      <c r="P1634" s="962"/>
      <c r="Q1634" s="963"/>
      <c r="R1634" s="980"/>
      <c r="S1634" s="980"/>
      <c r="T1634" s="980"/>
      <c r="U1634" s="964"/>
      <c r="V1634" s="964"/>
      <c r="W1634" s="964"/>
      <c r="X1634" s="855"/>
      <c r="Y1634" s="856"/>
      <c r="Z1634" s="851"/>
      <c r="AA1634" s="852"/>
      <c r="AB1634" s="852"/>
      <c r="AC1634" s="853"/>
      <c r="AD1634" s="854"/>
      <c r="AE1634" s="855"/>
      <c r="AF1634" s="855"/>
      <c r="AG1634" s="856"/>
    </row>
    <row r="1635" spans="1:33" s="29" customFormat="1" ht="14.25" customHeight="1" x14ac:dyDescent="0.2">
      <c r="A1635" s="104"/>
      <c r="B1635" s="104"/>
      <c r="C1635" s="979"/>
      <c r="D1635" s="979"/>
      <c r="E1635" s="53"/>
      <c r="F1635" s="42"/>
      <c r="G1635" s="981" t="s">
        <v>313</v>
      </c>
      <c r="H1635" s="981"/>
      <c r="I1635" s="961" t="s">
        <v>314</v>
      </c>
      <c r="J1635" s="962"/>
      <c r="K1635" s="962"/>
      <c r="L1635" s="962"/>
      <c r="M1635" s="962"/>
      <c r="N1635" s="962"/>
      <c r="O1635" s="962"/>
      <c r="P1635" s="962"/>
      <c r="Q1635" s="963"/>
      <c r="R1635" s="980">
        <f>SUM(R1619:R1634)</f>
        <v>17081000</v>
      </c>
      <c r="S1635" s="980"/>
      <c r="T1635" s="980"/>
      <c r="U1635" s="964">
        <f>SUM(U1619:U1634)</f>
        <v>15118580.010000002</v>
      </c>
      <c r="V1635" s="964"/>
      <c r="W1635" s="964"/>
      <c r="X1635" s="852">
        <f t="shared" si="83"/>
        <v>0.88511094256776546</v>
      </c>
      <c r="Y1635" s="853"/>
      <c r="Z1635" s="851"/>
      <c r="AA1635" s="852"/>
      <c r="AB1635" s="852"/>
      <c r="AC1635" s="853"/>
      <c r="AD1635" s="854">
        <f>U1635+AA1635</f>
        <v>15118580.010000002</v>
      </c>
      <c r="AE1635" s="855"/>
      <c r="AF1635" s="855"/>
      <c r="AG1635" s="856"/>
    </row>
    <row r="1636" spans="1:33" s="29" customFormat="1" ht="14.25" customHeight="1" x14ac:dyDescent="0.2">
      <c r="A1636" s="104"/>
      <c r="B1636" s="104"/>
      <c r="C1636" s="979"/>
      <c r="D1636" s="979"/>
      <c r="E1636" s="53"/>
      <c r="F1636" s="42"/>
      <c r="G1636" s="981"/>
      <c r="H1636" s="981"/>
      <c r="I1636" s="958" t="s">
        <v>492</v>
      </c>
      <c r="J1636" s="959"/>
      <c r="K1636" s="959"/>
      <c r="L1636" s="959"/>
      <c r="M1636" s="959"/>
      <c r="N1636" s="959"/>
      <c r="O1636" s="959"/>
      <c r="P1636" s="959"/>
      <c r="Q1636" s="960"/>
      <c r="R1636" s="973">
        <f>SUM(R1635)</f>
        <v>17081000</v>
      </c>
      <c r="S1636" s="973"/>
      <c r="T1636" s="973"/>
      <c r="U1636" s="957">
        <f>SUM(U1635)</f>
        <v>15118580.010000002</v>
      </c>
      <c r="V1636" s="957"/>
      <c r="W1636" s="957"/>
      <c r="X1636" s="974">
        <f t="shared" si="83"/>
        <v>0.88511094256776546</v>
      </c>
      <c r="Y1636" s="975"/>
      <c r="Z1636" s="1547"/>
      <c r="AA1636" s="974"/>
      <c r="AB1636" s="974"/>
      <c r="AC1636" s="975"/>
      <c r="AD1636" s="860">
        <f>U1636+AA1636</f>
        <v>15118580.010000002</v>
      </c>
      <c r="AE1636" s="861"/>
      <c r="AF1636" s="861"/>
      <c r="AG1636" s="862"/>
    </row>
    <row r="1637" spans="1:33" s="29" customFormat="1" ht="14.25" hidden="1" customHeight="1" x14ac:dyDescent="0.2">
      <c r="A1637" s="43"/>
      <c r="B1637" s="43"/>
      <c r="C1637" s="140"/>
      <c r="D1637" s="140"/>
      <c r="E1637" s="110"/>
      <c r="F1637" s="106"/>
      <c r="G1637" s="139"/>
      <c r="H1637" s="139"/>
      <c r="I1637" s="141"/>
      <c r="J1637" s="142"/>
      <c r="K1637" s="142"/>
      <c r="L1637" s="142"/>
      <c r="M1637" s="142"/>
      <c r="N1637" s="142"/>
      <c r="O1637" s="142"/>
      <c r="P1637" s="142"/>
      <c r="Q1637" s="143"/>
      <c r="R1637" s="243"/>
      <c r="S1637" s="243"/>
      <c r="T1637" s="243"/>
      <c r="U1637" s="243"/>
      <c r="V1637" s="243"/>
      <c r="W1637" s="243"/>
      <c r="X1637" s="147" t="e">
        <f t="shared" si="83"/>
        <v>#DIV/0!</v>
      </c>
      <c r="Y1637" s="147"/>
      <c r="Z1637" s="144"/>
      <c r="AA1637" s="145"/>
      <c r="AB1637" s="145"/>
      <c r="AC1637" s="146"/>
      <c r="AD1637" s="144"/>
      <c r="AE1637" s="145"/>
      <c r="AF1637" s="145"/>
      <c r="AG1637" s="146"/>
    </row>
    <row r="1638" spans="1:33" s="29" customFormat="1" ht="14.25" hidden="1" customHeight="1" x14ac:dyDescent="0.2">
      <c r="A1638" s="43"/>
      <c r="B1638" s="43"/>
      <c r="C1638" s="140"/>
      <c r="D1638" s="140"/>
      <c r="E1638" s="110"/>
      <c r="F1638" s="106"/>
      <c r="G1638" s="139"/>
      <c r="H1638" s="139"/>
      <c r="I1638" s="141"/>
      <c r="J1638" s="142"/>
      <c r="K1638" s="142"/>
      <c r="L1638" s="142"/>
      <c r="M1638" s="142"/>
      <c r="N1638" s="142"/>
      <c r="O1638" s="142"/>
      <c r="P1638" s="142"/>
      <c r="Q1638" s="143"/>
      <c r="R1638" s="243"/>
      <c r="S1638" s="243"/>
      <c r="T1638" s="243"/>
      <c r="U1638" s="243"/>
      <c r="V1638" s="243"/>
      <c r="W1638" s="243"/>
      <c r="X1638" s="147" t="e">
        <f t="shared" si="83"/>
        <v>#DIV/0!</v>
      </c>
      <c r="Y1638" s="147"/>
      <c r="Z1638" s="144"/>
      <c r="AA1638" s="145"/>
      <c r="AB1638" s="145"/>
      <c r="AC1638" s="146"/>
      <c r="AD1638" s="144"/>
      <c r="AE1638" s="145"/>
      <c r="AF1638" s="145"/>
      <c r="AG1638" s="146"/>
    </row>
    <row r="1639" spans="1:33" s="29" customFormat="1" ht="14.25" hidden="1" customHeight="1" x14ac:dyDescent="0.2">
      <c r="A1639" s="43"/>
      <c r="B1639" s="43"/>
      <c r="C1639" s="140"/>
      <c r="D1639" s="140"/>
      <c r="E1639" s="110"/>
      <c r="F1639" s="106"/>
      <c r="G1639" s="139"/>
      <c r="H1639" s="139"/>
      <c r="I1639" s="141"/>
      <c r="J1639" s="142"/>
      <c r="K1639" s="142"/>
      <c r="L1639" s="142"/>
      <c r="M1639" s="142"/>
      <c r="N1639" s="142"/>
      <c r="O1639" s="142"/>
      <c r="P1639" s="142"/>
      <c r="Q1639" s="143"/>
      <c r="R1639" s="243"/>
      <c r="S1639" s="243"/>
      <c r="T1639" s="243"/>
      <c r="U1639" s="243"/>
      <c r="V1639" s="243"/>
      <c r="W1639" s="243"/>
      <c r="X1639" s="147" t="e">
        <f t="shared" si="83"/>
        <v>#DIV/0!</v>
      </c>
      <c r="Y1639" s="147"/>
      <c r="Z1639" s="144"/>
      <c r="AA1639" s="145"/>
      <c r="AB1639" s="145"/>
      <c r="AC1639" s="146"/>
      <c r="AD1639" s="144"/>
      <c r="AE1639" s="145"/>
      <c r="AF1639" s="145"/>
      <c r="AG1639" s="146"/>
    </row>
    <row r="1640" spans="1:33" s="29" customFormat="1" ht="14.25" hidden="1" customHeight="1" x14ac:dyDescent="0.2">
      <c r="A1640" s="43"/>
      <c r="B1640" s="43"/>
      <c r="C1640" s="140"/>
      <c r="D1640" s="140"/>
      <c r="E1640" s="110"/>
      <c r="F1640" s="106"/>
      <c r="G1640" s="139"/>
      <c r="H1640" s="139"/>
      <c r="I1640" s="141"/>
      <c r="J1640" s="142"/>
      <c r="K1640" s="142"/>
      <c r="L1640" s="142"/>
      <c r="M1640" s="142"/>
      <c r="N1640" s="142"/>
      <c r="O1640" s="142"/>
      <c r="P1640" s="142"/>
      <c r="Q1640" s="143"/>
      <c r="R1640" s="243"/>
      <c r="S1640" s="243"/>
      <c r="T1640" s="243"/>
      <c r="U1640" s="243"/>
      <c r="V1640" s="243"/>
      <c r="W1640" s="243"/>
      <c r="X1640" s="147" t="e">
        <f t="shared" si="83"/>
        <v>#DIV/0!</v>
      </c>
      <c r="Y1640" s="147"/>
      <c r="Z1640" s="144"/>
      <c r="AA1640" s="145"/>
      <c r="AB1640" s="145"/>
      <c r="AC1640" s="146"/>
      <c r="AD1640" s="144"/>
      <c r="AE1640" s="145"/>
      <c r="AF1640" s="145"/>
      <c r="AG1640" s="146"/>
    </row>
    <row r="1641" spans="1:33" s="29" customFormat="1" ht="14.25" hidden="1" customHeight="1" x14ac:dyDescent="0.2">
      <c r="A1641" s="43"/>
      <c r="B1641" s="43"/>
      <c r="C1641" s="140"/>
      <c r="D1641" s="140"/>
      <c r="E1641" s="110"/>
      <c r="F1641" s="106"/>
      <c r="G1641" s="139"/>
      <c r="H1641" s="139"/>
      <c r="I1641" s="141"/>
      <c r="J1641" s="142"/>
      <c r="K1641" s="142"/>
      <c r="L1641" s="142"/>
      <c r="M1641" s="142"/>
      <c r="N1641" s="142"/>
      <c r="O1641" s="142"/>
      <c r="P1641" s="142"/>
      <c r="Q1641" s="143"/>
      <c r="R1641" s="243"/>
      <c r="S1641" s="243"/>
      <c r="T1641" s="243"/>
      <c r="U1641" s="243"/>
      <c r="V1641" s="243"/>
      <c r="W1641" s="243"/>
      <c r="X1641" s="147" t="e">
        <f t="shared" si="83"/>
        <v>#DIV/0!</v>
      </c>
      <c r="Y1641" s="147"/>
      <c r="Z1641" s="144"/>
      <c r="AA1641" s="145"/>
      <c r="AB1641" s="145"/>
      <c r="AC1641" s="146"/>
      <c r="AD1641" s="144"/>
      <c r="AE1641" s="145"/>
      <c r="AF1641" s="145"/>
      <c r="AG1641" s="146"/>
    </row>
    <row r="1642" spans="1:33" s="29" customFormat="1" ht="14.25" hidden="1" customHeight="1" x14ac:dyDescent="0.2">
      <c r="A1642" s="43"/>
      <c r="B1642" s="43"/>
      <c r="C1642" s="140"/>
      <c r="D1642" s="140"/>
      <c r="E1642" s="110"/>
      <c r="F1642" s="106"/>
      <c r="G1642" s="139"/>
      <c r="H1642" s="139"/>
      <c r="I1642" s="141"/>
      <c r="J1642" s="142"/>
      <c r="K1642" s="142"/>
      <c r="L1642" s="142"/>
      <c r="M1642" s="142"/>
      <c r="N1642" s="142"/>
      <c r="O1642" s="142"/>
      <c r="P1642" s="142"/>
      <c r="Q1642" s="143"/>
      <c r="R1642" s="243"/>
      <c r="S1642" s="243"/>
      <c r="T1642" s="243"/>
      <c r="U1642" s="243"/>
      <c r="V1642" s="243"/>
      <c r="W1642" s="243"/>
      <c r="X1642" s="147" t="e">
        <f t="shared" si="83"/>
        <v>#DIV/0!</v>
      </c>
      <c r="Y1642" s="147"/>
      <c r="Z1642" s="144"/>
      <c r="AA1642" s="145"/>
      <c r="AB1642" s="145"/>
      <c r="AC1642" s="146"/>
      <c r="AD1642" s="144"/>
      <c r="AE1642" s="145"/>
      <c r="AF1642" s="145"/>
      <c r="AG1642" s="146"/>
    </row>
    <row r="1643" spans="1:33" s="29" customFormat="1" ht="14.25" hidden="1" customHeight="1" x14ac:dyDescent="0.2">
      <c r="A1643" s="43"/>
      <c r="B1643" s="43"/>
      <c r="C1643" s="140"/>
      <c r="D1643" s="140"/>
      <c r="E1643" s="110"/>
      <c r="F1643" s="106"/>
      <c r="G1643" s="139"/>
      <c r="H1643" s="139"/>
      <c r="I1643" s="141"/>
      <c r="J1643" s="142"/>
      <c r="K1643" s="142"/>
      <c r="L1643" s="142"/>
      <c r="M1643" s="142"/>
      <c r="N1643" s="142"/>
      <c r="O1643" s="142"/>
      <c r="P1643" s="142"/>
      <c r="Q1643" s="143"/>
      <c r="R1643" s="243"/>
      <c r="S1643" s="243"/>
      <c r="T1643" s="243"/>
      <c r="U1643" s="243"/>
      <c r="V1643" s="243"/>
      <c r="W1643" s="243"/>
      <c r="X1643" s="147" t="e">
        <f t="shared" si="83"/>
        <v>#DIV/0!</v>
      </c>
      <c r="Y1643" s="147"/>
      <c r="Z1643" s="144"/>
      <c r="AA1643" s="145"/>
      <c r="AB1643" s="145"/>
      <c r="AC1643" s="146"/>
      <c r="AD1643" s="144"/>
      <c r="AE1643" s="145"/>
      <c r="AF1643" s="145"/>
      <c r="AG1643" s="146"/>
    </row>
    <row r="1644" spans="1:33" s="29" customFormat="1" ht="14.25" hidden="1" customHeight="1" x14ac:dyDescent="0.2">
      <c r="A1644" s="43"/>
      <c r="B1644" s="43"/>
      <c r="C1644" s="140"/>
      <c r="D1644" s="140"/>
      <c r="E1644" s="110"/>
      <c r="F1644" s="106"/>
      <c r="G1644" s="139"/>
      <c r="H1644" s="139"/>
      <c r="I1644" s="141"/>
      <c r="J1644" s="142"/>
      <c r="K1644" s="142"/>
      <c r="L1644" s="142"/>
      <c r="M1644" s="142"/>
      <c r="N1644" s="142"/>
      <c r="O1644" s="142"/>
      <c r="P1644" s="142"/>
      <c r="Q1644" s="143"/>
      <c r="R1644" s="243"/>
      <c r="S1644" s="243"/>
      <c r="T1644" s="243"/>
      <c r="U1644" s="243"/>
      <c r="V1644" s="243"/>
      <c r="W1644" s="243"/>
      <c r="X1644" s="147" t="e">
        <f t="shared" si="83"/>
        <v>#DIV/0!</v>
      </c>
      <c r="Y1644" s="147"/>
      <c r="Z1644" s="144"/>
      <c r="AA1644" s="145"/>
      <c r="AB1644" s="145"/>
      <c r="AC1644" s="146"/>
      <c r="AD1644" s="144"/>
      <c r="AE1644" s="145"/>
      <c r="AF1644" s="145"/>
      <c r="AG1644" s="146"/>
    </row>
    <row r="1645" spans="1:33" s="29" customFormat="1" ht="14.25" hidden="1" customHeight="1" x14ac:dyDescent="0.2">
      <c r="A1645" s="43"/>
      <c r="B1645" s="43"/>
      <c r="C1645" s="140"/>
      <c r="D1645" s="140"/>
      <c r="E1645" s="110"/>
      <c r="F1645" s="106"/>
      <c r="G1645" s="139"/>
      <c r="H1645" s="139"/>
      <c r="I1645" s="141"/>
      <c r="J1645" s="142"/>
      <c r="K1645" s="142"/>
      <c r="L1645" s="142"/>
      <c r="M1645" s="142"/>
      <c r="N1645" s="142"/>
      <c r="O1645" s="142"/>
      <c r="P1645" s="142"/>
      <c r="Q1645" s="143"/>
      <c r="R1645" s="243"/>
      <c r="S1645" s="243"/>
      <c r="T1645" s="243"/>
      <c r="U1645" s="243"/>
      <c r="V1645" s="243"/>
      <c r="W1645" s="243"/>
      <c r="X1645" s="147" t="e">
        <f t="shared" si="83"/>
        <v>#DIV/0!</v>
      </c>
      <c r="Y1645" s="147"/>
      <c r="Z1645" s="144"/>
      <c r="AA1645" s="145"/>
      <c r="AB1645" s="145"/>
      <c r="AC1645" s="146"/>
      <c r="AD1645" s="144"/>
      <c r="AE1645" s="145"/>
      <c r="AF1645" s="145"/>
      <c r="AG1645" s="146"/>
    </row>
    <row r="1646" spans="1:33" s="29" customFormat="1" ht="14.25" hidden="1" customHeight="1" x14ac:dyDescent="0.2">
      <c r="A1646" s="43"/>
      <c r="B1646" s="43"/>
      <c r="C1646" s="140"/>
      <c r="D1646" s="140"/>
      <c r="E1646" s="110"/>
      <c r="F1646" s="106"/>
      <c r="G1646" s="139"/>
      <c r="H1646" s="139"/>
      <c r="I1646" s="141"/>
      <c r="J1646" s="142"/>
      <c r="K1646" s="142"/>
      <c r="L1646" s="142"/>
      <c r="M1646" s="142"/>
      <c r="N1646" s="142"/>
      <c r="O1646" s="142"/>
      <c r="P1646" s="142"/>
      <c r="Q1646" s="143"/>
      <c r="R1646" s="243"/>
      <c r="S1646" s="243"/>
      <c r="T1646" s="243"/>
      <c r="U1646" s="243"/>
      <c r="V1646" s="243"/>
      <c r="W1646" s="243"/>
      <c r="X1646" s="147" t="e">
        <f t="shared" si="83"/>
        <v>#DIV/0!</v>
      </c>
      <c r="Y1646" s="147"/>
      <c r="Z1646" s="144"/>
      <c r="AA1646" s="145"/>
      <c r="AB1646" s="145"/>
      <c r="AC1646" s="146"/>
      <c r="AD1646" s="144"/>
      <c r="AE1646" s="145"/>
      <c r="AF1646" s="145"/>
      <c r="AG1646" s="146"/>
    </row>
    <row r="1647" spans="1:33" s="29" customFormat="1" ht="14.25" hidden="1" customHeight="1" x14ac:dyDescent="0.2">
      <c r="A1647" s="43"/>
      <c r="B1647" s="43"/>
      <c r="C1647" s="140"/>
      <c r="D1647" s="140"/>
      <c r="E1647" s="110"/>
      <c r="F1647" s="106"/>
      <c r="G1647" s="139"/>
      <c r="H1647" s="139"/>
      <c r="I1647" s="141"/>
      <c r="J1647" s="142"/>
      <c r="K1647" s="142"/>
      <c r="L1647" s="142"/>
      <c r="M1647" s="142"/>
      <c r="N1647" s="142"/>
      <c r="O1647" s="142"/>
      <c r="P1647" s="142"/>
      <c r="Q1647" s="143"/>
      <c r="R1647" s="243"/>
      <c r="S1647" s="243"/>
      <c r="T1647" s="243"/>
      <c r="U1647" s="243"/>
      <c r="V1647" s="243"/>
      <c r="W1647" s="243"/>
      <c r="X1647" s="147" t="e">
        <f t="shared" si="83"/>
        <v>#DIV/0!</v>
      </c>
      <c r="Y1647" s="147"/>
      <c r="Z1647" s="144"/>
      <c r="AA1647" s="145"/>
      <c r="AB1647" s="145"/>
      <c r="AC1647" s="146"/>
      <c r="AD1647" s="144"/>
      <c r="AE1647" s="145"/>
      <c r="AF1647" s="145"/>
      <c r="AG1647" s="146"/>
    </row>
    <row r="1648" spans="1:33" s="29" customFormat="1" ht="14.25" hidden="1" customHeight="1" x14ac:dyDescent="0.2">
      <c r="A1648" s="43"/>
      <c r="B1648" s="43"/>
      <c r="C1648" s="140"/>
      <c r="D1648" s="140"/>
      <c r="E1648" s="110"/>
      <c r="F1648" s="106"/>
      <c r="G1648" s="139"/>
      <c r="H1648" s="139"/>
      <c r="I1648" s="141"/>
      <c r="J1648" s="142"/>
      <c r="K1648" s="142"/>
      <c r="L1648" s="142"/>
      <c r="M1648" s="142"/>
      <c r="N1648" s="142"/>
      <c r="O1648" s="142"/>
      <c r="P1648" s="142"/>
      <c r="Q1648" s="143"/>
      <c r="R1648" s="243"/>
      <c r="S1648" s="243"/>
      <c r="T1648" s="243"/>
      <c r="U1648" s="243"/>
      <c r="V1648" s="243"/>
      <c r="W1648" s="243"/>
      <c r="X1648" s="147" t="e">
        <f t="shared" si="83"/>
        <v>#DIV/0!</v>
      </c>
      <c r="Y1648" s="147"/>
      <c r="Z1648" s="144"/>
      <c r="AA1648" s="145"/>
      <c r="AB1648" s="145"/>
      <c r="AC1648" s="146"/>
      <c r="AD1648" s="144"/>
      <c r="AE1648" s="145"/>
      <c r="AF1648" s="145"/>
      <c r="AG1648" s="146"/>
    </row>
    <row r="1649" spans="1:33" s="29" customFormat="1" ht="14.25" hidden="1" customHeight="1" x14ac:dyDescent="0.2">
      <c r="A1649" s="43"/>
      <c r="B1649" s="43"/>
      <c r="C1649" s="140"/>
      <c r="D1649" s="140"/>
      <c r="E1649" s="110"/>
      <c r="F1649" s="106"/>
      <c r="G1649" s="139"/>
      <c r="H1649" s="139"/>
      <c r="I1649" s="141"/>
      <c r="J1649" s="142"/>
      <c r="K1649" s="142"/>
      <c r="L1649" s="142"/>
      <c r="M1649" s="142"/>
      <c r="N1649" s="142"/>
      <c r="O1649" s="142"/>
      <c r="P1649" s="142"/>
      <c r="Q1649" s="143"/>
      <c r="R1649" s="243"/>
      <c r="S1649" s="243"/>
      <c r="T1649" s="243"/>
      <c r="U1649" s="243"/>
      <c r="V1649" s="243"/>
      <c r="W1649" s="243"/>
      <c r="X1649" s="147" t="e">
        <f t="shared" si="83"/>
        <v>#DIV/0!</v>
      </c>
      <c r="Y1649" s="147"/>
      <c r="Z1649" s="144"/>
      <c r="AA1649" s="145"/>
      <c r="AB1649" s="145"/>
      <c r="AC1649" s="146"/>
      <c r="AD1649" s="144"/>
      <c r="AE1649" s="145"/>
      <c r="AF1649" s="145"/>
      <c r="AG1649" s="146"/>
    </row>
    <row r="1650" spans="1:33" s="29" customFormat="1" ht="14.25" hidden="1" customHeight="1" x14ac:dyDescent="0.2">
      <c r="A1650" s="43"/>
      <c r="B1650" s="43"/>
      <c r="C1650" s="140"/>
      <c r="D1650" s="140"/>
      <c r="E1650" s="110"/>
      <c r="F1650" s="106"/>
      <c r="G1650" s="139"/>
      <c r="H1650" s="139"/>
      <c r="I1650" s="141"/>
      <c r="J1650" s="142"/>
      <c r="K1650" s="142"/>
      <c r="L1650" s="142"/>
      <c r="M1650" s="142"/>
      <c r="N1650" s="142"/>
      <c r="O1650" s="142"/>
      <c r="P1650" s="142"/>
      <c r="Q1650" s="143"/>
      <c r="R1650" s="243"/>
      <c r="S1650" s="243"/>
      <c r="T1650" s="243"/>
      <c r="U1650" s="243"/>
      <c r="V1650" s="243"/>
      <c r="W1650" s="243"/>
      <c r="X1650" s="147" t="e">
        <f t="shared" si="83"/>
        <v>#DIV/0!</v>
      </c>
      <c r="Y1650" s="147"/>
      <c r="Z1650" s="144"/>
      <c r="AA1650" s="145"/>
      <c r="AB1650" s="145"/>
      <c r="AC1650" s="146"/>
      <c r="AD1650" s="144"/>
      <c r="AE1650" s="145"/>
      <c r="AF1650" s="145"/>
      <c r="AG1650" s="146"/>
    </row>
    <row r="1651" spans="1:33" s="29" customFormat="1" ht="14.25" hidden="1" customHeight="1" x14ac:dyDescent="0.2">
      <c r="A1651" s="43"/>
      <c r="B1651" s="43"/>
      <c r="C1651" s="140"/>
      <c r="D1651" s="140"/>
      <c r="E1651" s="110"/>
      <c r="F1651" s="106"/>
      <c r="G1651" s="139"/>
      <c r="H1651" s="139"/>
      <c r="I1651" s="141"/>
      <c r="J1651" s="142"/>
      <c r="K1651" s="142"/>
      <c r="L1651" s="142"/>
      <c r="M1651" s="142"/>
      <c r="N1651" s="142"/>
      <c r="O1651" s="142"/>
      <c r="P1651" s="142"/>
      <c r="Q1651" s="143"/>
      <c r="R1651" s="243"/>
      <c r="S1651" s="243"/>
      <c r="T1651" s="243"/>
      <c r="U1651" s="243"/>
      <c r="V1651" s="243"/>
      <c r="W1651" s="243"/>
      <c r="X1651" s="147" t="e">
        <f t="shared" si="83"/>
        <v>#DIV/0!</v>
      </c>
      <c r="Y1651" s="147"/>
      <c r="Z1651" s="144"/>
      <c r="AA1651" s="145"/>
      <c r="AB1651" s="145"/>
      <c r="AC1651" s="146"/>
      <c r="AD1651" s="144"/>
      <c r="AE1651" s="145"/>
      <c r="AF1651" s="145"/>
      <c r="AG1651" s="146"/>
    </row>
    <row r="1652" spans="1:33" s="29" customFormat="1" ht="14.25" hidden="1" customHeight="1" x14ac:dyDescent="0.2">
      <c r="A1652" s="43"/>
      <c r="B1652" s="43"/>
      <c r="C1652" s="140"/>
      <c r="D1652" s="140"/>
      <c r="E1652" s="110"/>
      <c r="F1652" s="106"/>
      <c r="G1652" s="139"/>
      <c r="H1652" s="139"/>
      <c r="I1652" s="141"/>
      <c r="J1652" s="142"/>
      <c r="K1652" s="142"/>
      <c r="L1652" s="142"/>
      <c r="M1652" s="142"/>
      <c r="N1652" s="142"/>
      <c r="O1652" s="142"/>
      <c r="P1652" s="142"/>
      <c r="Q1652" s="143"/>
      <c r="R1652" s="243"/>
      <c r="S1652" s="243"/>
      <c r="T1652" s="243"/>
      <c r="U1652" s="243"/>
      <c r="V1652" s="243"/>
      <c r="W1652" s="243"/>
      <c r="X1652" s="147" t="e">
        <f t="shared" si="83"/>
        <v>#DIV/0!</v>
      </c>
      <c r="Y1652" s="147"/>
      <c r="Z1652" s="144"/>
      <c r="AA1652" s="145"/>
      <c r="AB1652" s="145"/>
      <c r="AC1652" s="146"/>
      <c r="AD1652" s="144"/>
      <c r="AE1652" s="145"/>
      <c r="AF1652" s="145"/>
      <c r="AG1652" s="146"/>
    </row>
    <row r="1653" spans="1:33" s="29" customFormat="1" ht="14.25" hidden="1" customHeight="1" x14ac:dyDescent="0.2">
      <c r="A1653" s="43"/>
      <c r="B1653" s="43"/>
      <c r="C1653" s="140"/>
      <c r="D1653" s="140"/>
      <c r="E1653" s="110"/>
      <c r="F1653" s="106"/>
      <c r="G1653" s="139"/>
      <c r="H1653" s="139"/>
      <c r="I1653" s="141"/>
      <c r="J1653" s="142"/>
      <c r="K1653" s="142"/>
      <c r="L1653" s="142"/>
      <c r="M1653" s="142"/>
      <c r="N1653" s="142"/>
      <c r="O1653" s="142"/>
      <c r="P1653" s="142"/>
      <c r="Q1653" s="143"/>
      <c r="R1653" s="243"/>
      <c r="S1653" s="243"/>
      <c r="T1653" s="243"/>
      <c r="U1653" s="243"/>
      <c r="V1653" s="243"/>
      <c r="W1653" s="243"/>
      <c r="X1653" s="147" t="e">
        <f t="shared" si="83"/>
        <v>#DIV/0!</v>
      </c>
      <c r="Y1653" s="147"/>
      <c r="Z1653" s="144"/>
      <c r="AA1653" s="145"/>
      <c r="AB1653" s="145"/>
      <c r="AC1653" s="146"/>
      <c r="AD1653" s="144"/>
      <c r="AE1653" s="145"/>
      <c r="AF1653" s="145"/>
      <c r="AG1653" s="146"/>
    </row>
    <row r="1654" spans="1:33" s="29" customFormat="1" ht="14.25" hidden="1" customHeight="1" x14ac:dyDescent="0.2">
      <c r="A1654" s="43"/>
      <c r="B1654" s="43"/>
      <c r="C1654" s="140"/>
      <c r="D1654" s="140"/>
      <c r="E1654" s="110"/>
      <c r="F1654" s="106"/>
      <c r="G1654" s="139"/>
      <c r="H1654" s="139"/>
      <c r="I1654" s="141"/>
      <c r="J1654" s="142"/>
      <c r="K1654" s="142"/>
      <c r="L1654" s="142"/>
      <c r="M1654" s="142"/>
      <c r="N1654" s="142"/>
      <c r="O1654" s="142"/>
      <c r="P1654" s="142"/>
      <c r="Q1654" s="143"/>
      <c r="R1654" s="243"/>
      <c r="S1654" s="243"/>
      <c r="T1654" s="243"/>
      <c r="U1654" s="243"/>
      <c r="V1654" s="243"/>
      <c r="W1654" s="243"/>
      <c r="X1654" s="147" t="e">
        <f t="shared" si="83"/>
        <v>#DIV/0!</v>
      </c>
      <c r="Y1654" s="147"/>
      <c r="Z1654" s="144"/>
      <c r="AA1654" s="145"/>
      <c r="AB1654" s="145"/>
      <c r="AC1654" s="146"/>
      <c r="AD1654" s="144"/>
      <c r="AE1654" s="145"/>
      <c r="AF1654" s="145"/>
      <c r="AG1654" s="146"/>
    </row>
    <row r="1655" spans="1:33" s="29" customFormat="1" ht="14.25" hidden="1" customHeight="1" x14ac:dyDescent="0.2">
      <c r="A1655" s="43"/>
      <c r="B1655" s="43"/>
      <c r="C1655" s="140"/>
      <c r="D1655" s="140"/>
      <c r="E1655" s="110"/>
      <c r="F1655" s="106"/>
      <c r="G1655" s="139"/>
      <c r="H1655" s="139"/>
      <c r="I1655" s="141"/>
      <c r="J1655" s="142"/>
      <c r="K1655" s="142"/>
      <c r="L1655" s="142"/>
      <c r="M1655" s="142"/>
      <c r="N1655" s="142"/>
      <c r="O1655" s="142"/>
      <c r="P1655" s="142"/>
      <c r="Q1655" s="143"/>
      <c r="R1655" s="243"/>
      <c r="S1655" s="243"/>
      <c r="T1655" s="243"/>
      <c r="U1655" s="243"/>
      <c r="V1655" s="243"/>
      <c r="W1655" s="243"/>
      <c r="X1655" s="147" t="e">
        <f t="shared" si="83"/>
        <v>#DIV/0!</v>
      </c>
      <c r="Y1655" s="147"/>
      <c r="Z1655" s="144"/>
      <c r="AA1655" s="145"/>
      <c r="AB1655" s="145"/>
      <c r="AC1655" s="146"/>
      <c r="AD1655" s="144"/>
      <c r="AE1655" s="145"/>
      <c r="AF1655" s="145"/>
      <c r="AG1655" s="146"/>
    </row>
    <row r="1656" spans="1:33" s="29" customFormat="1" ht="14.25" hidden="1" customHeight="1" x14ac:dyDescent="0.2">
      <c r="A1656" s="43"/>
      <c r="B1656" s="43"/>
      <c r="C1656" s="140"/>
      <c r="D1656" s="140"/>
      <c r="E1656" s="110"/>
      <c r="F1656" s="106"/>
      <c r="G1656" s="139"/>
      <c r="H1656" s="139"/>
      <c r="I1656" s="141"/>
      <c r="J1656" s="142"/>
      <c r="K1656" s="142"/>
      <c r="L1656" s="142"/>
      <c r="M1656" s="142"/>
      <c r="N1656" s="142"/>
      <c r="O1656" s="142"/>
      <c r="P1656" s="142"/>
      <c r="Q1656" s="143"/>
      <c r="R1656" s="243"/>
      <c r="S1656" s="243"/>
      <c r="T1656" s="243"/>
      <c r="U1656" s="243"/>
      <c r="V1656" s="243"/>
      <c r="W1656" s="243"/>
      <c r="X1656" s="147" t="e">
        <f t="shared" si="83"/>
        <v>#DIV/0!</v>
      </c>
      <c r="Y1656" s="147"/>
      <c r="Z1656" s="144"/>
      <c r="AA1656" s="145"/>
      <c r="AB1656" s="145"/>
      <c r="AC1656" s="146"/>
      <c r="AD1656" s="144"/>
      <c r="AE1656" s="145"/>
      <c r="AF1656" s="145"/>
      <c r="AG1656" s="146"/>
    </row>
    <row r="1657" spans="1:33" s="29" customFormat="1" ht="14.25" hidden="1" customHeight="1" x14ac:dyDescent="0.2">
      <c r="A1657" s="43"/>
      <c r="B1657" s="43"/>
      <c r="C1657" s="140"/>
      <c r="D1657" s="140"/>
      <c r="E1657" s="110"/>
      <c r="F1657" s="106"/>
      <c r="G1657" s="139"/>
      <c r="H1657" s="139"/>
      <c r="I1657" s="141"/>
      <c r="J1657" s="142"/>
      <c r="K1657" s="142"/>
      <c r="L1657" s="142"/>
      <c r="M1657" s="142"/>
      <c r="N1657" s="142"/>
      <c r="O1657" s="142"/>
      <c r="P1657" s="142"/>
      <c r="Q1657" s="143"/>
      <c r="R1657" s="243"/>
      <c r="S1657" s="243"/>
      <c r="T1657" s="243"/>
      <c r="U1657" s="243"/>
      <c r="V1657" s="243"/>
      <c r="W1657" s="243"/>
      <c r="X1657" s="147" t="e">
        <f t="shared" si="83"/>
        <v>#DIV/0!</v>
      </c>
      <c r="Y1657" s="147"/>
      <c r="Z1657" s="144"/>
      <c r="AA1657" s="145"/>
      <c r="AB1657" s="145"/>
      <c r="AC1657" s="146"/>
      <c r="AD1657" s="144"/>
      <c r="AE1657" s="145"/>
      <c r="AF1657" s="145"/>
      <c r="AG1657" s="146"/>
    </row>
    <row r="1658" spans="1:33" s="29" customFormat="1" ht="14.25" hidden="1" customHeight="1" x14ac:dyDescent="0.2">
      <c r="A1658" s="43"/>
      <c r="B1658" s="43"/>
      <c r="C1658" s="140"/>
      <c r="D1658" s="140"/>
      <c r="E1658" s="110"/>
      <c r="F1658" s="106"/>
      <c r="G1658" s="139"/>
      <c r="H1658" s="139"/>
      <c r="I1658" s="141"/>
      <c r="J1658" s="142"/>
      <c r="K1658" s="142"/>
      <c r="L1658" s="142"/>
      <c r="M1658" s="142"/>
      <c r="N1658" s="142"/>
      <c r="O1658" s="142"/>
      <c r="P1658" s="142"/>
      <c r="Q1658" s="143"/>
      <c r="R1658" s="243"/>
      <c r="S1658" s="243"/>
      <c r="T1658" s="243"/>
      <c r="U1658" s="243"/>
      <c r="V1658" s="243"/>
      <c r="W1658" s="243"/>
      <c r="X1658" s="147" t="e">
        <f t="shared" si="83"/>
        <v>#DIV/0!</v>
      </c>
      <c r="Y1658" s="147"/>
      <c r="Z1658" s="144"/>
      <c r="AA1658" s="145"/>
      <c r="AB1658" s="145"/>
      <c r="AC1658" s="146"/>
      <c r="AD1658" s="144"/>
      <c r="AE1658" s="145"/>
      <c r="AF1658" s="145"/>
      <c r="AG1658" s="146"/>
    </row>
    <row r="1659" spans="1:33" s="29" customFormat="1" ht="14.25" hidden="1" customHeight="1" x14ac:dyDescent="0.2">
      <c r="A1659" s="43"/>
      <c r="B1659" s="43"/>
      <c r="C1659" s="140"/>
      <c r="D1659" s="140"/>
      <c r="E1659" s="110"/>
      <c r="F1659" s="106"/>
      <c r="G1659" s="139"/>
      <c r="H1659" s="139"/>
      <c r="I1659" s="141"/>
      <c r="J1659" s="142"/>
      <c r="K1659" s="142"/>
      <c r="L1659" s="142"/>
      <c r="M1659" s="142"/>
      <c r="N1659" s="142"/>
      <c r="O1659" s="142"/>
      <c r="P1659" s="142"/>
      <c r="Q1659" s="143"/>
      <c r="R1659" s="243"/>
      <c r="S1659" s="243"/>
      <c r="T1659" s="243"/>
      <c r="U1659" s="243"/>
      <c r="V1659" s="243"/>
      <c r="W1659" s="243"/>
      <c r="X1659" s="147" t="e">
        <f t="shared" si="83"/>
        <v>#DIV/0!</v>
      </c>
      <c r="Y1659" s="147"/>
      <c r="Z1659" s="144"/>
      <c r="AA1659" s="145"/>
      <c r="AB1659" s="145"/>
      <c r="AC1659" s="146"/>
      <c r="AD1659" s="144"/>
      <c r="AE1659" s="145"/>
      <c r="AF1659" s="145"/>
      <c r="AG1659" s="146"/>
    </row>
    <row r="1660" spans="1:33" s="29" customFormat="1" ht="14.25" hidden="1" customHeight="1" x14ac:dyDescent="0.2">
      <c r="A1660" s="43"/>
      <c r="B1660" s="43"/>
      <c r="C1660" s="140"/>
      <c r="D1660" s="140"/>
      <c r="E1660" s="110"/>
      <c r="F1660" s="106"/>
      <c r="G1660" s="139"/>
      <c r="H1660" s="139"/>
      <c r="I1660" s="141"/>
      <c r="J1660" s="142"/>
      <c r="K1660" s="142"/>
      <c r="L1660" s="142"/>
      <c r="M1660" s="142"/>
      <c r="N1660" s="142"/>
      <c r="O1660" s="142"/>
      <c r="P1660" s="142"/>
      <c r="Q1660" s="143"/>
      <c r="R1660" s="243"/>
      <c r="S1660" s="243"/>
      <c r="T1660" s="243"/>
      <c r="U1660" s="243"/>
      <c r="V1660" s="243"/>
      <c r="W1660" s="243"/>
      <c r="X1660" s="147" t="e">
        <f t="shared" si="83"/>
        <v>#DIV/0!</v>
      </c>
      <c r="Y1660" s="147"/>
      <c r="Z1660" s="144"/>
      <c r="AA1660" s="145"/>
      <c r="AB1660" s="145"/>
      <c r="AC1660" s="146"/>
      <c r="AD1660" s="144"/>
      <c r="AE1660" s="145"/>
      <c r="AF1660" s="145"/>
      <c r="AG1660" s="146"/>
    </row>
    <row r="1661" spans="1:33" s="29" customFormat="1" ht="14.25" hidden="1" customHeight="1" x14ac:dyDescent="0.2">
      <c r="A1661" s="43"/>
      <c r="B1661" s="43"/>
      <c r="C1661" s="140"/>
      <c r="D1661" s="140"/>
      <c r="E1661" s="110"/>
      <c r="F1661" s="106"/>
      <c r="G1661" s="139"/>
      <c r="H1661" s="139"/>
      <c r="I1661" s="141"/>
      <c r="J1661" s="142"/>
      <c r="K1661" s="142"/>
      <c r="L1661" s="142"/>
      <c r="M1661" s="142"/>
      <c r="N1661" s="142"/>
      <c r="O1661" s="142"/>
      <c r="P1661" s="142"/>
      <c r="Q1661" s="143"/>
      <c r="R1661" s="243"/>
      <c r="S1661" s="243"/>
      <c r="T1661" s="243"/>
      <c r="U1661" s="243"/>
      <c r="V1661" s="243"/>
      <c r="W1661" s="243"/>
      <c r="X1661" s="147" t="e">
        <f t="shared" si="83"/>
        <v>#DIV/0!</v>
      </c>
      <c r="Y1661" s="147"/>
      <c r="Z1661" s="144"/>
      <c r="AA1661" s="145"/>
      <c r="AB1661" s="145"/>
      <c r="AC1661" s="146"/>
      <c r="AD1661" s="144"/>
      <c r="AE1661" s="145"/>
      <c r="AF1661" s="145"/>
      <c r="AG1661" s="146"/>
    </row>
    <row r="1662" spans="1:33" s="29" customFormat="1" ht="14.25" customHeight="1" x14ac:dyDescent="0.2">
      <c r="A1662" s="43"/>
      <c r="B1662" s="43"/>
      <c r="C1662" s="1632"/>
      <c r="D1662" s="1632"/>
      <c r="E1662" s="110"/>
      <c r="F1662" s="106"/>
      <c r="G1662" s="1392"/>
      <c r="H1662" s="1392"/>
      <c r="I1662" s="264" t="s">
        <v>493</v>
      </c>
      <c r="J1662" s="265"/>
      <c r="K1662" s="265"/>
      <c r="L1662" s="265"/>
      <c r="M1662" s="265"/>
      <c r="N1662" s="265"/>
      <c r="O1662" s="265"/>
      <c r="P1662" s="265"/>
      <c r="Q1662" s="266"/>
      <c r="R1662" s="953"/>
      <c r="S1662" s="953"/>
      <c r="T1662" s="953"/>
      <c r="U1662" s="953"/>
      <c r="V1662" s="953"/>
      <c r="W1662" s="953"/>
      <c r="X1662" s="268"/>
      <c r="Y1662" s="268"/>
      <c r="Z1662" s="267"/>
      <c r="AA1662" s="268"/>
      <c r="AB1662" s="268"/>
      <c r="AC1662" s="269"/>
      <c r="AD1662" s="267"/>
      <c r="AE1662" s="268"/>
      <c r="AF1662" s="268"/>
      <c r="AG1662" s="269"/>
    </row>
    <row r="1663" spans="1:33" s="29" customFormat="1" ht="14.25" customHeight="1" x14ac:dyDescent="0.2">
      <c r="A1663" s="43"/>
      <c r="B1663" s="43"/>
      <c r="C1663" s="1632"/>
      <c r="D1663" s="1632"/>
      <c r="E1663" s="110"/>
      <c r="F1663" s="106"/>
      <c r="G1663" s="263" t="s">
        <v>313</v>
      </c>
      <c r="H1663" s="263"/>
      <c r="I1663" s="264" t="s">
        <v>314</v>
      </c>
      <c r="J1663" s="265"/>
      <c r="K1663" s="265"/>
      <c r="L1663" s="265"/>
      <c r="M1663" s="265"/>
      <c r="N1663" s="265"/>
      <c r="O1663" s="265"/>
      <c r="P1663" s="265"/>
      <c r="Q1663" s="266"/>
      <c r="R1663" s="953">
        <f>R1510+R1518+R1524+R1530+R1546+R1571+R1577+R1613+R1604+R1564+R1555</f>
        <v>85384350</v>
      </c>
      <c r="S1663" s="953"/>
      <c r="T1663" s="953"/>
      <c r="U1663" s="953">
        <f>U1510+U1518+U1524+U1530+U1546+U1571+U1577+U1613+U1604+U1564+U1555</f>
        <v>80239976.719999999</v>
      </c>
      <c r="V1663" s="953"/>
      <c r="W1663" s="953"/>
      <c r="X1663" s="1345">
        <f t="shared" si="83"/>
        <v>0.93975039594492427</v>
      </c>
      <c r="Y1663" s="1345"/>
      <c r="Z1663" s="267"/>
      <c r="AA1663" s="268"/>
      <c r="AB1663" s="268"/>
      <c r="AC1663" s="269"/>
      <c r="AD1663" s="267">
        <f t="shared" si="68"/>
        <v>80239976.719999999</v>
      </c>
      <c r="AE1663" s="268"/>
      <c r="AF1663" s="268"/>
      <c r="AG1663" s="269"/>
    </row>
    <row r="1664" spans="1:33" s="29" customFormat="1" ht="14.25" customHeight="1" x14ac:dyDescent="0.2">
      <c r="A1664" s="43"/>
      <c r="B1664" s="43"/>
      <c r="C1664" s="1632"/>
      <c r="D1664" s="1632"/>
      <c r="E1664" s="110"/>
      <c r="F1664" s="106"/>
      <c r="G1664" s="263" t="s">
        <v>361</v>
      </c>
      <c r="H1664" s="263"/>
      <c r="I1664" s="1542" t="s">
        <v>362</v>
      </c>
      <c r="J1664" s="1543"/>
      <c r="K1664" s="1543"/>
      <c r="L1664" s="1543"/>
      <c r="M1664" s="1543"/>
      <c r="N1664" s="1543"/>
      <c r="O1664" s="1543"/>
      <c r="P1664" s="1543"/>
      <c r="Q1664" s="1544"/>
      <c r="R1664" s="953">
        <f>R1547+R1511+R1584</f>
        <v>38975287</v>
      </c>
      <c r="S1664" s="953"/>
      <c r="T1664" s="953"/>
      <c r="U1664" s="953">
        <f>U1547+U1511+U1584</f>
        <v>38975287</v>
      </c>
      <c r="V1664" s="953"/>
      <c r="W1664" s="953"/>
      <c r="X1664" s="1345">
        <f t="shared" si="83"/>
        <v>1</v>
      </c>
      <c r="Y1664" s="1345"/>
      <c r="Z1664" s="267"/>
      <c r="AA1664" s="268"/>
      <c r="AB1664" s="268"/>
      <c r="AC1664" s="269"/>
      <c r="AD1664" s="267">
        <f t="shared" si="68"/>
        <v>38975287</v>
      </c>
      <c r="AE1664" s="268"/>
      <c r="AF1664" s="268"/>
      <c r="AG1664" s="269"/>
    </row>
    <row r="1665" spans="1:33" s="29" customFormat="1" ht="14.25" customHeight="1" x14ac:dyDescent="0.2">
      <c r="A1665" s="43"/>
      <c r="B1665" s="43"/>
      <c r="C1665" s="1632"/>
      <c r="D1665" s="1632"/>
      <c r="E1665" s="110"/>
      <c r="F1665" s="106"/>
      <c r="G1665" s="263" t="s">
        <v>1214</v>
      </c>
      <c r="H1665" s="263"/>
      <c r="I1665" s="1542" t="s">
        <v>1215</v>
      </c>
      <c r="J1665" s="1543"/>
      <c r="K1665" s="1543"/>
      <c r="L1665" s="1543"/>
      <c r="M1665" s="1543"/>
      <c r="N1665" s="1543"/>
      <c r="O1665" s="1543"/>
      <c r="P1665" s="1543"/>
      <c r="Q1665" s="1544"/>
      <c r="R1665" s="953">
        <f>R1605</f>
        <v>0</v>
      </c>
      <c r="S1665" s="953"/>
      <c r="T1665" s="953"/>
      <c r="U1665" s="953">
        <f>U1605</f>
        <v>0</v>
      </c>
      <c r="V1665" s="953"/>
      <c r="W1665" s="953"/>
      <c r="X1665" s="1345"/>
      <c r="Y1665" s="1345"/>
      <c r="Z1665" s="267"/>
      <c r="AA1665" s="268"/>
      <c r="AB1665" s="268"/>
      <c r="AC1665" s="269"/>
      <c r="AD1665" s="267">
        <f t="shared" si="68"/>
        <v>0</v>
      </c>
      <c r="AE1665" s="268"/>
      <c r="AF1665" s="268"/>
      <c r="AG1665" s="269"/>
    </row>
    <row r="1666" spans="1:33" s="29" customFormat="1" ht="25.5" customHeight="1" x14ac:dyDescent="0.2">
      <c r="A1666" s="43"/>
      <c r="B1666" s="43"/>
      <c r="C1666" s="262"/>
      <c r="D1666" s="262"/>
      <c r="E1666" s="110"/>
      <c r="F1666" s="106"/>
      <c r="G1666" s="263" t="s">
        <v>840</v>
      </c>
      <c r="H1666" s="263"/>
      <c r="I1666" s="264" t="s">
        <v>841</v>
      </c>
      <c r="J1666" s="265"/>
      <c r="K1666" s="265"/>
      <c r="L1666" s="265"/>
      <c r="M1666" s="265"/>
      <c r="N1666" s="265"/>
      <c r="O1666" s="265"/>
      <c r="P1666" s="265"/>
      <c r="Q1666" s="266"/>
      <c r="R1666" s="953">
        <f>R1591+R1585+R1548+R1578</f>
        <v>6991200</v>
      </c>
      <c r="S1666" s="953"/>
      <c r="T1666" s="953"/>
      <c r="U1666" s="953">
        <f>U1591+U1585+U1548+U1578</f>
        <v>6831790.9299999997</v>
      </c>
      <c r="V1666" s="953"/>
      <c r="W1666" s="953"/>
      <c r="X1666" s="1345">
        <f t="shared" si="83"/>
        <v>0.97719861111111106</v>
      </c>
      <c r="Y1666" s="1345"/>
      <c r="Z1666" s="991"/>
      <c r="AA1666" s="992"/>
      <c r="AB1666" s="992"/>
      <c r="AC1666" s="993"/>
      <c r="AD1666" s="267">
        <f t="shared" si="68"/>
        <v>6831790.9299999997</v>
      </c>
      <c r="AE1666" s="268"/>
      <c r="AF1666" s="268"/>
      <c r="AG1666" s="269"/>
    </row>
    <row r="1667" spans="1:33" s="29" customFormat="1" ht="25.5" customHeight="1" x14ac:dyDescent="0.2">
      <c r="A1667" s="43"/>
      <c r="B1667" s="43"/>
      <c r="C1667" s="262"/>
      <c r="D1667" s="262"/>
      <c r="E1667" s="110"/>
      <c r="F1667" s="106"/>
      <c r="G1667" s="263" t="s">
        <v>1333</v>
      </c>
      <c r="H1667" s="263"/>
      <c r="I1667" s="264" t="s">
        <v>3558</v>
      </c>
      <c r="J1667" s="265"/>
      <c r="K1667" s="265"/>
      <c r="L1667" s="265"/>
      <c r="M1667" s="265"/>
      <c r="N1667" s="265"/>
      <c r="O1667" s="265"/>
      <c r="P1667" s="265"/>
      <c r="Q1667" s="266"/>
      <c r="R1667" s="953">
        <f>R1565</f>
        <v>525100</v>
      </c>
      <c r="S1667" s="953"/>
      <c r="T1667" s="953"/>
      <c r="U1667" s="953">
        <f>U1565</f>
        <v>525100</v>
      </c>
      <c r="V1667" s="953"/>
      <c r="W1667" s="953"/>
      <c r="X1667" s="1345">
        <f t="shared" si="83"/>
        <v>1</v>
      </c>
      <c r="Y1667" s="1345"/>
      <c r="Z1667" s="991"/>
      <c r="AA1667" s="992"/>
      <c r="AB1667" s="992"/>
      <c r="AC1667" s="993"/>
      <c r="AD1667" s="267">
        <f t="shared" si="68"/>
        <v>525100</v>
      </c>
      <c r="AE1667" s="268"/>
      <c r="AF1667" s="268"/>
      <c r="AG1667" s="269"/>
    </row>
    <row r="1668" spans="1:33" s="29" customFormat="1" ht="23.25" customHeight="1" x14ac:dyDescent="0.2">
      <c r="A1668" s="43"/>
      <c r="B1668" s="43"/>
      <c r="C1668" s="262"/>
      <c r="D1668" s="262"/>
      <c r="E1668" s="110"/>
      <c r="F1668" s="106"/>
      <c r="G1668" s="263" t="s">
        <v>1315</v>
      </c>
      <c r="H1668" s="263"/>
      <c r="I1668" s="264" t="s">
        <v>841</v>
      </c>
      <c r="J1668" s="265"/>
      <c r="K1668" s="265"/>
      <c r="L1668" s="265"/>
      <c r="M1668" s="265"/>
      <c r="N1668" s="265"/>
      <c r="O1668" s="265"/>
      <c r="P1668" s="265"/>
      <c r="Q1668" s="266"/>
      <c r="R1668" s="953">
        <f>R1512</f>
        <v>720000</v>
      </c>
      <c r="S1668" s="953"/>
      <c r="T1668" s="953"/>
      <c r="U1668" s="953">
        <f>U1512</f>
        <v>720000</v>
      </c>
      <c r="V1668" s="953"/>
      <c r="W1668" s="953"/>
      <c r="X1668" s="1345">
        <f t="shared" si="83"/>
        <v>1</v>
      </c>
      <c r="Y1668" s="1345"/>
      <c r="Z1668" s="991"/>
      <c r="AA1668" s="992"/>
      <c r="AB1668" s="992"/>
      <c r="AC1668" s="993"/>
      <c r="AD1668" s="267">
        <f t="shared" ref="AD1668" si="85">U1668+Z1668</f>
        <v>720000</v>
      </c>
      <c r="AE1668" s="268"/>
      <c r="AF1668" s="268"/>
      <c r="AG1668" s="269"/>
    </row>
    <row r="1669" spans="1:33" s="29" customFormat="1" ht="19.5" customHeight="1" x14ac:dyDescent="0.2">
      <c r="A1669" s="43"/>
      <c r="B1669" s="43"/>
      <c r="C1669" s="262"/>
      <c r="D1669" s="262"/>
      <c r="E1669" s="110"/>
      <c r="F1669" s="106"/>
      <c r="G1669" s="263" t="s">
        <v>1342</v>
      </c>
      <c r="H1669" s="263"/>
      <c r="I1669" s="264" t="s">
        <v>1343</v>
      </c>
      <c r="J1669" s="265"/>
      <c r="K1669" s="265"/>
      <c r="L1669" s="265"/>
      <c r="M1669" s="265"/>
      <c r="N1669" s="265"/>
      <c r="O1669" s="265"/>
      <c r="P1669" s="265"/>
      <c r="Q1669" s="266"/>
      <c r="R1669" s="953">
        <f>R1556</f>
        <v>468000</v>
      </c>
      <c r="S1669" s="953"/>
      <c r="T1669" s="953"/>
      <c r="U1669" s="953">
        <f>U1556</f>
        <v>468000</v>
      </c>
      <c r="V1669" s="953"/>
      <c r="W1669" s="953"/>
      <c r="X1669" s="1345">
        <f t="shared" ref="X1669" si="86">(U1669/R1669)</f>
        <v>1</v>
      </c>
      <c r="Y1669" s="1345"/>
      <c r="Z1669" s="991"/>
      <c r="AA1669" s="992"/>
      <c r="AB1669" s="992"/>
      <c r="AC1669" s="993"/>
      <c r="AD1669" s="267">
        <f t="shared" ref="AD1669" si="87">U1669+Z1669</f>
        <v>468000</v>
      </c>
      <c r="AE1669" s="268"/>
      <c r="AF1669" s="268"/>
      <c r="AG1669" s="269"/>
    </row>
    <row r="1670" spans="1:33" s="29" customFormat="1" ht="14.25" customHeight="1" x14ac:dyDescent="0.2">
      <c r="A1670" s="43"/>
      <c r="B1670" s="43"/>
      <c r="C1670" s="1632"/>
      <c r="D1670" s="1632"/>
      <c r="E1670" s="110"/>
      <c r="F1670" s="106"/>
      <c r="G1670" s="263"/>
      <c r="H1670" s="263"/>
      <c r="I1670" s="1034" t="s">
        <v>494</v>
      </c>
      <c r="J1670" s="1035"/>
      <c r="K1670" s="1035"/>
      <c r="L1670" s="1035"/>
      <c r="M1670" s="1035"/>
      <c r="N1670" s="1035"/>
      <c r="O1670" s="1035"/>
      <c r="P1670" s="1035"/>
      <c r="Q1670" s="1036"/>
      <c r="R1670" s="1401">
        <f>SUM(R1663:T1669)</f>
        <v>133063937</v>
      </c>
      <c r="S1670" s="1401"/>
      <c r="T1670" s="1401"/>
      <c r="U1670" s="1401">
        <f>SUM(U1663:W1669)</f>
        <v>127760154.65000001</v>
      </c>
      <c r="V1670" s="1401"/>
      <c r="W1670" s="1401"/>
      <c r="X1670" s="1386">
        <f t="shared" si="83"/>
        <v>0.96014109856076191</v>
      </c>
      <c r="Y1670" s="1386"/>
      <c r="Z1670" s="991"/>
      <c r="AA1670" s="992"/>
      <c r="AB1670" s="992"/>
      <c r="AC1670" s="993"/>
      <c r="AD1670" s="991">
        <f t="shared" si="68"/>
        <v>127760154.65000001</v>
      </c>
      <c r="AE1670" s="992"/>
      <c r="AF1670" s="992"/>
      <c r="AG1670" s="993"/>
    </row>
    <row r="1671" spans="1:33" s="29" customFormat="1" ht="14.25" customHeight="1" x14ac:dyDescent="0.2">
      <c r="A1671" s="43"/>
      <c r="B1671" s="43"/>
      <c r="C1671" s="1395"/>
      <c r="D1671" s="1395"/>
      <c r="E1671" s="110"/>
      <c r="F1671" s="106"/>
      <c r="G1671" s="1396"/>
      <c r="H1671" s="1396"/>
      <c r="I1671" s="1034"/>
      <c r="J1671" s="1035"/>
      <c r="K1671" s="1035"/>
      <c r="L1671" s="1035"/>
      <c r="M1671" s="1035"/>
      <c r="N1671" s="1035"/>
      <c r="O1671" s="1035"/>
      <c r="P1671" s="1035"/>
      <c r="Q1671" s="1036"/>
      <c r="R1671" s="1401"/>
      <c r="S1671" s="1401"/>
      <c r="T1671" s="1401"/>
      <c r="U1671" s="1401"/>
      <c r="V1671" s="1401"/>
      <c r="W1671" s="1401"/>
      <c r="X1671" s="992"/>
      <c r="Y1671" s="992"/>
      <c r="Z1671" s="991"/>
      <c r="AA1671" s="992"/>
      <c r="AB1671" s="992"/>
      <c r="AC1671" s="993"/>
      <c r="AD1671" s="991">
        <f t="shared" si="68"/>
        <v>0</v>
      </c>
      <c r="AE1671" s="992"/>
      <c r="AF1671" s="992"/>
      <c r="AG1671" s="993"/>
    </row>
    <row r="1672" spans="1:33" s="29" customFormat="1" ht="14.25" customHeight="1" x14ac:dyDescent="0.2">
      <c r="A1672" s="43"/>
      <c r="B1672" s="43"/>
      <c r="C1672" s="1567" t="s">
        <v>495</v>
      </c>
      <c r="D1672" s="1567"/>
      <c r="E1672" s="47"/>
      <c r="F1672" s="118"/>
      <c r="G1672" s="1568"/>
      <c r="H1672" s="1568"/>
      <c r="I1672" s="976" t="s">
        <v>496</v>
      </c>
      <c r="J1672" s="977"/>
      <c r="K1672" s="977"/>
      <c r="L1672" s="977"/>
      <c r="M1672" s="977"/>
      <c r="N1672" s="977"/>
      <c r="O1672" s="977"/>
      <c r="P1672" s="977"/>
      <c r="Q1672" s="978"/>
      <c r="R1672" s="2111"/>
      <c r="S1672" s="2111"/>
      <c r="T1672" s="2111"/>
      <c r="U1672" s="2111"/>
      <c r="V1672" s="2111"/>
      <c r="W1672" s="2111"/>
      <c r="X1672" s="1837"/>
      <c r="Y1672" s="1837"/>
      <c r="Z1672" s="1836"/>
      <c r="AA1672" s="1837"/>
      <c r="AB1672" s="1837"/>
      <c r="AC1672" s="1838"/>
      <c r="AD1672" s="1836"/>
      <c r="AE1672" s="1837"/>
      <c r="AF1672" s="1837"/>
      <c r="AG1672" s="1838"/>
    </row>
    <row r="1673" spans="1:33" s="29" customFormat="1" ht="26.25" customHeight="1" x14ac:dyDescent="0.2">
      <c r="A1673" s="43"/>
      <c r="B1673" s="43"/>
      <c r="C1673" s="1385" t="s">
        <v>497</v>
      </c>
      <c r="D1673" s="1385"/>
      <c r="E1673" s="130"/>
      <c r="F1673" s="106"/>
      <c r="G1673" s="1570"/>
      <c r="H1673" s="1570"/>
      <c r="I1673" s="1824" t="s">
        <v>498</v>
      </c>
      <c r="J1673" s="1825"/>
      <c r="K1673" s="1825"/>
      <c r="L1673" s="1825"/>
      <c r="M1673" s="1825"/>
      <c r="N1673" s="1825"/>
      <c r="O1673" s="1825"/>
      <c r="P1673" s="1825"/>
      <c r="Q1673" s="1826"/>
      <c r="R1673" s="1401"/>
      <c r="S1673" s="1401"/>
      <c r="T1673" s="1401"/>
      <c r="U1673" s="1401"/>
      <c r="V1673" s="1401"/>
      <c r="W1673" s="1401"/>
      <c r="X1673" s="992"/>
      <c r="Y1673" s="992"/>
      <c r="Z1673" s="991"/>
      <c r="AA1673" s="992"/>
      <c r="AB1673" s="992"/>
      <c r="AC1673" s="993"/>
      <c r="AD1673" s="991"/>
      <c r="AE1673" s="992"/>
      <c r="AF1673" s="992"/>
      <c r="AG1673" s="993"/>
    </row>
    <row r="1674" spans="1:33" s="29" customFormat="1" ht="14.25" customHeight="1" x14ac:dyDescent="0.2">
      <c r="A1674" s="43"/>
      <c r="B1674" s="43"/>
      <c r="C1674" s="262"/>
      <c r="D1674" s="262"/>
      <c r="E1674" s="53">
        <v>721</v>
      </c>
      <c r="F1674" s="42"/>
      <c r="G1674" s="972"/>
      <c r="H1674" s="972"/>
      <c r="I1674" s="961" t="s">
        <v>499</v>
      </c>
      <c r="J1674" s="962"/>
      <c r="K1674" s="962"/>
      <c r="L1674" s="962"/>
      <c r="M1674" s="962"/>
      <c r="N1674" s="962"/>
      <c r="O1674" s="962"/>
      <c r="P1674" s="962"/>
      <c r="Q1674" s="963"/>
      <c r="R1674" s="953"/>
      <c r="S1674" s="953"/>
      <c r="T1674" s="953"/>
      <c r="U1674" s="953"/>
      <c r="V1674" s="953"/>
      <c r="W1674" s="953"/>
      <c r="X1674" s="268"/>
      <c r="Y1674" s="268"/>
      <c r="Z1674" s="267"/>
      <c r="AA1674" s="268"/>
      <c r="AB1674" s="268"/>
      <c r="AC1674" s="269"/>
      <c r="AD1674" s="267"/>
      <c r="AE1674" s="268"/>
      <c r="AF1674" s="268"/>
      <c r="AG1674" s="269"/>
    </row>
    <row r="1675" spans="1:33" s="29" customFormat="1" ht="29.25" customHeight="1" x14ac:dyDescent="0.2">
      <c r="A1675" s="43"/>
      <c r="B1675" s="43"/>
      <c r="C1675" s="1632"/>
      <c r="D1675" s="1632"/>
      <c r="E1675" s="53"/>
      <c r="F1675" s="1726" t="s">
        <v>1101</v>
      </c>
      <c r="G1675" s="1392">
        <v>464</v>
      </c>
      <c r="H1675" s="1392"/>
      <c r="I1675" s="264" t="s">
        <v>986</v>
      </c>
      <c r="J1675" s="265"/>
      <c r="K1675" s="265"/>
      <c r="L1675" s="265"/>
      <c r="M1675" s="265"/>
      <c r="N1675" s="265"/>
      <c r="O1675" s="265"/>
      <c r="P1675" s="265"/>
      <c r="Q1675" s="266"/>
      <c r="R1675" s="953">
        <v>910000</v>
      </c>
      <c r="S1675" s="953"/>
      <c r="T1675" s="953"/>
      <c r="U1675" s="953">
        <v>776027</v>
      </c>
      <c r="V1675" s="953"/>
      <c r="W1675" s="953"/>
      <c r="X1675" s="1345">
        <f t="shared" si="83"/>
        <v>0.8527769230769231</v>
      </c>
      <c r="Y1675" s="1345"/>
      <c r="Z1675" s="267"/>
      <c r="AA1675" s="268"/>
      <c r="AB1675" s="268"/>
      <c r="AC1675" s="269"/>
      <c r="AD1675" s="267">
        <f t="shared" si="68"/>
        <v>776027</v>
      </c>
      <c r="AE1675" s="268"/>
      <c r="AF1675" s="268"/>
      <c r="AG1675" s="269"/>
    </row>
    <row r="1676" spans="1:33" s="29" customFormat="1" ht="39" customHeight="1" x14ac:dyDescent="0.2">
      <c r="A1676" s="43"/>
      <c r="B1676" s="43"/>
      <c r="C1676" s="1632"/>
      <c r="D1676" s="1632"/>
      <c r="E1676" s="110"/>
      <c r="F1676" s="1726"/>
      <c r="G1676" s="1392">
        <v>464</v>
      </c>
      <c r="H1676" s="1392"/>
      <c r="I1676" s="264" t="s">
        <v>500</v>
      </c>
      <c r="J1676" s="265"/>
      <c r="K1676" s="265"/>
      <c r="L1676" s="265"/>
      <c r="M1676" s="265"/>
      <c r="N1676" s="265"/>
      <c r="O1676" s="265"/>
      <c r="P1676" s="265"/>
      <c r="Q1676" s="266"/>
      <c r="R1676" s="953">
        <v>13130000</v>
      </c>
      <c r="S1676" s="953"/>
      <c r="T1676" s="953"/>
      <c r="U1676" s="953">
        <v>12326960.27</v>
      </c>
      <c r="V1676" s="953"/>
      <c r="W1676" s="953"/>
      <c r="X1676" s="1345">
        <f t="shared" si="83"/>
        <v>0.93883931987814162</v>
      </c>
      <c r="Y1676" s="1345"/>
      <c r="Z1676" s="267"/>
      <c r="AA1676" s="268"/>
      <c r="AB1676" s="268"/>
      <c r="AC1676" s="269"/>
      <c r="AD1676" s="267">
        <f t="shared" si="68"/>
        <v>12326960.27</v>
      </c>
      <c r="AE1676" s="268"/>
      <c r="AF1676" s="268"/>
      <c r="AG1676" s="269"/>
    </row>
    <row r="1677" spans="1:33" s="29" customFormat="1" ht="17.25" customHeight="1" x14ac:dyDescent="0.2">
      <c r="A1677" s="43"/>
      <c r="B1677" s="43"/>
      <c r="C1677" s="1632"/>
      <c r="D1677" s="1632"/>
      <c r="E1677" s="110"/>
      <c r="F1677" s="1726"/>
      <c r="G1677" s="1392">
        <v>464</v>
      </c>
      <c r="H1677" s="1392"/>
      <c r="I1677" s="264" t="s">
        <v>983</v>
      </c>
      <c r="J1677" s="265"/>
      <c r="K1677" s="265"/>
      <c r="L1677" s="265"/>
      <c r="M1677" s="265"/>
      <c r="N1677" s="265"/>
      <c r="O1677" s="265"/>
      <c r="P1677" s="265"/>
      <c r="Q1677" s="266"/>
      <c r="R1677" s="953">
        <v>600000</v>
      </c>
      <c r="S1677" s="953"/>
      <c r="T1677" s="953"/>
      <c r="U1677" s="953">
        <v>600000</v>
      </c>
      <c r="V1677" s="953"/>
      <c r="W1677" s="953"/>
      <c r="X1677" s="1345">
        <f t="shared" si="83"/>
        <v>1</v>
      </c>
      <c r="Y1677" s="1345"/>
      <c r="Z1677" s="267"/>
      <c r="AA1677" s="268"/>
      <c r="AB1677" s="268"/>
      <c r="AC1677" s="269"/>
      <c r="AD1677" s="267">
        <f t="shared" si="68"/>
        <v>600000</v>
      </c>
      <c r="AE1677" s="268"/>
      <c r="AF1677" s="268"/>
      <c r="AG1677" s="269"/>
    </row>
    <row r="1678" spans="1:33" s="29" customFormat="1" ht="14.25" customHeight="1" x14ac:dyDescent="0.2">
      <c r="A1678" s="43"/>
      <c r="B1678" s="43"/>
      <c r="C1678" s="262"/>
      <c r="D1678" s="262"/>
      <c r="E1678" s="110"/>
      <c r="F1678" s="1726"/>
      <c r="G1678" s="1392">
        <v>464</v>
      </c>
      <c r="H1678" s="1392"/>
      <c r="I1678" s="264" t="s">
        <v>119</v>
      </c>
      <c r="J1678" s="265"/>
      <c r="K1678" s="265"/>
      <c r="L1678" s="265"/>
      <c r="M1678" s="265"/>
      <c r="N1678" s="265"/>
      <c r="O1678" s="265"/>
      <c r="P1678" s="265"/>
      <c r="Q1678" s="266"/>
      <c r="R1678" s="953">
        <v>900000</v>
      </c>
      <c r="S1678" s="953"/>
      <c r="T1678" s="953"/>
      <c r="U1678" s="953">
        <v>798000</v>
      </c>
      <c r="V1678" s="953"/>
      <c r="W1678" s="953"/>
      <c r="X1678" s="1345">
        <f t="shared" ref="X1678:X1739" si="88">(U1678/R1678)</f>
        <v>0.88666666666666671</v>
      </c>
      <c r="Y1678" s="1345"/>
      <c r="Z1678" s="267"/>
      <c r="AA1678" s="268"/>
      <c r="AB1678" s="268"/>
      <c r="AC1678" s="269"/>
      <c r="AD1678" s="267">
        <f t="shared" si="68"/>
        <v>798000</v>
      </c>
      <c r="AE1678" s="268"/>
      <c r="AF1678" s="268"/>
      <c r="AG1678" s="269"/>
    </row>
    <row r="1679" spans="1:33" s="29" customFormat="1" ht="17.25" customHeight="1" x14ac:dyDescent="0.2">
      <c r="A1679" s="43"/>
      <c r="B1679" s="43"/>
      <c r="C1679" s="262"/>
      <c r="D1679" s="262"/>
      <c r="E1679" s="110"/>
      <c r="F1679" s="1726"/>
      <c r="G1679" s="1392">
        <v>464</v>
      </c>
      <c r="H1679" s="1392"/>
      <c r="I1679" s="264" t="s">
        <v>139</v>
      </c>
      <c r="J1679" s="265"/>
      <c r="K1679" s="265"/>
      <c r="L1679" s="265"/>
      <c r="M1679" s="265"/>
      <c r="N1679" s="265"/>
      <c r="O1679" s="265"/>
      <c r="P1679" s="265"/>
      <c r="Q1679" s="266"/>
      <c r="R1679" s="953">
        <v>3000000</v>
      </c>
      <c r="S1679" s="953"/>
      <c r="T1679" s="953"/>
      <c r="U1679" s="953">
        <v>2071368</v>
      </c>
      <c r="V1679" s="953"/>
      <c r="W1679" s="953"/>
      <c r="X1679" s="1345">
        <f t="shared" si="88"/>
        <v>0.69045599999999996</v>
      </c>
      <c r="Y1679" s="1345"/>
      <c r="Z1679" s="267"/>
      <c r="AA1679" s="268"/>
      <c r="AB1679" s="268"/>
      <c r="AC1679" s="269"/>
      <c r="AD1679" s="267">
        <f t="shared" si="68"/>
        <v>2071368</v>
      </c>
      <c r="AE1679" s="268"/>
      <c r="AF1679" s="268"/>
      <c r="AG1679" s="269"/>
    </row>
    <row r="1680" spans="1:33" s="29" customFormat="1" ht="15" hidden="1" customHeight="1" x14ac:dyDescent="0.2">
      <c r="A1680" s="43"/>
      <c r="B1680" s="43"/>
      <c r="C1680" s="262"/>
      <c r="D1680" s="262"/>
      <c r="E1680" s="110"/>
      <c r="F1680" s="106"/>
      <c r="G1680" s="1392">
        <v>512</v>
      </c>
      <c r="H1680" s="1392"/>
      <c r="I1680" s="264" t="s">
        <v>139</v>
      </c>
      <c r="J1680" s="265"/>
      <c r="K1680" s="265"/>
      <c r="L1680" s="265"/>
      <c r="M1680" s="265"/>
      <c r="N1680" s="265"/>
      <c r="O1680" s="265"/>
      <c r="P1680" s="265"/>
      <c r="Q1680" s="266"/>
      <c r="R1680" s="953">
        <v>0</v>
      </c>
      <c r="S1680" s="953"/>
      <c r="T1680" s="953"/>
      <c r="U1680" s="953"/>
      <c r="V1680" s="953"/>
      <c r="W1680" s="953"/>
      <c r="X1680" s="1345" t="e">
        <f t="shared" si="88"/>
        <v>#DIV/0!</v>
      </c>
      <c r="Y1680" s="1345"/>
      <c r="Z1680" s="267"/>
      <c r="AA1680" s="268"/>
      <c r="AB1680" s="268"/>
      <c r="AC1680" s="269"/>
      <c r="AD1680" s="267">
        <f t="shared" si="68"/>
        <v>0</v>
      </c>
      <c r="AE1680" s="268"/>
      <c r="AF1680" s="268"/>
      <c r="AG1680" s="269"/>
    </row>
    <row r="1681" spans="1:33" s="29" customFormat="1" ht="14.25" customHeight="1" x14ac:dyDescent="0.2">
      <c r="A1681" s="43"/>
      <c r="B1681" s="43"/>
      <c r="C1681" s="262"/>
      <c r="D1681" s="262"/>
      <c r="E1681" s="110"/>
      <c r="F1681" s="106"/>
      <c r="G1681" s="1396"/>
      <c r="H1681" s="1396"/>
      <c r="I1681" s="264" t="s">
        <v>501</v>
      </c>
      <c r="J1681" s="265"/>
      <c r="K1681" s="265"/>
      <c r="L1681" s="265"/>
      <c r="M1681" s="265"/>
      <c r="N1681" s="265"/>
      <c r="O1681" s="265"/>
      <c r="P1681" s="265"/>
      <c r="Q1681" s="266"/>
      <c r="R1681" s="953"/>
      <c r="S1681" s="953"/>
      <c r="T1681" s="953"/>
      <c r="U1681" s="953"/>
      <c r="V1681" s="953"/>
      <c r="W1681" s="953"/>
      <c r="X1681" s="268"/>
      <c r="Y1681" s="268"/>
      <c r="Z1681" s="267"/>
      <c r="AA1681" s="268"/>
      <c r="AB1681" s="268"/>
      <c r="AC1681" s="269"/>
      <c r="AD1681" s="267"/>
      <c r="AE1681" s="268"/>
      <c r="AF1681" s="268"/>
      <c r="AG1681" s="269"/>
    </row>
    <row r="1682" spans="1:33" s="29" customFormat="1" ht="14.25" customHeight="1" x14ac:dyDescent="0.2">
      <c r="A1682" s="43"/>
      <c r="B1682" s="43"/>
      <c r="C1682" s="262"/>
      <c r="D1682" s="262"/>
      <c r="E1682" s="110"/>
      <c r="F1682" s="106"/>
      <c r="G1682" s="263" t="s">
        <v>313</v>
      </c>
      <c r="H1682" s="263"/>
      <c r="I1682" s="264" t="s">
        <v>314</v>
      </c>
      <c r="J1682" s="265"/>
      <c r="K1682" s="265"/>
      <c r="L1682" s="265"/>
      <c r="M1682" s="265"/>
      <c r="N1682" s="265"/>
      <c r="O1682" s="265"/>
      <c r="P1682" s="265"/>
      <c r="Q1682" s="266"/>
      <c r="R1682" s="953">
        <v>18410000</v>
      </c>
      <c r="S1682" s="953"/>
      <c r="T1682" s="953"/>
      <c r="U1682" s="953">
        <v>16442355.27</v>
      </c>
      <c r="V1682" s="953"/>
      <c r="W1682" s="953"/>
      <c r="X1682" s="1345">
        <f t="shared" si="88"/>
        <v>0.89312087289516562</v>
      </c>
      <c r="Y1682" s="1345"/>
      <c r="Z1682" s="267"/>
      <c r="AA1682" s="268"/>
      <c r="AB1682" s="268"/>
      <c r="AC1682" s="269"/>
      <c r="AD1682" s="267">
        <f t="shared" ref="AD1682:AD1744" si="89">U1682+Z1682</f>
        <v>16442355.27</v>
      </c>
      <c r="AE1682" s="268"/>
      <c r="AF1682" s="268"/>
      <c r="AG1682" s="269"/>
    </row>
    <row r="1683" spans="1:33" s="29" customFormat="1" ht="14.25" customHeight="1" x14ac:dyDescent="0.2">
      <c r="A1683" s="43"/>
      <c r="B1683" s="43"/>
      <c r="C1683" s="262"/>
      <c r="D1683" s="262"/>
      <c r="E1683" s="110"/>
      <c r="F1683" s="106"/>
      <c r="G1683" s="263" t="s">
        <v>361</v>
      </c>
      <c r="H1683" s="263"/>
      <c r="I1683" s="1542" t="s">
        <v>362</v>
      </c>
      <c r="J1683" s="1543"/>
      <c r="K1683" s="1543"/>
      <c r="L1683" s="1543"/>
      <c r="M1683" s="1543"/>
      <c r="N1683" s="1543"/>
      <c r="O1683" s="1543"/>
      <c r="P1683" s="1543"/>
      <c r="Q1683" s="1544"/>
      <c r="R1683" s="953">
        <v>130000</v>
      </c>
      <c r="S1683" s="953"/>
      <c r="T1683" s="953"/>
      <c r="U1683" s="953">
        <v>130000</v>
      </c>
      <c r="V1683" s="953"/>
      <c r="W1683" s="953"/>
      <c r="X1683" s="268">
        <f t="shared" si="88"/>
        <v>1</v>
      </c>
      <c r="Y1683" s="268"/>
      <c r="Z1683" s="267"/>
      <c r="AA1683" s="268"/>
      <c r="AB1683" s="268"/>
      <c r="AC1683" s="269"/>
      <c r="AD1683" s="267">
        <f t="shared" ref="AD1683" si="90">U1683+Z1683</f>
        <v>130000</v>
      </c>
      <c r="AE1683" s="268"/>
      <c r="AF1683" s="268"/>
      <c r="AG1683" s="269"/>
    </row>
    <row r="1684" spans="1:33" s="29" customFormat="1" ht="14.25" customHeight="1" x14ac:dyDescent="0.2">
      <c r="A1684" s="43"/>
      <c r="B1684" s="43"/>
      <c r="C1684" s="262"/>
      <c r="D1684" s="262"/>
      <c r="E1684" s="110"/>
      <c r="F1684" s="106"/>
      <c r="G1684" s="1396"/>
      <c r="H1684" s="1396"/>
      <c r="I1684" s="1034" t="s">
        <v>502</v>
      </c>
      <c r="J1684" s="1035"/>
      <c r="K1684" s="1035"/>
      <c r="L1684" s="1035"/>
      <c r="M1684" s="1035"/>
      <c r="N1684" s="1035"/>
      <c r="O1684" s="1035"/>
      <c r="P1684" s="1035"/>
      <c r="Q1684" s="1036"/>
      <c r="R1684" s="1401">
        <f>SUM(R1682:T1683)</f>
        <v>18540000</v>
      </c>
      <c r="S1684" s="1401"/>
      <c r="T1684" s="1401"/>
      <c r="U1684" s="1401">
        <f>SUM(U1682:W1683)</f>
        <v>16572355.27</v>
      </c>
      <c r="V1684" s="1401"/>
      <c r="W1684" s="1401"/>
      <c r="X1684" s="1386">
        <f t="shared" si="88"/>
        <v>0.89387029503775617</v>
      </c>
      <c r="Y1684" s="1386"/>
      <c r="Z1684" s="991"/>
      <c r="AA1684" s="992"/>
      <c r="AB1684" s="992"/>
      <c r="AC1684" s="993"/>
      <c r="AD1684" s="991">
        <f t="shared" si="89"/>
        <v>16572355.27</v>
      </c>
      <c r="AE1684" s="992"/>
      <c r="AF1684" s="992"/>
      <c r="AG1684" s="993"/>
    </row>
    <row r="1685" spans="1:33" s="29" customFormat="1" ht="14.25" customHeight="1" x14ac:dyDescent="0.2">
      <c r="A1685" s="43"/>
      <c r="B1685" s="43"/>
      <c r="C1685" s="1385" t="s">
        <v>503</v>
      </c>
      <c r="D1685" s="1385"/>
      <c r="E1685" s="110"/>
      <c r="F1685" s="106"/>
      <c r="G1685" s="1396"/>
      <c r="H1685" s="1396"/>
      <c r="I1685" s="1034" t="s">
        <v>504</v>
      </c>
      <c r="J1685" s="1035"/>
      <c r="K1685" s="1035"/>
      <c r="L1685" s="1035"/>
      <c r="M1685" s="1035"/>
      <c r="N1685" s="1035"/>
      <c r="O1685" s="1035"/>
      <c r="P1685" s="1035"/>
      <c r="Q1685" s="1036"/>
      <c r="R1685" s="1401"/>
      <c r="S1685" s="1401"/>
      <c r="T1685" s="1401"/>
      <c r="U1685" s="1401"/>
      <c r="V1685" s="1401"/>
      <c r="W1685" s="1401"/>
      <c r="X1685" s="992"/>
      <c r="Y1685" s="992"/>
      <c r="Z1685" s="991"/>
      <c r="AA1685" s="992"/>
      <c r="AB1685" s="992"/>
      <c r="AC1685" s="993"/>
      <c r="AD1685" s="991"/>
      <c r="AE1685" s="992"/>
      <c r="AF1685" s="992"/>
      <c r="AG1685" s="993"/>
    </row>
    <row r="1686" spans="1:33" s="29" customFormat="1" ht="14.25" customHeight="1" x14ac:dyDescent="0.2">
      <c r="A1686" s="43"/>
      <c r="B1686" s="43"/>
      <c r="C1686" s="262"/>
      <c r="D1686" s="262"/>
      <c r="E1686" s="53">
        <v>721</v>
      </c>
      <c r="F1686" s="42"/>
      <c r="G1686" s="972"/>
      <c r="H1686" s="972"/>
      <c r="I1686" s="961" t="s">
        <v>499</v>
      </c>
      <c r="J1686" s="962"/>
      <c r="K1686" s="962"/>
      <c r="L1686" s="962"/>
      <c r="M1686" s="962"/>
      <c r="N1686" s="962"/>
      <c r="O1686" s="962"/>
      <c r="P1686" s="962"/>
      <c r="Q1686" s="963"/>
      <c r="R1686" s="1401"/>
      <c r="S1686" s="1401"/>
      <c r="T1686" s="1401"/>
      <c r="U1686" s="1401"/>
      <c r="V1686" s="1401"/>
      <c r="W1686" s="1401"/>
      <c r="X1686" s="992"/>
      <c r="Y1686" s="992"/>
      <c r="Z1686" s="991"/>
      <c r="AA1686" s="992"/>
      <c r="AB1686" s="992"/>
      <c r="AC1686" s="993"/>
      <c r="AD1686" s="991"/>
      <c r="AE1686" s="992"/>
      <c r="AF1686" s="992"/>
      <c r="AG1686" s="993"/>
    </row>
    <row r="1687" spans="1:33" s="29" customFormat="1" ht="13.5" customHeight="1" x14ac:dyDescent="0.2">
      <c r="A1687" s="43"/>
      <c r="B1687" s="43"/>
      <c r="C1687" s="262"/>
      <c r="D1687" s="262"/>
      <c r="E1687" s="110"/>
      <c r="F1687" s="106" t="s">
        <v>1102</v>
      </c>
      <c r="G1687" s="1392">
        <v>424</v>
      </c>
      <c r="H1687" s="1392"/>
      <c r="I1687" s="264" t="s">
        <v>505</v>
      </c>
      <c r="J1687" s="265"/>
      <c r="K1687" s="265"/>
      <c r="L1687" s="265"/>
      <c r="M1687" s="265"/>
      <c r="N1687" s="265"/>
      <c r="O1687" s="265"/>
      <c r="P1687" s="265"/>
      <c r="Q1687" s="266"/>
      <c r="R1687" s="953">
        <v>600000</v>
      </c>
      <c r="S1687" s="953"/>
      <c r="T1687" s="953"/>
      <c r="U1687" s="953">
        <v>317500</v>
      </c>
      <c r="V1687" s="953"/>
      <c r="W1687" s="953"/>
      <c r="X1687" s="1345">
        <f t="shared" si="88"/>
        <v>0.52916666666666667</v>
      </c>
      <c r="Y1687" s="1345"/>
      <c r="Z1687" s="991"/>
      <c r="AA1687" s="992"/>
      <c r="AB1687" s="992"/>
      <c r="AC1687" s="993"/>
      <c r="AD1687" s="267">
        <f t="shared" si="89"/>
        <v>317500</v>
      </c>
      <c r="AE1687" s="268"/>
      <c r="AF1687" s="268"/>
      <c r="AG1687" s="269"/>
    </row>
    <row r="1688" spans="1:33" s="29" customFormat="1" ht="14.25" customHeight="1" x14ac:dyDescent="0.2">
      <c r="A1688" s="43"/>
      <c r="B1688" s="43"/>
      <c r="C1688" s="262"/>
      <c r="D1688" s="262"/>
      <c r="E1688" s="110"/>
      <c r="F1688" s="106"/>
      <c r="G1688" s="1396"/>
      <c r="H1688" s="1396"/>
      <c r="I1688" s="264" t="s">
        <v>506</v>
      </c>
      <c r="J1688" s="265"/>
      <c r="K1688" s="265"/>
      <c r="L1688" s="265"/>
      <c r="M1688" s="265"/>
      <c r="N1688" s="265"/>
      <c r="O1688" s="265"/>
      <c r="P1688" s="265"/>
      <c r="Q1688" s="266"/>
      <c r="R1688" s="1401"/>
      <c r="S1688" s="1401"/>
      <c r="T1688" s="1401"/>
      <c r="U1688" s="1401"/>
      <c r="V1688" s="1401"/>
      <c r="W1688" s="1401"/>
      <c r="X1688" s="992"/>
      <c r="Y1688" s="992"/>
      <c r="Z1688" s="991"/>
      <c r="AA1688" s="992"/>
      <c r="AB1688" s="992"/>
      <c r="AC1688" s="993"/>
      <c r="AD1688" s="991"/>
      <c r="AE1688" s="992"/>
      <c r="AF1688" s="992"/>
      <c r="AG1688" s="993"/>
    </row>
    <row r="1689" spans="1:33" s="29" customFormat="1" ht="12.75" customHeight="1" x14ac:dyDescent="0.2">
      <c r="A1689" s="43"/>
      <c r="B1689" s="43"/>
      <c r="C1689" s="262"/>
      <c r="D1689" s="262"/>
      <c r="E1689" s="110"/>
      <c r="F1689" s="106"/>
      <c r="G1689" s="263" t="s">
        <v>313</v>
      </c>
      <c r="H1689" s="263"/>
      <c r="I1689" s="264" t="s">
        <v>314</v>
      </c>
      <c r="J1689" s="265"/>
      <c r="K1689" s="265"/>
      <c r="L1689" s="265"/>
      <c r="M1689" s="265"/>
      <c r="N1689" s="265"/>
      <c r="O1689" s="265"/>
      <c r="P1689" s="265"/>
      <c r="Q1689" s="266"/>
      <c r="R1689" s="953">
        <f>+R1687</f>
        <v>600000</v>
      </c>
      <c r="S1689" s="953"/>
      <c r="T1689" s="953"/>
      <c r="U1689" s="953">
        <f>+U1687</f>
        <v>317500</v>
      </c>
      <c r="V1689" s="953"/>
      <c r="W1689" s="953"/>
      <c r="X1689" s="1345">
        <f t="shared" si="88"/>
        <v>0.52916666666666667</v>
      </c>
      <c r="Y1689" s="1345"/>
      <c r="Z1689" s="991"/>
      <c r="AA1689" s="992"/>
      <c r="AB1689" s="992"/>
      <c r="AC1689" s="993"/>
      <c r="AD1689" s="267">
        <f t="shared" si="89"/>
        <v>317500</v>
      </c>
      <c r="AE1689" s="268"/>
      <c r="AF1689" s="268"/>
      <c r="AG1689" s="269"/>
    </row>
    <row r="1690" spans="1:33" s="29" customFormat="1" ht="14.25" customHeight="1" x14ac:dyDescent="0.2">
      <c r="A1690" s="43"/>
      <c r="B1690" s="43"/>
      <c r="C1690" s="262"/>
      <c r="D1690" s="262"/>
      <c r="E1690" s="110"/>
      <c r="F1690" s="106"/>
      <c r="G1690" s="1396"/>
      <c r="H1690" s="1396"/>
      <c r="I1690" s="1034" t="s">
        <v>507</v>
      </c>
      <c r="J1690" s="1035"/>
      <c r="K1690" s="1035"/>
      <c r="L1690" s="1035"/>
      <c r="M1690" s="1035"/>
      <c r="N1690" s="1035"/>
      <c r="O1690" s="1035"/>
      <c r="P1690" s="1035"/>
      <c r="Q1690" s="1036"/>
      <c r="R1690" s="1401">
        <f>SUM(R1689)</f>
        <v>600000</v>
      </c>
      <c r="S1690" s="1401"/>
      <c r="T1690" s="1401"/>
      <c r="U1690" s="1401">
        <f>SUM(U1689)</f>
        <v>317500</v>
      </c>
      <c r="V1690" s="1401"/>
      <c r="W1690" s="1401"/>
      <c r="X1690" s="1386">
        <f t="shared" si="88"/>
        <v>0.52916666666666667</v>
      </c>
      <c r="Y1690" s="1386"/>
      <c r="Z1690" s="991"/>
      <c r="AA1690" s="992"/>
      <c r="AB1690" s="992"/>
      <c r="AC1690" s="993"/>
      <c r="AD1690" s="991">
        <f t="shared" si="89"/>
        <v>317500</v>
      </c>
      <c r="AE1690" s="992"/>
      <c r="AF1690" s="992"/>
      <c r="AG1690" s="993"/>
    </row>
    <row r="1691" spans="1:33" s="29" customFormat="1" ht="24.75" customHeight="1" x14ac:dyDescent="0.2">
      <c r="A1691" s="43"/>
      <c r="B1691" s="43"/>
      <c r="C1691" s="1385" t="s">
        <v>931</v>
      </c>
      <c r="D1691" s="1385"/>
      <c r="E1691" s="110"/>
      <c r="F1691" s="106"/>
      <c r="G1691" s="1396"/>
      <c r="H1691" s="1396"/>
      <c r="I1691" s="1034" t="s">
        <v>932</v>
      </c>
      <c r="J1691" s="1035"/>
      <c r="K1691" s="1035"/>
      <c r="L1691" s="1035"/>
      <c r="M1691" s="1035"/>
      <c r="N1691" s="1035"/>
      <c r="O1691" s="1035"/>
      <c r="P1691" s="1035"/>
      <c r="Q1691" s="1036"/>
      <c r="R1691" s="1401"/>
      <c r="S1691" s="1401"/>
      <c r="T1691" s="1401"/>
      <c r="U1691" s="1401"/>
      <c r="V1691" s="1401"/>
      <c r="W1691" s="1401"/>
      <c r="X1691" s="992"/>
      <c r="Y1691" s="992"/>
      <c r="Z1691" s="991"/>
      <c r="AA1691" s="992"/>
      <c r="AB1691" s="992"/>
      <c r="AC1691" s="993"/>
      <c r="AD1691" s="991"/>
      <c r="AE1691" s="992"/>
      <c r="AF1691" s="992"/>
      <c r="AG1691" s="993"/>
    </row>
    <row r="1692" spans="1:33" s="29" customFormat="1" ht="14.25" customHeight="1" x14ac:dyDescent="0.2">
      <c r="A1692" s="43"/>
      <c r="B1692" s="43"/>
      <c r="C1692" s="262"/>
      <c r="D1692" s="262"/>
      <c r="E1692" s="53">
        <v>130</v>
      </c>
      <c r="F1692" s="42"/>
      <c r="G1692" s="972"/>
      <c r="H1692" s="972"/>
      <c r="I1692" s="961" t="s">
        <v>364</v>
      </c>
      <c r="J1692" s="962"/>
      <c r="K1692" s="962"/>
      <c r="L1692" s="962"/>
      <c r="M1692" s="962"/>
      <c r="N1692" s="962"/>
      <c r="O1692" s="962"/>
      <c r="P1692" s="962"/>
      <c r="Q1692" s="963"/>
      <c r="R1692" s="1401"/>
      <c r="S1692" s="1401"/>
      <c r="T1692" s="1401"/>
      <c r="U1692" s="1401"/>
      <c r="V1692" s="1401"/>
      <c r="W1692" s="1401"/>
      <c r="X1692" s="992"/>
      <c r="Y1692" s="992"/>
      <c r="Z1692" s="991"/>
      <c r="AA1692" s="992"/>
      <c r="AB1692" s="992"/>
      <c r="AC1692" s="993"/>
      <c r="AD1692" s="991"/>
      <c r="AE1692" s="992"/>
      <c r="AF1692" s="992"/>
      <c r="AG1692" s="993"/>
    </row>
    <row r="1693" spans="1:33" s="29" customFormat="1" ht="14.25" customHeight="1" x14ac:dyDescent="0.2">
      <c r="A1693" s="43"/>
      <c r="B1693" s="43"/>
      <c r="C1693" s="262"/>
      <c r="D1693" s="262"/>
      <c r="E1693" s="110"/>
      <c r="F1693" s="106" t="s">
        <v>1053</v>
      </c>
      <c r="G1693" s="1392">
        <v>512</v>
      </c>
      <c r="H1693" s="1392"/>
      <c r="I1693" s="264" t="s">
        <v>139</v>
      </c>
      <c r="J1693" s="265"/>
      <c r="K1693" s="265"/>
      <c r="L1693" s="265"/>
      <c r="M1693" s="265"/>
      <c r="N1693" s="265"/>
      <c r="O1693" s="265"/>
      <c r="P1693" s="265"/>
      <c r="Q1693" s="266"/>
      <c r="R1693" s="953">
        <v>1200000</v>
      </c>
      <c r="S1693" s="953"/>
      <c r="T1693" s="953"/>
      <c r="U1693" s="953">
        <v>1194000</v>
      </c>
      <c r="V1693" s="953"/>
      <c r="W1693" s="953"/>
      <c r="X1693" s="1345">
        <f t="shared" si="88"/>
        <v>0.995</v>
      </c>
      <c r="Y1693" s="1345"/>
      <c r="Z1693" s="991"/>
      <c r="AA1693" s="992"/>
      <c r="AB1693" s="992"/>
      <c r="AC1693" s="993"/>
      <c r="AD1693" s="267">
        <f t="shared" si="89"/>
        <v>1194000</v>
      </c>
      <c r="AE1693" s="268"/>
      <c r="AF1693" s="268"/>
      <c r="AG1693" s="269"/>
    </row>
    <row r="1694" spans="1:33" s="29" customFormat="1" ht="14.25" customHeight="1" x14ac:dyDescent="0.2">
      <c r="A1694" s="43"/>
      <c r="B1694" s="43"/>
      <c r="C1694" s="262"/>
      <c r="D1694" s="262"/>
      <c r="E1694" s="110"/>
      <c r="F1694" s="106"/>
      <c r="G1694" s="1396"/>
      <c r="H1694" s="1396"/>
      <c r="I1694" s="264" t="s">
        <v>933</v>
      </c>
      <c r="J1694" s="265"/>
      <c r="K1694" s="265"/>
      <c r="L1694" s="265"/>
      <c r="M1694" s="265"/>
      <c r="N1694" s="265"/>
      <c r="O1694" s="265"/>
      <c r="P1694" s="265"/>
      <c r="Q1694" s="266"/>
      <c r="R1694" s="1401"/>
      <c r="S1694" s="1401"/>
      <c r="T1694" s="1401"/>
      <c r="U1694" s="1401"/>
      <c r="V1694" s="1401"/>
      <c r="W1694" s="1401"/>
      <c r="X1694" s="992"/>
      <c r="Y1694" s="992"/>
      <c r="Z1694" s="991"/>
      <c r="AA1694" s="992"/>
      <c r="AB1694" s="992"/>
      <c r="AC1694" s="993"/>
      <c r="AD1694" s="991"/>
      <c r="AE1694" s="992"/>
      <c r="AF1694" s="992"/>
      <c r="AG1694" s="993"/>
    </row>
    <row r="1695" spans="1:33" s="29" customFormat="1" ht="14.25" customHeight="1" x14ac:dyDescent="0.2">
      <c r="A1695" s="43"/>
      <c r="B1695" s="43"/>
      <c r="C1695" s="262"/>
      <c r="D1695" s="262"/>
      <c r="E1695" s="110"/>
      <c r="F1695" s="106"/>
      <c r="G1695" s="263" t="s">
        <v>313</v>
      </c>
      <c r="H1695" s="263"/>
      <c r="I1695" s="264" t="s">
        <v>314</v>
      </c>
      <c r="J1695" s="265"/>
      <c r="K1695" s="265"/>
      <c r="L1695" s="265"/>
      <c r="M1695" s="265"/>
      <c r="N1695" s="265"/>
      <c r="O1695" s="265"/>
      <c r="P1695" s="265"/>
      <c r="Q1695" s="266"/>
      <c r="R1695" s="953">
        <f>+R1693</f>
        <v>1200000</v>
      </c>
      <c r="S1695" s="953"/>
      <c r="T1695" s="953"/>
      <c r="U1695" s="953">
        <f>+U1693</f>
        <v>1194000</v>
      </c>
      <c r="V1695" s="953"/>
      <c r="W1695" s="953"/>
      <c r="X1695" s="1345">
        <f t="shared" si="88"/>
        <v>0.995</v>
      </c>
      <c r="Y1695" s="1345"/>
      <c r="Z1695" s="991"/>
      <c r="AA1695" s="992"/>
      <c r="AB1695" s="992"/>
      <c r="AC1695" s="993"/>
      <c r="AD1695" s="267">
        <f t="shared" si="89"/>
        <v>1194000</v>
      </c>
      <c r="AE1695" s="268"/>
      <c r="AF1695" s="268"/>
      <c r="AG1695" s="269"/>
    </row>
    <row r="1696" spans="1:33" s="29" customFormat="1" ht="14.25" customHeight="1" x14ac:dyDescent="0.2">
      <c r="A1696" s="43"/>
      <c r="B1696" s="43"/>
      <c r="C1696" s="262"/>
      <c r="D1696" s="262"/>
      <c r="E1696" s="110"/>
      <c r="F1696" s="106"/>
      <c r="G1696" s="1396"/>
      <c r="H1696" s="1396"/>
      <c r="I1696" s="1034" t="s">
        <v>934</v>
      </c>
      <c r="J1696" s="1035"/>
      <c r="K1696" s="1035"/>
      <c r="L1696" s="1035"/>
      <c r="M1696" s="1035"/>
      <c r="N1696" s="1035"/>
      <c r="O1696" s="1035"/>
      <c r="P1696" s="1035"/>
      <c r="Q1696" s="1036"/>
      <c r="R1696" s="1401">
        <f>SUM(R1695)</f>
        <v>1200000</v>
      </c>
      <c r="S1696" s="1401"/>
      <c r="T1696" s="1401"/>
      <c r="U1696" s="1401">
        <f>SUM(U1695)</f>
        <v>1194000</v>
      </c>
      <c r="V1696" s="1401"/>
      <c r="W1696" s="1401"/>
      <c r="X1696" s="1386">
        <f t="shared" si="88"/>
        <v>0.995</v>
      </c>
      <c r="Y1696" s="1386"/>
      <c r="Z1696" s="991"/>
      <c r="AA1696" s="992"/>
      <c r="AB1696" s="992"/>
      <c r="AC1696" s="993"/>
      <c r="AD1696" s="991">
        <f t="shared" si="89"/>
        <v>1194000</v>
      </c>
      <c r="AE1696" s="992"/>
      <c r="AF1696" s="992"/>
      <c r="AG1696" s="993"/>
    </row>
    <row r="1697" spans="1:33" s="29" customFormat="1" ht="14.25" customHeight="1" x14ac:dyDescent="0.2">
      <c r="A1697" s="43"/>
      <c r="B1697" s="43"/>
      <c r="C1697" s="262"/>
      <c r="D1697" s="262"/>
      <c r="E1697" s="110"/>
      <c r="F1697" s="106"/>
      <c r="G1697" s="1392"/>
      <c r="H1697" s="1392"/>
      <c r="I1697" s="1542" t="s">
        <v>508</v>
      </c>
      <c r="J1697" s="1543"/>
      <c r="K1697" s="1543"/>
      <c r="L1697" s="1543"/>
      <c r="M1697" s="1543"/>
      <c r="N1697" s="1543"/>
      <c r="O1697" s="1543"/>
      <c r="P1697" s="1543"/>
      <c r="Q1697" s="1544"/>
      <c r="R1697" s="953"/>
      <c r="S1697" s="953"/>
      <c r="T1697" s="953"/>
      <c r="U1697" s="953"/>
      <c r="V1697" s="953"/>
      <c r="W1697" s="953"/>
      <c r="X1697" s="268"/>
      <c r="Y1697" s="268"/>
      <c r="Z1697" s="267"/>
      <c r="AA1697" s="268"/>
      <c r="AB1697" s="268"/>
      <c r="AC1697" s="269"/>
      <c r="AD1697" s="267"/>
      <c r="AE1697" s="268"/>
      <c r="AF1697" s="268"/>
      <c r="AG1697" s="269"/>
    </row>
    <row r="1698" spans="1:33" s="29" customFormat="1" ht="14.25" customHeight="1" x14ac:dyDescent="0.2">
      <c r="A1698" s="43"/>
      <c r="B1698" s="43"/>
      <c r="C1698" s="262"/>
      <c r="D1698" s="262"/>
      <c r="E1698" s="110"/>
      <c r="F1698" s="106"/>
      <c r="G1698" s="263" t="s">
        <v>313</v>
      </c>
      <c r="H1698" s="263"/>
      <c r="I1698" s="264" t="s">
        <v>314</v>
      </c>
      <c r="J1698" s="265"/>
      <c r="K1698" s="265"/>
      <c r="L1698" s="265"/>
      <c r="M1698" s="265"/>
      <c r="N1698" s="265"/>
      <c r="O1698" s="265"/>
      <c r="P1698" s="265"/>
      <c r="Q1698" s="266"/>
      <c r="R1698" s="953">
        <f>R1682+R1689+R1695</f>
        <v>20210000</v>
      </c>
      <c r="S1698" s="953"/>
      <c r="T1698" s="953"/>
      <c r="U1698" s="953">
        <f>U1682+U1689+U1695</f>
        <v>17953855.27</v>
      </c>
      <c r="V1698" s="953"/>
      <c r="W1698" s="953"/>
      <c r="X1698" s="1345">
        <f t="shared" si="88"/>
        <v>0.88836493171697173</v>
      </c>
      <c r="Y1698" s="1345"/>
      <c r="Z1698" s="267"/>
      <c r="AA1698" s="268"/>
      <c r="AB1698" s="268"/>
      <c r="AC1698" s="269"/>
      <c r="AD1698" s="267">
        <f t="shared" si="89"/>
        <v>17953855.27</v>
      </c>
      <c r="AE1698" s="268"/>
      <c r="AF1698" s="268"/>
      <c r="AG1698" s="269"/>
    </row>
    <row r="1699" spans="1:33" s="29" customFormat="1" ht="14.25" customHeight="1" x14ac:dyDescent="0.2">
      <c r="A1699" s="43"/>
      <c r="B1699" s="43"/>
      <c r="C1699" s="262"/>
      <c r="D1699" s="262"/>
      <c r="E1699" s="110"/>
      <c r="F1699" s="106"/>
      <c r="G1699" s="263" t="s">
        <v>361</v>
      </c>
      <c r="H1699" s="263"/>
      <c r="I1699" s="1542" t="s">
        <v>362</v>
      </c>
      <c r="J1699" s="1543"/>
      <c r="K1699" s="1543"/>
      <c r="L1699" s="1543"/>
      <c r="M1699" s="1543"/>
      <c r="N1699" s="1543"/>
      <c r="O1699" s="1543"/>
      <c r="P1699" s="1543"/>
      <c r="Q1699" s="1544"/>
      <c r="R1699" s="953">
        <v>130000</v>
      </c>
      <c r="S1699" s="953"/>
      <c r="T1699" s="953"/>
      <c r="U1699" s="953">
        <f>U1683</f>
        <v>130000</v>
      </c>
      <c r="V1699" s="953"/>
      <c r="W1699" s="953"/>
      <c r="X1699" s="268">
        <f t="shared" si="88"/>
        <v>1</v>
      </c>
      <c r="Y1699" s="268"/>
      <c r="Z1699" s="267"/>
      <c r="AA1699" s="268"/>
      <c r="AB1699" s="268"/>
      <c r="AC1699" s="269"/>
      <c r="AD1699" s="267"/>
      <c r="AE1699" s="268"/>
      <c r="AF1699" s="268"/>
      <c r="AG1699" s="269"/>
    </row>
    <row r="1700" spans="1:33" s="29" customFormat="1" ht="14.25" customHeight="1" x14ac:dyDescent="0.2">
      <c r="A1700" s="43"/>
      <c r="B1700" s="43"/>
      <c r="C1700" s="262"/>
      <c r="D1700" s="262"/>
      <c r="E1700" s="110"/>
      <c r="F1700" s="106"/>
      <c r="G1700" s="1392"/>
      <c r="H1700" s="1392"/>
      <c r="I1700" s="1034" t="s">
        <v>509</v>
      </c>
      <c r="J1700" s="1035"/>
      <c r="K1700" s="1035"/>
      <c r="L1700" s="1035"/>
      <c r="M1700" s="1035"/>
      <c r="N1700" s="1035"/>
      <c r="O1700" s="1035"/>
      <c r="P1700" s="1035"/>
      <c r="Q1700" s="1036"/>
      <c r="R1700" s="1401">
        <f>SUM(R1698:T1699)</f>
        <v>20340000</v>
      </c>
      <c r="S1700" s="1401"/>
      <c r="T1700" s="1401"/>
      <c r="U1700" s="1401">
        <f>SUM(U1698:W1699)</f>
        <v>18083855.27</v>
      </c>
      <c r="V1700" s="1401"/>
      <c r="W1700" s="1401"/>
      <c r="X1700" s="1386">
        <f t="shared" si="88"/>
        <v>0.88907843018682398</v>
      </c>
      <c r="Y1700" s="1386"/>
      <c r="Z1700" s="991"/>
      <c r="AA1700" s="992"/>
      <c r="AB1700" s="992"/>
      <c r="AC1700" s="993"/>
      <c r="AD1700" s="991">
        <f t="shared" si="89"/>
        <v>18083855.27</v>
      </c>
      <c r="AE1700" s="992"/>
      <c r="AF1700" s="992"/>
      <c r="AG1700" s="993"/>
    </row>
    <row r="1701" spans="1:33" s="29" customFormat="1" ht="14.25" customHeight="1" x14ac:dyDescent="0.2">
      <c r="A1701" s="43"/>
      <c r="B1701" s="43"/>
      <c r="C1701" s="262"/>
      <c r="D1701" s="262"/>
      <c r="E1701" s="110"/>
      <c r="F1701" s="106"/>
      <c r="G1701" s="1392"/>
      <c r="H1701" s="1392"/>
      <c r="I1701" s="1034"/>
      <c r="J1701" s="1035"/>
      <c r="K1701" s="1035"/>
      <c r="L1701" s="1035"/>
      <c r="M1701" s="1035"/>
      <c r="N1701" s="1035"/>
      <c r="O1701" s="1035"/>
      <c r="P1701" s="1035"/>
      <c r="Q1701" s="1036"/>
      <c r="R1701" s="1401"/>
      <c r="S1701" s="1401"/>
      <c r="T1701" s="1401"/>
      <c r="U1701" s="1401"/>
      <c r="V1701" s="1401"/>
      <c r="W1701" s="1401"/>
      <c r="X1701" s="992"/>
      <c r="Y1701" s="992"/>
      <c r="Z1701" s="991"/>
      <c r="AA1701" s="992"/>
      <c r="AB1701" s="992"/>
      <c r="AC1701" s="993"/>
      <c r="AD1701" s="991"/>
      <c r="AE1701" s="992"/>
      <c r="AF1701" s="992"/>
      <c r="AG1701" s="992"/>
    </row>
    <row r="1702" spans="1:33" s="29" customFormat="1" ht="14.25" customHeight="1" x14ac:dyDescent="0.2">
      <c r="A1702" s="43"/>
      <c r="B1702" s="43"/>
      <c r="C1702" s="1567" t="s">
        <v>510</v>
      </c>
      <c r="D1702" s="1567"/>
      <c r="E1702" s="134"/>
      <c r="F1702" s="118"/>
      <c r="G1702" s="1643"/>
      <c r="H1702" s="1643"/>
      <c r="I1702" s="976" t="s">
        <v>511</v>
      </c>
      <c r="J1702" s="977"/>
      <c r="K1702" s="977"/>
      <c r="L1702" s="977"/>
      <c r="M1702" s="977"/>
      <c r="N1702" s="977"/>
      <c r="O1702" s="977"/>
      <c r="P1702" s="977"/>
      <c r="Q1702" s="978"/>
      <c r="R1702" s="2111"/>
      <c r="S1702" s="2111"/>
      <c r="T1702" s="2111"/>
      <c r="U1702" s="2111"/>
      <c r="V1702" s="2111"/>
      <c r="W1702" s="2111"/>
      <c r="X1702" s="1837"/>
      <c r="Y1702" s="1837"/>
      <c r="Z1702" s="1836"/>
      <c r="AA1702" s="1837"/>
      <c r="AB1702" s="1837"/>
      <c r="AC1702" s="1838"/>
      <c r="AD1702" s="1836"/>
      <c r="AE1702" s="1837"/>
      <c r="AF1702" s="1837"/>
      <c r="AG1702" s="1837"/>
    </row>
    <row r="1703" spans="1:33" s="29" customFormat="1" ht="30.6" customHeight="1" x14ac:dyDescent="0.2">
      <c r="A1703" s="43"/>
      <c r="B1703" s="43"/>
      <c r="C1703" s="1385" t="s">
        <v>875</v>
      </c>
      <c r="D1703" s="1385"/>
      <c r="E1703" s="128"/>
      <c r="F1703" s="42"/>
      <c r="G1703" s="972"/>
      <c r="H1703" s="972"/>
      <c r="I1703" s="1034" t="s">
        <v>876</v>
      </c>
      <c r="J1703" s="1035"/>
      <c r="K1703" s="1035"/>
      <c r="L1703" s="1035"/>
      <c r="M1703" s="1035"/>
      <c r="N1703" s="1035"/>
      <c r="O1703" s="1035"/>
      <c r="P1703" s="1035"/>
      <c r="Q1703" s="1036"/>
      <c r="R1703" s="953"/>
      <c r="S1703" s="953"/>
      <c r="T1703" s="953"/>
      <c r="U1703" s="953"/>
      <c r="V1703" s="953"/>
      <c r="W1703" s="953"/>
      <c r="X1703" s="268"/>
      <c r="Y1703" s="268"/>
      <c r="Z1703" s="267"/>
      <c r="AA1703" s="268"/>
      <c r="AB1703" s="268"/>
      <c r="AC1703" s="269"/>
      <c r="AD1703" s="267"/>
      <c r="AE1703" s="268"/>
      <c r="AF1703" s="268"/>
      <c r="AG1703" s="268"/>
    </row>
    <row r="1704" spans="1:33" s="29" customFormat="1" ht="14.25" customHeight="1" x14ac:dyDescent="0.2">
      <c r="A1704" s="43"/>
      <c r="B1704" s="43"/>
      <c r="C1704" s="262"/>
      <c r="D1704" s="262"/>
      <c r="E1704" s="128" t="s">
        <v>688</v>
      </c>
      <c r="F1704" s="42"/>
      <c r="G1704" s="972"/>
      <c r="H1704" s="972"/>
      <c r="I1704" s="961" t="s">
        <v>522</v>
      </c>
      <c r="J1704" s="962"/>
      <c r="K1704" s="962"/>
      <c r="L1704" s="962"/>
      <c r="M1704" s="962"/>
      <c r="N1704" s="962"/>
      <c r="O1704" s="962"/>
      <c r="P1704" s="962"/>
      <c r="Q1704" s="963"/>
      <c r="R1704" s="953"/>
      <c r="S1704" s="953"/>
      <c r="T1704" s="953"/>
      <c r="U1704" s="953"/>
      <c r="V1704" s="953"/>
      <c r="W1704" s="953"/>
      <c r="X1704" s="268"/>
      <c r="Y1704" s="268"/>
      <c r="Z1704" s="267"/>
      <c r="AA1704" s="268"/>
      <c r="AB1704" s="268"/>
      <c r="AC1704" s="269"/>
      <c r="AD1704" s="267"/>
      <c r="AE1704" s="268"/>
      <c r="AF1704" s="268"/>
      <c r="AG1704" s="268"/>
    </row>
    <row r="1705" spans="1:33" s="29" customFormat="1" ht="14.25" customHeight="1" x14ac:dyDescent="0.2">
      <c r="A1705" s="43"/>
      <c r="B1705" s="43"/>
      <c r="C1705" s="262"/>
      <c r="D1705" s="262"/>
      <c r="E1705" s="136"/>
      <c r="F1705" s="137" t="s">
        <v>1107</v>
      </c>
      <c r="G1705" s="1556">
        <v>423</v>
      </c>
      <c r="H1705" s="972"/>
      <c r="I1705" s="264" t="s">
        <v>711</v>
      </c>
      <c r="J1705" s="265"/>
      <c r="K1705" s="265"/>
      <c r="L1705" s="265"/>
      <c r="M1705" s="265"/>
      <c r="N1705" s="265"/>
      <c r="O1705" s="265"/>
      <c r="P1705" s="265"/>
      <c r="Q1705" s="266"/>
      <c r="R1705" s="953">
        <v>3036000</v>
      </c>
      <c r="S1705" s="953"/>
      <c r="T1705" s="953"/>
      <c r="U1705" s="953">
        <v>3035551.61</v>
      </c>
      <c r="V1705" s="953"/>
      <c r="W1705" s="953"/>
      <c r="X1705" s="1345">
        <f t="shared" si="88"/>
        <v>0.99985230895915678</v>
      </c>
      <c r="Y1705" s="1345"/>
      <c r="Z1705" s="267"/>
      <c r="AA1705" s="268"/>
      <c r="AB1705" s="268"/>
      <c r="AC1705" s="269"/>
      <c r="AD1705" s="267">
        <f t="shared" si="89"/>
        <v>3035551.61</v>
      </c>
      <c r="AE1705" s="268"/>
      <c r="AF1705" s="268"/>
      <c r="AG1705" s="269"/>
    </row>
    <row r="1706" spans="1:33" s="29" customFormat="1" ht="14.25" customHeight="1" x14ac:dyDescent="0.2">
      <c r="A1706" s="43"/>
      <c r="B1706" s="43"/>
      <c r="C1706" s="262"/>
      <c r="D1706" s="262"/>
      <c r="E1706" s="110"/>
      <c r="F1706" s="106"/>
      <c r="G1706" s="1392"/>
      <c r="H1706" s="1392"/>
      <c r="I1706" s="264" t="s">
        <v>514</v>
      </c>
      <c r="J1706" s="265"/>
      <c r="K1706" s="265"/>
      <c r="L1706" s="265"/>
      <c r="M1706" s="265"/>
      <c r="N1706" s="265"/>
      <c r="O1706" s="265"/>
      <c r="P1706" s="265"/>
      <c r="Q1706" s="266"/>
      <c r="R1706" s="953"/>
      <c r="S1706" s="953"/>
      <c r="T1706" s="953"/>
      <c r="U1706" s="953"/>
      <c r="V1706" s="953"/>
      <c r="W1706" s="953"/>
      <c r="X1706" s="268"/>
      <c r="Y1706" s="268"/>
      <c r="Z1706" s="267"/>
      <c r="AA1706" s="268"/>
      <c r="AB1706" s="268"/>
      <c r="AC1706" s="269"/>
      <c r="AD1706" s="991"/>
      <c r="AE1706" s="992"/>
      <c r="AF1706" s="992"/>
      <c r="AG1706" s="993"/>
    </row>
    <row r="1707" spans="1:33" s="29" customFormat="1" ht="14.25" customHeight="1" x14ac:dyDescent="0.2">
      <c r="A1707" s="43"/>
      <c r="B1707" s="43"/>
      <c r="C1707" s="262"/>
      <c r="D1707" s="262"/>
      <c r="E1707" s="110"/>
      <c r="F1707" s="106"/>
      <c r="G1707" s="263" t="s">
        <v>313</v>
      </c>
      <c r="H1707" s="263"/>
      <c r="I1707" s="264" t="s">
        <v>314</v>
      </c>
      <c r="J1707" s="265"/>
      <c r="K1707" s="265"/>
      <c r="L1707" s="265"/>
      <c r="M1707" s="265"/>
      <c r="N1707" s="265"/>
      <c r="O1707" s="265"/>
      <c r="P1707" s="265"/>
      <c r="Q1707" s="266"/>
      <c r="R1707" s="953">
        <f>R1705</f>
        <v>3036000</v>
      </c>
      <c r="S1707" s="953"/>
      <c r="T1707" s="953"/>
      <c r="U1707" s="953">
        <f>U1705</f>
        <v>3035551.61</v>
      </c>
      <c r="V1707" s="953"/>
      <c r="W1707" s="953"/>
      <c r="X1707" s="1345">
        <f t="shared" si="88"/>
        <v>0.99985230895915678</v>
      </c>
      <c r="Y1707" s="1345"/>
      <c r="Z1707" s="267"/>
      <c r="AA1707" s="268"/>
      <c r="AB1707" s="268"/>
      <c r="AC1707" s="269"/>
      <c r="AD1707" s="267">
        <f t="shared" si="89"/>
        <v>3035551.61</v>
      </c>
      <c r="AE1707" s="268"/>
      <c r="AF1707" s="268"/>
      <c r="AG1707" s="269"/>
    </row>
    <row r="1708" spans="1:33" s="29" customFormat="1" ht="14.25" customHeight="1" x14ac:dyDescent="0.2">
      <c r="A1708" s="43"/>
      <c r="B1708" s="43"/>
      <c r="C1708" s="262"/>
      <c r="D1708" s="262"/>
      <c r="E1708" s="110"/>
      <c r="F1708" s="106"/>
      <c r="G1708" s="1392"/>
      <c r="H1708" s="1392"/>
      <c r="I1708" s="264" t="s">
        <v>878</v>
      </c>
      <c r="J1708" s="265"/>
      <c r="K1708" s="265"/>
      <c r="L1708" s="265"/>
      <c r="M1708" s="265"/>
      <c r="N1708" s="265"/>
      <c r="O1708" s="265"/>
      <c r="P1708" s="265"/>
      <c r="Q1708" s="266"/>
      <c r="R1708" s="1401">
        <f>R1707</f>
        <v>3036000</v>
      </c>
      <c r="S1708" s="1401"/>
      <c r="T1708" s="1401"/>
      <c r="U1708" s="1401">
        <f>U1707</f>
        <v>3035551.61</v>
      </c>
      <c r="V1708" s="1401"/>
      <c r="W1708" s="1401"/>
      <c r="X1708" s="1386">
        <f t="shared" si="88"/>
        <v>0.99985230895915678</v>
      </c>
      <c r="Y1708" s="1386"/>
      <c r="Z1708" s="991"/>
      <c r="AA1708" s="992"/>
      <c r="AB1708" s="992"/>
      <c r="AC1708" s="993"/>
      <c r="AD1708" s="991">
        <f t="shared" si="89"/>
        <v>3035551.61</v>
      </c>
      <c r="AE1708" s="992"/>
      <c r="AF1708" s="992"/>
      <c r="AG1708" s="993"/>
    </row>
    <row r="1709" spans="1:33" s="29" customFormat="1" ht="14.25" customHeight="1" x14ac:dyDescent="0.2">
      <c r="A1709" s="43"/>
      <c r="B1709" s="43"/>
      <c r="C1709" s="262"/>
      <c r="D1709" s="262"/>
      <c r="E1709" s="110"/>
      <c r="F1709" s="106"/>
      <c r="G1709" s="1392"/>
      <c r="H1709" s="1392"/>
      <c r="I1709" s="264" t="s">
        <v>879</v>
      </c>
      <c r="J1709" s="265"/>
      <c r="K1709" s="265"/>
      <c r="L1709" s="265"/>
      <c r="M1709" s="265"/>
      <c r="N1709" s="265"/>
      <c r="O1709" s="265"/>
      <c r="P1709" s="265"/>
      <c r="Q1709" s="266"/>
      <c r="R1709" s="1401"/>
      <c r="S1709" s="1401"/>
      <c r="T1709" s="1401"/>
      <c r="U1709" s="1401"/>
      <c r="V1709" s="1401"/>
      <c r="W1709" s="1401"/>
      <c r="X1709" s="992"/>
      <c r="Y1709" s="992"/>
      <c r="Z1709" s="991"/>
      <c r="AA1709" s="992"/>
      <c r="AB1709" s="992"/>
      <c r="AC1709" s="993"/>
      <c r="AD1709" s="991"/>
      <c r="AE1709" s="992"/>
      <c r="AF1709" s="992"/>
      <c r="AG1709" s="993"/>
    </row>
    <row r="1710" spans="1:33" s="29" customFormat="1" ht="14.25" customHeight="1" x14ac:dyDescent="0.2">
      <c r="A1710" s="43"/>
      <c r="B1710" s="43"/>
      <c r="C1710" s="262"/>
      <c r="D1710" s="262"/>
      <c r="E1710" s="110"/>
      <c r="F1710" s="106"/>
      <c r="G1710" s="263" t="s">
        <v>313</v>
      </c>
      <c r="H1710" s="263"/>
      <c r="I1710" s="264" t="s">
        <v>314</v>
      </c>
      <c r="J1710" s="265"/>
      <c r="K1710" s="265"/>
      <c r="L1710" s="265"/>
      <c r="M1710" s="265"/>
      <c r="N1710" s="265"/>
      <c r="O1710" s="265"/>
      <c r="P1710" s="265"/>
      <c r="Q1710" s="266"/>
      <c r="R1710" s="953">
        <f>+R1707</f>
        <v>3036000</v>
      </c>
      <c r="S1710" s="953"/>
      <c r="T1710" s="953"/>
      <c r="U1710" s="953">
        <f>+U1707</f>
        <v>3035551.61</v>
      </c>
      <c r="V1710" s="953"/>
      <c r="W1710" s="953"/>
      <c r="X1710" s="1345">
        <f t="shared" si="88"/>
        <v>0.99985230895915678</v>
      </c>
      <c r="Y1710" s="1345"/>
      <c r="Z1710" s="991"/>
      <c r="AA1710" s="992"/>
      <c r="AB1710" s="992"/>
      <c r="AC1710" s="993"/>
      <c r="AD1710" s="267">
        <f t="shared" si="89"/>
        <v>3035551.61</v>
      </c>
      <c r="AE1710" s="268"/>
      <c r="AF1710" s="268"/>
      <c r="AG1710" s="269"/>
    </row>
    <row r="1711" spans="1:33" s="29" customFormat="1" ht="14.25" customHeight="1" x14ac:dyDescent="0.2">
      <c r="A1711" s="43"/>
      <c r="B1711" s="43"/>
      <c r="C1711" s="262"/>
      <c r="D1711" s="262"/>
      <c r="E1711" s="110"/>
      <c r="F1711" s="106"/>
      <c r="G1711" s="1392"/>
      <c r="H1711" s="1392"/>
      <c r="I1711" s="1034" t="s">
        <v>877</v>
      </c>
      <c r="J1711" s="1035"/>
      <c r="K1711" s="1035"/>
      <c r="L1711" s="1035"/>
      <c r="M1711" s="1035"/>
      <c r="N1711" s="1035"/>
      <c r="O1711" s="1035"/>
      <c r="P1711" s="1035"/>
      <c r="Q1711" s="1036"/>
      <c r="R1711" s="1401">
        <f>SUM(R1710)</f>
        <v>3036000</v>
      </c>
      <c r="S1711" s="1401"/>
      <c r="T1711" s="1401"/>
      <c r="U1711" s="1401">
        <f>SUM(U1710)</f>
        <v>3035551.61</v>
      </c>
      <c r="V1711" s="1401"/>
      <c r="W1711" s="1401"/>
      <c r="X1711" s="1386">
        <f t="shared" si="88"/>
        <v>0.99985230895915678</v>
      </c>
      <c r="Y1711" s="1386"/>
      <c r="Z1711" s="991"/>
      <c r="AA1711" s="992"/>
      <c r="AB1711" s="992"/>
      <c r="AC1711" s="993"/>
      <c r="AD1711" s="991">
        <f t="shared" si="89"/>
        <v>3035551.61</v>
      </c>
      <c r="AE1711" s="992"/>
      <c r="AF1711" s="992"/>
      <c r="AG1711" s="993"/>
    </row>
    <row r="1712" spans="1:33" s="29" customFormat="1" ht="30.75" customHeight="1" x14ac:dyDescent="0.2">
      <c r="A1712" s="43"/>
      <c r="B1712" s="43"/>
      <c r="C1712" s="1385" t="s">
        <v>259</v>
      </c>
      <c r="D1712" s="1385"/>
      <c r="E1712" s="128"/>
      <c r="F1712" s="42"/>
      <c r="G1712" s="972"/>
      <c r="H1712" s="972"/>
      <c r="I1712" s="1034" t="s">
        <v>901</v>
      </c>
      <c r="J1712" s="1035"/>
      <c r="K1712" s="1035"/>
      <c r="L1712" s="1035"/>
      <c r="M1712" s="1035"/>
      <c r="N1712" s="1035"/>
      <c r="O1712" s="1035"/>
      <c r="P1712" s="1035"/>
      <c r="Q1712" s="1036"/>
      <c r="R1712" s="953"/>
      <c r="S1712" s="953"/>
      <c r="T1712" s="953"/>
      <c r="U1712" s="953"/>
      <c r="V1712" s="953"/>
      <c r="W1712" s="953"/>
      <c r="X1712" s="268"/>
      <c r="Y1712" s="268"/>
      <c r="Z1712" s="267"/>
      <c r="AA1712" s="268"/>
      <c r="AB1712" s="268"/>
      <c r="AC1712" s="269"/>
      <c r="AD1712" s="267"/>
      <c r="AE1712" s="268"/>
      <c r="AF1712" s="268"/>
      <c r="AG1712" s="268"/>
    </row>
    <row r="1713" spans="1:33" s="29" customFormat="1" ht="14.25" customHeight="1" x14ac:dyDescent="0.2">
      <c r="A1713" s="43"/>
      <c r="B1713" s="43"/>
      <c r="C1713" s="262"/>
      <c r="D1713" s="262"/>
      <c r="E1713" s="128" t="s">
        <v>512</v>
      </c>
      <c r="F1713" s="42"/>
      <c r="G1713" s="972"/>
      <c r="H1713" s="972"/>
      <c r="I1713" s="961" t="s">
        <v>513</v>
      </c>
      <c r="J1713" s="962"/>
      <c r="K1713" s="962"/>
      <c r="L1713" s="962"/>
      <c r="M1713" s="962"/>
      <c r="N1713" s="962"/>
      <c r="O1713" s="962"/>
      <c r="P1713" s="962"/>
      <c r="Q1713" s="963"/>
      <c r="R1713" s="953"/>
      <c r="S1713" s="953"/>
      <c r="T1713" s="953"/>
      <c r="U1713" s="953"/>
      <c r="V1713" s="953"/>
      <c r="W1713" s="953"/>
      <c r="X1713" s="268"/>
      <c r="Y1713" s="268"/>
      <c r="Z1713" s="267"/>
      <c r="AA1713" s="268"/>
      <c r="AB1713" s="268"/>
      <c r="AC1713" s="269"/>
      <c r="AD1713" s="267"/>
      <c r="AE1713" s="268"/>
      <c r="AF1713" s="268"/>
      <c r="AG1713" s="269"/>
    </row>
    <row r="1714" spans="1:33" s="29" customFormat="1" ht="14.25" customHeight="1" x14ac:dyDescent="0.2">
      <c r="A1714" s="43"/>
      <c r="B1714" s="43"/>
      <c r="C1714" s="262"/>
      <c r="D1714" s="262"/>
      <c r="E1714" s="110"/>
      <c r="F1714" s="106" t="s">
        <v>1132</v>
      </c>
      <c r="G1714" s="1392">
        <v>481</v>
      </c>
      <c r="H1714" s="1392"/>
      <c r="I1714" s="264" t="s">
        <v>130</v>
      </c>
      <c r="J1714" s="265"/>
      <c r="K1714" s="265"/>
      <c r="L1714" s="265"/>
      <c r="M1714" s="265"/>
      <c r="N1714" s="265"/>
      <c r="O1714" s="265"/>
      <c r="P1714" s="265"/>
      <c r="Q1714" s="266"/>
      <c r="R1714" s="953">
        <v>2000000</v>
      </c>
      <c r="S1714" s="953"/>
      <c r="T1714" s="953"/>
      <c r="U1714" s="953">
        <v>2000000</v>
      </c>
      <c r="V1714" s="953"/>
      <c r="W1714" s="953"/>
      <c r="X1714" s="1345">
        <f t="shared" si="88"/>
        <v>1</v>
      </c>
      <c r="Y1714" s="1345"/>
      <c r="Z1714" s="267"/>
      <c r="AA1714" s="268"/>
      <c r="AB1714" s="268"/>
      <c r="AC1714" s="269"/>
      <c r="AD1714" s="267">
        <f t="shared" si="89"/>
        <v>2000000</v>
      </c>
      <c r="AE1714" s="268"/>
      <c r="AF1714" s="268"/>
      <c r="AG1714" s="269"/>
    </row>
    <row r="1715" spans="1:33" s="29" customFormat="1" ht="14.25" customHeight="1" x14ac:dyDescent="0.2">
      <c r="A1715" s="43"/>
      <c r="B1715" s="43"/>
      <c r="C1715" s="262"/>
      <c r="D1715" s="262"/>
      <c r="E1715" s="110"/>
      <c r="F1715" s="106"/>
      <c r="G1715" s="1392"/>
      <c r="H1715" s="1392"/>
      <c r="I1715" s="264" t="s">
        <v>514</v>
      </c>
      <c r="J1715" s="265"/>
      <c r="K1715" s="265"/>
      <c r="L1715" s="265"/>
      <c r="M1715" s="265"/>
      <c r="N1715" s="265"/>
      <c r="O1715" s="265"/>
      <c r="P1715" s="265"/>
      <c r="Q1715" s="266"/>
      <c r="R1715" s="953"/>
      <c r="S1715" s="953"/>
      <c r="T1715" s="953"/>
      <c r="U1715" s="953"/>
      <c r="V1715" s="953"/>
      <c r="W1715" s="953"/>
      <c r="X1715" s="268"/>
      <c r="Y1715" s="268"/>
      <c r="Z1715" s="267"/>
      <c r="AA1715" s="268"/>
      <c r="AB1715" s="268"/>
      <c r="AC1715" s="269"/>
      <c r="AD1715" s="267"/>
      <c r="AE1715" s="268"/>
      <c r="AF1715" s="268"/>
      <c r="AG1715" s="269"/>
    </row>
    <row r="1716" spans="1:33" s="29" customFormat="1" ht="13.5" customHeight="1" x14ac:dyDescent="0.2">
      <c r="A1716" s="43"/>
      <c r="B1716" s="43"/>
      <c r="C1716" s="262"/>
      <c r="D1716" s="262"/>
      <c r="E1716" s="110"/>
      <c r="F1716" s="106"/>
      <c r="G1716" s="263" t="s">
        <v>313</v>
      </c>
      <c r="H1716" s="263"/>
      <c r="I1716" s="264" t="s">
        <v>314</v>
      </c>
      <c r="J1716" s="265"/>
      <c r="K1716" s="265"/>
      <c r="L1716" s="265"/>
      <c r="M1716" s="265"/>
      <c r="N1716" s="265"/>
      <c r="O1716" s="265"/>
      <c r="P1716" s="265"/>
      <c r="Q1716" s="266"/>
      <c r="R1716" s="953">
        <f>R1714</f>
        <v>2000000</v>
      </c>
      <c r="S1716" s="953"/>
      <c r="T1716" s="953"/>
      <c r="U1716" s="953">
        <f>U1714</f>
        <v>2000000</v>
      </c>
      <c r="V1716" s="953"/>
      <c r="W1716" s="953"/>
      <c r="X1716" s="1345">
        <f t="shared" si="88"/>
        <v>1</v>
      </c>
      <c r="Y1716" s="1345"/>
      <c r="Z1716" s="267"/>
      <c r="AA1716" s="268"/>
      <c r="AB1716" s="268"/>
      <c r="AC1716" s="269"/>
      <c r="AD1716" s="267">
        <f t="shared" si="89"/>
        <v>2000000</v>
      </c>
      <c r="AE1716" s="268"/>
      <c r="AF1716" s="268"/>
      <c r="AG1716" s="269"/>
    </row>
    <row r="1717" spans="1:33" s="29" customFormat="1" ht="14.25" customHeight="1" x14ac:dyDescent="0.2">
      <c r="A1717" s="43"/>
      <c r="B1717" s="43"/>
      <c r="C1717" s="262"/>
      <c r="D1717" s="262"/>
      <c r="E1717" s="110"/>
      <c r="F1717" s="106"/>
      <c r="G1717" s="1392"/>
      <c r="H1717" s="1392"/>
      <c r="I1717" s="264" t="s">
        <v>515</v>
      </c>
      <c r="J1717" s="265"/>
      <c r="K1717" s="265"/>
      <c r="L1717" s="265"/>
      <c r="M1717" s="265"/>
      <c r="N1717" s="265"/>
      <c r="O1717" s="265"/>
      <c r="P1717" s="265"/>
      <c r="Q1717" s="266"/>
      <c r="R1717" s="1401">
        <f>R1716</f>
        <v>2000000</v>
      </c>
      <c r="S1717" s="1401"/>
      <c r="T1717" s="1401"/>
      <c r="U1717" s="1401">
        <f>U1716</f>
        <v>2000000</v>
      </c>
      <c r="V1717" s="1401"/>
      <c r="W1717" s="1401"/>
      <c r="X1717" s="1386">
        <f t="shared" si="88"/>
        <v>1</v>
      </c>
      <c r="Y1717" s="1386"/>
      <c r="Z1717" s="991"/>
      <c r="AA1717" s="992"/>
      <c r="AB1717" s="992"/>
      <c r="AC1717" s="993"/>
      <c r="AD1717" s="991">
        <f t="shared" si="89"/>
        <v>2000000</v>
      </c>
      <c r="AE1717" s="992"/>
      <c r="AF1717" s="992"/>
      <c r="AG1717" s="993"/>
    </row>
    <row r="1718" spans="1:33" s="29" customFormat="1" ht="14.25" customHeight="1" x14ac:dyDescent="0.2">
      <c r="A1718" s="43"/>
      <c r="B1718" s="43"/>
      <c r="C1718" s="262"/>
      <c r="D1718" s="262"/>
      <c r="E1718" s="110"/>
      <c r="F1718" s="106"/>
      <c r="G1718" s="1392"/>
      <c r="H1718" s="1392"/>
      <c r="I1718" s="264" t="s">
        <v>516</v>
      </c>
      <c r="J1718" s="265"/>
      <c r="K1718" s="265"/>
      <c r="L1718" s="265"/>
      <c r="M1718" s="265"/>
      <c r="N1718" s="265"/>
      <c r="O1718" s="265"/>
      <c r="P1718" s="265"/>
      <c r="Q1718" s="266"/>
      <c r="R1718" s="1401"/>
      <c r="S1718" s="1401"/>
      <c r="T1718" s="1401"/>
      <c r="U1718" s="1401"/>
      <c r="V1718" s="1401"/>
      <c r="W1718" s="1401"/>
      <c r="X1718" s="992"/>
      <c r="Y1718" s="992"/>
      <c r="Z1718" s="991"/>
      <c r="AA1718" s="992"/>
      <c r="AB1718" s="992"/>
      <c r="AC1718" s="993"/>
      <c r="AD1718" s="991"/>
      <c r="AE1718" s="992"/>
      <c r="AF1718" s="992"/>
      <c r="AG1718" s="993"/>
    </row>
    <row r="1719" spans="1:33" s="29" customFormat="1" ht="14.25" customHeight="1" x14ac:dyDescent="0.2">
      <c r="A1719" s="43"/>
      <c r="B1719" s="43"/>
      <c r="C1719" s="262"/>
      <c r="D1719" s="262"/>
      <c r="E1719" s="110"/>
      <c r="F1719" s="106"/>
      <c r="G1719" s="263" t="s">
        <v>313</v>
      </c>
      <c r="H1719" s="263"/>
      <c r="I1719" s="264" t="s">
        <v>314</v>
      </c>
      <c r="J1719" s="265"/>
      <c r="K1719" s="265"/>
      <c r="L1719" s="265"/>
      <c r="M1719" s="265"/>
      <c r="N1719" s="265"/>
      <c r="O1719" s="265"/>
      <c r="P1719" s="265"/>
      <c r="Q1719" s="266"/>
      <c r="R1719" s="953">
        <f>+R1716</f>
        <v>2000000</v>
      </c>
      <c r="S1719" s="953"/>
      <c r="T1719" s="953"/>
      <c r="U1719" s="953">
        <f>+U1716</f>
        <v>2000000</v>
      </c>
      <c r="V1719" s="953"/>
      <c r="W1719" s="953"/>
      <c r="X1719" s="1345">
        <f t="shared" si="88"/>
        <v>1</v>
      </c>
      <c r="Y1719" s="1345"/>
      <c r="Z1719" s="991"/>
      <c r="AA1719" s="992"/>
      <c r="AB1719" s="992"/>
      <c r="AC1719" s="993"/>
      <c r="AD1719" s="267">
        <f t="shared" si="89"/>
        <v>2000000</v>
      </c>
      <c r="AE1719" s="268"/>
      <c r="AF1719" s="268"/>
      <c r="AG1719" s="269"/>
    </row>
    <row r="1720" spans="1:33" s="29" customFormat="1" ht="14.25" customHeight="1" x14ac:dyDescent="0.2">
      <c r="A1720" s="43"/>
      <c r="B1720" s="43"/>
      <c r="C1720" s="262"/>
      <c r="D1720" s="262"/>
      <c r="E1720" s="110"/>
      <c r="F1720" s="106"/>
      <c r="G1720" s="1392"/>
      <c r="H1720" s="1392"/>
      <c r="I1720" s="1034" t="s">
        <v>517</v>
      </c>
      <c r="J1720" s="1035"/>
      <c r="K1720" s="1035"/>
      <c r="L1720" s="1035"/>
      <c r="M1720" s="1035"/>
      <c r="N1720" s="1035"/>
      <c r="O1720" s="1035"/>
      <c r="P1720" s="1035"/>
      <c r="Q1720" s="1036"/>
      <c r="R1720" s="1401">
        <f>SUM(R1719)</f>
        <v>2000000</v>
      </c>
      <c r="S1720" s="1401"/>
      <c r="T1720" s="1401"/>
      <c r="U1720" s="1401">
        <f>SUM(U1719)</f>
        <v>2000000</v>
      </c>
      <c r="V1720" s="1401"/>
      <c r="W1720" s="1401"/>
      <c r="X1720" s="1386">
        <f t="shared" si="88"/>
        <v>1</v>
      </c>
      <c r="Y1720" s="1386"/>
      <c r="Z1720" s="991"/>
      <c r="AA1720" s="992"/>
      <c r="AB1720" s="992"/>
      <c r="AC1720" s="993"/>
      <c r="AD1720" s="991">
        <f t="shared" si="89"/>
        <v>2000000</v>
      </c>
      <c r="AE1720" s="992"/>
      <c r="AF1720" s="992"/>
      <c r="AG1720" s="993"/>
    </row>
    <row r="1721" spans="1:33" s="29" customFormat="1" ht="27.75" customHeight="1" x14ac:dyDescent="0.2">
      <c r="A1721" s="43"/>
      <c r="B1721" s="43"/>
      <c r="C1721" s="1385" t="s">
        <v>518</v>
      </c>
      <c r="D1721" s="1385"/>
      <c r="E1721" s="110"/>
      <c r="F1721" s="106"/>
      <c r="G1721" s="1384"/>
      <c r="H1721" s="1384"/>
      <c r="I1721" s="1034" t="s">
        <v>902</v>
      </c>
      <c r="J1721" s="1035"/>
      <c r="K1721" s="1035"/>
      <c r="L1721" s="1035"/>
      <c r="M1721" s="1035"/>
      <c r="N1721" s="1035"/>
      <c r="O1721" s="1035"/>
      <c r="P1721" s="1035"/>
      <c r="Q1721" s="1036"/>
      <c r="R1721" s="1401"/>
      <c r="S1721" s="1401"/>
      <c r="T1721" s="1401"/>
      <c r="U1721" s="1401"/>
      <c r="V1721" s="1401"/>
      <c r="W1721" s="1401"/>
      <c r="X1721" s="992"/>
      <c r="Y1721" s="992"/>
      <c r="Z1721" s="991"/>
      <c r="AA1721" s="992"/>
      <c r="AB1721" s="992"/>
      <c r="AC1721" s="993"/>
      <c r="AD1721" s="991"/>
      <c r="AE1721" s="992"/>
      <c r="AF1721" s="992"/>
      <c r="AG1721" s="993"/>
    </row>
    <row r="1722" spans="1:33" s="29" customFormat="1" ht="13.5" customHeight="1" x14ac:dyDescent="0.2">
      <c r="A1722" s="43"/>
      <c r="B1722" s="43"/>
      <c r="C1722" s="262"/>
      <c r="D1722" s="262"/>
      <c r="E1722" s="53">
        <v>830</v>
      </c>
      <c r="F1722" s="42"/>
      <c r="G1722" s="972"/>
      <c r="H1722" s="972"/>
      <c r="I1722" s="961" t="s">
        <v>519</v>
      </c>
      <c r="J1722" s="962"/>
      <c r="K1722" s="962"/>
      <c r="L1722" s="962"/>
      <c r="M1722" s="962"/>
      <c r="N1722" s="962"/>
      <c r="O1722" s="962"/>
      <c r="P1722" s="962"/>
      <c r="Q1722" s="963"/>
      <c r="R1722" s="953"/>
      <c r="S1722" s="953"/>
      <c r="T1722" s="953"/>
      <c r="U1722" s="953"/>
      <c r="V1722" s="953"/>
      <c r="W1722" s="953"/>
      <c r="X1722" s="268"/>
      <c r="Y1722" s="268"/>
      <c r="Z1722" s="267"/>
      <c r="AA1722" s="268"/>
      <c r="AB1722" s="268"/>
      <c r="AC1722" s="269"/>
      <c r="AD1722" s="267"/>
      <c r="AE1722" s="268"/>
      <c r="AF1722" s="268"/>
      <c r="AG1722" s="269"/>
    </row>
    <row r="1723" spans="1:33" s="29" customFormat="1" ht="15" customHeight="1" x14ac:dyDescent="0.2">
      <c r="A1723" s="43"/>
      <c r="B1723" s="43"/>
      <c r="C1723" s="1632"/>
      <c r="D1723" s="1632"/>
      <c r="E1723" s="53"/>
      <c r="F1723" s="106" t="s">
        <v>1130</v>
      </c>
      <c r="G1723" s="1392">
        <v>423</v>
      </c>
      <c r="H1723" s="1392"/>
      <c r="I1723" s="264" t="s">
        <v>711</v>
      </c>
      <c r="J1723" s="265"/>
      <c r="K1723" s="265"/>
      <c r="L1723" s="265"/>
      <c r="M1723" s="265"/>
      <c r="N1723" s="265"/>
      <c r="O1723" s="265"/>
      <c r="P1723" s="265"/>
      <c r="Q1723" s="266"/>
      <c r="R1723" s="953">
        <v>7400000</v>
      </c>
      <c r="S1723" s="953"/>
      <c r="T1723" s="953"/>
      <c r="U1723" s="953">
        <v>6880400</v>
      </c>
      <c r="V1723" s="953"/>
      <c r="W1723" s="953"/>
      <c r="X1723" s="1345">
        <f t="shared" si="88"/>
        <v>0.92978378378378379</v>
      </c>
      <c r="Y1723" s="1345"/>
      <c r="Z1723" s="267"/>
      <c r="AA1723" s="268"/>
      <c r="AB1723" s="268"/>
      <c r="AC1723" s="269"/>
      <c r="AD1723" s="267">
        <f t="shared" si="89"/>
        <v>6880400</v>
      </c>
      <c r="AE1723" s="268"/>
      <c r="AF1723" s="268"/>
      <c r="AG1723" s="269"/>
    </row>
    <row r="1724" spans="1:33" s="29" customFormat="1" ht="14.25" customHeight="1" x14ac:dyDescent="0.2">
      <c r="A1724" s="43"/>
      <c r="B1724" s="43"/>
      <c r="C1724" s="1632"/>
      <c r="D1724" s="1632"/>
      <c r="E1724" s="53"/>
      <c r="F1724" s="106" t="s">
        <v>1131</v>
      </c>
      <c r="G1724" s="1392">
        <v>454</v>
      </c>
      <c r="H1724" s="1392"/>
      <c r="I1724" s="264" t="s">
        <v>124</v>
      </c>
      <c r="J1724" s="265"/>
      <c r="K1724" s="265"/>
      <c r="L1724" s="265"/>
      <c r="M1724" s="265"/>
      <c r="N1724" s="265"/>
      <c r="O1724" s="265"/>
      <c r="P1724" s="265"/>
      <c r="Q1724" s="266"/>
      <c r="R1724" s="953">
        <v>3700000</v>
      </c>
      <c r="S1724" s="953"/>
      <c r="T1724" s="953"/>
      <c r="U1724" s="953">
        <v>3700000</v>
      </c>
      <c r="V1724" s="953"/>
      <c r="W1724" s="953"/>
      <c r="X1724" s="1345">
        <f t="shared" si="88"/>
        <v>1</v>
      </c>
      <c r="Y1724" s="1345"/>
      <c r="Z1724" s="267"/>
      <c r="AA1724" s="268"/>
      <c r="AB1724" s="268"/>
      <c r="AC1724" s="269"/>
      <c r="AD1724" s="267"/>
      <c r="AE1724" s="268"/>
      <c r="AF1724" s="268"/>
      <c r="AG1724" s="269"/>
    </row>
    <row r="1725" spans="1:33" s="29" customFormat="1" ht="14.25" customHeight="1" x14ac:dyDescent="0.2">
      <c r="A1725" s="43"/>
      <c r="B1725" s="43"/>
      <c r="C1725" s="262"/>
      <c r="D1725" s="262"/>
      <c r="E1725" s="110"/>
      <c r="F1725" s="106"/>
      <c r="G1725" s="1384"/>
      <c r="H1725" s="1384"/>
      <c r="I1725" s="1542" t="s">
        <v>520</v>
      </c>
      <c r="J1725" s="1543"/>
      <c r="K1725" s="1543"/>
      <c r="L1725" s="1543"/>
      <c r="M1725" s="1543"/>
      <c r="N1725" s="1543"/>
      <c r="O1725" s="1543"/>
      <c r="P1725" s="1543"/>
      <c r="Q1725" s="1544"/>
      <c r="R1725" s="953"/>
      <c r="S1725" s="953"/>
      <c r="T1725" s="953"/>
      <c r="U1725" s="953"/>
      <c r="V1725" s="953"/>
      <c r="W1725" s="953"/>
      <c r="X1725" s="268"/>
      <c r="Y1725" s="268"/>
      <c r="Z1725" s="267"/>
      <c r="AA1725" s="268"/>
      <c r="AB1725" s="268"/>
      <c r="AC1725" s="269"/>
      <c r="AD1725" s="267"/>
      <c r="AE1725" s="268"/>
      <c r="AF1725" s="268"/>
      <c r="AG1725" s="269"/>
    </row>
    <row r="1726" spans="1:33" s="29" customFormat="1" ht="14.25" customHeight="1" x14ac:dyDescent="0.2">
      <c r="A1726" s="43"/>
      <c r="B1726" s="43"/>
      <c r="C1726" s="262"/>
      <c r="D1726" s="262"/>
      <c r="E1726" s="110"/>
      <c r="F1726" s="106"/>
      <c r="G1726" s="263" t="s">
        <v>313</v>
      </c>
      <c r="H1726" s="263"/>
      <c r="I1726" s="264" t="s">
        <v>314</v>
      </c>
      <c r="J1726" s="265"/>
      <c r="K1726" s="265"/>
      <c r="L1726" s="265"/>
      <c r="M1726" s="265"/>
      <c r="N1726" s="265"/>
      <c r="O1726" s="265"/>
      <c r="P1726" s="265"/>
      <c r="Q1726" s="266"/>
      <c r="R1726" s="953">
        <f>SUM(R1723:R1724)</f>
        <v>11100000</v>
      </c>
      <c r="S1726" s="953"/>
      <c r="T1726" s="953"/>
      <c r="U1726" s="953">
        <f>SUM(U1723:U1724)</f>
        <v>10580400</v>
      </c>
      <c r="V1726" s="953"/>
      <c r="W1726" s="953"/>
      <c r="X1726" s="1345">
        <f t="shared" si="88"/>
        <v>0.95318918918918916</v>
      </c>
      <c r="Y1726" s="1345"/>
      <c r="Z1726" s="267"/>
      <c r="AA1726" s="268"/>
      <c r="AB1726" s="268"/>
      <c r="AC1726" s="269"/>
      <c r="AD1726" s="267">
        <f t="shared" si="89"/>
        <v>10580400</v>
      </c>
      <c r="AE1726" s="268"/>
      <c r="AF1726" s="268"/>
      <c r="AG1726" s="269"/>
    </row>
    <row r="1727" spans="1:33" s="29" customFormat="1" ht="14.25" customHeight="1" x14ac:dyDescent="0.2">
      <c r="A1727" s="43"/>
      <c r="B1727" s="43"/>
      <c r="C1727" s="262"/>
      <c r="D1727" s="262"/>
      <c r="E1727" s="110"/>
      <c r="F1727" s="106"/>
      <c r="G1727" s="1384"/>
      <c r="H1727" s="1384"/>
      <c r="I1727" s="1034" t="s">
        <v>521</v>
      </c>
      <c r="J1727" s="1035"/>
      <c r="K1727" s="1035"/>
      <c r="L1727" s="1035"/>
      <c r="M1727" s="1035"/>
      <c r="N1727" s="1035"/>
      <c r="O1727" s="1035"/>
      <c r="P1727" s="1035"/>
      <c r="Q1727" s="1036"/>
      <c r="R1727" s="1401">
        <f>R1726</f>
        <v>11100000</v>
      </c>
      <c r="S1727" s="1401"/>
      <c r="T1727" s="1401"/>
      <c r="U1727" s="1401">
        <f>U1726</f>
        <v>10580400</v>
      </c>
      <c r="V1727" s="1401"/>
      <c r="W1727" s="1401"/>
      <c r="X1727" s="1386">
        <f t="shared" si="88"/>
        <v>0.95318918918918916</v>
      </c>
      <c r="Y1727" s="1386"/>
      <c r="Z1727" s="991"/>
      <c r="AA1727" s="992"/>
      <c r="AB1727" s="992"/>
      <c r="AC1727" s="993"/>
      <c r="AD1727" s="991">
        <f t="shared" si="89"/>
        <v>10580400</v>
      </c>
      <c r="AE1727" s="992"/>
      <c r="AF1727" s="992"/>
      <c r="AG1727" s="993"/>
    </row>
    <row r="1728" spans="1:33" s="29" customFormat="1" ht="26.25" customHeight="1" x14ac:dyDescent="0.2">
      <c r="A1728" s="43"/>
      <c r="B1728" s="43"/>
      <c r="C1728" s="1385" t="s">
        <v>771</v>
      </c>
      <c r="D1728" s="1385"/>
      <c r="E1728" s="110"/>
      <c r="F1728" s="131"/>
      <c r="G1728" s="1629"/>
      <c r="H1728" s="1629"/>
      <c r="I1728" s="1633" t="s">
        <v>263</v>
      </c>
      <c r="J1728" s="1634"/>
      <c r="K1728" s="1634"/>
      <c r="L1728" s="1634"/>
      <c r="M1728" s="1634"/>
      <c r="N1728" s="1634"/>
      <c r="O1728" s="1634"/>
      <c r="P1728" s="1634"/>
      <c r="Q1728" s="1635"/>
      <c r="R1728" s="953"/>
      <c r="S1728" s="953"/>
      <c r="T1728" s="953"/>
      <c r="U1728" s="953"/>
      <c r="V1728" s="953"/>
      <c r="W1728" s="953"/>
      <c r="X1728" s="268"/>
      <c r="Y1728" s="268"/>
      <c r="Z1728" s="267"/>
      <c r="AA1728" s="268"/>
      <c r="AB1728" s="268"/>
      <c r="AC1728" s="269"/>
      <c r="AD1728" s="267"/>
      <c r="AE1728" s="268"/>
      <c r="AF1728" s="268"/>
      <c r="AG1728" s="269"/>
    </row>
    <row r="1729" spans="1:33" s="29" customFormat="1" ht="14.25" customHeight="1" x14ac:dyDescent="0.2">
      <c r="A1729" s="43"/>
      <c r="B1729" s="43"/>
      <c r="C1729" s="1397"/>
      <c r="D1729" s="1397"/>
      <c r="E1729" s="53">
        <v>820</v>
      </c>
      <c r="F1729" s="105"/>
      <c r="G1729" s="972"/>
      <c r="H1729" s="972"/>
      <c r="I1729" s="961" t="s">
        <v>522</v>
      </c>
      <c r="J1729" s="962"/>
      <c r="K1729" s="962"/>
      <c r="L1729" s="962"/>
      <c r="M1729" s="962"/>
      <c r="N1729" s="962"/>
      <c r="O1729" s="962"/>
      <c r="P1729" s="962"/>
      <c r="Q1729" s="963"/>
      <c r="R1729" s="953"/>
      <c r="S1729" s="953"/>
      <c r="T1729" s="953"/>
      <c r="U1729" s="953"/>
      <c r="V1729" s="953"/>
      <c r="W1729" s="953"/>
      <c r="X1729" s="268"/>
      <c r="Y1729" s="268"/>
      <c r="Z1729" s="267"/>
      <c r="AA1729" s="268"/>
      <c r="AB1729" s="268"/>
      <c r="AC1729" s="269"/>
      <c r="AD1729" s="267"/>
      <c r="AE1729" s="268"/>
      <c r="AF1729" s="268"/>
      <c r="AG1729" s="269"/>
    </row>
    <row r="1730" spans="1:33" s="29" customFormat="1" ht="14.25" customHeight="1" x14ac:dyDescent="0.2">
      <c r="A1730" s="43"/>
      <c r="B1730" s="43"/>
      <c r="C1730" s="1385"/>
      <c r="D1730" s="1385"/>
      <c r="E1730" s="110"/>
      <c r="F1730" s="131" t="s">
        <v>1108</v>
      </c>
      <c r="G1730" s="1396">
        <v>481</v>
      </c>
      <c r="H1730" s="1396"/>
      <c r="I1730" s="264" t="s">
        <v>130</v>
      </c>
      <c r="J1730" s="265"/>
      <c r="K1730" s="265"/>
      <c r="L1730" s="265"/>
      <c r="M1730" s="265"/>
      <c r="N1730" s="265"/>
      <c r="O1730" s="265"/>
      <c r="P1730" s="265"/>
      <c r="Q1730" s="266"/>
      <c r="R1730" s="953">
        <v>3600000</v>
      </c>
      <c r="S1730" s="953"/>
      <c r="T1730" s="953"/>
      <c r="U1730" s="953">
        <v>3600000</v>
      </c>
      <c r="V1730" s="953"/>
      <c r="W1730" s="953"/>
      <c r="X1730" s="1345">
        <f t="shared" si="88"/>
        <v>1</v>
      </c>
      <c r="Y1730" s="1345"/>
      <c r="Z1730" s="267"/>
      <c r="AA1730" s="268"/>
      <c r="AB1730" s="268"/>
      <c r="AC1730" s="269"/>
      <c r="AD1730" s="267">
        <f t="shared" si="89"/>
        <v>3600000</v>
      </c>
      <c r="AE1730" s="268"/>
      <c r="AF1730" s="268"/>
      <c r="AG1730" s="269"/>
    </row>
    <row r="1731" spans="1:33" s="29" customFormat="1" ht="14.25" customHeight="1" x14ac:dyDescent="0.2">
      <c r="A1731" s="43"/>
      <c r="B1731" s="43"/>
      <c r="C1731" s="1385"/>
      <c r="D1731" s="1385"/>
      <c r="E1731" s="110"/>
      <c r="F1731" s="131"/>
      <c r="G1731" s="1625"/>
      <c r="H1731" s="1625"/>
      <c r="I1731" s="1636" t="s">
        <v>869</v>
      </c>
      <c r="J1731" s="1637"/>
      <c r="K1731" s="1637"/>
      <c r="L1731" s="1637"/>
      <c r="M1731" s="1637"/>
      <c r="N1731" s="1637"/>
      <c r="O1731" s="1637"/>
      <c r="P1731" s="1637"/>
      <c r="Q1731" s="1638"/>
      <c r="R1731" s="953"/>
      <c r="S1731" s="953"/>
      <c r="T1731" s="953"/>
      <c r="U1731" s="953"/>
      <c r="V1731" s="953"/>
      <c r="W1731" s="953"/>
      <c r="X1731" s="268"/>
      <c r="Y1731" s="268"/>
      <c r="Z1731" s="267"/>
      <c r="AA1731" s="268"/>
      <c r="AB1731" s="268"/>
      <c r="AC1731" s="269"/>
      <c r="AD1731" s="267"/>
      <c r="AE1731" s="268"/>
      <c r="AF1731" s="268"/>
      <c r="AG1731" s="269"/>
    </row>
    <row r="1732" spans="1:33" s="29" customFormat="1" ht="14.25" customHeight="1" x14ac:dyDescent="0.2">
      <c r="A1732" s="43"/>
      <c r="B1732" s="43"/>
      <c r="C1732" s="1385"/>
      <c r="D1732" s="1385"/>
      <c r="E1732" s="110"/>
      <c r="F1732" s="131"/>
      <c r="G1732" s="1625" t="s">
        <v>313</v>
      </c>
      <c r="H1732" s="1625"/>
      <c r="I1732" s="1636" t="s">
        <v>321</v>
      </c>
      <c r="J1732" s="1637"/>
      <c r="K1732" s="1637"/>
      <c r="L1732" s="1637"/>
      <c r="M1732" s="1637"/>
      <c r="N1732" s="1637"/>
      <c r="O1732" s="1637"/>
      <c r="P1732" s="1637"/>
      <c r="Q1732" s="1638"/>
      <c r="R1732" s="953">
        <f>+R1730</f>
        <v>3600000</v>
      </c>
      <c r="S1732" s="953"/>
      <c r="T1732" s="953"/>
      <c r="U1732" s="953">
        <f>+U1730</f>
        <v>3600000</v>
      </c>
      <c r="V1732" s="953"/>
      <c r="W1732" s="953"/>
      <c r="X1732" s="1345">
        <f t="shared" si="88"/>
        <v>1</v>
      </c>
      <c r="Y1732" s="1345"/>
      <c r="Z1732" s="267"/>
      <c r="AA1732" s="268"/>
      <c r="AB1732" s="268"/>
      <c r="AC1732" s="269"/>
      <c r="AD1732" s="267">
        <f t="shared" si="89"/>
        <v>3600000</v>
      </c>
      <c r="AE1732" s="268"/>
      <c r="AF1732" s="268"/>
      <c r="AG1732" s="269"/>
    </row>
    <row r="1733" spans="1:33" s="29" customFormat="1" ht="14.25" customHeight="1" x14ac:dyDescent="0.2">
      <c r="A1733" s="43"/>
      <c r="B1733" s="43"/>
      <c r="C1733" s="1385"/>
      <c r="D1733" s="1385"/>
      <c r="E1733" s="110"/>
      <c r="F1733" s="131"/>
      <c r="G1733" s="1629"/>
      <c r="H1733" s="1629"/>
      <c r="I1733" s="1633" t="s">
        <v>824</v>
      </c>
      <c r="J1733" s="1634"/>
      <c r="K1733" s="1634"/>
      <c r="L1733" s="1634"/>
      <c r="M1733" s="1634"/>
      <c r="N1733" s="1634"/>
      <c r="O1733" s="1634"/>
      <c r="P1733" s="1634"/>
      <c r="Q1733" s="1635"/>
      <c r="R1733" s="1401">
        <f>SUM(R1732)</f>
        <v>3600000</v>
      </c>
      <c r="S1733" s="1401"/>
      <c r="T1733" s="1401"/>
      <c r="U1733" s="1401">
        <f>SUM(U1732)</f>
        <v>3600000</v>
      </c>
      <c r="V1733" s="1401"/>
      <c r="W1733" s="1401"/>
      <c r="X1733" s="1386">
        <f t="shared" si="88"/>
        <v>1</v>
      </c>
      <c r="Y1733" s="1386"/>
      <c r="Z1733" s="991"/>
      <c r="AA1733" s="992"/>
      <c r="AB1733" s="992"/>
      <c r="AC1733" s="993"/>
      <c r="AD1733" s="991">
        <f t="shared" si="89"/>
        <v>3600000</v>
      </c>
      <c r="AE1733" s="992"/>
      <c r="AF1733" s="992"/>
      <c r="AG1733" s="993"/>
    </row>
    <row r="1734" spans="1:33" s="29" customFormat="1" ht="27" customHeight="1" x14ac:dyDescent="0.2">
      <c r="A1734" s="43"/>
      <c r="B1734" s="43"/>
      <c r="C1734" s="1385" t="s">
        <v>1288</v>
      </c>
      <c r="D1734" s="1385"/>
      <c r="E1734" s="110"/>
      <c r="F1734" s="131"/>
      <c r="G1734" s="1629"/>
      <c r="H1734" s="1629"/>
      <c r="I1734" s="1633" t="s">
        <v>264</v>
      </c>
      <c r="J1734" s="1634"/>
      <c r="K1734" s="1634"/>
      <c r="L1734" s="1634"/>
      <c r="M1734" s="1634"/>
      <c r="N1734" s="1634"/>
      <c r="O1734" s="1634"/>
      <c r="P1734" s="1634"/>
      <c r="Q1734" s="1635"/>
      <c r="R1734" s="953"/>
      <c r="S1734" s="953"/>
      <c r="T1734" s="953"/>
      <c r="U1734" s="953"/>
      <c r="V1734" s="953"/>
      <c r="W1734" s="953"/>
      <c r="X1734" s="268"/>
      <c r="Y1734" s="268"/>
      <c r="Z1734" s="267"/>
      <c r="AA1734" s="268"/>
      <c r="AB1734" s="268"/>
      <c r="AC1734" s="269"/>
      <c r="AD1734" s="267"/>
      <c r="AE1734" s="268"/>
      <c r="AF1734" s="268"/>
      <c r="AG1734" s="269"/>
    </row>
    <row r="1735" spans="1:33" s="29" customFormat="1" ht="14.25" customHeight="1" x14ac:dyDescent="0.2">
      <c r="A1735" s="43"/>
      <c r="B1735" s="43"/>
      <c r="C1735" s="1397"/>
      <c r="D1735" s="1397"/>
      <c r="E1735" s="53">
        <v>820</v>
      </c>
      <c r="F1735" s="105"/>
      <c r="G1735" s="972"/>
      <c r="H1735" s="972"/>
      <c r="I1735" s="961" t="s">
        <v>522</v>
      </c>
      <c r="J1735" s="962"/>
      <c r="K1735" s="962"/>
      <c r="L1735" s="962"/>
      <c r="M1735" s="962"/>
      <c r="N1735" s="962"/>
      <c r="O1735" s="962"/>
      <c r="P1735" s="962"/>
      <c r="Q1735" s="963"/>
      <c r="R1735" s="953"/>
      <c r="S1735" s="953"/>
      <c r="T1735" s="953"/>
      <c r="U1735" s="953"/>
      <c r="V1735" s="953"/>
      <c r="W1735" s="953"/>
      <c r="X1735" s="268"/>
      <c r="Y1735" s="268"/>
      <c r="Z1735" s="267"/>
      <c r="AA1735" s="268"/>
      <c r="AB1735" s="268"/>
      <c r="AC1735" s="269"/>
      <c r="AD1735" s="267"/>
      <c r="AE1735" s="268"/>
      <c r="AF1735" s="268"/>
      <c r="AG1735" s="269"/>
    </row>
    <row r="1736" spans="1:33" s="29" customFormat="1" ht="14.25" customHeight="1" x14ac:dyDescent="0.2">
      <c r="A1736" s="43"/>
      <c r="B1736" s="43"/>
      <c r="C1736" s="1385"/>
      <c r="D1736" s="1385"/>
      <c r="E1736" s="110"/>
      <c r="F1736" s="131" t="s">
        <v>1109</v>
      </c>
      <c r="G1736" s="1396">
        <v>481</v>
      </c>
      <c r="H1736" s="1396"/>
      <c r="I1736" s="264" t="s">
        <v>130</v>
      </c>
      <c r="J1736" s="265"/>
      <c r="K1736" s="265"/>
      <c r="L1736" s="265"/>
      <c r="M1736" s="265"/>
      <c r="N1736" s="265"/>
      <c r="O1736" s="265"/>
      <c r="P1736" s="265"/>
      <c r="Q1736" s="266"/>
      <c r="R1736" s="953">
        <v>400000</v>
      </c>
      <c r="S1736" s="953"/>
      <c r="T1736" s="953"/>
      <c r="U1736" s="953">
        <v>245350.81</v>
      </c>
      <c r="V1736" s="953"/>
      <c r="W1736" s="953"/>
      <c r="X1736" s="1345">
        <f t="shared" si="88"/>
        <v>0.61337702500000002</v>
      </c>
      <c r="Y1736" s="1345"/>
      <c r="Z1736" s="267"/>
      <c r="AA1736" s="268"/>
      <c r="AB1736" s="268"/>
      <c r="AC1736" s="269"/>
      <c r="AD1736" s="267">
        <f t="shared" si="89"/>
        <v>245350.81</v>
      </c>
      <c r="AE1736" s="268"/>
      <c r="AF1736" s="268"/>
      <c r="AG1736" s="269"/>
    </row>
    <row r="1737" spans="1:33" s="29" customFormat="1" ht="14.25" customHeight="1" x14ac:dyDescent="0.2">
      <c r="A1737" s="43"/>
      <c r="B1737" s="43"/>
      <c r="C1737" s="1385"/>
      <c r="D1737" s="1385"/>
      <c r="E1737" s="110"/>
      <c r="F1737" s="131"/>
      <c r="G1737" s="1725"/>
      <c r="H1737" s="1725"/>
      <c r="I1737" s="1636" t="s">
        <v>868</v>
      </c>
      <c r="J1737" s="1637"/>
      <c r="K1737" s="1637"/>
      <c r="L1737" s="1637"/>
      <c r="M1737" s="1637"/>
      <c r="N1737" s="1637"/>
      <c r="O1737" s="1637"/>
      <c r="P1737" s="1637"/>
      <c r="Q1737" s="1638"/>
      <c r="R1737" s="953"/>
      <c r="S1737" s="953"/>
      <c r="T1737" s="953"/>
      <c r="U1737" s="953"/>
      <c r="V1737" s="953"/>
      <c r="W1737" s="953"/>
      <c r="X1737" s="268"/>
      <c r="Y1737" s="268"/>
      <c r="Z1737" s="267"/>
      <c r="AA1737" s="268"/>
      <c r="AB1737" s="268"/>
      <c r="AC1737" s="269"/>
      <c r="AD1737" s="267"/>
      <c r="AE1737" s="268"/>
      <c r="AF1737" s="268"/>
      <c r="AG1737" s="269"/>
    </row>
    <row r="1738" spans="1:33" s="29" customFormat="1" ht="14.25" customHeight="1" x14ac:dyDescent="0.2">
      <c r="A1738" s="43"/>
      <c r="B1738" s="43"/>
      <c r="C1738" s="1385"/>
      <c r="D1738" s="1385"/>
      <c r="E1738" s="110"/>
      <c r="F1738" s="131"/>
      <c r="G1738" s="1625" t="s">
        <v>313</v>
      </c>
      <c r="H1738" s="1625"/>
      <c r="I1738" s="1636" t="s">
        <v>321</v>
      </c>
      <c r="J1738" s="1637"/>
      <c r="K1738" s="1637"/>
      <c r="L1738" s="1637"/>
      <c r="M1738" s="1637"/>
      <c r="N1738" s="1637"/>
      <c r="O1738" s="1637"/>
      <c r="P1738" s="1637"/>
      <c r="Q1738" s="1638"/>
      <c r="R1738" s="953">
        <f>SUM(R1736:R1737)</f>
        <v>400000</v>
      </c>
      <c r="S1738" s="953"/>
      <c r="T1738" s="953"/>
      <c r="U1738" s="953">
        <f>SUM(U1736:U1737)</f>
        <v>245350.81</v>
      </c>
      <c r="V1738" s="953"/>
      <c r="W1738" s="953"/>
      <c r="X1738" s="1345">
        <f t="shared" si="88"/>
        <v>0.61337702500000002</v>
      </c>
      <c r="Y1738" s="1345"/>
      <c r="Z1738" s="267"/>
      <c r="AA1738" s="268"/>
      <c r="AB1738" s="268"/>
      <c r="AC1738" s="269"/>
      <c r="AD1738" s="267">
        <f t="shared" si="89"/>
        <v>245350.81</v>
      </c>
      <c r="AE1738" s="268"/>
      <c r="AF1738" s="268"/>
      <c r="AG1738" s="269"/>
    </row>
    <row r="1739" spans="1:33" s="29" customFormat="1" ht="14.25" customHeight="1" x14ac:dyDescent="0.2">
      <c r="A1739" s="43"/>
      <c r="B1739" s="43"/>
      <c r="C1739" s="1385"/>
      <c r="D1739" s="1385"/>
      <c r="E1739" s="110"/>
      <c r="F1739" s="131"/>
      <c r="G1739" s="1625"/>
      <c r="H1739" s="1625"/>
      <c r="I1739" s="1633" t="s">
        <v>823</v>
      </c>
      <c r="J1739" s="1634"/>
      <c r="K1739" s="1634"/>
      <c r="L1739" s="1634"/>
      <c r="M1739" s="1634"/>
      <c r="N1739" s="1634"/>
      <c r="O1739" s="1634"/>
      <c r="P1739" s="1634"/>
      <c r="Q1739" s="1635"/>
      <c r="R1739" s="1401">
        <f>SUM(R1738)</f>
        <v>400000</v>
      </c>
      <c r="S1739" s="1401"/>
      <c r="T1739" s="1401"/>
      <c r="U1739" s="1401">
        <f>SUM(U1738)</f>
        <v>245350.81</v>
      </c>
      <c r="V1739" s="1401"/>
      <c r="W1739" s="1401"/>
      <c r="X1739" s="1386">
        <f t="shared" si="88"/>
        <v>0.61337702500000002</v>
      </c>
      <c r="Y1739" s="1386"/>
      <c r="Z1739" s="991"/>
      <c r="AA1739" s="992"/>
      <c r="AB1739" s="992"/>
      <c r="AC1739" s="993"/>
      <c r="AD1739" s="991">
        <f t="shared" si="89"/>
        <v>245350.81</v>
      </c>
      <c r="AE1739" s="992"/>
      <c r="AF1739" s="992"/>
      <c r="AG1739" s="993"/>
    </row>
    <row r="1740" spans="1:33" s="29" customFormat="1" ht="27.75" customHeight="1" x14ac:dyDescent="0.2">
      <c r="A1740" s="43"/>
      <c r="B1740" s="43"/>
      <c r="C1740" s="1385" t="s">
        <v>772</v>
      </c>
      <c r="D1740" s="1385"/>
      <c r="E1740" s="110"/>
      <c r="F1740" s="131"/>
      <c r="G1740" s="1629"/>
      <c r="H1740" s="1629"/>
      <c r="I1740" s="1633" t="s">
        <v>265</v>
      </c>
      <c r="J1740" s="1634"/>
      <c r="K1740" s="1634"/>
      <c r="L1740" s="1634"/>
      <c r="M1740" s="1634"/>
      <c r="N1740" s="1634"/>
      <c r="O1740" s="1634"/>
      <c r="P1740" s="1634"/>
      <c r="Q1740" s="1635"/>
      <c r="R1740" s="953"/>
      <c r="S1740" s="953"/>
      <c r="T1740" s="953"/>
      <c r="U1740" s="953"/>
      <c r="V1740" s="953"/>
      <c r="W1740" s="953"/>
      <c r="X1740" s="268"/>
      <c r="Y1740" s="268"/>
      <c r="Z1740" s="267"/>
      <c r="AA1740" s="268"/>
      <c r="AB1740" s="268"/>
      <c r="AC1740" s="269"/>
      <c r="AD1740" s="267"/>
      <c r="AE1740" s="268"/>
      <c r="AF1740" s="268"/>
      <c r="AG1740" s="269"/>
    </row>
    <row r="1741" spans="1:33" s="29" customFormat="1" ht="15" customHeight="1" x14ac:dyDescent="0.2">
      <c r="A1741" s="43"/>
      <c r="B1741" s="43"/>
      <c r="C1741" s="1397"/>
      <c r="D1741" s="1397"/>
      <c r="E1741" s="53">
        <v>820</v>
      </c>
      <c r="F1741" s="105"/>
      <c r="G1741" s="972"/>
      <c r="H1741" s="972"/>
      <c r="I1741" s="961" t="s">
        <v>522</v>
      </c>
      <c r="J1741" s="962"/>
      <c r="K1741" s="962"/>
      <c r="L1741" s="962"/>
      <c r="M1741" s="962"/>
      <c r="N1741" s="962"/>
      <c r="O1741" s="962"/>
      <c r="P1741" s="962"/>
      <c r="Q1741" s="963"/>
      <c r="R1741" s="953"/>
      <c r="S1741" s="953"/>
      <c r="T1741" s="953"/>
      <c r="U1741" s="953"/>
      <c r="V1741" s="953"/>
      <c r="W1741" s="953"/>
      <c r="X1741" s="268"/>
      <c r="Y1741" s="268"/>
      <c r="Z1741" s="267"/>
      <c r="AA1741" s="268"/>
      <c r="AB1741" s="268"/>
      <c r="AC1741" s="269"/>
      <c r="AD1741" s="267"/>
      <c r="AE1741" s="268"/>
      <c r="AF1741" s="268"/>
      <c r="AG1741" s="269"/>
    </row>
    <row r="1742" spans="1:33" s="29" customFormat="1" ht="15" customHeight="1" x14ac:dyDescent="0.2">
      <c r="A1742" s="43"/>
      <c r="B1742" s="43"/>
      <c r="C1742" s="1385"/>
      <c r="D1742" s="1385"/>
      <c r="E1742" s="110"/>
      <c r="F1742" s="131" t="s">
        <v>1110</v>
      </c>
      <c r="G1742" s="1396">
        <v>424</v>
      </c>
      <c r="H1742" s="1396"/>
      <c r="I1742" s="264" t="s">
        <v>118</v>
      </c>
      <c r="J1742" s="265"/>
      <c r="K1742" s="265"/>
      <c r="L1742" s="265"/>
      <c r="M1742" s="265"/>
      <c r="N1742" s="265"/>
      <c r="O1742" s="265"/>
      <c r="P1742" s="265"/>
      <c r="Q1742" s="266"/>
      <c r="R1742" s="953">
        <v>3480000</v>
      </c>
      <c r="S1742" s="953"/>
      <c r="T1742" s="953"/>
      <c r="U1742" s="953">
        <v>3480000</v>
      </c>
      <c r="V1742" s="953"/>
      <c r="W1742" s="953"/>
      <c r="X1742" s="1345">
        <f t="shared" ref="X1742:X1805" si="91">(U1742/R1742)</f>
        <v>1</v>
      </c>
      <c r="Y1742" s="1345"/>
      <c r="Z1742" s="267"/>
      <c r="AA1742" s="268"/>
      <c r="AB1742" s="268"/>
      <c r="AC1742" s="269"/>
      <c r="AD1742" s="267">
        <f t="shared" si="89"/>
        <v>3480000</v>
      </c>
      <c r="AE1742" s="268"/>
      <c r="AF1742" s="268"/>
      <c r="AG1742" s="269"/>
    </row>
    <row r="1743" spans="1:33" s="29" customFormat="1" ht="15" customHeight="1" x14ac:dyDescent="0.2">
      <c r="A1743" s="43"/>
      <c r="B1743" s="43"/>
      <c r="C1743" s="1385"/>
      <c r="D1743" s="1385"/>
      <c r="E1743" s="110"/>
      <c r="F1743" s="131"/>
      <c r="G1743" s="1625"/>
      <c r="H1743" s="1625"/>
      <c r="I1743" s="1636" t="s">
        <v>867</v>
      </c>
      <c r="J1743" s="1637"/>
      <c r="K1743" s="1637"/>
      <c r="L1743" s="1637"/>
      <c r="M1743" s="1637"/>
      <c r="N1743" s="1637"/>
      <c r="O1743" s="1637"/>
      <c r="P1743" s="1637"/>
      <c r="Q1743" s="1638"/>
      <c r="R1743" s="953"/>
      <c r="S1743" s="953"/>
      <c r="T1743" s="953"/>
      <c r="U1743" s="953"/>
      <c r="V1743" s="953"/>
      <c r="W1743" s="953"/>
      <c r="X1743" s="268"/>
      <c r="Y1743" s="268"/>
      <c r="Z1743" s="267"/>
      <c r="AA1743" s="268"/>
      <c r="AB1743" s="268"/>
      <c r="AC1743" s="269"/>
      <c r="AD1743" s="267"/>
      <c r="AE1743" s="268"/>
      <c r="AF1743" s="268"/>
      <c r="AG1743" s="269"/>
    </row>
    <row r="1744" spans="1:33" s="29" customFormat="1" ht="14.25" customHeight="1" x14ac:dyDescent="0.2">
      <c r="A1744" s="43"/>
      <c r="B1744" s="43"/>
      <c r="C1744" s="1385"/>
      <c r="D1744" s="1385"/>
      <c r="E1744" s="110"/>
      <c r="F1744" s="131"/>
      <c r="G1744" s="1625" t="s">
        <v>313</v>
      </c>
      <c r="H1744" s="1625"/>
      <c r="I1744" s="1636" t="s">
        <v>321</v>
      </c>
      <c r="J1744" s="1637"/>
      <c r="K1744" s="1637"/>
      <c r="L1744" s="1637"/>
      <c r="M1744" s="1637"/>
      <c r="N1744" s="1637"/>
      <c r="O1744" s="1637"/>
      <c r="P1744" s="1637"/>
      <c r="Q1744" s="1638"/>
      <c r="R1744" s="953">
        <v>2500000</v>
      </c>
      <c r="S1744" s="953"/>
      <c r="T1744" s="953"/>
      <c r="U1744" s="953">
        <v>2500000</v>
      </c>
      <c r="V1744" s="953"/>
      <c r="W1744" s="953"/>
      <c r="X1744" s="1345">
        <f t="shared" si="91"/>
        <v>1</v>
      </c>
      <c r="Y1744" s="1345"/>
      <c r="Z1744" s="267"/>
      <c r="AA1744" s="268"/>
      <c r="AB1744" s="268"/>
      <c r="AC1744" s="269"/>
      <c r="AD1744" s="267">
        <f t="shared" si="89"/>
        <v>2500000</v>
      </c>
      <c r="AE1744" s="268"/>
      <c r="AF1744" s="268"/>
      <c r="AG1744" s="269"/>
    </row>
    <row r="1745" spans="1:33" s="29" customFormat="1" ht="14.25" customHeight="1" x14ac:dyDescent="0.2">
      <c r="A1745" s="43"/>
      <c r="B1745" s="43"/>
      <c r="C1745" s="262"/>
      <c r="D1745" s="262"/>
      <c r="E1745" s="110"/>
      <c r="F1745" s="106"/>
      <c r="G1745" s="263" t="s">
        <v>361</v>
      </c>
      <c r="H1745" s="263"/>
      <c r="I1745" s="1542" t="s">
        <v>362</v>
      </c>
      <c r="J1745" s="1543"/>
      <c r="K1745" s="1543"/>
      <c r="L1745" s="1543"/>
      <c r="M1745" s="1543"/>
      <c r="N1745" s="1543"/>
      <c r="O1745" s="1543"/>
      <c r="P1745" s="1543"/>
      <c r="Q1745" s="1544"/>
      <c r="R1745" s="953">
        <v>980000</v>
      </c>
      <c r="S1745" s="953"/>
      <c r="T1745" s="953"/>
      <c r="U1745" s="953">
        <v>980000</v>
      </c>
      <c r="V1745" s="953"/>
      <c r="W1745" s="953"/>
      <c r="X1745" s="1345">
        <f t="shared" si="91"/>
        <v>1</v>
      </c>
      <c r="Y1745" s="1345"/>
      <c r="Z1745" s="267"/>
      <c r="AA1745" s="268"/>
      <c r="AB1745" s="268"/>
      <c r="AC1745" s="269"/>
      <c r="AD1745" s="267"/>
      <c r="AE1745" s="268"/>
      <c r="AF1745" s="268"/>
      <c r="AG1745" s="269"/>
    </row>
    <row r="1746" spans="1:33" s="29" customFormat="1" ht="14.25" customHeight="1" x14ac:dyDescent="0.2">
      <c r="A1746" s="43"/>
      <c r="B1746" s="43"/>
      <c r="C1746" s="1385"/>
      <c r="D1746" s="1385"/>
      <c r="E1746" s="110"/>
      <c r="F1746" s="131"/>
      <c r="G1746" s="1629"/>
      <c r="H1746" s="1629"/>
      <c r="I1746" s="1633" t="s">
        <v>820</v>
      </c>
      <c r="J1746" s="1634"/>
      <c r="K1746" s="1634"/>
      <c r="L1746" s="1634"/>
      <c r="M1746" s="1634"/>
      <c r="N1746" s="1634"/>
      <c r="O1746" s="1634"/>
      <c r="P1746" s="1634"/>
      <c r="Q1746" s="1635"/>
      <c r="R1746" s="1401">
        <f>SUM(R1744+R1745)</f>
        <v>3480000</v>
      </c>
      <c r="S1746" s="1401"/>
      <c r="T1746" s="1401"/>
      <c r="U1746" s="1401">
        <f>SUM(U1744+U1745)</f>
        <v>3480000</v>
      </c>
      <c r="V1746" s="1401"/>
      <c r="W1746" s="1401"/>
      <c r="X1746" s="1386">
        <f t="shared" si="91"/>
        <v>1</v>
      </c>
      <c r="Y1746" s="1386"/>
      <c r="Z1746" s="991"/>
      <c r="AA1746" s="992"/>
      <c r="AB1746" s="992"/>
      <c r="AC1746" s="993"/>
      <c r="AD1746" s="991">
        <f t="shared" ref="AD1746:AD1809" si="92">U1746+Z1746</f>
        <v>3480000</v>
      </c>
      <c r="AE1746" s="992"/>
      <c r="AF1746" s="992"/>
      <c r="AG1746" s="993"/>
    </row>
    <row r="1747" spans="1:33" s="29" customFormat="1" ht="14.25" customHeight="1" x14ac:dyDescent="0.2">
      <c r="A1747" s="43"/>
      <c r="B1747" s="43"/>
      <c r="C1747" s="1385" t="s">
        <v>1289</v>
      </c>
      <c r="D1747" s="1385"/>
      <c r="E1747" s="110"/>
      <c r="F1747" s="131"/>
      <c r="G1747" s="1629"/>
      <c r="H1747" s="1629"/>
      <c r="I1747" s="1633" t="s">
        <v>739</v>
      </c>
      <c r="J1747" s="1634"/>
      <c r="K1747" s="1634"/>
      <c r="L1747" s="1634"/>
      <c r="M1747" s="1634"/>
      <c r="N1747" s="1634"/>
      <c r="O1747" s="1634"/>
      <c r="P1747" s="1634"/>
      <c r="Q1747" s="1635"/>
      <c r="R1747" s="953"/>
      <c r="S1747" s="953"/>
      <c r="T1747" s="953"/>
      <c r="U1747" s="953"/>
      <c r="V1747" s="953"/>
      <c r="W1747" s="953"/>
      <c r="X1747" s="268"/>
      <c r="Y1747" s="268"/>
      <c r="Z1747" s="267"/>
      <c r="AA1747" s="268"/>
      <c r="AB1747" s="268"/>
      <c r="AC1747" s="269"/>
      <c r="AD1747" s="267"/>
      <c r="AE1747" s="268"/>
      <c r="AF1747" s="268"/>
      <c r="AG1747" s="269"/>
    </row>
    <row r="1748" spans="1:33" s="29" customFormat="1" ht="14.25" customHeight="1" x14ac:dyDescent="0.2">
      <c r="A1748" s="43"/>
      <c r="B1748" s="43"/>
      <c r="C1748" s="1397"/>
      <c r="D1748" s="1397"/>
      <c r="E1748" s="53">
        <v>820</v>
      </c>
      <c r="F1748" s="105"/>
      <c r="G1748" s="972"/>
      <c r="H1748" s="972"/>
      <c r="I1748" s="961" t="s">
        <v>522</v>
      </c>
      <c r="J1748" s="962"/>
      <c r="K1748" s="962"/>
      <c r="L1748" s="962"/>
      <c r="M1748" s="962"/>
      <c r="N1748" s="962"/>
      <c r="O1748" s="962"/>
      <c r="P1748" s="962"/>
      <c r="Q1748" s="963"/>
      <c r="R1748" s="953"/>
      <c r="S1748" s="953"/>
      <c r="T1748" s="953"/>
      <c r="U1748" s="953"/>
      <c r="V1748" s="953"/>
      <c r="W1748" s="953"/>
      <c r="X1748" s="268"/>
      <c r="Y1748" s="268"/>
      <c r="Z1748" s="267"/>
      <c r="AA1748" s="268"/>
      <c r="AB1748" s="268"/>
      <c r="AC1748" s="269"/>
      <c r="AD1748" s="267"/>
      <c r="AE1748" s="268"/>
      <c r="AF1748" s="268"/>
      <c r="AG1748" s="269"/>
    </row>
    <row r="1749" spans="1:33" s="29" customFormat="1" ht="14.25" customHeight="1" x14ac:dyDescent="0.2">
      <c r="A1749" s="43"/>
      <c r="B1749" s="43"/>
      <c r="C1749" s="1385"/>
      <c r="D1749" s="1385"/>
      <c r="E1749" s="110"/>
      <c r="F1749" s="131" t="s">
        <v>1111</v>
      </c>
      <c r="G1749" s="1396">
        <v>424</v>
      </c>
      <c r="H1749" s="1396"/>
      <c r="I1749" s="264" t="s">
        <v>118</v>
      </c>
      <c r="J1749" s="265"/>
      <c r="K1749" s="265"/>
      <c r="L1749" s="265"/>
      <c r="M1749" s="265"/>
      <c r="N1749" s="265"/>
      <c r="O1749" s="265"/>
      <c r="P1749" s="265"/>
      <c r="Q1749" s="266"/>
      <c r="R1749" s="953">
        <v>1700000</v>
      </c>
      <c r="S1749" s="953"/>
      <c r="T1749" s="953"/>
      <c r="U1749" s="953">
        <v>1700000</v>
      </c>
      <c r="V1749" s="953"/>
      <c r="W1749" s="953"/>
      <c r="X1749" s="1345">
        <f t="shared" si="91"/>
        <v>1</v>
      </c>
      <c r="Y1749" s="1345"/>
      <c r="Z1749" s="267"/>
      <c r="AA1749" s="268"/>
      <c r="AB1749" s="268"/>
      <c r="AC1749" s="269"/>
      <c r="AD1749" s="267">
        <f t="shared" si="92"/>
        <v>1700000</v>
      </c>
      <c r="AE1749" s="268"/>
      <c r="AF1749" s="268"/>
      <c r="AG1749" s="269"/>
    </row>
    <row r="1750" spans="1:33" s="29" customFormat="1" ht="14.25" customHeight="1" x14ac:dyDescent="0.2">
      <c r="A1750" s="43"/>
      <c r="B1750" s="43"/>
      <c r="C1750" s="1385"/>
      <c r="D1750" s="1385"/>
      <c r="E1750" s="110"/>
      <c r="F1750" s="131"/>
      <c r="G1750" s="1625"/>
      <c r="H1750" s="1625"/>
      <c r="I1750" s="1636" t="s">
        <v>866</v>
      </c>
      <c r="J1750" s="1637"/>
      <c r="K1750" s="1637"/>
      <c r="L1750" s="1637"/>
      <c r="M1750" s="1637"/>
      <c r="N1750" s="1637"/>
      <c r="O1750" s="1637"/>
      <c r="P1750" s="1637"/>
      <c r="Q1750" s="1638"/>
      <c r="R1750" s="953"/>
      <c r="S1750" s="953"/>
      <c r="T1750" s="953"/>
      <c r="U1750" s="953"/>
      <c r="V1750" s="953"/>
      <c r="W1750" s="953"/>
      <c r="X1750" s="268"/>
      <c r="Y1750" s="268"/>
      <c r="Z1750" s="267"/>
      <c r="AA1750" s="268"/>
      <c r="AB1750" s="268"/>
      <c r="AC1750" s="269"/>
      <c r="AD1750" s="267"/>
      <c r="AE1750" s="268"/>
      <c r="AF1750" s="268"/>
      <c r="AG1750" s="269"/>
    </row>
    <row r="1751" spans="1:33" s="29" customFormat="1" ht="15.75" customHeight="1" x14ac:dyDescent="0.2">
      <c r="A1751" s="43"/>
      <c r="B1751" s="43"/>
      <c r="C1751" s="1385"/>
      <c r="D1751" s="1385"/>
      <c r="E1751" s="110"/>
      <c r="F1751" s="131"/>
      <c r="G1751" s="1625" t="s">
        <v>313</v>
      </c>
      <c r="H1751" s="1625"/>
      <c r="I1751" s="1636" t="s">
        <v>321</v>
      </c>
      <c r="J1751" s="1637"/>
      <c r="K1751" s="1637"/>
      <c r="L1751" s="1637"/>
      <c r="M1751" s="1637"/>
      <c r="N1751" s="1637"/>
      <c r="O1751" s="1637"/>
      <c r="P1751" s="1637"/>
      <c r="Q1751" s="1638"/>
      <c r="R1751" s="953">
        <f>+R1749</f>
        <v>1700000</v>
      </c>
      <c r="S1751" s="953"/>
      <c r="T1751" s="953"/>
      <c r="U1751" s="953">
        <f>+U1749</f>
        <v>1700000</v>
      </c>
      <c r="V1751" s="953"/>
      <c r="W1751" s="953"/>
      <c r="X1751" s="1345">
        <f t="shared" si="91"/>
        <v>1</v>
      </c>
      <c r="Y1751" s="1345"/>
      <c r="Z1751" s="267"/>
      <c r="AA1751" s="268"/>
      <c r="AB1751" s="268"/>
      <c r="AC1751" s="269"/>
      <c r="AD1751" s="267">
        <f t="shared" si="92"/>
        <v>1700000</v>
      </c>
      <c r="AE1751" s="268"/>
      <c r="AF1751" s="268"/>
      <c r="AG1751" s="269"/>
    </row>
    <row r="1752" spans="1:33" s="29" customFormat="1" ht="15.75" customHeight="1" x14ac:dyDescent="0.2">
      <c r="A1752" s="43"/>
      <c r="B1752" s="43"/>
      <c r="C1752" s="1385"/>
      <c r="D1752" s="1385"/>
      <c r="E1752" s="110"/>
      <c r="F1752" s="131"/>
      <c r="G1752" s="1629"/>
      <c r="H1752" s="1629"/>
      <c r="I1752" s="1633" t="s">
        <v>819</v>
      </c>
      <c r="J1752" s="1634"/>
      <c r="K1752" s="1634"/>
      <c r="L1752" s="1634"/>
      <c r="M1752" s="1634"/>
      <c r="N1752" s="1634"/>
      <c r="O1752" s="1634"/>
      <c r="P1752" s="1634"/>
      <c r="Q1752" s="1635"/>
      <c r="R1752" s="1401">
        <f>SUM(R1751)</f>
        <v>1700000</v>
      </c>
      <c r="S1752" s="1401"/>
      <c r="T1752" s="1401"/>
      <c r="U1752" s="1401">
        <f>SUM(U1751)</f>
        <v>1700000</v>
      </c>
      <c r="V1752" s="1401"/>
      <c r="W1752" s="1401"/>
      <c r="X1752" s="1386">
        <f t="shared" si="91"/>
        <v>1</v>
      </c>
      <c r="Y1752" s="1386"/>
      <c r="Z1752" s="991"/>
      <c r="AA1752" s="992"/>
      <c r="AB1752" s="992"/>
      <c r="AC1752" s="993"/>
      <c r="AD1752" s="991">
        <f t="shared" si="92"/>
        <v>1700000</v>
      </c>
      <c r="AE1752" s="992"/>
      <c r="AF1752" s="992"/>
      <c r="AG1752" s="993"/>
    </row>
    <row r="1753" spans="1:33" s="29" customFormat="1" ht="24" customHeight="1" x14ac:dyDescent="0.2">
      <c r="A1753" s="43"/>
      <c r="B1753" s="43"/>
      <c r="C1753" s="1385" t="s">
        <v>773</v>
      </c>
      <c r="D1753" s="1385"/>
      <c r="E1753" s="110"/>
      <c r="F1753" s="131"/>
      <c r="G1753" s="1629"/>
      <c r="H1753" s="1629"/>
      <c r="I1753" s="1633" t="s">
        <v>680</v>
      </c>
      <c r="J1753" s="1634"/>
      <c r="K1753" s="1634"/>
      <c r="L1753" s="1634"/>
      <c r="M1753" s="1634"/>
      <c r="N1753" s="1634"/>
      <c r="O1753" s="1634"/>
      <c r="P1753" s="1634"/>
      <c r="Q1753" s="1635"/>
      <c r="R1753" s="953"/>
      <c r="S1753" s="953"/>
      <c r="T1753" s="953"/>
      <c r="U1753" s="953"/>
      <c r="V1753" s="953"/>
      <c r="W1753" s="953"/>
      <c r="X1753" s="268"/>
      <c r="Y1753" s="268"/>
      <c r="Z1753" s="267"/>
      <c r="AA1753" s="268"/>
      <c r="AB1753" s="268"/>
      <c r="AC1753" s="269"/>
      <c r="AD1753" s="267"/>
      <c r="AE1753" s="268"/>
      <c r="AF1753" s="268"/>
      <c r="AG1753" s="269"/>
    </row>
    <row r="1754" spans="1:33" s="29" customFormat="1" ht="14.25" customHeight="1" x14ac:dyDescent="0.2">
      <c r="A1754" s="43"/>
      <c r="B1754" s="43"/>
      <c r="C1754" s="1397"/>
      <c r="D1754" s="1397"/>
      <c r="E1754" s="53">
        <v>820</v>
      </c>
      <c r="F1754" s="105"/>
      <c r="G1754" s="972"/>
      <c r="H1754" s="972"/>
      <c r="I1754" s="961" t="s">
        <v>522</v>
      </c>
      <c r="J1754" s="962"/>
      <c r="K1754" s="962"/>
      <c r="L1754" s="962"/>
      <c r="M1754" s="962"/>
      <c r="N1754" s="962"/>
      <c r="O1754" s="962"/>
      <c r="P1754" s="962"/>
      <c r="Q1754" s="963"/>
      <c r="R1754" s="953"/>
      <c r="S1754" s="953"/>
      <c r="T1754" s="953"/>
      <c r="U1754" s="953"/>
      <c r="V1754" s="953"/>
      <c r="W1754" s="953"/>
      <c r="X1754" s="268"/>
      <c r="Y1754" s="268"/>
      <c r="Z1754" s="267"/>
      <c r="AA1754" s="268"/>
      <c r="AB1754" s="268"/>
      <c r="AC1754" s="269"/>
      <c r="AD1754" s="267"/>
      <c r="AE1754" s="268"/>
      <c r="AF1754" s="268"/>
      <c r="AG1754" s="269"/>
    </row>
    <row r="1755" spans="1:33" s="29" customFormat="1" ht="14.25" customHeight="1" x14ac:dyDescent="0.2">
      <c r="A1755" s="43"/>
      <c r="B1755" s="43"/>
      <c r="C1755" s="1385"/>
      <c r="D1755" s="1385"/>
      <c r="E1755" s="110"/>
      <c r="F1755" s="131" t="s">
        <v>1112</v>
      </c>
      <c r="G1755" s="1396">
        <v>424</v>
      </c>
      <c r="H1755" s="1396"/>
      <c r="I1755" s="264" t="s">
        <v>118</v>
      </c>
      <c r="J1755" s="265"/>
      <c r="K1755" s="265"/>
      <c r="L1755" s="265"/>
      <c r="M1755" s="265"/>
      <c r="N1755" s="265"/>
      <c r="O1755" s="265"/>
      <c r="P1755" s="265"/>
      <c r="Q1755" s="266"/>
      <c r="R1755" s="953">
        <v>300000</v>
      </c>
      <c r="S1755" s="953"/>
      <c r="T1755" s="953"/>
      <c r="U1755" s="953">
        <v>245270.2</v>
      </c>
      <c r="V1755" s="953"/>
      <c r="W1755" s="953"/>
      <c r="X1755" s="1345">
        <f t="shared" si="91"/>
        <v>0.81756733333333342</v>
      </c>
      <c r="Y1755" s="1345"/>
      <c r="Z1755" s="267"/>
      <c r="AA1755" s="268"/>
      <c r="AB1755" s="268"/>
      <c r="AC1755" s="269"/>
      <c r="AD1755" s="267">
        <f t="shared" si="92"/>
        <v>245270.2</v>
      </c>
      <c r="AE1755" s="268"/>
      <c r="AF1755" s="268"/>
      <c r="AG1755" s="269"/>
    </row>
    <row r="1756" spans="1:33" s="29" customFormat="1" ht="14.25" customHeight="1" x14ac:dyDescent="0.2">
      <c r="A1756" s="43"/>
      <c r="B1756" s="43"/>
      <c r="C1756" s="1385"/>
      <c r="D1756" s="1385"/>
      <c r="E1756" s="110"/>
      <c r="F1756" s="131"/>
      <c r="G1756" s="1625"/>
      <c r="H1756" s="1625"/>
      <c r="I1756" s="1636" t="s">
        <v>865</v>
      </c>
      <c r="J1756" s="1637"/>
      <c r="K1756" s="1637"/>
      <c r="L1756" s="1637"/>
      <c r="M1756" s="1637"/>
      <c r="N1756" s="1637"/>
      <c r="O1756" s="1637"/>
      <c r="P1756" s="1637"/>
      <c r="Q1756" s="1638"/>
      <c r="R1756" s="953"/>
      <c r="S1756" s="953"/>
      <c r="T1756" s="953"/>
      <c r="U1756" s="953"/>
      <c r="V1756" s="953"/>
      <c r="W1756" s="953"/>
      <c r="X1756" s="268"/>
      <c r="Y1756" s="268"/>
      <c r="Z1756" s="267"/>
      <c r="AA1756" s="268"/>
      <c r="AB1756" s="268"/>
      <c r="AC1756" s="269"/>
      <c r="AD1756" s="267"/>
      <c r="AE1756" s="268"/>
      <c r="AF1756" s="268"/>
      <c r="AG1756" s="269"/>
    </row>
    <row r="1757" spans="1:33" s="29" customFormat="1" ht="15.75" customHeight="1" x14ac:dyDescent="0.2">
      <c r="A1757" s="43"/>
      <c r="B1757" s="43"/>
      <c r="C1757" s="1385"/>
      <c r="D1757" s="1385"/>
      <c r="E1757" s="110"/>
      <c r="F1757" s="131"/>
      <c r="G1757" s="1625" t="s">
        <v>313</v>
      </c>
      <c r="H1757" s="1625"/>
      <c r="I1757" s="1636" t="s">
        <v>321</v>
      </c>
      <c r="J1757" s="1637"/>
      <c r="K1757" s="1637"/>
      <c r="L1757" s="1637"/>
      <c r="M1757" s="1637"/>
      <c r="N1757" s="1637"/>
      <c r="O1757" s="1637"/>
      <c r="P1757" s="1637"/>
      <c r="Q1757" s="1638"/>
      <c r="R1757" s="953">
        <f>+R1755</f>
        <v>300000</v>
      </c>
      <c r="S1757" s="953"/>
      <c r="T1757" s="953"/>
      <c r="U1757" s="953">
        <f>+U1755</f>
        <v>245270.2</v>
      </c>
      <c r="V1757" s="953"/>
      <c r="W1757" s="953"/>
      <c r="X1757" s="1345">
        <f t="shared" si="91"/>
        <v>0.81756733333333342</v>
      </c>
      <c r="Y1757" s="1345"/>
      <c r="Z1757" s="267"/>
      <c r="AA1757" s="268"/>
      <c r="AB1757" s="268"/>
      <c r="AC1757" s="269"/>
      <c r="AD1757" s="267">
        <f t="shared" si="92"/>
        <v>245270.2</v>
      </c>
      <c r="AE1757" s="268"/>
      <c r="AF1757" s="268"/>
      <c r="AG1757" s="269"/>
    </row>
    <row r="1758" spans="1:33" s="29" customFormat="1" ht="15.75" customHeight="1" x14ac:dyDescent="0.2">
      <c r="A1758" s="43"/>
      <c r="B1758" s="43"/>
      <c r="C1758" s="1385"/>
      <c r="D1758" s="1385"/>
      <c r="E1758" s="110"/>
      <c r="F1758" s="131"/>
      <c r="G1758" s="1629"/>
      <c r="H1758" s="1629"/>
      <c r="I1758" s="1633" t="s">
        <v>818</v>
      </c>
      <c r="J1758" s="1634"/>
      <c r="K1758" s="1634"/>
      <c r="L1758" s="1634"/>
      <c r="M1758" s="1634"/>
      <c r="N1758" s="1634"/>
      <c r="O1758" s="1634"/>
      <c r="P1758" s="1634"/>
      <c r="Q1758" s="1635"/>
      <c r="R1758" s="1401">
        <f>SUM(R1757)</f>
        <v>300000</v>
      </c>
      <c r="S1758" s="1401"/>
      <c r="T1758" s="1401"/>
      <c r="U1758" s="1401">
        <f>SUM(U1757)</f>
        <v>245270.2</v>
      </c>
      <c r="V1758" s="1401"/>
      <c r="W1758" s="1401"/>
      <c r="X1758" s="1386">
        <f t="shared" si="91"/>
        <v>0.81756733333333342</v>
      </c>
      <c r="Y1758" s="1386"/>
      <c r="Z1758" s="991"/>
      <c r="AA1758" s="992"/>
      <c r="AB1758" s="992"/>
      <c r="AC1758" s="993"/>
      <c r="AD1758" s="991">
        <f t="shared" si="92"/>
        <v>245270.2</v>
      </c>
      <c r="AE1758" s="992"/>
      <c r="AF1758" s="992"/>
      <c r="AG1758" s="993"/>
    </row>
    <row r="1759" spans="1:33" s="29" customFormat="1" ht="15.75" customHeight="1" x14ac:dyDescent="0.2">
      <c r="A1759" s="43"/>
      <c r="B1759" s="43"/>
      <c r="C1759" s="1623" t="s">
        <v>774</v>
      </c>
      <c r="D1759" s="1623"/>
      <c r="E1759" s="129"/>
      <c r="F1759" s="30"/>
      <c r="G1759" s="1624"/>
      <c r="H1759" s="1624"/>
      <c r="I1759" s="1553" t="s">
        <v>712</v>
      </c>
      <c r="J1759" s="1554"/>
      <c r="K1759" s="1554"/>
      <c r="L1759" s="1554"/>
      <c r="M1759" s="1554"/>
      <c r="N1759" s="1554"/>
      <c r="O1759" s="1554"/>
      <c r="P1759" s="1554"/>
      <c r="Q1759" s="1554"/>
      <c r="R1759" s="953"/>
      <c r="S1759" s="953"/>
      <c r="T1759" s="953"/>
      <c r="U1759" s="953"/>
      <c r="V1759" s="953"/>
      <c r="W1759" s="953"/>
      <c r="X1759" s="268"/>
      <c r="Y1759" s="268"/>
      <c r="Z1759" s="991"/>
      <c r="AA1759" s="992"/>
      <c r="AB1759" s="992"/>
      <c r="AC1759" s="993"/>
      <c r="AD1759" s="267"/>
      <c r="AE1759" s="268"/>
      <c r="AF1759" s="268"/>
      <c r="AG1759" s="269"/>
    </row>
    <row r="1760" spans="1:33" s="29" customFormat="1" ht="15.75" customHeight="1" x14ac:dyDescent="0.2">
      <c r="A1760" s="43"/>
      <c r="B1760" s="43"/>
      <c r="C1760" s="994"/>
      <c r="D1760" s="994"/>
      <c r="E1760" s="101">
        <v>820</v>
      </c>
      <c r="F1760" s="31"/>
      <c r="G1760" s="1616"/>
      <c r="H1760" s="1616"/>
      <c r="I1760" s="1617" t="s">
        <v>522</v>
      </c>
      <c r="J1760" s="1618"/>
      <c r="K1760" s="1618"/>
      <c r="L1760" s="1618"/>
      <c r="M1760" s="1618"/>
      <c r="N1760" s="1618"/>
      <c r="O1760" s="1618"/>
      <c r="P1760" s="1618"/>
      <c r="Q1760" s="1618"/>
      <c r="R1760" s="953"/>
      <c r="S1760" s="953"/>
      <c r="T1760" s="953"/>
      <c r="U1760" s="953"/>
      <c r="V1760" s="953"/>
      <c r="W1760" s="953"/>
      <c r="X1760" s="268"/>
      <c r="Y1760" s="268"/>
      <c r="Z1760" s="991"/>
      <c r="AA1760" s="992"/>
      <c r="AB1760" s="992"/>
      <c r="AC1760" s="993"/>
      <c r="AD1760" s="267"/>
      <c r="AE1760" s="268"/>
      <c r="AF1760" s="268"/>
      <c r="AG1760" s="269"/>
    </row>
    <row r="1761" spans="1:33" s="29" customFormat="1" ht="15.75" customHeight="1" x14ac:dyDescent="0.2">
      <c r="A1761" s="43"/>
      <c r="B1761" s="43"/>
      <c r="C1761" s="994"/>
      <c r="D1761" s="994"/>
      <c r="E1761" s="129"/>
      <c r="F1761" s="30" t="s">
        <v>1113</v>
      </c>
      <c r="G1761" s="1377">
        <v>424</v>
      </c>
      <c r="H1761" s="1377"/>
      <c r="I1761" s="264" t="s">
        <v>118</v>
      </c>
      <c r="J1761" s="265"/>
      <c r="K1761" s="265"/>
      <c r="L1761" s="265"/>
      <c r="M1761" s="265"/>
      <c r="N1761" s="265"/>
      <c r="O1761" s="265"/>
      <c r="P1761" s="265"/>
      <c r="Q1761" s="266"/>
      <c r="R1761" s="953">
        <v>300000</v>
      </c>
      <c r="S1761" s="953"/>
      <c r="T1761" s="953"/>
      <c r="U1761" s="953">
        <v>300000</v>
      </c>
      <c r="V1761" s="953"/>
      <c r="W1761" s="953"/>
      <c r="X1761" s="1345">
        <f t="shared" si="91"/>
        <v>1</v>
      </c>
      <c r="Y1761" s="1345"/>
      <c r="Z1761" s="991"/>
      <c r="AA1761" s="992"/>
      <c r="AB1761" s="992"/>
      <c r="AC1761" s="993"/>
      <c r="AD1761" s="267">
        <f t="shared" si="92"/>
        <v>300000</v>
      </c>
      <c r="AE1761" s="268"/>
      <c r="AF1761" s="268"/>
      <c r="AG1761" s="269"/>
    </row>
    <row r="1762" spans="1:33" s="29" customFormat="1" ht="15.75" customHeight="1" x14ac:dyDescent="0.2">
      <c r="A1762" s="43"/>
      <c r="B1762" s="43"/>
      <c r="C1762" s="994"/>
      <c r="D1762" s="994"/>
      <c r="E1762" s="129"/>
      <c r="F1762" s="30"/>
      <c r="G1762" s="1377"/>
      <c r="H1762" s="1377"/>
      <c r="I1762" s="1378" t="s">
        <v>864</v>
      </c>
      <c r="J1762" s="1379"/>
      <c r="K1762" s="1379"/>
      <c r="L1762" s="1379"/>
      <c r="M1762" s="1379"/>
      <c r="N1762" s="1379"/>
      <c r="O1762" s="1379"/>
      <c r="P1762" s="1379"/>
      <c r="Q1762" s="1379"/>
      <c r="R1762" s="953"/>
      <c r="S1762" s="953"/>
      <c r="T1762" s="953"/>
      <c r="U1762" s="953"/>
      <c r="V1762" s="953"/>
      <c r="W1762" s="953"/>
      <c r="X1762" s="268"/>
      <c r="Y1762" s="268"/>
      <c r="Z1762" s="991"/>
      <c r="AA1762" s="992"/>
      <c r="AB1762" s="992"/>
      <c r="AC1762" s="993"/>
      <c r="AD1762" s="267"/>
      <c r="AE1762" s="268"/>
      <c r="AF1762" s="268"/>
      <c r="AG1762" s="269"/>
    </row>
    <row r="1763" spans="1:33" s="29" customFormat="1" ht="15.75" customHeight="1" x14ac:dyDescent="0.2">
      <c r="A1763" s="43"/>
      <c r="B1763" s="43"/>
      <c r="C1763" s="994"/>
      <c r="D1763" s="994"/>
      <c r="E1763" s="129"/>
      <c r="F1763" s="30"/>
      <c r="G1763" s="1380" t="s">
        <v>313</v>
      </c>
      <c r="H1763" s="1380"/>
      <c r="I1763" s="1378" t="s">
        <v>363</v>
      </c>
      <c r="J1763" s="1379"/>
      <c r="K1763" s="1379"/>
      <c r="L1763" s="1379"/>
      <c r="M1763" s="1379"/>
      <c r="N1763" s="1379"/>
      <c r="O1763" s="1379"/>
      <c r="P1763" s="1379"/>
      <c r="Q1763" s="1379"/>
      <c r="R1763" s="953">
        <f>SUM(R1761:R1762)</f>
        <v>300000</v>
      </c>
      <c r="S1763" s="953"/>
      <c r="T1763" s="953"/>
      <c r="U1763" s="953">
        <f>SUM(U1761:U1762)</f>
        <v>300000</v>
      </c>
      <c r="V1763" s="953"/>
      <c r="W1763" s="953"/>
      <c r="X1763" s="1345">
        <f t="shared" si="91"/>
        <v>1</v>
      </c>
      <c r="Y1763" s="1345"/>
      <c r="Z1763" s="991"/>
      <c r="AA1763" s="992"/>
      <c r="AB1763" s="992"/>
      <c r="AC1763" s="993"/>
      <c r="AD1763" s="267">
        <f t="shared" si="92"/>
        <v>300000</v>
      </c>
      <c r="AE1763" s="268"/>
      <c r="AF1763" s="268"/>
      <c r="AG1763" s="269"/>
    </row>
    <row r="1764" spans="1:33" s="29" customFormat="1" ht="15.75" customHeight="1" x14ac:dyDescent="0.2">
      <c r="A1764" s="43"/>
      <c r="B1764" s="43"/>
      <c r="C1764" s="994"/>
      <c r="D1764" s="994"/>
      <c r="E1764" s="129"/>
      <c r="F1764" s="30"/>
      <c r="G1764" s="1377"/>
      <c r="H1764" s="1377"/>
      <c r="I1764" s="1553" t="s">
        <v>817</v>
      </c>
      <c r="J1764" s="1554"/>
      <c r="K1764" s="1554"/>
      <c r="L1764" s="1554"/>
      <c r="M1764" s="1554"/>
      <c r="N1764" s="1554"/>
      <c r="O1764" s="1554"/>
      <c r="P1764" s="1554"/>
      <c r="Q1764" s="1554"/>
      <c r="R1764" s="1401">
        <f>SUM(R1763)</f>
        <v>300000</v>
      </c>
      <c r="S1764" s="1401"/>
      <c r="T1764" s="1401"/>
      <c r="U1764" s="1401">
        <f>SUM(U1763)</f>
        <v>300000</v>
      </c>
      <c r="V1764" s="1401"/>
      <c r="W1764" s="1401"/>
      <c r="X1764" s="1386">
        <f t="shared" si="91"/>
        <v>1</v>
      </c>
      <c r="Y1764" s="1386"/>
      <c r="Z1764" s="991"/>
      <c r="AA1764" s="992"/>
      <c r="AB1764" s="992"/>
      <c r="AC1764" s="993"/>
      <c r="AD1764" s="991">
        <f t="shared" si="92"/>
        <v>300000</v>
      </c>
      <c r="AE1764" s="992"/>
      <c r="AF1764" s="992"/>
      <c r="AG1764" s="993"/>
    </row>
    <row r="1765" spans="1:33" s="29" customFormat="1" ht="27" customHeight="1" x14ac:dyDescent="0.2">
      <c r="A1765" s="43"/>
      <c r="B1765" s="43"/>
      <c r="C1765" s="1623" t="s">
        <v>775</v>
      </c>
      <c r="D1765" s="1623"/>
      <c r="E1765" s="129"/>
      <c r="F1765" s="30"/>
      <c r="G1765" s="1624"/>
      <c r="H1765" s="1624"/>
      <c r="I1765" s="1553" t="s">
        <v>756</v>
      </c>
      <c r="J1765" s="1554"/>
      <c r="K1765" s="1554"/>
      <c r="L1765" s="1554"/>
      <c r="M1765" s="1554"/>
      <c r="N1765" s="1554"/>
      <c r="O1765" s="1554"/>
      <c r="P1765" s="1554"/>
      <c r="Q1765" s="1554"/>
      <c r="R1765" s="953"/>
      <c r="S1765" s="953"/>
      <c r="T1765" s="953"/>
      <c r="U1765" s="953"/>
      <c r="V1765" s="953"/>
      <c r="W1765" s="953"/>
      <c r="X1765" s="268"/>
      <c r="Y1765" s="268"/>
      <c r="Z1765" s="991"/>
      <c r="AA1765" s="992"/>
      <c r="AB1765" s="992"/>
      <c r="AC1765" s="993"/>
      <c r="AD1765" s="267"/>
      <c r="AE1765" s="268"/>
      <c r="AF1765" s="268"/>
      <c r="AG1765" s="269"/>
    </row>
    <row r="1766" spans="1:33" s="29" customFormat="1" ht="15.75" customHeight="1" x14ac:dyDescent="0.2">
      <c r="A1766" s="43"/>
      <c r="B1766" s="43"/>
      <c r="C1766" s="994"/>
      <c r="D1766" s="994"/>
      <c r="E1766" s="101">
        <v>820</v>
      </c>
      <c r="F1766" s="31"/>
      <c r="G1766" s="1616"/>
      <c r="H1766" s="1616"/>
      <c r="I1766" s="1617" t="s">
        <v>522</v>
      </c>
      <c r="J1766" s="1618"/>
      <c r="K1766" s="1618"/>
      <c r="L1766" s="1618"/>
      <c r="M1766" s="1618"/>
      <c r="N1766" s="1618"/>
      <c r="O1766" s="1618"/>
      <c r="P1766" s="1618"/>
      <c r="Q1766" s="1618"/>
      <c r="R1766" s="953"/>
      <c r="S1766" s="953"/>
      <c r="T1766" s="953"/>
      <c r="U1766" s="953"/>
      <c r="V1766" s="953"/>
      <c r="W1766" s="953"/>
      <c r="X1766" s="268"/>
      <c r="Y1766" s="268"/>
      <c r="Z1766" s="991"/>
      <c r="AA1766" s="992"/>
      <c r="AB1766" s="992"/>
      <c r="AC1766" s="993"/>
      <c r="AD1766" s="267"/>
      <c r="AE1766" s="268"/>
      <c r="AF1766" s="268"/>
      <c r="AG1766" s="269"/>
    </row>
    <row r="1767" spans="1:33" s="29" customFormat="1" ht="15.75" customHeight="1" x14ac:dyDescent="0.2">
      <c r="A1767" s="43"/>
      <c r="B1767" s="43"/>
      <c r="C1767" s="994"/>
      <c r="D1767" s="994"/>
      <c r="E1767" s="129"/>
      <c r="F1767" s="30" t="s">
        <v>1114</v>
      </c>
      <c r="G1767" s="1377">
        <v>424</v>
      </c>
      <c r="H1767" s="1377"/>
      <c r="I1767" s="264" t="s">
        <v>118</v>
      </c>
      <c r="J1767" s="265"/>
      <c r="K1767" s="265"/>
      <c r="L1767" s="265"/>
      <c r="M1767" s="265"/>
      <c r="N1767" s="265"/>
      <c r="O1767" s="265"/>
      <c r="P1767" s="265"/>
      <c r="Q1767" s="266"/>
      <c r="R1767" s="953">
        <v>250000</v>
      </c>
      <c r="S1767" s="953"/>
      <c r="T1767" s="953"/>
      <c r="U1767" s="953">
        <v>249710</v>
      </c>
      <c r="V1767" s="953"/>
      <c r="W1767" s="953"/>
      <c r="X1767" s="1345">
        <f t="shared" si="91"/>
        <v>0.99883999999999995</v>
      </c>
      <c r="Y1767" s="1345"/>
      <c r="Z1767" s="991"/>
      <c r="AA1767" s="992"/>
      <c r="AB1767" s="992"/>
      <c r="AC1767" s="993"/>
      <c r="AD1767" s="267">
        <f t="shared" si="92"/>
        <v>249710</v>
      </c>
      <c r="AE1767" s="268"/>
      <c r="AF1767" s="268"/>
      <c r="AG1767" s="269"/>
    </row>
    <row r="1768" spans="1:33" s="29" customFormat="1" ht="15.75" customHeight="1" x14ac:dyDescent="0.2">
      <c r="A1768" s="43"/>
      <c r="B1768" s="43"/>
      <c r="C1768" s="994"/>
      <c r="D1768" s="994"/>
      <c r="E1768" s="129"/>
      <c r="F1768" s="30"/>
      <c r="G1768" s="1377"/>
      <c r="H1768" s="1377"/>
      <c r="I1768" s="1378" t="s">
        <v>863</v>
      </c>
      <c r="J1768" s="1379"/>
      <c r="K1768" s="1379"/>
      <c r="L1768" s="1379"/>
      <c r="M1768" s="1379"/>
      <c r="N1768" s="1379"/>
      <c r="O1768" s="1379"/>
      <c r="P1768" s="1379"/>
      <c r="Q1768" s="1379"/>
      <c r="R1768" s="953"/>
      <c r="S1768" s="953"/>
      <c r="T1768" s="953"/>
      <c r="U1768" s="953"/>
      <c r="V1768" s="953"/>
      <c r="W1768" s="953"/>
      <c r="X1768" s="268"/>
      <c r="Y1768" s="268"/>
      <c r="Z1768" s="991"/>
      <c r="AA1768" s="992"/>
      <c r="AB1768" s="992"/>
      <c r="AC1768" s="993"/>
      <c r="AD1768" s="267"/>
      <c r="AE1768" s="268"/>
      <c r="AF1768" s="268"/>
      <c r="AG1768" s="269"/>
    </row>
    <row r="1769" spans="1:33" s="29" customFormat="1" ht="15.75" customHeight="1" x14ac:dyDescent="0.2">
      <c r="A1769" s="43"/>
      <c r="B1769" s="43"/>
      <c r="C1769" s="1626"/>
      <c r="D1769" s="1626"/>
      <c r="E1769" s="129"/>
      <c r="F1769" s="30"/>
      <c r="G1769" s="1380" t="s">
        <v>313</v>
      </c>
      <c r="H1769" s="1380"/>
      <c r="I1769" s="1378" t="s">
        <v>363</v>
      </c>
      <c r="J1769" s="1379"/>
      <c r="K1769" s="1379"/>
      <c r="L1769" s="1379"/>
      <c r="M1769" s="1379"/>
      <c r="N1769" s="1379"/>
      <c r="O1769" s="1379"/>
      <c r="P1769" s="1379"/>
      <c r="Q1769" s="1379"/>
      <c r="R1769" s="953">
        <f>SUM(R1767:R1768)</f>
        <v>250000</v>
      </c>
      <c r="S1769" s="953"/>
      <c r="T1769" s="953"/>
      <c r="U1769" s="953">
        <f>SUM(U1767:U1768)</f>
        <v>249710</v>
      </c>
      <c r="V1769" s="953"/>
      <c r="W1769" s="953"/>
      <c r="X1769" s="1345">
        <f t="shared" si="91"/>
        <v>0.99883999999999995</v>
      </c>
      <c r="Y1769" s="1345"/>
      <c r="Z1769" s="991"/>
      <c r="AA1769" s="992"/>
      <c r="AB1769" s="992"/>
      <c r="AC1769" s="993"/>
      <c r="AD1769" s="267">
        <f t="shared" si="92"/>
        <v>249710</v>
      </c>
      <c r="AE1769" s="268"/>
      <c r="AF1769" s="268"/>
      <c r="AG1769" s="269"/>
    </row>
    <row r="1770" spans="1:33" s="29" customFormat="1" ht="15.75" customHeight="1" x14ac:dyDescent="0.2">
      <c r="A1770" s="43"/>
      <c r="B1770" s="43"/>
      <c r="C1770" s="1626"/>
      <c r="D1770" s="1626"/>
      <c r="E1770" s="129"/>
      <c r="F1770" s="30"/>
      <c r="G1770" s="1377"/>
      <c r="H1770" s="1377"/>
      <c r="I1770" s="1553" t="s">
        <v>821</v>
      </c>
      <c r="J1770" s="1554"/>
      <c r="K1770" s="1554"/>
      <c r="L1770" s="1554"/>
      <c r="M1770" s="1554"/>
      <c r="N1770" s="1554"/>
      <c r="O1770" s="1554"/>
      <c r="P1770" s="1554"/>
      <c r="Q1770" s="1554"/>
      <c r="R1770" s="1401">
        <f>SUM(R1769)</f>
        <v>250000</v>
      </c>
      <c r="S1770" s="1401"/>
      <c r="T1770" s="1401"/>
      <c r="U1770" s="1401">
        <f>SUM(U1769)</f>
        <v>249710</v>
      </c>
      <c r="V1770" s="1401"/>
      <c r="W1770" s="1401"/>
      <c r="X1770" s="1386">
        <f t="shared" si="91"/>
        <v>0.99883999999999995</v>
      </c>
      <c r="Y1770" s="1386"/>
      <c r="Z1770" s="991"/>
      <c r="AA1770" s="992"/>
      <c r="AB1770" s="992"/>
      <c r="AC1770" s="993"/>
      <c r="AD1770" s="991">
        <f t="shared" si="92"/>
        <v>249710</v>
      </c>
      <c r="AE1770" s="992"/>
      <c r="AF1770" s="992"/>
      <c r="AG1770" s="993"/>
    </row>
    <row r="1771" spans="1:33" s="29" customFormat="1" ht="15.75" customHeight="1" x14ac:dyDescent="0.2">
      <c r="A1771" s="43"/>
      <c r="B1771" s="43"/>
      <c r="C1771" s="1385" t="s">
        <v>776</v>
      </c>
      <c r="D1771" s="1385"/>
      <c r="E1771" s="130"/>
      <c r="F1771" s="106"/>
      <c r="G1771" s="1570"/>
      <c r="H1771" s="1570"/>
      <c r="I1771" s="1034" t="s">
        <v>757</v>
      </c>
      <c r="J1771" s="1035"/>
      <c r="K1771" s="1035"/>
      <c r="L1771" s="1035"/>
      <c r="M1771" s="1035"/>
      <c r="N1771" s="1035"/>
      <c r="O1771" s="1035"/>
      <c r="P1771" s="1035"/>
      <c r="Q1771" s="1035"/>
      <c r="R1771" s="953"/>
      <c r="S1771" s="953"/>
      <c r="T1771" s="953"/>
      <c r="U1771" s="953"/>
      <c r="V1771" s="953"/>
      <c r="W1771" s="953"/>
      <c r="X1771" s="268"/>
      <c r="Y1771" s="268"/>
      <c r="Z1771" s="991"/>
      <c r="AA1771" s="992"/>
      <c r="AB1771" s="992"/>
      <c r="AC1771" s="993"/>
      <c r="AD1771" s="267"/>
      <c r="AE1771" s="268"/>
      <c r="AF1771" s="268"/>
      <c r="AG1771" s="269"/>
    </row>
    <row r="1772" spans="1:33" s="29" customFormat="1" ht="15.75" customHeight="1" x14ac:dyDescent="0.2">
      <c r="A1772" s="43"/>
      <c r="B1772" s="43"/>
      <c r="C1772" s="1397"/>
      <c r="D1772" s="1397"/>
      <c r="E1772" s="101">
        <v>820</v>
      </c>
      <c r="F1772" s="31"/>
      <c r="G1772" s="1616"/>
      <c r="H1772" s="1616"/>
      <c r="I1772" s="1617" t="s">
        <v>522</v>
      </c>
      <c r="J1772" s="1618"/>
      <c r="K1772" s="1618"/>
      <c r="L1772" s="1618"/>
      <c r="M1772" s="1618"/>
      <c r="N1772" s="1618"/>
      <c r="O1772" s="1618"/>
      <c r="P1772" s="1618"/>
      <c r="Q1772" s="1618"/>
      <c r="R1772" s="953"/>
      <c r="S1772" s="953"/>
      <c r="T1772" s="953"/>
      <c r="U1772" s="953"/>
      <c r="V1772" s="953"/>
      <c r="W1772" s="953"/>
      <c r="X1772" s="268"/>
      <c r="Y1772" s="268"/>
      <c r="Z1772" s="991"/>
      <c r="AA1772" s="992"/>
      <c r="AB1772" s="992"/>
      <c r="AC1772" s="993"/>
      <c r="AD1772" s="267"/>
      <c r="AE1772" s="268"/>
      <c r="AF1772" s="268"/>
      <c r="AG1772" s="269"/>
    </row>
    <row r="1773" spans="1:33" s="29" customFormat="1" ht="15.75" customHeight="1" x14ac:dyDescent="0.2">
      <c r="A1773" s="43"/>
      <c r="B1773" s="43"/>
      <c r="C1773" s="1395"/>
      <c r="D1773" s="1395"/>
      <c r="E1773" s="110"/>
      <c r="F1773" s="106" t="s">
        <v>1115</v>
      </c>
      <c r="G1773" s="1392">
        <v>424</v>
      </c>
      <c r="H1773" s="1392"/>
      <c r="I1773" s="264" t="s">
        <v>118</v>
      </c>
      <c r="J1773" s="265"/>
      <c r="K1773" s="265"/>
      <c r="L1773" s="265"/>
      <c r="M1773" s="265"/>
      <c r="N1773" s="265"/>
      <c r="O1773" s="265"/>
      <c r="P1773" s="265"/>
      <c r="Q1773" s="266"/>
      <c r="R1773" s="953">
        <v>800000</v>
      </c>
      <c r="S1773" s="953"/>
      <c r="T1773" s="953"/>
      <c r="U1773" s="953">
        <v>800000</v>
      </c>
      <c r="V1773" s="953"/>
      <c r="W1773" s="953"/>
      <c r="X1773" s="1345">
        <f t="shared" si="91"/>
        <v>1</v>
      </c>
      <c r="Y1773" s="1345"/>
      <c r="Z1773" s="991"/>
      <c r="AA1773" s="992"/>
      <c r="AB1773" s="992"/>
      <c r="AC1773" s="993"/>
      <c r="AD1773" s="267">
        <f t="shared" si="92"/>
        <v>800000</v>
      </c>
      <c r="AE1773" s="268"/>
      <c r="AF1773" s="268"/>
      <c r="AG1773" s="269"/>
    </row>
    <row r="1774" spans="1:33" s="29" customFormat="1" ht="15.75" customHeight="1" x14ac:dyDescent="0.2">
      <c r="A1774" s="43"/>
      <c r="B1774" s="43"/>
      <c r="C1774" s="1395"/>
      <c r="D1774" s="1395"/>
      <c r="E1774" s="110"/>
      <c r="F1774" s="106"/>
      <c r="G1774" s="1384"/>
      <c r="H1774" s="1384"/>
      <c r="I1774" s="1542" t="s">
        <v>862</v>
      </c>
      <c r="J1774" s="1543"/>
      <c r="K1774" s="1543"/>
      <c r="L1774" s="1543"/>
      <c r="M1774" s="1543"/>
      <c r="N1774" s="1543"/>
      <c r="O1774" s="1543"/>
      <c r="P1774" s="1543"/>
      <c r="Q1774" s="1543"/>
      <c r="R1774" s="953"/>
      <c r="S1774" s="953"/>
      <c r="T1774" s="953"/>
      <c r="U1774" s="953"/>
      <c r="V1774" s="953"/>
      <c r="W1774" s="953"/>
      <c r="X1774" s="268"/>
      <c r="Y1774" s="268"/>
      <c r="Z1774" s="991"/>
      <c r="AA1774" s="992"/>
      <c r="AB1774" s="992"/>
      <c r="AC1774" s="993"/>
      <c r="AD1774" s="267"/>
      <c r="AE1774" s="268"/>
      <c r="AF1774" s="268"/>
      <c r="AG1774" s="269"/>
    </row>
    <row r="1775" spans="1:33" s="29" customFormat="1" ht="15.75" customHeight="1" x14ac:dyDescent="0.2">
      <c r="A1775" s="43"/>
      <c r="B1775" s="43"/>
      <c r="C1775" s="1395"/>
      <c r="D1775" s="1395"/>
      <c r="E1775" s="110"/>
      <c r="F1775" s="106"/>
      <c r="G1775" s="263" t="s">
        <v>313</v>
      </c>
      <c r="H1775" s="263"/>
      <c r="I1775" s="264" t="s">
        <v>314</v>
      </c>
      <c r="J1775" s="265"/>
      <c r="K1775" s="265"/>
      <c r="L1775" s="265"/>
      <c r="M1775" s="265"/>
      <c r="N1775" s="265"/>
      <c r="O1775" s="265"/>
      <c r="P1775" s="265"/>
      <c r="Q1775" s="265"/>
      <c r="R1775" s="953">
        <f>SUM(R1773:R1774)</f>
        <v>800000</v>
      </c>
      <c r="S1775" s="953"/>
      <c r="T1775" s="953"/>
      <c r="U1775" s="953">
        <f>SUM(U1773:U1774)</f>
        <v>800000</v>
      </c>
      <c r="V1775" s="953"/>
      <c r="W1775" s="953"/>
      <c r="X1775" s="1345">
        <f t="shared" si="91"/>
        <v>1</v>
      </c>
      <c r="Y1775" s="1345"/>
      <c r="Z1775" s="991"/>
      <c r="AA1775" s="992"/>
      <c r="AB1775" s="992"/>
      <c r="AC1775" s="993"/>
      <c r="AD1775" s="267">
        <f t="shared" si="92"/>
        <v>800000</v>
      </c>
      <c r="AE1775" s="268"/>
      <c r="AF1775" s="268"/>
      <c r="AG1775" s="269"/>
    </row>
    <row r="1776" spans="1:33" s="29" customFormat="1" ht="15.75" customHeight="1" x14ac:dyDescent="0.2">
      <c r="A1776" s="43"/>
      <c r="B1776" s="43"/>
      <c r="C1776" s="1395"/>
      <c r="D1776" s="1395"/>
      <c r="E1776" s="110"/>
      <c r="F1776" s="106"/>
      <c r="G1776" s="1632"/>
      <c r="H1776" s="1632"/>
      <c r="I1776" s="1034" t="s">
        <v>822</v>
      </c>
      <c r="J1776" s="1035"/>
      <c r="K1776" s="1035"/>
      <c r="L1776" s="1035"/>
      <c r="M1776" s="1035"/>
      <c r="N1776" s="1035"/>
      <c r="O1776" s="1035"/>
      <c r="P1776" s="1035"/>
      <c r="Q1776" s="1035"/>
      <c r="R1776" s="1401">
        <f>SUM(R1775)</f>
        <v>800000</v>
      </c>
      <c r="S1776" s="1401"/>
      <c r="T1776" s="1401"/>
      <c r="U1776" s="1401">
        <f>SUM(U1775)</f>
        <v>800000</v>
      </c>
      <c r="V1776" s="1401"/>
      <c r="W1776" s="1401"/>
      <c r="X1776" s="1386">
        <f t="shared" si="91"/>
        <v>1</v>
      </c>
      <c r="Y1776" s="1386"/>
      <c r="Z1776" s="991"/>
      <c r="AA1776" s="992"/>
      <c r="AB1776" s="992"/>
      <c r="AC1776" s="993"/>
      <c r="AD1776" s="991">
        <f t="shared" si="92"/>
        <v>800000</v>
      </c>
      <c r="AE1776" s="992"/>
      <c r="AF1776" s="992"/>
      <c r="AG1776" s="993"/>
    </row>
    <row r="1777" spans="1:33" s="29" customFormat="1" ht="15.75" customHeight="1" x14ac:dyDescent="0.2">
      <c r="A1777" s="43"/>
      <c r="B1777" s="43"/>
      <c r="C1777" s="1623" t="s">
        <v>1290</v>
      </c>
      <c r="D1777" s="1623"/>
      <c r="E1777" s="129"/>
      <c r="F1777" s="30"/>
      <c r="G1777" s="1624"/>
      <c r="H1777" s="1624"/>
      <c r="I1777" s="1553" t="s">
        <v>758</v>
      </c>
      <c r="J1777" s="1554"/>
      <c r="K1777" s="1554"/>
      <c r="L1777" s="1554"/>
      <c r="M1777" s="1554"/>
      <c r="N1777" s="1554"/>
      <c r="O1777" s="1554"/>
      <c r="P1777" s="1554"/>
      <c r="Q1777" s="1554"/>
      <c r="R1777" s="953"/>
      <c r="S1777" s="953"/>
      <c r="T1777" s="953"/>
      <c r="U1777" s="953"/>
      <c r="V1777" s="953"/>
      <c r="W1777" s="953"/>
      <c r="X1777" s="268"/>
      <c r="Y1777" s="268"/>
      <c r="Z1777" s="991"/>
      <c r="AA1777" s="992"/>
      <c r="AB1777" s="992"/>
      <c r="AC1777" s="993"/>
      <c r="AD1777" s="267"/>
      <c r="AE1777" s="268"/>
      <c r="AF1777" s="268"/>
      <c r="AG1777" s="269"/>
    </row>
    <row r="1778" spans="1:33" s="29" customFormat="1" ht="15.75" customHeight="1" x14ac:dyDescent="0.2">
      <c r="A1778" s="43"/>
      <c r="B1778" s="43"/>
      <c r="C1778" s="1626"/>
      <c r="D1778" s="1626"/>
      <c r="E1778" s="101">
        <v>820</v>
      </c>
      <c r="F1778" s="31"/>
      <c r="G1778" s="1616"/>
      <c r="H1778" s="1616"/>
      <c r="I1778" s="1617" t="s">
        <v>522</v>
      </c>
      <c r="J1778" s="1618"/>
      <c r="K1778" s="1618"/>
      <c r="L1778" s="1618"/>
      <c r="M1778" s="1618"/>
      <c r="N1778" s="1618"/>
      <c r="O1778" s="1618"/>
      <c r="P1778" s="1618"/>
      <c r="Q1778" s="1618"/>
      <c r="R1778" s="953"/>
      <c r="S1778" s="953"/>
      <c r="T1778" s="953"/>
      <c r="U1778" s="953"/>
      <c r="V1778" s="953"/>
      <c r="W1778" s="953"/>
      <c r="X1778" s="268"/>
      <c r="Y1778" s="268"/>
      <c r="Z1778" s="991"/>
      <c r="AA1778" s="992"/>
      <c r="AB1778" s="992"/>
      <c r="AC1778" s="993"/>
      <c r="AD1778" s="267"/>
      <c r="AE1778" s="268"/>
      <c r="AF1778" s="268"/>
      <c r="AG1778" s="269"/>
    </row>
    <row r="1779" spans="1:33" s="29" customFormat="1" ht="15.75" customHeight="1" x14ac:dyDescent="0.2">
      <c r="A1779" s="43"/>
      <c r="B1779" s="43"/>
      <c r="C1779" s="1626"/>
      <c r="D1779" s="1626"/>
      <c r="E1779" s="129"/>
      <c r="F1779" s="30" t="s">
        <v>1116</v>
      </c>
      <c r="G1779" s="1377">
        <v>424</v>
      </c>
      <c r="H1779" s="1377"/>
      <c r="I1779" s="264" t="s">
        <v>118</v>
      </c>
      <c r="J1779" s="265"/>
      <c r="K1779" s="265"/>
      <c r="L1779" s="265"/>
      <c r="M1779" s="265"/>
      <c r="N1779" s="265"/>
      <c r="O1779" s="265"/>
      <c r="P1779" s="265"/>
      <c r="Q1779" s="266"/>
      <c r="R1779" s="953">
        <v>720000</v>
      </c>
      <c r="S1779" s="953"/>
      <c r="T1779" s="953"/>
      <c r="U1779" s="953">
        <v>720000</v>
      </c>
      <c r="V1779" s="953"/>
      <c r="W1779" s="953"/>
      <c r="X1779" s="1345">
        <f t="shared" si="91"/>
        <v>1</v>
      </c>
      <c r="Y1779" s="1345"/>
      <c r="Z1779" s="991"/>
      <c r="AA1779" s="992"/>
      <c r="AB1779" s="992"/>
      <c r="AC1779" s="993"/>
      <c r="AD1779" s="267">
        <f t="shared" si="92"/>
        <v>720000</v>
      </c>
      <c r="AE1779" s="268"/>
      <c r="AF1779" s="268"/>
      <c r="AG1779" s="269"/>
    </row>
    <row r="1780" spans="1:33" s="29" customFormat="1" ht="15.75" customHeight="1" x14ac:dyDescent="0.2">
      <c r="A1780" s="43"/>
      <c r="B1780" s="43"/>
      <c r="C1780" s="1626"/>
      <c r="D1780" s="1626"/>
      <c r="E1780" s="129"/>
      <c r="F1780" s="30"/>
      <c r="G1780" s="1377"/>
      <c r="H1780" s="1377"/>
      <c r="I1780" s="1378" t="s">
        <v>861</v>
      </c>
      <c r="J1780" s="1379"/>
      <c r="K1780" s="1379"/>
      <c r="L1780" s="1379"/>
      <c r="M1780" s="1379"/>
      <c r="N1780" s="1379"/>
      <c r="O1780" s="1379"/>
      <c r="P1780" s="1379"/>
      <c r="Q1780" s="1379"/>
      <c r="R1780" s="953"/>
      <c r="S1780" s="953"/>
      <c r="T1780" s="953"/>
      <c r="U1780" s="953"/>
      <c r="V1780" s="953"/>
      <c r="W1780" s="953"/>
      <c r="X1780" s="268"/>
      <c r="Y1780" s="268"/>
      <c r="Z1780" s="991"/>
      <c r="AA1780" s="992"/>
      <c r="AB1780" s="992"/>
      <c r="AC1780" s="993"/>
      <c r="AD1780" s="267"/>
      <c r="AE1780" s="268"/>
      <c r="AF1780" s="268"/>
      <c r="AG1780" s="269"/>
    </row>
    <row r="1781" spans="1:33" s="29" customFormat="1" ht="15.75" customHeight="1" x14ac:dyDescent="0.2">
      <c r="A1781" s="43"/>
      <c r="B1781" s="43"/>
      <c r="C1781" s="1626"/>
      <c r="D1781" s="1626"/>
      <c r="E1781" s="129"/>
      <c r="F1781" s="30"/>
      <c r="G1781" s="1380" t="s">
        <v>313</v>
      </c>
      <c r="H1781" s="1380"/>
      <c r="I1781" s="1378" t="s">
        <v>363</v>
      </c>
      <c r="J1781" s="1379"/>
      <c r="K1781" s="1379"/>
      <c r="L1781" s="1379"/>
      <c r="M1781" s="1379"/>
      <c r="N1781" s="1379"/>
      <c r="O1781" s="1379"/>
      <c r="P1781" s="1379"/>
      <c r="Q1781" s="1379"/>
      <c r="R1781" s="953">
        <f>SUM(R1779:R1780)</f>
        <v>720000</v>
      </c>
      <c r="S1781" s="953"/>
      <c r="T1781" s="953"/>
      <c r="U1781" s="953">
        <f>SUM(U1779:U1780)</f>
        <v>720000</v>
      </c>
      <c r="V1781" s="953"/>
      <c r="W1781" s="953"/>
      <c r="X1781" s="1345">
        <f t="shared" si="91"/>
        <v>1</v>
      </c>
      <c r="Y1781" s="1345"/>
      <c r="Z1781" s="991"/>
      <c r="AA1781" s="992"/>
      <c r="AB1781" s="992"/>
      <c r="AC1781" s="993"/>
      <c r="AD1781" s="267">
        <f t="shared" si="92"/>
        <v>720000</v>
      </c>
      <c r="AE1781" s="268"/>
      <c r="AF1781" s="268"/>
      <c r="AG1781" s="269"/>
    </row>
    <row r="1782" spans="1:33" s="29" customFormat="1" ht="15.75" customHeight="1" x14ac:dyDescent="0.2">
      <c r="A1782" s="43"/>
      <c r="B1782" s="43"/>
      <c r="C1782" s="1626"/>
      <c r="D1782" s="1626"/>
      <c r="E1782" s="129"/>
      <c r="F1782" s="30"/>
      <c r="G1782" s="1377"/>
      <c r="H1782" s="1377"/>
      <c r="I1782" s="1553" t="s">
        <v>825</v>
      </c>
      <c r="J1782" s="1554"/>
      <c r="K1782" s="1554"/>
      <c r="L1782" s="1554"/>
      <c r="M1782" s="1554"/>
      <c r="N1782" s="1554"/>
      <c r="O1782" s="1554"/>
      <c r="P1782" s="1554"/>
      <c r="Q1782" s="1554"/>
      <c r="R1782" s="1401">
        <f>SUM(R1781)</f>
        <v>720000</v>
      </c>
      <c r="S1782" s="1401"/>
      <c r="T1782" s="1401"/>
      <c r="U1782" s="1401">
        <f>SUM(U1781)</f>
        <v>720000</v>
      </c>
      <c r="V1782" s="1401"/>
      <c r="W1782" s="1401"/>
      <c r="X1782" s="1386">
        <f t="shared" si="91"/>
        <v>1</v>
      </c>
      <c r="Y1782" s="1386"/>
      <c r="Z1782" s="991"/>
      <c r="AA1782" s="992"/>
      <c r="AB1782" s="992"/>
      <c r="AC1782" s="993"/>
      <c r="AD1782" s="991">
        <f t="shared" si="92"/>
        <v>720000</v>
      </c>
      <c r="AE1782" s="992"/>
      <c r="AF1782" s="992"/>
      <c r="AG1782" s="993"/>
    </row>
    <row r="1783" spans="1:33" s="29" customFormat="1" ht="15.75" customHeight="1" x14ac:dyDescent="0.2">
      <c r="A1783" s="43"/>
      <c r="B1783" s="43"/>
      <c r="C1783" s="1623" t="s">
        <v>777</v>
      </c>
      <c r="D1783" s="1623"/>
      <c r="E1783" s="129"/>
      <c r="F1783" s="30"/>
      <c r="G1783" s="1624"/>
      <c r="H1783" s="1624"/>
      <c r="I1783" s="1553" t="s">
        <v>759</v>
      </c>
      <c r="J1783" s="1554"/>
      <c r="K1783" s="1554"/>
      <c r="L1783" s="1554"/>
      <c r="M1783" s="1554"/>
      <c r="N1783" s="1554"/>
      <c r="O1783" s="1554"/>
      <c r="P1783" s="1554"/>
      <c r="Q1783" s="1554"/>
      <c r="R1783" s="953"/>
      <c r="S1783" s="953"/>
      <c r="T1783" s="953"/>
      <c r="U1783" s="953"/>
      <c r="V1783" s="953"/>
      <c r="W1783" s="953"/>
      <c r="X1783" s="268"/>
      <c r="Y1783" s="268"/>
      <c r="Z1783" s="991"/>
      <c r="AA1783" s="992"/>
      <c r="AB1783" s="992"/>
      <c r="AC1783" s="993"/>
      <c r="AD1783" s="267"/>
      <c r="AE1783" s="268"/>
      <c r="AF1783" s="268"/>
      <c r="AG1783" s="269"/>
    </row>
    <row r="1784" spans="1:33" s="29" customFormat="1" ht="15.75" customHeight="1" x14ac:dyDescent="0.2">
      <c r="A1784" s="43"/>
      <c r="B1784" s="43"/>
      <c r="C1784" s="994"/>
      <c r="D1784" s="994"/>
      <c r="E1784" s="101">
        <v>820</v>
      </c>
      <c r="F1784" s="31"/>
      <c r="G1784" s="1616"/>
      <c r="H1784" s="1616"/>
      <c r="I1784" s="1617" t="s">
        <v>522</v>
      </c>
      <c r="J1784" s="1618"/>
      <c r="K1784" s="1618"/>
      <c r="L1784" s="1618"/>
      <c r="M1784" s="1618"/>
      <c r="N1784" s="1618"/>
      <c r="O1784" s="1618"/>
      <c r="P1784" s="1618"/>
      <c r="Q1784" s="1618"/>
      <c r="R1784" s="953"/>
      <c r="S1784" s="953"/>
      <c r="T1784" s="953"/>
      <c r="U1784" s="953"/>
      <c r="V1784" s="953"/>
      <c r="W1784" s="953"/>
      <c r="X1784" s="268"/>
      <c r="Y1784" s="268"/>
      <c r="Z1784" s="991"/>
      <c r="AA1784" s="992"/>
      <c r="AB1784" s="992"/>
      <c r="AC1784" s="993"/>
      <c r="AD1784" s="267"/>
      <c r="AE1784" s="268"/>
      <c r="AF1784" s="268"/>
      <c r="AG1784" s="269"/>
    </row>
    <row r="1785" spans="1:33" s="29" customFormat="1" ht="15.75" customHeight="1" x14ac:dyDescent="0.2">
      <c r="A1785" s="43"/>
      <c r="B1785" s="43"/>
      <c r="C1785" s="994"/>
      <c r="D1785" s="994"/>
      <c r="E1785" s="129"/>
      <c r="F1785" s="30" t="s">
        <v>1117</v>
      </c>
      <c r="G1785" s="1377">
        <v>424</v>
      </c>
      <c r="H1785" s="1377"/>
      <c r="I1785" s="264" t="s">
        <v>118</v>
      </c>
      <c r="J1785" s="265"/>
      <c r="K1785" s="265"/>
      <c r="L1785" s="265"/>
      <c r="M1785" s="265"/>
      <c r="N1785" s="265"/>
      <c r="O1785" s="265"/>
      <c r="P1785" s="265"/>
      <c r="Q1785" s="266"/>
      <c r="R1785" s="953">
        <v>600000</v>
      </c>
      <c r="S1785" s="953"/>
      <c r="T1785" s="953"/>
      <c r="U1785" s="953">
        <v>600000</v>
      </c>
      <c r="V1785" s="953"/>
      <c r="W1785" s="953"/>
      <c r="X1785" s="1345">
        <f t="shared" si="91"/>
        <v>1</v>
      </c>
      <c r="Y1785" s="1345"/>
      <c r="Z1785" s="991"/>
      <c r="AA1785" s="992"/>
      <c r="AB1785" s="992"/>
      <c r="AC1785" s="993"/>
      <c r="AD1785" s="267">
        <f t="shared" si="92"/>
        <v>600000</v>
      </c>
      <c r="AE1785" s="268"/>
      <c r="AF1785" s="268"/>
      <c r="AG1785" s="269"/>
    </row>
    <row r="1786" spans="1:33" s="29" customFormat="1" ht="15.75" customHeight="1" x14ac:dyDescent="0.2">
      <c r="A1786" s="43"/>
      <c r="B1786" s="43"/>
      <c r="C1786" s="994"/>
      <c r="D1786" s="994"/>
      <c r="E1786" s="129"/>
      <c r="F1786" s="30"/>
      <c r="G1786" s="1377"/>
      <c r="H1786" s="1377"/>
      <c r="I1786" s="1378" t="s">
        <v>860</v>
      </c>
      <c r="J1786" s="1379"/>
      <c r="K1786" s="1379"/>
      <c r="L1786" s="1379"/>
      <c r="M1786" s="1379"/>
      <c r="N1786" s="1379"/>
      <c r="O1786" s="1379"/>
      <c r="P1786" s="1379"/>
      <c r="Q1786" s="1379"/>
      <c r="R1786" s="953"/>
      <c r="S1786" s="953"/>
      <c r="T1786" s="953"/>
      <c r="U1786" s="953"/>
      <c r="V1786" s="953"/>
      <c r="W1786" s="953"/>
      <c r="X1786" s="268"/>
      <c r="Y1786" s="268"/>
      <c r="Z1786" s="991"/>
      <c r="AA1786" s="992"/>
      <c r="AB1786" s="992"/>
      <c r="AC1786" s="993"/>
      <c r="AD1786" s="267"/>
      <c r="AE1786" s="268"/>
      <c r="AF1786" s="268"/>
      <c r="AG1786" s="269"/>
    </row>
    <row r="1787" spans="1:33" s="29" customFormat="1" ht="15.75" customHeight="1" x14ac:dyDescent="0.2">
      <c r="A1787" s="43"/>
      <c r="B1787" s="43"/>
      <c r="C1787" s="994"/>
      <c r="D1787" s="994"/>
      <c r="E1787" s="129"/>
      <c r="F1787" s="30"/>
      <c r="G1787" s="1380" t="s">
        <v>313</v>
      </c>
      <c r="H1787" s="1380"/>
      <c r="I1787" s="1378" t="s">
        <v>363</v>
      </c>
      <c r="J1787" s="1379"/>
      <c r="K1787" s="1379"/>
      <c r="L1787" s="1379"/>
      <c r="M1787" s="1379"/>
      <c r="N1787" s="1379"/>
      <c r="O1787" s="1379"/>
      <c r="P1787" s="1379"/>
      <c r="Q1787" s="1379"/>
      <c r="R1787" s="953">
        <f>SUM(R1785:R1786)</f>
        <v>600000</v>
      </c>
      <c r="S1787" s="953"/>
      <c r="T1787" s="953"/>
      <c r="U1787" s="953">
        <f>SUM(U1785:U1786)</f>
        <v>600000</v>
      </c>
      <c r="V1787" s="953"/>
      <c r="W1787" s="953"/>
      <c r="X1787" s="1345">
        <f t="shared" si="91"/>
        <v>1</v>
      </c>
      <c r="Y1787" s="1345"/>
      <c r="Z1787" s="991"/>
      <c r="AA1787" s="992"/>
      <c r="AB1787" s="992"/>
      <c r="AC1787" s="993"/>
      <c r="AD1787" s="267">
        <f t="shared" si="92"/>
        <v>600000</v>
      </c>
      <c r="AE1787" s="268"/>
      <c r="AF1787" s="268"/>
      <c r="AG1787" s="269"/>
    </row>
    <row r="1788" spans="1:33" s="29" customFormat="1" ht="15.75" customHeight="1" x14ac:dyDescent="0.2">
      <c r="A1788" s="43"/>
      <c r="B1788" s="43"/>
      <c r="C1788" s="1626"/>
      <c r="D1788" s="1626"/>
      <c r="E1788" s="129"/>
      <c r="F1788" s="30"/>
      <c r="G1788" s="1377"/>
      <c r="H1788" s="1377"/>
      <c r="I1788" s="1553" t="s">
        <v>826</v>
      </c>
      <c r="J1788" s="1554"/>
      <c r="K1788" s="1554"/>
      <c r="L1788" s="1554"/>
      <c r="M1788" s="1554"/>
      <c r="N1788" s="1554"/>
      <c r="O1788" s="1554"/>
      <c r="P1788" s="1554"/>
      <c r="Q1788" s="1554"/>
      <c r="R1788" s="1401">
        <f>SUM(R1787)</f>
        <v>600000</v>
      </c>
      <c r="S1788" s="1401"/>
      <c r="T1788" s="1401"/>
      <c r="U1788" s="1401">
        <f>SUM(U1787)</f>
        <v>600000</v>
      </c>
      <c r="V1788" s="1401"/>
      <c r="W1788" s="1401"/>
      <c r="X1788" s="1386">
        <f t="shared" si="91"/>
        <v>1</v>
      </c>
      <c r="Y1788" s="1386"/>
      <c r="Z1788" s="991"/>
      <c r="AA1788" s="992"/>
      <c r="AB1788" s="992"/>
      <c r="AC1788" s="993"/>
      <c r="AD1788" s="991">
        <f t="shared" si="92"/>
        <v>600000</v>
      </c>
      <c r="AE1788" s="992"/>
      <c r="AF1788" s="992"/>
      <c r="AG1788" s="993"/>
    </row>
    <row r="1789" spans="1:33" s="29" customFormat="1" ht="30.75" customHeight="1" x14ac:dyDescent="0.2">
      <c r="A1789" s="43"/>
      <c r="B1789" s="43"/>
      <c r="C1789" s="1385" t="s">
        <v>778</v>
      </c>
      <c r="D1789" s="1385"/>
      <c r="E1789" s="130"/>
      <c r="F1789" s="106"/>
      <c r="G1789" s="1570"/>
      <c r="H1789" s="1570"/>
      <c r="I1789" s="1034" t="s">
        <v>760</v>
      </c>
      <c r="J1789" s="1035"/>
      <c r="K1789" s="1035"/>
      <c r="L1789" s="1035"/>
      <c r="M1789" s="1035"/>
      <c r="N1789" s="1035"/>
      <c r="O1789" s="1035"/>
      <c r="P1789" s="1035"/>
      <c r="Q1789" s="1035"/>
      <c r="R1789" s="953"/>
      <c r="S1789" s="953"/>
      <c r="T1789" s="953"/>
      <c r="U1789" s="953"/>
      <c r="V1789" s="953"/>
      <c r="W1789" s="953"/>
      <c r="X1789" s="268"/>
      <c r="Y1789" s="268"/>
      <c r="Z1789" s="991"/>
      <c r="AA1789" s="992"/>
      <c r="AB1789" s="992"/>
      <c r="AC1789" s="993"/>
      <c r="AD1789" s="267"/>
      <c r="AE1789" s="268"/>
      <c r="AF1789" s="268"/>
      <c r="AG1789" s="269"/>
    </row>
    <row r="1790" spans="1:33" s="29" customFormat="1" ht="15.75" customHeight="1" x14ac:dyDescent="0.2">
      <c r="A1790" s="43"/>
      <c r="B1790" s="43"/>
      <c r="C1790" s="1397"/>
      <c r="D1790" s="1397"/>
      <c r="E1790" s="101">
        <v>820</v>
      </c>
      <c r="F1790" s="31"/>
      <c r="G1790" s="1616"/>
      <c r="H1790" s="1616"/>
      <c r="I1790" s="1617" t="s">
        <v>522</v>
      </c>
      <c r="J1790" s="1618"/>
      <c r="K1790" s="1618"/>
      <c r="L1790" s="1618"/>
      <c r="M1790" s="1618"/>
      <c r="N1790" s="1618"/>
      <c r="O1790" s="1618"/>
      <c r="P1790" s="1618"/>
      <c r="Q1790" s="1618"/>
      <c r="R1790" s="953"/>
      <c r="S1790" s="953"/>
      <c r="T1790" s="953"/>
      <c r="U1790" s="953"/>
      <c r="V1790" s="953"/>
      <c r="W1790" s="953"/>
      <c r="X1790" s="268"/>
      <c r="Y1790" s="268"/>
      <c r="Z1790" s="991"/>
      <c r="AA1790" s="992"/>
      <c r="AB1790" s="992"/>
      <c r="AC1790" s="993"/>
      <c r="AD1790" s="267"/>
      <c r="AE1790" s="268"/>
      <c r="AF1790" s="268"/>
      <c r="AG1790" s="269"/>
    </row>
    <row r="1791" spans="1:33" s="29" customFormat="1" ht="15.75" customHeight="1" x14ac:dyDescent="0.2">
      <c r="A1791" s="43"/>
      <c r="B1791" s="43"/>
      <c r="C1791" s="1395"/>
      <c r="D1791" s="1395"/>
      <c r="E1791" s="110"/>
      <c r="F1791" s="106" t="s">
        <v>1118</v>
      </c>
      <c r="G1791" s="1392">
        <v>424</v>
      </c>
      <c r="H1791" s="1392"/>
      <c r="I1791" s="264" t="s">
        <v>118</v>
      </c>
      <c r="J1791" s="265"/>
      <c r="K1791" s="265"/>
      <c r="L1791" s="265"/>
      <c r="M1791" s="265"/>
      <c r="N1791" s="265"/>
      <c r="O1791" s="265"/>
      <c r="P1791" s="265"/>
      <c r="Q1791" s="266"/>
      <c r="R1791" s="953">
        <v>500000</v>
      </c>
      <c r="S1791" s="953"/>
      <c r="T1791" s="953"/>
      <c r="U1791" s="953">
        <v>500000</v>
      </c>
      <c r="V1791" s="953"/>
      <c r="W1791" s="953"/>
      <c r="X1791" s="1345">
        <f t="shared" si="91"/>
        <v>1</v>
      </c>
      <c r="Y1791" s="1345"/>
      <c r="Z1791" s="991"/>
      <c r="AA1791" s="992"/>
      <c r="AB1791" s="992"/>
      <c r="AC1791" s="993"/>
      <c r="AD1791" s="267">
        <f t="shared" si="92"/>
        <v>500000</v>
      </c>
      <c r="AE1791" s="268"/>
      <c r="AF1791" s="268"/>
      <c r="AG1791" s="269"/>
    </row>
    <row r="1792" spans="1:33" s="29" customFormat="1" ht="15.75" customHeight="1" x14ac:dyDescent="0.2">
      <c r="A1792" s="43"/>
      <c r="B1792" s="43"/>
      <c r="C1792" s="1395"/>
      <c r="D1792" s="1395"/>
      <c r="E1792" s="110"/>
      <c r="F1792" s="106"/>
      <c r="G1792" s="1384"/>
      <c r="H1792" s="1384"/>
      <c r="I1792" s="1542" t="s">
        <v>859</v>
      </c>
      <c r="J1792" s="1543"/>
      <c r="K1792" s="1543"/>
      <c r="L1792" s="1543"/>
      <c r="M1792" s="1543"/>
      <c r="N1792" s="1543"/>
      <c r="O1792" s="1543"/>
      <c r="P1792" s="1543"/>
      <c r="Q1792" s="1543"/>
      <c r="R1792" s="953"/>
      <c r="S1792" s="953"/>
      <c r="T1792" s="953"/>
      <c r="U1792" s="953"/>
      <c r="V1792" s="953"/>
      <c r="W1792" s="953"/>
      <c r="X1792" s="268"/>
      <c r="Y1792" s="268"/>
      <c r="Z1792" s="991"/>
      <c r="AA1792" s="992"/>
      <c r="AB1792" s="992"/>
      <c r="AC1792" s="993"/>
      <c r="AD1792" s="267"/>
      <c r="AE1792" s="268"/>
      <c r="AF1792" s="268"/>
      <c r="AG1792" s="269"/>
    </row>
    <row r="1793" spans="1:33" s="29" customFormat="1" ht="15.75" customHeight="1" x14ac:dyDescent="0.2">
      <c r="A1793" s="43"/>
      <c r="B1793" s="43"/>
      <c r="C1793" s="1395"/>
      <c r="D1793" s="1395"/>
      <c r="E1793" s="110"/>
      <c r="F1793" s="106"/>
      <c r="G1793" s="263" t="s">
        <v>313</v>
      </c>
      <c r="H1793" s="263"/>
      <c r="I1793" s="264" t="s">
        <v>314</v>
      </c>
      <c r="J1793" s="265"/>
      <c r="K1793" s="265"/>
      <c r="L1793" s="265"/>
      <c r="M1793" s="265"/>
      <c r="N1793" s="265"/>
      <c r="O1793" s="265"/>
      <c r="P1793" s="265"/>
      <c r="Q1793" s="265"/>
      <c r="R1793" s="953">
        <f>SUM(R1791:R1792)</f>
        <v>500000</v>
      </c>
      <c r="S1793" s="953"/>
      <c r="T1793" s="953"/>
      <c r="U1793" s="953">
        <f>SUM(U1791:U1792)</f>
        <v>500000</v>
      </c>
      <c r="V1793" s="953"/>
      <c r="W1793" s="953"/>
      <c r="X1793" s="1345">
        <f t="shared" si="91"/>
        <v>1</v>
      </c>
      <c r="Y1793" s="1345"/>
      <c r="Z1793" s="991"/>
      <c r="AA1793" s="992"/>
      <c r="AB1793" s="992"/>
      <c r="AC1793" s="993"/>
      <c r="AD1793" s="267">
        <f t="shared" si="92"/>
        <v>500000</v>
      </c>
      <c r="AE1793" s="268"/>
      <c r="AF1793" s="268"/>
      <c r="AG1793" s="269"/>
    </row>
    <row r="1794" spans="1:33" s="29" customFormat="1" ht="15.75" customHeight="1" x14ac:dyDescent="0.2">
      <c r="A1794" s="43"/>
      <c r="B1794" s="43"/>
      <c r="C1794" s="1395"/>
      <c r="D1794" s="1395"/>
      <c r="E1794" s="110"/>
      <c r="F1794" s="106"/>
      <c r="G1794" s="1632"/>
      <c r="H1794" s="1632"/>
      <c r="I1794" s="1034" t="s">
        <v>827</v>
      </c>
      <c r="J1794" s="1035"/>
      <c r="K1794" s="1035"/>
      <c r="L1794" s="1035"/>
      <c r="M1794" s="1035"/>
      <c r="N1794" s="1035"/>
      <c r="O1794" s="1035"/>
      <c r="P1794" s="1035"/>
      <c r="Q1794" s="1035"/>
      <c r="R1794" s="1401">
        <f>SUM(R1793)</f>
        <v>500000</v>
      </c>
      <c r="S1794" s="1401"/>
      <c r="T1794" s="1401"/>
      <c r="U1794" s="1401">
        <f>SUM(U1793)</f>
        <v>500000</v>
      </c>
      <c r="V1794" s="1401"/>
      <c r="W1794" s="1401"/>
      <c r="X1794" s="1386">
        <f t="shared" si="91"/>
        <v>1</v>
      </c>
      <c r="Y1794" s="1386"/>
      <c r="Z1794" s="991"/>
      <c r="AA1794" s="992"/>
      <c r="AB1794" s="992"/>
      <c r="AC1794" s="993"/>
      <c r="AD1794" s="991">
        <f t="shared" si="92"/>
        <v>500000</v>
      </c>
      <c r="AE1794" s="992"/>
      <c r="AF1794" s="992"/>
      <c r="AG1794" s="993"/>
    </row>
    <row r="1795" spans="1:33" s="29" customFormat="1" ht="33" customHeight="1" x14ac:dyDescent="0.2">
      <c r="A1795" s="43"/>
      <c r="B1795" s="43"/>
      <c r="C1795" s="1385" t="s">
        <v>779</v>
      </c>
      <c r="D1795" s="1385"/>
      <c r="E1795" s="130"/>
      <c r="F1795" s="106"/>
      <c r="G1795" s="1570"/>
      <c r="H1795" s="1570"/>
      <c r="I1795" s="1034" t="s">
        <v>761</v>
      </c>
      <c r="J1795" s="1035"/>
      <c r="K1795" s="1035"/>
      <c r="L1795" s="1035"/>
      <c r="M1795" s="1035"/>
      <c r="N1795" s="1035"/>
      <c r="O1795" s="1035"/>
      <c r="P1795" s="1035"/>
      <c r="Q1795" s="1035"/>
      <c r="R1795" s="953"/>
      <c r="S1795" s="953"/>
      <c r="T1795" s="953"/>
      <c r="U1795" s="953"/>
      <c r="V1795" s="953"/>
      <c r="W1795" s="953"/>
      <c r="X1795" s="268"/>
      <c r="Y1795" s="268"/>
      <c r="Z1795" s="991"/>
      <c r="AA1795" s="992"/>
      <c r="AB1795" s="992"/>
      <c r="AC1795" s="993"/>
      <c r="AD1795" s="267"/>
      <c r="AE1795" s="268"/>
      <c r="AF1795" s="268"/>
      <c r="AG1795" s="269"/>
    </row>
    <row r="1796" spans="1:33" s="29" customFormat="1" ht="15.75" customHeight="1" x14ac:dyDescent="0.2">
      <c r="A1796" s="43"/>
      <c r="B1796" s="43"/>
      <c r="C1796" s="1385"/>
      <c r="D1796" s="1385"/>
      <c r="E1796" s="101">
        <v>820</v>
      </c>
      <c r="F1796" s="31"/>
      <c r="G1796" s="1616"/>
      <c r="H1796" s="1616"/>
      <c r="I1796" s="1617" t="s">
        <v>522</v>
      </c>
      <c r="J1796" s="1618"/>
      <c r="K1796" s="1618"/>
      <c r="L1796" s="1618"/>
      <c r="M1796" s="1618"/>
      <c r="N1796" s="1618"/>
      <c r="O1796" s="1618"/>
      <c r="P1796" s="1618"/>
      <c r="Q1796" s="1618"/>
      <c r="R1796" s="953"/>
      <c r="S1796" s="953"/>
      <c r="T1796" s="953"/>
      <c r="U1796" s="953"/>
      <c r="V1796" s="953"/>
      <c r="W1796" s="953"/>
      <c r="X1796" s="268"/>
      <c r="Y1796" s="268"/>
      <c r="Z1796" s="991"/>
      <c r="AA1796" s="992"/>
      <c r="AB1796" s="992"/>
      <c r="AC1796" s="993"/>
      <c r="AD1796" s="267"/>
      <c r="AE1796" s="268"/>
      <c r="AF1796" s="268"/>
      <c r="AG1796" s="269"/>
    </row>
    <row r="1797" spans="1:33" s="29" customFormat="1" ht="15.75" customHeight="1" x14ac:dyDescent="0.2">
      <c r="A1797" s="43"/>
      <c r="B1797" s="43"/>
      <c r="C1797" s="1385"/>
      <c r="D1797" s="1385"/>
      <c r="E1797" s="53"/>
      <c r="F1797" s="42" t="s">
        <v>1119</v>
      </c>
      <c r="G1797" s="1392">
        <v>424</v>
      </c>
      <c r="H1797" s="1392"/>
      <c r="I1797" s="264" t="s">
        <v>118</v>
      </c>
      <c r="J1797" s="265"/>
      <c r="K1797" s="265"/>
      <c r="L1797" s="265"/>
      <c r="M1797" s="265"/>
      <c r="N1797" s="265"/>
      <c r="O1797" s="265"/>
      <c r="P1797" s="265"/>
      <c r="Q1797" s="266"/>
      <c r="R1797" s="953">
        <v>1200000</v>
      </c>
      <c r="S1797" s="953"/>
      <c r="T1797" s="953"/>
      <c r="U1797" s="953">
        <v>1200000</v>
      </c>
      <c r="V1797" s="953"/>
      <c r="W1797" s="953"/>
      <c r="X1797" s="1345">
        <f t="shared" si="91"/>
        <v>1</v>
      </c>
      <c r="Y1797" s="1345"/>
      <c r="Z1797" s="991"/>
      <c r="AA1797" s="992"/>
      <c r="AB1797" s="992"/>
      <c r="AC1797" s="993"/>
      <c r="AD1797" s="267">
        <f t="shared" si="92"/>
        <v>1200000</v>
      </c>
      <c r="AE1797" s="268"/>
      <c r="AF1797" s="268"/>
      <c r="AG1797" s="269"/>
    </row>
    <row r="1798" spans="1:33" s="29" customFormat="1" ht="15.75" customHeight="1" x14ac:dyDescent="0.2">
      <c r="A1798" s="43"/>
      <c r="B1798" s="43"/>
      <c r="C1798" s="1395"/>
      <c r="D1798" s="1395"/>
      <c r="E1798" s="110"/>
      <c r="F1798" s="106"/>
      <c r="G1798" s="1384"/>
      <c r="H1798" s="1384"/>
      <c r="I1798" s="1542" t="s">
        <v>858</v>
      </c>
      <c r="J1798" s="1543"/>
      <c r="K1798" s="1543"/>
      <c r="L1798" s="1543"/>
      <c r="M1798" s="1543"/>
      <c r="N1798" s="1543"/>
      <c r="O1798" s="1543"/>
      <c r="P1798" s="1543"/>
      <c r="Q1798" s="1543"/>
      <c r="R1798" s="953"/>
      <c r="S1798" s="953"/>
      <c r="T1798" s="953"/>
      <c r="U1798" s="953"/>
      <c r="V1798" s="953"/>
      <c r="W1798" s="953"/>
      <c r="X1798" s="268"/>
      <c r="Y1798" s="268"/>
      <c r="Z1798" s="991"/>
      <c r="AA1798" s="992"/>
      <c r="AB1798" s="992"/>
      <c r="AC1798" s="993"/>
      <c r="AD1798" s="267"/>
      <c r="AE1798" s="268"/>
      <c r="AF1798" s="268"/>
      <c r="AG1798" s="269"/>
    </row>
    <row r="1799" spans="1:33" s="29" customFormat="1" ht="15.75" customHeight="1" x14ac:dyDescent="0.2">
      <c r="A1799" s="43"/>
      <c r="B1799" s="43"/>
      <c r="C1799" s="1395"/>
      <c r="D1799" s="1395"/>
      <c r="E1799" s="110"/>
      <c r="F1799" s="106"/>
      <c r="G1799" s="263" t="s">
        <v>313</v>
      </c>
      <c r="H1799" s="263"/>
      <c r="I1799" s="264" t="s">
        <v>314</v>
      </c>
      <c r="J1799" s="265"/>
      <c r="K1799" s="265"/>
      <c r="L1799" s="265"/>
      <c r="M1799" s="265"/>
      <c r="N1799" s="265"/>
      <c r="O1799" s="265"/>
      <c r="P1799" s="265"/>
      <c r="Q1799" s="265"/>
      <c r="R1799" s="953">
        <f>SUM(R1797:R1798)</f>
        <v>1200000</v>
      </c>
      <c r="S1799" s="953"/>
      <c r="T1799" s="953"/>
      <c r="U1799" s="953">
        <f>SUM(U1797:U1798)</f>
        <v>1200000</v>
      </c>
      <c r="V1799" s="953"/>
      <c r="W1799" s="953"/>
      <c r="X1799" s="1345">
        <f t="shared" si="91"/>
        <v>1</v>
      </c>
      <c r="Y1799" s="1345"/>
      <c r="Z1799" s="991"/>
      <c r="AA1799" s="992"/>
      <c r="AB1799" s="992"/>
      <c r="AC1799" s="993"/>
      <c r="AD1799" s="267">
        <f t="shared" si="92"/>
        <v>1200000</v>
      </c>
      <c r="AE1799" s="268"/>
      <c r="AF1799" s="268"/>
      <c r="AG1799" s="269"/>
    </row>
    <row r="1800" spans="1:33" s="29" customFormat="1" ht="15.75" customHeight="1" x14ac:dyDescent="0.2">
      <c r="A1800" s="43"/>
      <c r="B1800" s="43"/>
      <c r="C1800" s="1395"/>
      <c r="D1800" s="1395"/>
      <c r="E1800" s="110"/>
      <c r="F1800" s="106"/>
      <c r="G1800" s="1632"/>
      <c r="H1800" s="1632"/>
      <c r="I1800" s="1034" t="s">
        <v>828</v>
      </c>
      <c r="J1800" s="1035"/>
      <c r="K1800" s="1035"/>
      <c r="L1800" s="1035"/>
      <c r="M1800" s="1035"/>
      <c r="N1800" s="1035"/>
      <c r="O1800" s="1035"/>
      <c r="P1800" s="1035"/>
      <c r="Q1800" s="1035"/>
      <c r="R1800" s="1401">
        <f>SUM(R1799)</f>
        <v>1200000</v>
      </c>
      <c r="S1800" s="1401"/>
      <c r="T1800" s="1401"/>
      <c r="U1800" s="1401">
        <f>SUM(U1799)</f>
        <v>1200000</v>
      </c>
      <c r="V1800" s="1401"/>
      <c r="W1800" s="1401"/>
      <c r="X1800" s="1386">
        <f t="shared" si="91"/>
        <v>1</v>
      </c>
      <c r="Y1800" s="1386"/>
      <c r="Z1800" s="991"/>
      <c r="AA1800" s="992"/>
      <c r="AB1800" s="992"/>
      <c r="AC1800" s="993"/>
      <c r="AD1800" s="991">
        <f t="shared" si="92"/>
        <v>1200000</v>
      </c>
      <c r="AE1800" s="992"/>
      <c r="AF1800" s="992"/>
      <c r="AG1800" s="993"/>
    </row>
    <row r="1801" spans="1:33" s="29" customFormat="1" ht="29.25" customHeight="1" x14ac:dyDescent="0.2">
      <c r="A1801" s="43"/>
      <c r="B1801" s="43"/>
      <c r="C1801" s="1623" t="s">
        <v>780</v>
      </c>
      <c r="D1801" s="1623"/>
      <c r="E1801" s="129"/>
      <c r="F1801" s="30"/>
      <c r="G1801" s="1624"/>
      <c r="H1801" s="1624"/>
      <c r="I1801" s="1553" t="s">
        <v>713</v>
      </c>
      <c r="J1801" s="1554"/>
      <c r="K1801" s="1554"/>
      <c r="L1801" s="1554"/>
      <c r="M1801" s="1554"/>
      <c r="N1801" s="1554"/>
      <c r="O1801" s="1554"/>
      <c r="P1801" s="1554"/>
      <c r="Q1801" s="1554"/>
      <c r="R1801" s="953"/>
      <c r="S1801" s="953"/>
      <c r="T1801" s="953"/>
      <c r="U1801" s="953"/>
      <c r="V1801" s="953"/>
      <c r="W1801" s="953"/>
      <c r="X1801" s="268"/>
      <c r="Y1801" s="268"/>
      <c r="Z1801" s="991"/>
      <c r="AA1801" s="992"/>
      <c r="AB1801" s="992"/>
      <c r="AC1801" s="993"/>
      <c r="AD1801" s="267"/>
      <c r="AE1801" s="268"/>
      <c r="AF1801" s="268"/>
      <c r="AG1801" s="269"/>
    </row>
    <row r="1802" spans="1:33" s="29" customFormat="1" ht="15.75" customHeight="1" x14ac:dyDescent="0.2">
      <c r="A1802" s="43"/>
      <c r="B1802" s="43"/>
      <c r="C1802" s="1626"/>
      <c r="D1802" s="1626"/>
      <c r="E1802" s="101">
        <v>820</v>
      </c>
      <c r="F1802" s="31"/>
      <c r="G1802" s="1616"/>
      <c r="H1802" s="1616"/>
      <c r="I1802" s="1617" t="s">
        <v>522</v>
      </c>
      <c r="J1802" s="1618"/>
      <c r="K1802" s="1618"/>
      <c r="L1802" s="1618"/>
      <c r="M1802" s="1618"/>
      <c r="N1802" s="1618"/>
      <c r="O1802" s="1618"/>
      <c r="P1802" s="1618"/>
      <c r="Q1802" s="1618"/>
      <c r="R1802" s="953"/>
      <c r="S1802" s="953"/>
      <c r="T1802" s="953"/>
      <c r="U1802" s="953"/>
      <c r="V1802" s="953"/>
      <c r="W1802" s="953"/>
      <c r="X1802" s="268"/>
      <c r="Y1802" s="268"/>
      <c r="Z1802" s="991"/>
      <c r="AA1802" s="992"/>
      <c r="AB1802" s="992"/>
      <c r="AC1802" s="993"/>
      <c r="AD1802" s="267"/>
      <c r="AE1802" s="268"/>
      <c r="AF1802" s="268"/>
      <c r="AG1802" s="269"/>
    </row>
    <row r="1803" spans="1:33" s="29" customFormat="1" ht="15.75" customHeight="1" x14ac:dyDescent="0.2">
      <c r="A1803" s="43"/>
      <c r="B1803" s="43"/>
      <c r="C1803" s="994"/>
      <c r="D1803" s="994"/>
      <c r="E1803" s="101"/>
      <c r="F1803" s="31" t="s">
        <v>1120</v>
      </c>
      <c r="G1803" s="1377">
        <v>424</v>
      </c>
      <c r="H1803" s="1377"/>
      <c r="I1803" s="264" t="s">
        <v>118</v>
      </c>
      <c r="J1803" s="265"/>
      <c r="K1803" s="265"/>
      <c r="L1803" s="265"/>
      <c r="M1803" s="265"/>
      <c r="N1803" s="265"/>
      <c r="O1803" s="265"/>
      <c r="P1803" s="265"/>
      <c r="Q1803" s="266"/>
      <c r="R1803" s="953">
        <v>400000</v>
      </c>
      <c r="S1803" s="953"/>
      <c r="T1803" s="953"/>
      <c r="U1803" s="953">
        <v>400000</v>
      </c>
      <c r="V1803" s="953"/>
      <c r="W1803" s="953"/>
      <c r="X1803" s="1345">
        <f t="shared" si="91"/>
        <v>1</v>
      </c>
      <c r="Y1803" s="1345"/>
      <c r="Z1803" s="991"/>
      <c r="AA1803" s="992"/>
      <c r="AB1803" s="992"/>
      <c r="AC1803" s="993"/>
      <c r="AD1803" s="267">
        <f t="shared" si="92"/>
        <v>400000</v>
      </c>
      <c r="AE1803" s="268"/>
      <c r="AF1803" s="268"/>
      <c r="AG1803" s="269"/>
    </row>
    <row r="1804" spans="1:33" s="29" customFormat="1" ht="15.75" customHeight="1" x14ac:dyDescent="0.2">
      <c r="A1804" s="43"/>
      <c r="B1804" s="43"/>
      <c r="C1804" s="994"/>
      <c r="D1804" s="994"/>
      <c r="E1804" s="129"/>
      <c r="F1804" s="30"/>
      <c r="G1804" s="1377"/>
      <c r="H1804" s="1377"/>
      <c r="I1804" s="1378" t="s">
        <v>857</v>
      </c>
      <c r="J1804" s="1379"/>
      <c r="K1804" s="1379"/>
      <c r="L1804" s="1379"/>
      <c r="M1804" s="1379"/>
      <c r="N1804" s="1379"/>
      <c r="O1804" s="1379"/>
      <c r="P1804" s="1379"/>
      <c r="Q1804" s="1379"/>
      <c r="R1804" s="953"/>
      <c r="S1804" s="953"/>
      <c r="T1804" s="953"/>
      <c r="U1804" s="953"/>
      <c r="V1804" s="953"/>
      <c r="W1804" s="953"/>
      <c r="X1804" s="268"/>
      <c r="Y1804" s="268"/>
      <c r="Z1804" s="991"/>
      <c r="AA1804" s="992"/>
      <c r="AB1804" s="992"/>
      <c r="AC1804" s="993"/>
      <c r="AD1804" s="267"/>
      <c r="AE1804" s="268"/>
      <c r="AF1804" s="268"/>
      <c r="AG1804" s="269"/>
    </row>
    <row r="1805" spans="1:33" s="29" customFormat="1" ht="15.75" customHeight="1" x14ac:dyDescent="0.2">
      <c r="A1805" s="43"/>
      <c r="B1805" s="43"/>
      <c r="C1805" s="994"/>
      <c r="D1805" s="994"/>
      <c r="E1805" s="129"/>
      <c r="F1805" s="30"/>
      <c r="G1805" s="1380" t="s">
        <v>313</v>
      </c>
      <c r="H1805" s="1380"/>
      <c r="I1805" s="1378" t="s">
        <v>363</v>
      </c>
      <c r="J1805" s="1379"/>
      <c r="K1805" s="1379"/>
      <c r="L1805" s="1379"/>
      <c r="M1805" s="1379"/>
      <c r="N1805" s="1379"/>
      <c r="O1805" s="1379"/>
      <c r="P1805" s="1379"/>
      <c r="Q1805" s="1379"/>
      <c r="R1805" s="953">
        <f>SUM(R1803:R1804)</f>
        <v>400000</v>
      </c>
      <c r="S1805" s="953"/>
      <c r="T1805" s="953"/>
      <c r="U1805" s="953">
        <f>SUM(U1803:U1804)</f>
        <v>400000</v>
      </c>
      <c r="V1805" s="953"/>
      <c r="W1805" s="953"/>
      <c r="X1805" s="1345">
        <f t="shared" si="91"/>
        <v>1</v>
      </c>
      <c r="Y1805" s="1345"/>
      <c r="Z1805" s="991"/>
      <c r="AA1805" s="992"/>
      <c r="AB1805" s="992"/>
      <c r="AC1805" s="993"/>
      <c r="AD1805" s="267">
        <f t="shared" si="92"/>
        <v>400000</v>
      </c>
      <c r="AE1805" s="268"/>
      <c r="AF1805" s="268"/>
      <c r="AG1805" s="269"/>
    </row>
    <row r="1806" spans="1:33" s="29" customFormat="1" ht="15.75" customHeight="1" x14ac:dyDescent="0.2">
      <c r="A1806" s="43"/>
      <c r="B1806" s="43"/>
      <c r="C1806" s="994"/>
      <c r="D1806" s="994"/>
      <c r="E1806" s="129"/>
      <c r="F1806" s="30"/>
      <c r="G1806" s="1377"/>
      <c r="H1806" s="1377"/>
      <c r="I1806" s="1553" t="s">
        <v>829</v>
      </c>
      <c r="J1806" s="1554"/>
      <c r="K1806" s="1554"/>
      <c r="L1806" s="1554"/>
      <c r="M1806" s="1554"/>
      <c r="N1806" s="1554"/>
      <c r="O1806" s="1554"/>
      <c r="P1806" s="1554"/>
      <c r="Q1806" s="1554"/>
      <c r="R1806" s="1401">
        <f>SUM(R1805)</f>
        <v>400000</v>
      </c>
      <c r="S1806" s="1401"/>
      <c r="T1806" s="1401"/>
      <c r="U1806" s="1401">
        <f>SUM(U1805)</f>
        <v>400000</v>
      </c>
      <c r="V1806" s="1401"/>
      <c r="W1806" s="1401"/>
      <c r="X1806" s="1386">
        <f t="shared" ref="X1806:X1869" si="93">(U1806/R1806)</f>
        <v>1</v>
      </c>
      <c r="Y1806" s="1386"/>
      <c r="Z1806" s="991"/>
      <c r="AA1806" s="992"/>
      <c r="AB1806" s="992"/>
      <c r="AC1806" s="993"/>
      <c r="AD1806" s="991">
        <f t="shared" si="92"/>
        <v>400000</v>
      </c>
      <c r="AE1806" s="992"/>
      <c r="AF1806" s="992"/>
      <c r="AG1806" s="993"/>
    </row>
    <row r="1807" spans="1:33" s="29" customFormat="1" ht="32.25" customHeight="1" x14ac:dyDescent="0.2">
      <c r="A1807" s="43"/>
      <c r="B1807" s="43"/>
      <c r="C1807" s="1623" t="s">
        <v>781</v>
      </c>
      <c r="D1807" s="1623"/>
      <c r="E1807" s="129"/>
      <c r="F1807" s="30"/>
      <c r="G1807" s="1624"/>
      <c r="H1807" s="1624"/>
      <c r="I1807" s="1553" t="s">
        <v>762</v>
      </c>
      <c r="J1807" s="1554"/>
      <c r="K1807" s="1554"/>
      <c r="L1807" s="1554"/>
      <c r="M1807" s="1554"/>
      <c r="N1807" s="1554"/>
      <c r="O1807" s="1554"/>
      <c r="P1807" s="1554"/>
      <c r="Q1807" s="1554"/>
      <c r="R1807" s="953"/>
      <c r="S1807" s="953"/>
      <c r="T1807" s="953"/>
      <c r="U1807" s="953"/>
      <c r="V1807" s="953"/>
      <c r="W1807" s="953"/>
      <c r="X1807" s="268"/>
      <c r="Y1807" s="268"/>
      <c r="Z1807" s="991"/>
      <c r="AA1807" s="992"/>
      <c r="AB1807" s="992"/>
      <c r="AC1807" s="993"/>
      <c r="AD1807" s="267"/>
      <c r="AE1807" s="268"/>
      <c r="AF1807" s="268"/>
      <c r="AG1807" s="269"/>
    </row>
    <row r="1808" spans="1:33" s="29" customFormat="1" ht="15.75" customHeight="1" x14ac:dyDescent="0.2">
      <c r="A1808" s="43"/>
      <c r="B1808" s="43"/>
      <c r="C1808" s="1626"/>
      <c r="D1808" s="1626"/>
      <c r="E1808" s="101">
        <v>820</v>
      </c>
      <c r="F1808" s="31"/>
      <c r="G1808" s="1616"/>
      <c r="H1808" s="1616"/>
      <c r="I1808" s="1617" t="s">
        <v>522</v>
      </c>
      <c r="J1808" s="1618"/>
      <c r="K1808" s="1618"/>
      <c r="L1808" s="1618"/>
      <c r="M1808" s="1618"/>
      <c r="N1808" s="1618"/>
      <c r="O1808" s="1618"/>
      <c r="P1808" s="1618"/>
      <c r="Q1808" s="1618"/>
      <c r="R1808" s="953"/>
      <c r="S1808" s="953"/>
      <c r="T1808" s="953"/>
      <c r="U1808" s="953"/>
      <c r="V1808" s="953"/>
      <c r="W1808" s="953"/>
      <c r="X1808" s="268"/>
      <c r="Y1808" s="268"/>
      <c r="Z1808" s="991"/>
      <c r="AA1808" s="992"/>
      <c r="AB1808" s="992"/>
      <c r="AC1808" s="993"/>
      <c r="AD1808" s="267"/>
      <c r="AE1808" s="268"/>
      <c r="AF1808" s="268"/>
      <c r="AG1808" s="269"/>
    </row>
    <row r="1809" spans="1:33" s="29" customFormat="1" ht="15.75" customHeight="1" x14ac:dyDescent="0.2">
      <c r="A1809" s="43"/>
      <c r="B1809" s="43"/>
      <c r="C1809" s="1626"/>
      <c r="D1809" s="1626"/>
      <c r="E1809" s="101"/>
      <c r="F1809" s="31" t="s">
        <v>1121</v>
      </c>
      <c r="G1809" s="1377">
        <v>424</v>
      </c>
      <c r="H1809" s="1377"/>
      <c r="I1809" s="264" t="s">
        <v>118</v>
      </c>
      <c r="J1809" s="265"/>
      <c r="K1809" s="265"/>
      <c r="L1809" s="265"/>
      <c r="M1809" s="265"/>
      <c r="N1809" s="265"/>
      <c r="O1809" s="265"/>
      <c r="P1809" s="265"/>
      <c r="Q1809" s="266"/>
      <c r="R1809" s="953">
        <v>480000</v>
      </c>
      <c r="S1809" s="953"/>
      <c r="T1809" s="953"/>
      <c r="U1809" s="953">
        <v>480000</v>
      </c>
      <c r="V1809" s="953"/>
      <c r="W1809" s="953"/>
      <c r="X1809" s="1345">
        <f t="shared" si="93"/>
        <v>1</v>
      </c>
      <c r="Y1809" s="1345"/>
      <c r="Z1809" s="991"/>
      <c r="AA1809" s="992"/>
      <c r="AB1809" s="992"/>
      <c r="AC1809" s="993"/>
      <c r="AD1809" s="267">
        <f t="shared" si="92"/>
        <v>480000</v>
      </c>
      <c r="AE1809" s="268"/>
      <c r="AF1809" s="268"/>
      <c r="AG1809" s="269"/>
    </row>
    <row r="1810" spans="1:33" s="29" customFormat="1" ht="15.75" customHeight="1" x14ac:dyDescent="0.2">
      <c r="A1810" s="43"/>
      <c r="B1810" s="43"/>
      <c r="C1810" s="1626"/>
      <c r="D1810" s="1626"/>
      <c r="E1810" s="129"/>
      <c r="F1810" s="30"/>
      <c r="G1810" s="1377"/>
      <c r="H1810" s="1377"/>
      <c r="I1810" s="1378" t="s">
        <v>856</v>
      </c>
      <c r="J1810" s="1379"/>
      <c r="K1810" s="1379"/>
      <c r="L1810" s="1379"/>
      <c r="M1810" s="1379"/>
      <c r="N1810" s="1379"/>
      <c r="O1810" s="1379"/>
      <c r="P1810" s="1379"/>
      <c r="Q1810" s="1379"/>
      <c r="R1810" s="953"/>
      <c r="S1810" s="953"/>
      <c r="T1810" s="953"/>
      <c r="U1810" s="953"/>
      <c r="V1810" s="953"/>
      <c r="W1810" s="953"/>
      <c r="X1810" s="268"/>
      <c r="Y1810" s="268"/>
      <c r="Z1810" s="991"/>
      <c r="AA1810" s="992"/>
      <c r="AB1810" s="992"/>
      <c r="AC1810" s="993"/>
      <c r="AD1810" s="267">
        <f t="shared" ref="AD1810:AD1872" si="94">U1810+Z1810</f>
        <v>0</v>
      </c>
      <c r="AE1810" s="268"/>
      <c r="AF1810" s="268"/>
      <c r="AG1810" s="269"/>
    </row>
    <row r="1811" spans="1:33" s="29" customFormat="1" ht="15.75" customHeight="1" x14ac:dyDescent="0.2">
      <c r="A1811" s="43"/>
      <c r="B1811" s="43"/>
      <c r="C1811" s="1626"/>
      <c r="D1811" s="1626"/>
      <c r="E1811" s="129"/>
      <c r="F1811" s="30"/>
      <c r="G1811" s="1380" t="s">
        <v>313</v>
      </c>
      <c r="H1811" s="1380"/>
      <c r="I1811" s="1378" t="s">
        <v>363</v>
      </c>
      <c r="J1811" s="1379"/>
      <c r="K1811" s="1379"/>
      <c r="L1811" s="1379"/>
      <c r="M1811" s="1379"/>
      <c r="N1811" s="1379"/>
      <c r="O1811" s="1379"/>
      <c r="P1811" s="1379"/>
      <c r="Q1811" s="1379"/>
      <c r="R1811" s="953">
        <f>SUM(R1809:R1810)</f>
        <v>480000</v>
      </c>
      <c r="S1811" s="953"/>
      <c r="T1811" s="953"/>
      <c r="U1811" s="953">
        <f>SUM(U1809:U1810)</f>
        <v>480000</v>
      </c>
      <c r="V1811" s="953"/>
      <c r="W1811" s="953"/>
      <c r="X1811" s="1345">
        <f t="shared" si="93"/>
        <v>1</v>
      </c>
      <c r="Y1811" s="1345"/>
      <c r="Z1811" s="991"/>
      <c r="AA1811" s="992"/>
      <c r="AB1811" s="992"/>
      <c r="AC1811" s="993"/>
      <c r="AD1811" s="267">
        <f t="shared" si="94"/>
        <v>480000</v>
      </c>
      <c r="AE1811" s="268"/>
      <c r="AF1811" s="268"/>
      <c r="AG1811" s="269"/>
    </row>
    <row r="1812" spans="1:33" s="29" customFormat="1" ht="15.75" customHeight="1" x14ac:dyDescent="0.2">
      <c r="A1812" s="43"/>
      <c r="B1812" s="43"/>
      <c r="C1812" s="1626"/>
      <c r="D1812" s="1626"/>
      <c r="E1812" s="129"/>
      <c r="F1812" s="30"/>
      <c r="G1812" s="1377"/>
      <c r="H1812" s="1377"/>
      <c r="I1812" s="1553" t="s">
        <v>830</v>
      </c>
      <c r="J1812" s="1554"/>
      <c r="K1812" s="1554"/>
      <c r="L1812" s="1554"/>
      <c r="M1812" s="1554"/>
      <c r="N1812" s="1554"/>
      <c r="O1812" s="1554"/>
      <c r="P1812" s="1554"/>
      <c r="Q1812" s="1554"/>
      <c r="R1812" s="1401">
        <f>SUM(R1811)</f>
        <v>480000</v>
      </c>
      <c r="S1812" s="1401"/>
      <c r="T1812" s="1401"/>
      <c r="U1812" s="1401">
        <f>SUM(U1811)</f>
        <v>480000</v>
      </c>
      <c r="V1812" s="1401"/>
      <c r="W1812" s="1401"/>
      <c r="X1812" s="1386">
        <f t="shared" si="93"/>
        <v>1</v>
      </c>
      <c r="Y1812" s="1386"/>
      <c r="Z1812" s="991"/>
      <c r="AA1812" s="992"/>
      <c r="AB1812" s="992"/>
      <c r="AC1812" s="993"/>
      <c r="AD1812" s="991">
        <f t="shared" si="94"/>
        <v>480000</v>
      </c>
      <c r="AE1812" s="992"/>
      <c r="AF1812" s="992"/>
      <c r="AG1812" s="993"/>
    </row>
    <row r="1813" spans="1:33" s="29" customFormat="1" ht="27.75" customHeight="1" x14ac:dyDescent="0.2">
      <c r="A1813" s="43"/>
      <c r="B1813" s="43"/>
      <c r="C1813" s="1623" t="s">
        <v>782</v>
      </c>
      <c r="D1813" s="1623"/>
      <c r="E1813" s="129"/>
      <c r="F1813" s="30"/>
      <c r="G1813" s="1624"/>
      <c r="H1813" s="1624"/>
      <c r="I1813" s="1553" t="s">
        <v>714</v>
      </c>
      <c r="J1813" s="1554"/>
      <c r="K1813" s="1554"/>
      <c r="L1813" s="1554"/>
      <c r="M1813" s="1554"/>
      <c r="N1813" s="1554"/>
      <c r="O1813" s="1554"/>
      <c r="P1813" s="1554"/>
      <c r="Q1813" s="1554"/>
      <c r="R1813" s="953"/>
      <c r="S1813" s="953"/>
      <c r="T1813" s="953"/>
      <c r="U1813" s="953"/>
      <c r="V1813" s="953"/>
      <c r="W1813" s="953"/>
      <c r="X1813" s="268"/>
      <c r="Y1813" s="268"/>
      <c r="Z1813" s="991"/>
      <c r="AA1813" s="992"/>
      <c r="AB1813" s="992"/>
      <c r="AC1813" s="993"/>
      <c r="AD1813" s="267"/>
      <c r="AE1813" s="268"/>
      <c r="AF1813" s="268"/>
      <c r="AG1813" s="269"/>
    </row>
    <row r="1814" spans="1:33" s="29" customFormat="1" ht="15.75" customHeight="1" x14ac:dyDescent="0.2">
      <c r="A1814" s="43"/>
      <c r="B1814" s="43"/>
      <c r="C1814" s="1626"/>
      <c r="D1814" s="1626"/>
      <c r="E1814" s="101">
        <v>820</v>
      </c>
      <c r="F1814" s="31"/>
      <c r="G1814" s="1616"/>
      <c r="H1814" s="1616"/>
      <c r="I1814" s="1617" t="s">
        <v>522</v>
      </c>
      <c r="J1814" s="1618"/>
      <c r="K1814" s="1618"/>
      <c r="L1814" s="1618"/>
      <c r="M1814" s="1618"/>
      <c r="N1814" s="1618"/>
      <c r="O1814" s="1618"/>
      <c r="P1814" s="1618"/>
      <c r="Q1814" s="1618"/>
      <c r="R1814" s="953"/>
      <c r="S1814" s="953"/>
      <c r="T1814" s="953"/>
      <c r="U1814" s="953"/>
      <c r="V1814" s="953"/>
      <c r="W1814" s="953"/>
      <c r="X1814" s="268"/>
      <c r="Y1814" s="268"/>
      <c r="Z1814" s="991"/>
      <c r="AA1814" s="992"/>
      <c r="AB1814" s="992"/>
      <c r="AC1814" s="993"/>
      <c r="AD1814" s="267"/>
      <c r="AE1814" s="268"/>
      <c r="AF1814" s="268"/>
      <c r="AG1814" s="269"/>
    </row>
    <row r="1815" spans="1:33" s="29" customFormat="1" ht="15.75" customHeight="1" x14ac:dyDescent="0.2">
      <c r="A1815" s="43"/>
      <c r="B1815" s="43"/>
      <c r="C1815" s="1626"/>
      <c r="D1815" s="1626"/>
      <c r="E1815" s="101"/>
      <c r="F1815" s="31" t="s">
        <v>1122</v>
      </c>
      <c r="G1815" s="1377">
        <v>424</v>
      </c>
      <c r="H1815" s="1377"/>
      <c r="I1815" s="264" t="s">
        <v>118</v>
      </c>
      <c r="J1815" s="265"/>
      <c r="K1815" s="265"/>
      <c r="L1815" s="265"/>
      <c r="M1815" s="265"/>
      <c r="N1815" s="265"/>
      <c r="O1815" s="265"/>
      <c r="P1815" s="265"/>
      <c r="Q1815" s="266"/>
      <c r="R1815" s="953">
        <v>720000</v>
      </c>
      <c r="S1815" s="953"/>
      <c r="T1815" s="953"/>
      <c r="U1815" s="953">
        <v>719800</v>
      </c>
      <c r="V1815" s="953"/>
      <c r="W1815" s="953"/>
      <c r="X1815" s="1345">
        <f t="shared" si="93"/>
        <v>0.99972222222222218</v>
      </c>
      <c r="Y1815" s="1345"/>
      <c r="Z1815" s="991"/>
      <c r="AA1815" s="992"/>
      <c r="AB1815" s="992"/>
      <c r="AC1815" s="993"/>
      <c r="AD1815" s="267">
        <f t="shared" si="94"/>
        <v>719800</v>
      </c>
      <c r="AE1815" s="268"/>
      <c r="AF1815" s="268"/>
      <c r="AG1815" s="269"/>
    </row>
    <row r="1816" spans="1:33" s="29" customFormat="1" ht="15.75" customHeight="1" x14ac:dyDescent="0.2">
      <c r="A1816" s="43"/>
      <c r="B1816" s="43"/>
      <c r="C1816" s="1626"/>
      <c r="D1816" s="1626"/>
      <c r="E1816" s="129"/>
      <c r="F1816" s="30"/>
      <c r="G1816" s="1377"/>
      <c r="H1816" s="1377"/>
      <c r="I1816" s="1378" t="s">
        <v>855</v>
      </c>
      <c r="J1816" s="1379"/>
      <c r="K1816" s="1379"/>
      <c r="L1816" s="1379"/>
      <c r="M1816" s="1379"/>
      <c r="N1816" s="1379"/>
      <c r="O1816" s="1379"/>
      <c r="P1816" s="1379"/>
      <c r="Q1816" s="1379"/>
      <c r="R1816" s="953"/>
      <c r="S1816" s="953"/>
      <c r="T1816" s="953"/>
      <c r="U1816" s="953"/>
      <c r="V1816" s="953"/>
      <c r="W1816" s="953"/>
      <c r="X1816" s="268"/>
      <c r="Y1816" s="268"/>
      <c r="Z1816" s="991"/>
      <c r="AA1816" s="992"/>
      <c r="AB1816" s="992"/>
      <c r="AC1816" s="993"/>
      <c r="AD1816" s="267"/>
      <c r="AE1816" s="268"/>
      <c r="AF1816" s="268"/>
      <c r="AG1816" s="269"/>
    </row>
    <row r="1817" spans="1:33" s="29" customFormat="1" ht="15.75" customHeight="1" x14ac:dyDescent="0.2">
      <c r="A1817" s="43"/>
      <c r="B1817" s="43"/>
      <c r="C1817" s="1626"/>
      <c r="D1817" s="1626"/>
      <c r="E1817" s="129"/>
      <c r="F1817" s="30"/>
      <c r="G1817" s="1380" t="s">
        <v>313</v>
      </c>
      <c r="H1817" s="1380"/>
      <c r="I1817" s="1378" t="s">
        <v>363</v>
      </c>
      <c r="J1817" s="1379"/>
      <c r="K1817" s="1379"/>
      <c r="L1817" s="1379"/>
      <c r="M1817" s="1379"/>
      <c r="N1817" s="1379"/>
      <c r="O1817" s="1379"/>
      <c r="P1817" s="1379"/>
      <c r="Q1817" s="1379"/>
      <c r="R1817" s="953">
        <f>SUM(R1815:R1816)</f>
        <v>720000</v>
      </c>
      <c r="S1817" s="953"/>
      <c r="T1817" s="953"/>
      <c r="U1817" s="953">
        <f>SUM(U1815:U1816)</f>
        <v>719800</v>
      </c>
      <c r="V1817" s="953"/>
      <c r="W1817" s="953"/>
      <c r="X1817" s="1345">
        <f t="shared" si="93"/>
        <v>0.99972222222222218</v>
      </c>
      <c r="Y1817" s="1345"/>
      <c r="Z1817" s="991"/>
      <c r="AA1817" s="992"/>
      <c r="AB1817" s="992"/>
      <c r="AC1817" s="993"/>
      <c r="AD1817" s="267">
        <f t="shared" si="94"/>
        <v>719800</v>
      </c>
      <c r="AE1817" s="268"/>
      <c r="AF1817" s="268"/>
      <c r="AG1817" s="269"/>
    </row>
    <row r="1818" spans="1:33" s="29" customFormat="1" ht="15.75" customHeight="1" x14ac:dyDescent="0.2">
      <c r="A1818" s="43"/>
      <c r="B1818" s="43"/>
      <c r="C1818" s="1626"/>
      <c r="D1818" s="1626"/>
      <c r="E1818" s="129"/>
      <c r="F1818" s="30"/>
      <c r="G1818" s="1377"/>
      <c r="H1818" s="1377"/>
      <c r="I1818" s="1553" t="s">
        <v>831</v>
      </c>
      <c r="J1818" s="1554"/>
      <c r="K1818" s="1554"/>
      <c r="L1818" s="1554"/>
      <c r="M1818" s="1554"/>
      <c r="N1818" s="1554"/>
      <c r="O1818" s="1554"/>
      <c r="P1818" s="1554"/>
      <c r="Q1818" s="1554"/>
      <c r="R1818" s="1401">
        <f>SUM(R1817)</f>
        <v>720000</v>
      </c>
      <c r="S1818" s="1401"/>
      <c r="T1818" s="1401"/>
      <c r="U1818" s="1401">
        <f>SUM(U1817)</f>
        <v>719800</v>
      </c>
      <c r="V1818" s="1401"/>
      <c r="W1818" s="1401"/>
      <c r="X1818" s="1386">
        <f t="shared" si="93"/>
        <v>0.99972222222222218</v>
      </c>
      <c r="Y1818" s="1386"/>
      <c r="Z1818" s="991"/>
      <c r="AA1818" s="992"/>
      <c r="AB1818" s="992"/>
      <c r="AC1818" s="993"/>
      <c r="AD1818" s="991">
        <f t="shared" si="94"/>
        <v>719800</v>
      </c>
      <c r="AE1818" s="992"/>
      <c r="AF1818" s="992"/>
      <c r="AG1818" s="993"/>
    </row>
    <row r="1819" spans="1:33" s="29" customFormat="1" ht="15.75" customHeight="1" x14ac:dyDescent="0.2">
      <c r="A1819" s="43"/>
      <c r="B1819" s="43"/>
      <c r="C1819" s="1385" t="s">
        <v>783</v>
      </c>
      <c r="D1819" s="1385"/>
      <c r="E1819" s="130"/>
      <c r="F1819" s="106"/>
      <c r="G1819" s="1570"/>
      <c r="H1819" s="1570"/>
      <c r="I1819" s="1034" t="s">
        <v>763</v>
      </c>
      <c r="J1819" s="1035"/>
      <c r="K1819" s="1035"/>
      <c r="L1819" s="1035"/>
      <c r="M1819" s="1035"/>
      <c r="N1819" s="1035"/>
      <c r="O1819" s="1035"/>
      <c r="P1819" s="1035"/>
      <c r="Q1819" s="1035"/>
      <c r="R1819" s="953"/>
      <c r="S1819" s="953"/>
      <c r="T1819" s="953"/>
      <c r="U1819" s="953"/>
      <c r="V1819" s="953"/>
      <c r="W1819" s="953"/>
      <c r="X1819" s="268"/>
      <c r="Y1819" s="268"/>
      <c r="Z1819" s="991"/>
      <c r="AA1819" s="992"/>
      <c r="AB1819" s="992"/>
      <c r="AC1819" s="993"/>
      <c r="AD1819" s="267"/>
      <c r="AE1819" s="268"/>
      <c r="AF1819" s="268"/>
      <c r="AG1819" s="269"/>
    </row>
    <row r="1820" spans="1:33" s="29" customFormat="1" ht="15.75" customHeight="1" x14ac:dyDescent="0.2">
      <c r="A1820" s="43"/>
      <c r="B1820" s="43"/>
      <c r="C1820" s="1385"/>
      <c r="D1820" s="1385"/>
      <c r="E1820" s="101">
        <v>820</v>
      </c>
      <c r="F1820" s="31"/>
      <c r="G1820" s="1616"/>
      <c r="H1820" s="1616"/>
      <c r="I1820" s="1617" t="s">
        <v>522</v>
      </c>
      <c r="J1820" s="1618"/>
      <c r="K1820" s="1618"/>
      <c r="L1820" s="1618"/>
      <c r="M1820" s="1618"/>
      <c r="N1820" s="1618"/>
      <c r="O1820" s="1618"/>
      <c r="P1820" s="1618"/>
      <c r="Q1820" s="1618"/>
      <c r="R1820" s="953"/>
      <c r="S1820" s="953"/>
      <c r="T1820" s="953"/>
      <c r="U1820" s="953"/>
      <c r="V1820" s="953"/>
      <c r="W1820" s="953"/>
      <c r="X1820" s="268"/>
      <c r="Y1820" s="268"/>
      <c r="Z1820" s="991"/>
      <c r="AA1820" s="992"/>
      <c r="AB1820" s="992"/>
      <c r="AC1820" s="993"/>
      <c r="AD1820" s="267"/>
      <c r="AE1820" s="268"/>
      <c r="AF1820" s="268"/>
      <c r="AG1820" s="269"/>
    </row>
    <row r="1821" spans="1:33" s="29" customFormat="1" ht="15.75" customHeight="1" x14ac:dyDescent="0.2">
      <c r="A1821" s="43"/>
      <c r="B1821" s="43"/>
      <c r="C1821" s="1385"/>
      <c r="D1821" s="1385"/>
      <c r="E1821" s="53"/>
      <c r="F1821" s="42" t="s">
        <v>1123</v>
      </c>
      <c r="G1821" s="1392">
        <v>424</v>
      </c>
      <c r="H1821" s="1392"/>
      <c r="I1821" s="264" t="s">
        <v>118</v>
      </c>
      <c r="J1821" s="265"/>
      <c r="K1821" s="265"/>
      <c r="L1821" s="265"/>
      <c r="M1821" s="265"/>
      <c r="N1821" s="265"/>
      <c r="O1821" s="265"/>
      <c r="P1821" s="265"/>
      <c r="Q1821" s="266"/>
      <c r="R1821" s="953">
        <v>220000</v>
      </c>
      <c r="S1821" s="953"/>
      <c r="T1821" s="953"/>
      <c r="U1821" s="953">
        <v>219990</v>
      </c>
      <c r="V1821" s="953"/>
      <c r="W1821" s="953"/>
      <c r="X1821" s="1345">
        <f t="shared" si="93"/>
        <v>0.99995454545454543</v>
      </c>
      <c r="Y1821" s="1345"/>
      <c r="Z1821" s="991"/>
      <c r="AA1821" s="992"/>
      <c r="AB1821" s="992"/>
      <c r="AC1821" s="993"/>
      <c r="AD1821" s="267">
        <f t="shared" si="94"/>
        <v>219990</v>
      </c>
      <c r="AE1821" s="268"/>
      <c r="AF1821" s="268"/>
      <c r="AG1821" s="269"/>
    </row>
    <row r="1822" spans="1:33" s="29" customFormat="1" ht="15.75" customHeight="1" x14ac:dyDescent="0.2">
      <c r="A1822" s="43"/>
      <c r="B1822" s="43"/>
      <c r="C1822" s="1395"/>
      <c r="D1822" s="1395"/>
      <c r="E1822" s="110"/>
      <c r="F1822" s="106"/>
      <c r="G1822" s="1384"/>
      <c r="H1822" s="1384"/>
      <c r="I1822" s="1542" t="s">
        <v>854</v>
      </c>
      <c r="J1822" s="1543"/>
      <c r="K1822" s="1543"/>
      <c r="L1822" s="1543"/>
      <c r="M1822" s="1543"/>
      <c r="N1822" s="1543"/>
      <c r="O1822" s="1543"/>
      <c r="P1822" s="1543"/>
      <c r="Q1822" s="1543"/>
      <c r="R1822" s="953"/>
      <c r="S1822" s="953"/>
      <c r="T1822" s="953"/>
      <c r="U1822" s="953"/>
      <c r="V1822" s="953"/>
      <c r="W1822" s="953"/>
      <c r="X1822" s="268"/>
      <c r="Y1822" s="268"/>
      <c r="Z1822" s="991"/>
      <c r="AA1822" s="992"/>
      <c r="AB1822" s="992"/>
      <c r="AC1822" s="993"/>
      <c r="AD1822" s="267"/>
      <c r="AE1822" s="268"/>
      <c r="AF1822" s="268"/>
      <c r="AG1822" s="269"/>
    </row>
    <row r="1823" spans="1:33" s="29" customFormat="1" ht="15.75" customHeight="1" x14ac:dyDescent="0.2">
      <c r="A1823" s="43"/>
      <c r="B1823" s="43"/>
      <c r="C1823" s="262"/>
      <c r="D1823" s="262"/>
      <c r="E1823" s="110"/>
      <c r="F1823" s="106"/>
      <c r="G1823" s="263" t="s">
        <v>313</v>
      </c>
      <c r="H1823" s="263"/>
      <c r="I1823" s="264" t="s">
        <v>314</v>
      </c>
      <c r="J1823" s="265"/>
      <c r="K1823" s="265"/>
      <c r="L1823" s="265"/>
      <c r="M1823" s="265"/>
      <c r="N1823" s="265"/>
      <c r="O1823" s="265"/>
      <c r="P1823" s="265"/>
      <c r="Q1823" s="265"/>
      <c r="R1823" s="953">
        <f>SUM(R1821:R1822)</f>
        <v>220000</v>
      </c>
      <c r="S1823" s="953"/>
      <c r="T1823" s="953"/>
      <c r="U1823" s="953">
        <f>SUM(U1821:U1822)</f>
        <v>219990</v>
      </c>
      <c r="V1823" s="953"/>
      <c r="W1823" s="953"/>
      <c r="X1823" s="1345">
        <f t="shared" si="93"/>
        <v>0.99995454545454543</v>
      </c>
      <c r="Y1823" s="1345"/>
      <c r="Z1823" s="991"/>
      <c r="AA1823" s="992"/>
      <c r="AB1823" s="992"/>
      <c r="AC1823" s="993"/>
      <c r="AD1823" s="267">
        <f t="shared" si="94"/>
        <v>219990</v>
      </c>
      <c r="AE1823" s="268"/>
      <c r="AF1823" s="268"/>
      <c r="AG1823" s="269"/>
    </row>
    <row r="1824" spans="1:33" s="29" customFormat="1" ht="15.75" customHeight="1" x14ac:dyDescent="0.2">
      <c r="A1824" s="43"/>
      <c r="B1824" s="43"/>
      <c r="C1824" s="262"/>
      <c r="D1824" s="262"/>
      <c r="E1824" s="110"/>
      <c r="F1824" s="106"/>
      <c r="G1824" s="1632"/>
      <c r="H1824" s="1632"/>
      <c r="I1824" s="1034" t="s">
        <v>832</v>
      </c>
      <c r="J1824" s="1035"/>
      <c r="K1824" s="1035"/>
      <c r="L1824" s="1035"/>
      <c r="M1824" s="1035"/>
      <c r="N1824" s="1035"/>
      <c r="O1824" s="1035"/>
      <c r="P1824" s="1035"/>
      <c r="Q1824" s="1035"/>
      <c r="R1824" s="1401">
        <f>SUM(R1823)</f>
        <v>220000</v>
      </c>
      <c r="S1824" s="1401"/>
      <c r="T1824" s="1401"/>
      <c r="U1824" s="1401">
        <f>SUM(U1823)</f>
        <v>219990</v>
      </c>
      <c r="V1824" s="1401"/>
      <c r="W1824" s="1401"/>
      <c r="X1824" s="1386">
        <f t="shared" si="93"/>
        <v>0.99995454545454543</v>
      </c>
      <c r="Y1824" s="1386"/>
      <c r="Z1824" s="991"/>
      <c r="AA1824" s="992"/>
      <c r="AB1824" s="992"/>
      <c r="AC1824" s="993"/>
      <c r="AD1824" s="991">
        <f t="shared" si="94"/>
        <v>219990</v>
      </c>
      <c r="AE1824" s="992"/>
      <c r="AF1824" s="992"/>
      <c r="AG1824" s="993"/>
    </row>
    <row r="1825" spans="1:33" s="29" customFormat="1" ht="18" customHeight="1" x14ac:dyDescent="0.2">
      <c r="A1825" s="43"/>
      <c r="B1825" s="43"/>
      <c r="C1825" s="1623" t="s">
        <v>784</v>
      </c>
      <c r="D1825" s="1623"/>
      <c r="E1825" s="129"/>
      <c r="F1825" s="30"/>
      <c r="G1825" s="1624"/>
      <c r="H1825" s="1624"/>
      <c r="I1825" s="1553" t="s">
        <v>715</v>
      </c>
      <c r="J1825" s="1554"/>
      <c r="K1825" s="1554"/>
      <c r="L1825" s="1554"/>
      <c r="M1825" s="1554"/>
      <c r="N1825" s="1554"/>
      <c r="O1825" s="1554"/>
      <c r="P1825" s="1554"/>
      <c r="Q1825" s="1554"/>
      <c r="R1825" s="953"/>
      <c r="S1825" s="953"/>
      <c r="T1825" s="953"/>
      <c r="U1825" s="953"/>
      <c r="V1825" s="953"/>
      <c r="W1825" s="953"/>
      <c r="X1825" s="268"/>
      <c r="Y1825" s="268"/>
      <c r="Z1825" s="991"/>
      <c r="AA1825" s="992"/>
      <c r="AB1825" s="992"/>
      <c r="AC1825" s="993"/>
      <c r="AD1825" s="267"/>
      <c r="AE1825" s="268"/>
      <c r="AF1825" s="268"/>
      <c r="AG1825" s="269"/>
    </row>
    <row r="1826" spans="1:33" s="29" customFormat="1" ht="15.75" customHeight="1" x14ac:dyDescent="0.2">
      <c r="A1826" s="43"/>
      <c r="B1826" s="43"/>
      <c r="C1826" s="1626"/>
      <c r="D1826" s="1626"/>
      <c r="E1826" s="101">
        <v>820</v>
      </c>
      <c r="F1826" s="31"/>
      <c r="G1826" s="1616"/>
      <c r="H1826" s="1616"/>
      <c r="I1826" s="1617" t="s">
        <v>522</v>
      </c>
      <c r="J1826" s="1618"/>
      <c r="K1826" s="1618"/>
      <c r="L1826" s="1618"/>
      <c r="M1826" s="1618"/>
      <c r="N1826" s="1618"/>
      <c r="O1826" s="1618"/>
      <c r="P1826" s="1618"/>
      <c r="Q1826" s="1618"/>
      <c r="R1826" s="953"/>
      <c r="S1826" s="953"/>
      <c r="T1826" s="953"/>
      <c r="U1826" s="953"/>
      <c r="V1826" s="953"/>
      <c r="W1826" s="953"/>
      <c r="X1826" s="268"/>
      <c r="Y1826" s="268"/>
      <c r="Z1826" s="991"/>
      <c r="AA1826" s="992"/>
      <c r="AB1826" s="992"/>
      <c r="AC1826" s="993"/>
      <c r="AD1826" s="267"/>
      <c r="AE1826" s="268"/>
      <c r="AF1826" s="268"/>
      <c r="AG1826" s="269"/>
    </row>
    <row r="1827" spans="1:33" s="29" customFormat="1" ht="15.75" customHeight="1" x14ac:dyDescent="0.2">
      <c r="A1827" s="43"/>
      <c r="B1827" s="43"/>
      <c r="C1827" s="1626"/>
      <c r="D1827" s="1626"/>
      <c r="E1827" s="101"/>
      <c r="F1827" s="31" t="s">
        <v>1124</v>
      </c>
      <c r="G1827" s="1377">
        <v>424</v>
      </c>
      <c r="H1827" s="1377"/>
      <c r="I1827" s="264" t="s">
        <v>118</v>
      </c>
      <c r="J1827" s="265"/>
      <c r="K1827" s="265"/>
      <c r="L1827" s="265"/>
      <c r="M1827" s="265"/>
      <c r="N1827" s="265"/>
      <c r="O1827" s="265"/>
      <c r="P1827" s="265"/>
      <c r="Q1827" s="266"/>
      <c r="R1827" s="953">
        <v>220000</v>
      </c>
      <c r="S1827" s="953"/>
      <c r="T1827" s="953"/>
      <c r="U1827" s="953">
        <v>0</v>
      </c>
      <c r="V1827" s="953"/>
      <c r="W1827" s="953"/>
      <c r="X1827" s="1345">
        <f t="shared" si="93"/>
        <v>0</v>
      </c>
      <c r="Y1827" s="1345"/>
      <c r="Z1827" s="991"/>
      <c r="AA1827" s="992"/>
      <c r="AB1827" s="992"/>
      <c r="AC1827" s="993"/>
      <c r="AD1827" s="267">
        <f t="shared" si="94"/>
        <v>0</v>
      </c>
      <c r="AE1827" s="268"/>
      <c r="AF1827" s="268"/>
      <c r="AG1827" s="269"/>
    </row>
    <row r="1828" spans="1:33" s="29" customFormat="1" ht="15.75" customHeight="1" x14ac:dyDescent="0.2">
      <c r="A1828" s="43"/>
      <c r="B1828" s="43"/>
      <c r="C1828" s="1626"/>
      <c r="D1828" s="1626"/>
      <c r="E1828" s="129"/>
      <c r="F1828" s="30"/>
      <c r="G1828" s="1377"/>
      <c r="H1828" s="1377"/>
      <c r="I1828" s="1378" t="s">
        <v>853</v>
      </c>
      <c r="J1828" s="1379"/>
      <c r="K1828" s="1379"/>
      <c r="L1828" s="1379"/>
      <c r="M1828" s="1379"/>
      <c r="N1828" s="1379"/>
      <c r="O1828" s="1379"/>
      <c r="P1828" s="1379"/>
      <c r="Q1828" s="1379"/>
      <c r="R1828" s="953"/>
      <c r="S1828" s="953"/>
      <c r="T1828" s="953"/>
      <c r="U1828" s="953"/>
      <c r="V1828" s="953"/>
      <c r="W1828" s="953"/>
      <c r="X1828" s="268"/>
      <c r="Y1828" s="268"/>
      <c r="Z1828" s="991"/>
      <c r="AA1828" s="992"/>
      <c r="AB1828" s="992"/>
      <c r="AC1828" s="993"/>
      <c r="AD1828" s="267"/>
      <c r="AE1828" s="268"/>
      <c r="AF1828" s="268"/>
      <c r="AG1828" s="269"/>
    </row>
    <row r="1829" spans="1:33" s="29" customFormat="1" ht="15.75" customHeight="1" x14ac:dyDescent="0.2">
      <c r="A1829" s="43"/>
      <c r="B1829" s="43"/>
      <c r="C1829" s="1626"/>
      <c r="D1829" s="1626"/>
      <c r="E1829" s="129"/>
      <c r="F1829" s="30"/>
      <c r="G1829" s="1380" t="s">
        <v>313</v>
      </c>
      <c r="H1829" s="1380"/>
      <c r="I1829" s="1378" t="s">
        <v>363</v>
      </c>
      <c r="J1829" s="1379"/>
      <c r="K1829" s="1379"/>
      <c r="L1829" s="1379"/>
      <c r="M1829" s="1379"/>
      <c r="N1829" s="1379"/>
      <c r="O1829" s="1379"/>
      <c r="P1829" s="1379"/>
      <c r="Q1829" s="1379"/>
      <c r="R1829" s="953">
        <f>SUM(R1827:R1828)</f>
        <v>220000</v>
      </c>
      <c r="S1829" s="953"/>
      <c r="T1829" s="953"/>
      <c r="U1829" s="953">
        <f>SUM(U1827:U1828)</f>
        <v>0</v>
      </c>
      <c r="V1829" s="953"/>
      <c r="W1829" s="953"/>
      <c r="X1829" s="1345">
        <f t="shared" si="93"/>
        <v>0</v>
      </c>
      <c r="Y1829" s="1345"/>
      <c r="Z1829" s="991"/>
      <c r="AA1829" s="992"/>
      <c r="AB1829" s="992"/>
      <c r="AC1829" s="993"/>
      <c r="AD1829" s="267">
        <f t="shared" si="94"/>
        <v>0</v>
      </c>
      <c r="AE1829" s="268"/>
      <c r="AF1829" s="268"/>
      <c r="AG1829" s="269"/>
    </row>
    <row r="1830" spans="1:33" s="29" customFormat="1" ht="15.75" customHeight="1" x14ac:dyDescent="0.2">
      <c r="A1830" s="43"/>
      <c r="B1830" s="43"/>
      <c r="C1830" s="1626"/>
      <c r="D1830" s="1626"/>
      <c r="E1830" s="129"/>
      <c r="F1830" s="30"/>
      <c r="G1830" s="1377"/>
      <c r="H1830" s="1377"/>
      <c r="I1830" s="1553" t="s">
        <v>833</v>
      </c>
      <c r="J1830" s="1554"/>
      <c r="K1830" s="1554"/>
      <c r="L1830" s="1554"/>
      <c r="M1830" s="1554"/>
      <c r="N1830" s="1554"/>
      <c r="O1830" s="1554"/>
      <c r="P1830" s="1554"/>
      <c r="Q1830" s="1554"/>
      <c r="R1830" s="1401">
        <f>SUM(R1829)</f>
        <v>220000</v>
      </c>
      <c r="S1830" s="1401"/>
      <c r="T1830" s="1401"/>
      <c r="U1830" s="1401">
        <f>SUM(U1829)</f>
        <v>0</v>
      </c>
      <c r="V1830" s="1401"/>
      <c r="W1830" s="1401"/>
      <c r="X1830" s="1386">
        <f t="shared" si="93"/>
        <v>0</v>
      </c>
      <c r="Y1830" s="1386"/>
      <c r="Z1830" s="991"/>
      <c r="AA1830" s="992"/>
      <c r="AB1830" s="992"/>
      <c r="AC1830" s="993"/>
      <c r="AD1830" s="991">
        <f t="shared" si="94"/>
        <v>0</v>
      </c>
      <c r="AE1830" s="992"/>
      <c r="AF1830" s="992"/>
      <c r="AG1830" s="993"/>
    </row>
    <row r="1831" spans="1:33" s="29" customFormat="1" ht="27.75" customHeight="1" x14ac:dyDescent="0.2">
      <c r="A1831" s="43"/>
      <c r="B1831" s="43"/>
      <c r="C1831" s="1623" t="s">
        <v>785</v>
      </c>
      <c r="D1831" s="1623"/>
      <c r="E1831" s="129"/>
      <c r="F1831" s="30"/>
      <c r="G1831" s="1624"/>
      <c r="H1831" s="1624"/>
      <c r="I1831" s="1553" t="s">
        <v>764</v>
      </c>
      <c r="J1831" s="1554"/>
      <c r="K1831" s="1554"/>
      <c r="L1831" s="1554"/>
      <c r="M1831" s="1554"/>
      <c r="N1831" s="1554"/>
      <c r="O1831" s="1554"/>
      <c r="P1831" s="1554"/>
      <c r="Q1831" s="1554"/>
      <c r="R1831" s="953"/>
      <c r="S1831" s="953"/>
      <c r="T1831" s="953"/>
      <c r="U1831" s="953"/>
      <c r="V1831" s="953"/>
      <c r="W1831" s="953"/>
      <c r="X1831" s="268"/>
      <c r="Y1831" s="268"/>
      <c r="Z1831" s="991"/>
      <c r="AA1831" s="992"/>
      <c r="AB1831" s="992"/>
      <c r="AC1831" s="993"/>
      <c r="AD1831" s="267"/>
      <c r="AE1831" s="268"/>
      <c r="AF1831" s="268"/>
      <c r="AG1831" s="269"/>
    </row>
    <row r="1832" spans="1:33" s="29" customFormat="1" ht="15.75" customHeight="1" x14ac:dyDescent="0.2">
      <c r="A1832" s="43"/>
      <c r="B1832" s="43"/>
      <c r="C1832" s="1626"/>
      <c r="D1832" s="1626"/>
      <c r="E1832" s="101">
        <v>820</v>
      </c>
      <c r="F1832" s="31"/>
      <c r="G1832" s="1616"/>
      <c r="H1832" s="1616"/>
      <c r="I1832" s="1617" t="s">
        <v>522</v>
      </c>
      <c r="J1832" s="1618"/>
      <c r="K1832" s="1618"/>
      <c r="L1832" s="1618"/>
      <c r="M1832" s="1618"/>
      <c r="N1832" s="1618"/>
      <c r="O1832" s="1618"/>
      <c r="P1832" s="1618"/>
      <c r="Q1832" s="1618"/>
      <c r="R1832" s="953"/>
      <c r="S1832" s="953"/>
      <c r="T1832" s="953"/>
      <c r="U1832" s="953"/>
      <c r="V1832" s="953"/>
      <c r="W1832" s="953"/>
      <c r="X1832" s="268"/>
      <c r="Y1832" s="268"/>
      <c r="Z1832" s="991"/>
      <c r="AA1832" s="992"/>
      <c r="AB1832" s="992"/>
      <c r="AC1832" s="993"/>
      <c r="AD1832" s="267"/>
      <c r="AE1832" s="268"/>
      <c r="AF1832" s="268"/>
      <c r="AG1832" s="269"/>
    </row>
    <row r="1833" spans="1:33" s="29" customFormat="1" ht="15.75" customHeight="1" x14ac:dyDescent="0.2">
      <c r="A1833" s="43"/>
      <c r="B1833" s="43"/>
      <c r="C1833" s="1626"/>
      <c r="D1833" s="1626"/>
      <c r="E1833" s="101"/>
      <c r="F1833" s="31" t="s">
        <v>1125</v>
      </c>
      <c r="G1833" s="1377">
        <v>424</v>
      </c>
      <c r="H1833" s="1377"/>
      <c r="I1833" s="264" t="s">
        <v>118</v>
      </c>
      <c r="J1833" s="265"/>
      <c r="K1833" s="265"/>
      <c r="L1833" s="265"/>
      <c r="M1833" s="265"/>
      <c r="N1833" s="265"/>
      <c r="O1833" s="265"/>
      <c r="P1833" s="265"/>
      <c r="Q1833" s="266"/>
      <c r="R1833" s="953">
        <v>220000</v>
      </c>
      <c r="S1833" s="953"/>
      <c r="T1833" s="953"/>
      <c r="U1833" s="953">
        <v>220000</v>
      </c>
      <c r="V1833" s="953"/>
      <c r="W1833" s="953"/>
      <c r="X1833" s="1345">
        <f t="shared" si="93"/>
        <v>1</v>
      </c>
      <c r="Y1833" s="1345"/>
      <c r="Z1833" s="991"/>
      <c r="AA1833" s="992"/>
      <c r="AB1833" s="992"/>
      <c r="AC1833" s="993"/>
      <c r="AD1833" s="267">
        <f t="shared" si="94"/>
        <v>220000</v>
      </c>
      <c r="AE1833" s="268"/>
      <c r="AF1833" s="268"/>
      <c r="AG1833" s="269"/>
    </row>
    <row r="1834" spans="1:33" s="29" customFormat="1" ht="15.75" customHeight="1" x14ac:dyDescent="0.2">
      <c r="A1834" s="43"/>
      <c r="B1834" s="43"/>
      <c r="C1834" s="1626"/>
      <c r="D1834" s="1626"/>
      <c r="E1834" s="129"/>
      <c r="F1834" s="30"/>
      <c r="G1834" s="1377"/>
      <c r="H1834" s="1377"/>
      <c r="I1834" s="1378" t="s">
        <v>852</v>
      </c>
      <c r="J1834" s="1379"/>
      <c r="K1834" s="1379"/>
      <c r="L1834" s="1379"/>
      <c r="M1834" s="1379"/>
      <c r="N1834" s="1379"/>
      <c r="O1834" s="1379"/>
      <c r="P1834" s="1379"/>
      <c r="Q1834" s="1379"/>
      <c r="R1834" s="953"/>
      <c r="S1834" s="953"/>
      <c r="T1834" s="953"/>
      <c r="U1834" s="953"/>
      <c r="V1834" s="953"/>
      <c r="W1834" s="953"/>
      <c r="X1834" s="268"/>
      <c r="Y1834" s="268"/>
      <c r="Z1834" s="991"/>
      <c r="AA1834" s="992"/>
      <c r="AB1834" s="992"/>
      <c r="AC1834" s="993"/>
      <c r="AD1834" s="267"/>
      <c r="AE1834" s="268"/>
      <c r="AF1834" s="268"/>
      <c r="AG1834" s="269"/>
    </row>
    <row r="1835" spans="1:33" s="29" customFormat="1" ht="15.75" customHeight="1" x14ac:dyDescent="0.2">
      <c r="A1835" s="43"/>
      <c r="B1835" s="43"/>
      <c r="C1835" s="1626"/>
      <c r="D1835" s="1626"/>
      <c r="E1835" s="129"/>
      <c r="F1835" s="30"/>
      <c r="G1835" s="1380" t="s">
        <v>313</v>
      </c>
      <c r="H1835" s="1380"/>
      <c r="I1835" s="1378" t="s">
        <v>363</v>
      </c>
      <c r="J1835" s="1379"/>
      <c r="K1835" s="1379"/>
      <c r="L1835" s="1379"/>
      <c r="M1835" s="1379"/>
      <c r="N1835" s="1379"/>
      <c r="O1835" s="1379"/>
      <c r="P1835" s="1379"/>
      <c r="Q1835" s="1379"/>
      <c r="R1835" s="953">
        <f>SUM(R1833:R1834)</f>
        <v>220000</v>
      </c>
      <c r="S1835" s="953"/>
      <c r="T1835" s="953"/>
      <c r="U1835" s="953">
        <f>SUM(U1833:U1834)</f>
        <v>220000</v>
      </c>
      <c r="V1835" s="953"/>
      <c r="W1835" s="953"/>
      <c r="X1835" s="1345">
        <f t="shared" si="93"/>
        <v>1</v>
      </c>
      <c r="Y1835" s="1345"/>
      <c r="Z1835" s="991"/>
      <c r="AA1835" s="992"/>
      <c r="AB1835" s="992"/>
      <c r="AC1835" s="993"/>
      <c r="AD1835" s="267">
        <f t="shared" si="94"/>
        <v>220000</v>
      </c>
      <c r="AE1835" s="268"/>
      <c r="AF1835" s="268"/>
      <c r="AG1835" s="269"/>
    </row>
    <row r="1836" spans="1:33" s="29" customFormat="1" ht="15.75" customHeight="1" x14ac:dyDescent="0.2">
      <c r="A1836" s="43"/>
      <c r="B1836" s="43"/>
      <c r="C1836" s="1626"/>
      <c r="D1836" s="1626"/>
      <c r="E1836" s="129"/>
      <c r="F1836" s="30"/>
      <c r="G1836" s="1377"/>
      <c r="H1836" s="1377"/>
      <c r="I1836" s="1553" t="s">
        <v>834</v>
      </c>
      <c r="J1836" s="1554"/>
      <c r="K1836" s="1554"/>
      <c r="L1836" s="1554"/>
      <c r="M1836" s="1554"/>
      <c r="N1836" s="1554"/>
      <c r="O1836" s="1554"/>
      <c r="P1836" s="1554"/>
      <c r="Q1836" s="1554"/>
      <c r="R1836" s="1401">
        <f>SUM(R1835)</f>
        <v>220000</v>
      </c>
      <c r="S1836" s="1401"/>
      <c r="T1836" s="1401"/>
      <c r="U1836" s="1401">
        <f>SUM(U1835)</f>
        <v>220000</v>
      </c>
      <c r="V1836" s="1401"/>
      <c r="W1836" s="1401"/>
      <c r="X1836" s="1386">
        <f t="shared" si="93"/>
        <v>1</v>
      </c>
      <c r="Y1836" s="1386"/>
      <c r="Z1836" s="991"/>
      <c r="AA1836" s="992"/>
      <c r="AB1836" s="992"/>
      <c r="AC1836" s="993"/>
      <c r="AD1836" s="991">
        <f t="shared" si="94"/>
        <v>220000</v>
      </c>
      <c r="AE1836" s="992"/>
      <c r="AF1836" s="992"/>
      <c r="AG1836" s="993"/>
    </row>
    <row r="1837" spans="1:33" s="29" customFormat="1" ht="15.75" customHeight="1" x14ac:dyDescent="0.2">
      <c r="A1837" s="43"/>
      <c r="B1837" s="43"/>
      <c r="C1837" s="1623" t="s">
        <v>786</v>
      </c>
      <c r="D1837" s="1623"/>
      <c r="E1837" s="129"/>
      <c r="F1837" s="30"/>
      <c r="G1837" s="1624"/>
      <c r="H1837" s="1624"/>
      <c r="I1837" s="1553" t="s">
        <v>719</v>
      </c>
      <c r="J1837" s="1554"/>
      <c r="K1837" s="1554"/>
      <c r="L1837" s="1554"/>
      <c r="M1837" s="1554"/>
      <c r="N1837" s="1554"/>
      <c r="O1837" s="1554"/>
      <c r="P1837" s="1554"/>
      <c r="Q1837" s="1554"/>
      <c r="R1837" s="953"/>
      <c r="S1837" s="953"/>
      <c r="T1837" s="953"/>
      <c r="U1837" s="953"/>
      <c r="V1837" s="953"/>
      <c r="W1837" s="953"/>
      <c r="X1837" s="268"/>
      <c r="Y1837" s="268"/>
      <c r="Z1837" s="991"/>
      <c r="AA1837" s="992"/>
      <c r="AB1837" s="992"/>
      <c r="AC1837" s="993"/>
      <c r="AD1837" s="267"/>
      <c r="AE1837" s="268"/>
      <c r="AF1837" s="268"/>
      <c r="AG1837" s="269"/>
    </row>
    <row r="1838" spans="1:33" s="29" customFormat="1" ht="15.75" customHeight="1" x14ac:dyDescent="0.2">
      <c r="A1838" s="43"/>
      <c r="B1838" s="43"/>
      <c r="C1838" s="1626"/>
      <c r="D1838" s="1626"/>
      <c r="E1838" s="101">
        <v>820</v>
      </c>
      <c r="F1838" s="31"/>
      <c r="G1838" s="1616"/>
      <c r="H1838" s="1616"/>
      <c r="I1838" s="1617" t="s">
        <v>522</v>
      </c>
      <c r="J1838" s="1618"/>
      <c r="K1838" s="1618"/>
      <c r="L1838" s="1618"/>
      <c r="M1838" s="1618"/>
      <c r="N1838" s="1618"/>
      <c r="O1838" s="1618"/>
      <c r="P1838" s="1618"/>
      <c r="Q1838" s="1618"/>
      <c r="R1838" s="953"/>
      <c r="S1838" s="953"/>
      <c r="T1838" s="953"/>
      <c r="U1838" s="953"/>
      <c r="V1838" s="953"/>
      <c r="W1838" s="953"/>
      <c r="X1838" s="268"/>
      <c r="Y1838" s="268"/>
      <c r="Z1838" s="991"/>
      <c r="AA1838" s="992"/>
      <c r="AB1838" s="992"/>
      <c r="AC1838" s="993"/>
      <c r="AD1838" s="267"/>
      <c r="AE1838" s="268"/>
      <c r="AF1838" s="268"/>
      <c r="AG1838" s="269"/>
    </row>
    <row r="1839" spans="1:33" s="29" customFormat="1" ht="15.75" customHeight="1" x14ac:dyDescent="0.2">
      <c r="A1839" s="43"/>
      <c r="B1839" s="43"/>
      <c r="C1839" s="1626"/>
      <c r="D1839" s="1626"/>
      <c r="E1839" s="101"/>
      <c r="F1839" s="31" t="s">
        <v>1126</v>
      </c>
      <c r="G1839" s="1377">
        <v>424</v>
      </c>
      <c r="H1839" s="1377"/>
      <c r="I1839" s="264" t="s">
        <v>118</v>
      </c>
      <c r="J1839" s="265"/>
      <c r="K1839" s="265"/>
      <c r="L1839" s="265"/>
      <c r="M1839" s="265"/>
      <c r="N1839" s="265"/>
      <c r="O1839" s="265"/>
      <c r="P1839" s="265"/>
      <c r="Q1839" s="266"/>
      <c r="R1839" s="953">
        <v>1100000</v>
      </c>
      <c r="S1839" s="953"/>
      <c r="T1839" s="953"/>
      <c r="U1839" s="953">
        <v>1100000</v>
      </c>
      <c r="V1839" s="953"/>
      <c r="W1839" s="953"/>
      <c r="X1839" s="1345">
        <f t="shared" si="93"/>
        <v>1</v>
      </c>
      <c r="Y1839" s="1345"/>
      <c r="Z1839" s="991"/>
      <c r="AA1839" s="992"/>
      <c r="AB1839" s="992"/>
      <c r="AC1839" s="993"/>
      <c r="AD1839" s="267">
        <f t="shared" si="94"/>
        <v>1100000</v>
      </c>
      <c r="AE1839" s="268"/>
      <c r="AF1839" s="268"/>
      <c r="AG1839" s="269"/>
    </row>
    <row r="1840" spans="1:33" s="29" customFormat="1" ht="15.75" customHeight="1" x14ac:dyDescent="0.2">
      <c r="A1840" s="43"/>
      <c r="B1840" s="43"/>
      <c r="C1840" s="1626"/>
      <c r="D1840" s="1626"/>
      <c r="E1840" s="129"/>
      <c r="F1840" s="30"/>
      <c r="G1840" s="1377"/>
      <c r="H1840" s="1377"/>
      <c r="I1840" s="1378" t="s">
        <v>851</v>
      </c>
      <c r="J1840" s="1379"/>
      <c r="K1840" s="1379"/>
      <c r="L1840" s="1379"/>
      <c r="M1840" s="1379"/>
      <c r="N1840" s="1379"/>
      <c r="O1840" s="1379"/>
      <c r="P1840" s="1379"/>
      <c r="Q1840" s="1379"/>
      <c r="R1840" s="953"/>
      <c r="S1840" s="953"/>
      <c r="T1840" s="953"/>
      <c r="U1840" s="953"/>
      <c r="V1840" s="953"/>
      <c r="W1840" s="953"/>
      <c r="X1840" s="268"/>
      <c r="Y1840" s="268"/>
      <c r="Z1840" s="991"/>
      <c r="AA1840" s="992"/>
      <c r="AB1840" s="992"/>
      <c r="AC1840" s="993"/>
      <c r="AD1840" s="267"/>
      <c r="AE1840" s="268"/>
      <c r="AF1840" s="268"/>
      <c r="AG1840" s="269"/>
    </row>
    <row r="1841" spans="1:33" s="29" customFormat="1" ht="15.75" customHeight="1" x14ac:dyDescent="0.2">
      <c r="A1841" s="43"/>
      <c r="B1841" s="43"/>
      <c r="C1841" s="1626"/>
      <c r="D1841" s="1626"/>
      <c r="E1841" s="129"/>
      <c r="F1841" s="30"/>
      <c r="G1841" s="1380" t="s">
        <v>313</v>
      </c>
      <c r="H1841" s="1380"/>
      <c r="I1841" s="1378" t="s">
        <v>363</v>
      </c>
      <c r="J1841" s="1379"/>
      <c r="K1841" s="1379"/>
      <c r="L1841" s="1379"/>
      <c r="M1841" s="1379"/>
      <c r="N1841" s="1379"/>
      <c r="O1841" s="1379"/>
      <c r="P1841" s="1379"/>
      <c r="Q1841" s="1379"/>
      <c r="R1841" s="953">
        <f>SUM(R1839:R1840)</f>
        <v>1100000</v>
      </c>
      <c r="S1841" s="953"/>
      <c r="T1841" s="953"/>
      <c r="U1841" s="953">
        <f>SUM(U1839:U1840)</f>
        <v>1100000</v>
      </c>
      <c r="V1841" s="953"/>
      <c r="W1841" s="953"/>
      <c r="X1841" s="1345">
        <f t="shared" si="93"/>
        <v>1</v>
      </c>
      <c r="Y1841" s="1345"/>
      <c r="Z1841" s="991"/>
      <c r="AA1841" s="992"/>
      <c r="AB1841" s="992"/>
      <c r="AC1841" s="993"/>
      <c r="AD1841" s="267">
        <f t="shared" si="94"/>
        <v>1100000</v>
      </c>
      <c r="AE1841" s="268"/>
      <c r="AF1841" s="268"/>
      <c r="AG1841" s="269"/>
    </row>
    <row r="1842" spans="1:33" s="29" customFormat="1" ht="15.75" customHeight="1" x14ac:dyDescent="0.2">
      <c r="A1842" s="43"/>
      <c r="B1842" s="43"/>
      <c r="C1842" s="1626"/>
      <c r="D1842" s="1626"/>
      <c r="E1842" s="129"/>
      <c r="F1842" s="30"/>
      <c r="G1842" s="1377"/>
      <c r="H1842" s="1377"/>
      <c r="I1842" s="1553" t="s">
        <v>835</v>
      </c>
      <c r="J1842" s="1554"/>
      <c r="K1842" s="1554"/>
      <c r="L1842" s="1554"/>
      <c r="M1842" s="1554"/>
      <c r="N1842" s="1554"/>
      <c r="O1842" s="1554"/>
      <c r="P1842" s="1554"/>
      <c r="Q1842" s="1554"/>
      <c r="R1842" s="1401">
        <f>SUM(R1841)</f>
        <v>1100000</v>
      </c>
      <c r="S1842" s="1401"/>
      <c r="T1842" s="1401"/>
      <c r="U1842" s="1401">
        <f>SUM(U1841)</f>
        <v>1100000</v>
      </c>
      <c r="V1842" s="1401"/>
      <c r="W1842" s="1401"/>
      <c r="X1842" s="1386">
        <f t="shared" si="93"/>
        <v>1</v>
      </c>
      <c r="Y1842" s="1386"/>
      <c r="Z1842" s="991"/>
      <c r="AA1842" s="992"/>
      <c r="AB1842" s="992"/>
      <c r="AC1842" s="993"/>
      <c r="AD1842" s="991">
        <f t="shared" si="94"/>
        <v>1100000</v>
      </c>
      <c r="AE1842" s="992"/>
      <c r="AF1842" s="992"/>
      <c r="AG1842" s="993"/>
    </row>
    <row r="1843" spans="1:33" s="29" customFormat="1" ht="20.25" customHeight="1" x14ac:dyDescent="0.2">
      <c r="A1843" s="43"/>
      <c r="B1843" s="43"/>
      <c r="C1843" s="1623" t="s">
        <v>787</v>
      </c>
      <c r="D1843" s="1623"/>
      <c r="E1843" s="129"/>
      <c r="F1843" s="30"/>
      <c r="G1843" s="1624"/>
      <c r="H1843" s="1624"/>
      <c r="I1843" s="1553" t="s">
        <v>722</v>
      </c>
      <c r="J1843" s="1554"/>
      <c r="K1843" s="1554"/>
      <c r="L1843" s="1554"/>
      <c r="M1843" s="1554"/>
      <c r="N1843" s="1554"/>
      <c r="O1843" s="1554"/>
      <c r="P1843" s="1554"/>
      <c r="Q1843" s="1554"/>
      <c r="R1843" s="953"/>
      <c r="S1843" s="953"/>
      <c r="T1843" s="953"/>
      <c r="U1843" s="953"/>
      <c r="V1843" s="953"/>
      <c r="W1843" s="953"/>
      <c r="X1843" s="268"/>
      <c r="Y1843" s="268"/>
      <c r="Z1843" s="991"/>
      <c r="AA1843" s="992"/>
      <c r="AB1843" s="992"/>
      <c r="AC1843" s="993"/>
      <c r="AD1843" s="267"/>
      <c r="AE1843" s="268"/>
      <c r="AF1843" s="268"/>
      <c r="AG1843" s="269"/>
    </row>
    <row r="1844" spans="1:33" s="29" customFormat="1" ht="15.75" customHeight="1" x14ac:dyDescent="0.2">
      <c r="A1844" s="43"/>
      <c r="B1844" s="43"/>
      <c r="C1844" s="994"/>
      <c r="D1844" s="994"/>
      <c r="E1844" s="101">
        <v>820</v>
      </c>
      <c r="F1844" s="31"/>
      <c r="G1844" s="1616"/>
      <c r="H1844" s="1616"/>
      <c r="I1844" s="1617" t="s">
        <v>522</v>
      </c>
      <c r="J1844" s="1618"/>
      <c r="K1844" s="1618"/>
      <c r="L1844" s="1618"/>
      <c r="M1844" s="1618"/>
      <c r="N1844" s="1618"/>
      <c r="O1844" s="1618"/>
      <c r="P1844" s="1618"/>
      <c r="Q1844" s="1618"/>
      <c r="R1844" s="953"/>
      <c r="S1844" s="953"/>
      <c r="T1844" s="953"/>
      <c r="U1844" s="953"/>
      <c r="V1844" s="953"/>
      <c r="W1844" s="953"/>
      <c r="X1844" s="268"/>
      <c r="Y1844" s="268"/>
      <c r="Z1844" s="991"/>
      <c r="AA1844" s="992"/>
      <c r="AB1844" s="992"/>
      <c r="AC1844" s="993"/>
      <c r="AD1844" s="267"/>
      <c r="AE1844" s="268"/>
      <c r="AF1844" s="268"/>
      <c r="AG1844" s="269"/>
    </row>
    <row r="1845" spans="1:33" s="29" customFormat="1" ht="15.75" customHeight="1" x14ac:dyDescent="0.2">
      <c r="A1845" s="43"/>
      <c r="B1845" s="43"/>
      <c r="C1845" s="994"/>
      <c r="D1845" s="994"/>
      <c r="E1845" s="101"/>
      <c r="F1845" s="31" t="s">
        <v>1127</v>
      </c>
      <c r="G1845" s="1377">
        <v>424</v>
      </c>
      <c r="H1845" s="1377"/>
      <c r="I1845" s="264" t="s">
        <v>118</v>
      </c>
      <c r="J1845" s="265"/>
      <c r="K1845" s="265"/>
      <c r="L1845" s="265"/>
      <c r="M1845" s="265"/>
      <c r="N1845" s="265"/>
      <c r="O1845" s="265"/>
      <c r="P1845" s="265"/>
      <c r="Q1845" s="266"/>
      <c r="R1845" s="953">
        <v>300000</v>
      </c>
      <c r="S1845" s="953"/>
      <c r="T1845" s="953"/>
      <c r="U1845" s="953">
        <v>300000</v>
      </c>
      <c r="V1845" s="953"/>
      <c r="W1845" s="953"/>
      <c r="X1845" s="1345">
        <f t="shared" si="93"/>
        <v>1</v>
      </c>
      <c r="Y1845" s="1345"/>
      <c r="Z1845" s="991"/>
      <c r="AA1845" s="992"/>
      <c r="AB1845" s="992"/>
      <c r="AC1845" s="993"/>
      <c r="AD1845" s="267">
        <f t="shared" si="94"/>
        <v>300000</v>
      </c>
      <c r="AE1845" s="268"/>
      <c r="AF1845" s="268"/>
      <c r="AG1845" s="269"/>
    </row>
    <row r="1846" spans="1:33" s="29" customFormat="1" ht="15.75" customHeight="1" x14ac:dyDescent="0.2">
      <c r="A1846" s="43"/>
      <c r="B1846" s="43"/>
      <c r="C1846" s="994"/>
      <c r="D1846" s="994"/>
      <c r="E1846" s="129"/>
      <c r="F1846" s="30"/>
      <c r="G1846" s="1377"/>
      <c r="H1846" s="1377"/>
      <c r="I1846" s="1378" t="s">
        <v>850</v>
      </c>
      <c r="J1846" s="1379"/>
      <c r="K1846" s="1379"/>
      <c r="L1846" s="1379"/>
      <c r="M1846" s="1379"/>
      <c r="N1846" s="1379"/>
      <c r="O1846" s="1379"/>
      <c r="P1846" s="1379"/>
      <c r="Q1846" s="1379"/>
      <c r="R1846" s="953"/>
      <c r="S1846" s="953"/>
      <c r="T1846" s="953"/>
      <c r="U1846" s="953"/>
      <c r="V1846" s="953"/>
      <c r="W1846" s="953"/>
      <c r="X1846" s="268"/>
      <c r="Y1846" s="268"/>
      <c r="Z1846" s="991"/>
      <c r="AA1846" s="992"/>
      <c r="AB1846" s="992"/>
      <c r="AC1846" s="993"/>
      <c r="AD1846" s="267"/>
      <c r="AE1846" s="268"/>
      <c r="AF1846" s="268"/>
      <c r="AG1846" s="269"/>
    </row>
    <row r="1847" spans="1:33" s="29" customFormat="1" ht="15.75" customHeight="1" x14ac:dyDescent="0.2">
      <c r="A1847" s="43"/>
      <c r="B1847" s="43"/>
      <c r="C1847" s="994"/>
      <c r="D1847" s="994"/>
      <c r="E1847" s="129"/>
      <c r="F1847" s="30"/>
      <c r="G1847" s="1380" t="s">
        <v>313</v>
      </c>
      <c r="H1847" s="1380"/>
      <c r="I1847" s="1378" t="s">
        <v>363</v>
      </c>
      <c r="J1847" s="1379"/>
      <c r="K1847" s="1379"/>
      <c r="L1847" s="1379"/>
      <c r="M1847" s="1379"/>
      <c r="N1847" s="1379"/>
      <c r="O1847" s="1379"/>
      <c r="P1847" s="1379"/>
      <c r="Q1847" s="1379"/>
      <c r="R1847" s="953">
        <f>SUM(R1845:R1846)</f>
        <v>300000</v>
      </c>
      <c r="S1847" s="953"/>
      <c r="T1847" s="953"/>
      <c r="U1847" s="953">
        <f>SUM(U1845:U1846)</f>
        <v>300000</v>
      </c>
      <c r="V1847" s="953"/>
      <c r="W1847" s="953"/>
      <c r="X1847" s="1345">
        <f t="shared" si="93"/>
        <v>1</v>
      </c>
      <c r="Y1847" s="1345"/>
      <c r="Z1847" s="991"/>
      <c r="AA1847" s="992"/>
      <c r="AB1847" s="992"/>
      <c r="AC1847" s="993"/>
      <c r="AD1847" s="267">
        <f t="shared" si="94"/>
        <v>300000</v>
      </c>
      <c r="AE1847" s="268"/>
      <c r="AF1847" s="268"/>
      <c r="AG1847" s="269"/>
    </row>
    <row r="1848" spans="1:33" s="29" customFormat="1" ht="15.75" customHeight="1" x14ac:dyDescent="0.2">
      <c r="A1848" s="43"/>
      <c r="B1848" s="43"/>
      <c r="C1848" s="994"/>
      <c r="D1848" s="994"/>
      <c r="E1848" s="129"/>
      <c r="F1848" s="30"/>
      <c r="G1848" s="1377"/>
      <c r="H1848" s="1377"/>
      <c r="I1848" s="1553" t="s">
        <v>836</v>
      </c>
      <c r="J1848" s="1554"/>
      <c r="K1848" s="1554"/>
      <c r="L1848" s="1554"/>
      <c r="M1848" s="1554"/>
      <c r="N1848" s="1554"/>
      <c r="O1848" s="1554"/>
      <c r="P1848" s="1554"/>
      <c r="Q1848" s="1554"/>
      <c r="R1848" s="1401">
        <f>SUM(R1847)</f>
        <v>300000</v>
      </c>
      <c r="S1848" s="1401"/>
      <c r="T1848" s="1401"/>
      <c r="U1848" s="1401">
        <f>SUM(U1847)</f>
        <v>300000</v>
      </c>
      <c r="V1848" s="1401"/>
      <c r="W1848" s="1401"/>
      <c r="X1848" s="1386">
        <f t="shared" si="93"/>
        <v>1</v>
      </c>
      <c r="Y1848" s="1386"/>
      <c r="Z1848" s="991"/>
      <c r="AA1848" s="992"/>
      <c r="AB1848" s="992"/>
      <c r="AC1848" s="993"/>
      <c r="AD1848" s="991">
        <f t="shared" si="94"/>
        <v>300000</v>
      </c>
      <c r="AE1848" s="992"/>
      <c r="AF1848" s="992"/>
      <c r="AG1848" s="993"/>
    </row>
    <row r="1849" spans="1:33" s="29" customFormat="1" ht="15.75" customHeight="1" x14ac:dyDescent="0.2">
      <c r="A1849" s="43"/>
      <c r="B1849" s="43"/>
      <c r="C1849" s="1623" t="s">
        <v>788</v>
      </c>
      <c r="D1849" s="1623"/>
      <c r="E1849" s="129"/>
      <c r="F1849" s="30"/>
      <c r="G1849" s="1624"/>
      <c r="H1849" s="1624"/>
      <c r="I1849" s="1553" t="s">
        <v>997</v>
      </c>
      <c r="J1849" s="1554"/>
      <c r="K1849" s="1554"/>
      <c r="L1849" s="1554"/>
      <c r="M1849" s="1554"/>
      <c r="N1849" s="1554"/>
      <c r="O1849" s="1554"/>
      <c r="P1849" s="1554"/>
      <c r="Q1849" s="1554"/>
      <c r="R1849" s="953"/>
      <c r="S1849" s="953"/>
      <c r="T1849" s="953"/>
      <c r="U1849" s="953"/>
      <c r="V1849" s="953"/>
      <c r="W1849" s="953"/>
      <c r="X1849" s="268"/>
      <c r="Y1849" s="268"/>
      <c r="Z1849" s="991"/>
      <c r="AA1849" s="992"/>
      <c r="AB1849" s="992"/>
      <c r="AC1849" s="993"/>
      <c r="AD1849" s="267"/>
      <c r="AE1849" s="268"/>
      <c r="AF1849" s="268"/>
      <c r="AG1849" s="269"/>
    </row>
    <row r="1850" spans="1:33" s="29" customFormat="1" ht="15.75" customHeight="1" x14ac:dyDescent="0.2">
      <c r="A1850" s="43"/>
      <c r="B1850" s="43"/>
      <c r="C1850" s="994"/>
      <c r="D1850" s="994"/>
      <c r="E1850" s="101">
        <v>820</v>
      </c>
      <c r="F1850" s="31"/>
      <c r="G1850" s="1616"/>
      <c r="H1850" s="1616"/>
      <c r="I1850" s="1617" t="s">
        <v>522</v>
      </c>
      <c r="J1850" s="1618"/>
      <c r="K1850" s="1618"/>
      <c r="L1850" s="1618"/>
      <c r="M1850" s="1618"/>
      <c r="N1850" s="1618"/>
      <c r="O1850" s="1618"/>
      <c r="P1850" s="1618"/>
      <c r="Q1850" s="1618"/>
      <c r="R1850" s="953"/>
      <c r="S1850" s="953"/>
      <c r="T1850" s="953"/>
      <c r="U1850" s="953"/>
      <c r="V1850" s="953"/>
      <c r="W1850" s="953"/>
      <c r="X1850" s="268"/>
      <c r="Y1850" s="268"/>
      <c r="Z1850" s="991"/>
      <c r="AA1850" s="992"/>
      <c r="AB1850" s="992"/>
      <c r="AC1850" s="993"/>
      <c r="AD1850" s="267"/>
      <c r="AE1850" s="268"/>
      <c r="AF1850" s="268"/>
      <c r="AG1850" s="269"/>
    </row>
    <row r="1851" spans="1:33" s="29" customFormat="1" ht="15.75" customHeight="1" x14ac:dyDescent="0.2">
      <c r="A1851" s="43"/>
      <c r="B1851" s="43"/>
      <c r="C1851" s="994"/>
      <c r="D1851" s="994"/>
      <c r="E1851" s="101"/>
      <c r="F1851" s="31" t="s">
        <v>1128</v>
      </c>
      <c r="G1851" s="1377">
        <v>424</v>
      </c>
      <c r="H1851" s="1377"/>
      <c r="I1851" s="264" t="s">
        <v>118</v>
      </c>
      <c r="J1851" s="265"/>
      <c r="K1851" s="265"/>
      <c r="L1851" s="265"/>
      <c r="M1851" s="265"/>
      <c r="N1851" s="265"/>
      <c r="O1851" s="265"/>
      <c r="P1851" s="265"/>
      <c r="Q1851" s="266"/>
      <c r="R1851" s="953">
        <v>200000</v>
      </c>
      <c r="S1851" s="953"/>
      <c r="T1851" s="953"/>
      <c r="U1851" s="953">
        <v>199800</v>
      </c>
      <c r="V1851" s="953"/>
      <c r="W1851" s="953"/>
      <c r="X1851" s="1345">
        <f t="shared" si="93"/>
        <v>0.999</v>
      </c>
      <c r="Y1851" s="1345"/>
      <c r="Z1851" s="991"/>
      <c r="AA1851" s="992"/>
      <c r="AB1851" s="992"/>
      <c r="AC1851" s="993"/>
      <c r="AD1851" s="267">
        <f t="shared" si="94"/>
        <v>199800</v>
      </c>
      <c r="AE1851" s="268"/>
      <c r="AF1851" s="268"/>
      <c r="AG1851" s="269"/>
    </row>
    <row r="1852" spans="1:33" s="29" customFormat="1" ht="15.75" customHeight="1" x14ac:dyDescent="0.2">
      <c r="A1852" s="43"/>
      <c r="B1852" s="43"/>
      <c r="C1852" s="994"/>
      <c r="D1852" s="994"/>
      <c r="E1852" s="129"/>
      <c r="F1852" s="30"/>
      <c r="G1852" s="1377"/>
      <c r="H1852" s="1377"/>
      <c r="I1852" s="1378" t="s">
        <v>998</v>
      </c>
      <c r="J1852" s="1379"/>
      <c r="K1852" s="1379"/>
      <c r="L1852" s="1379"/>
      <c r="M1852" s="1379"/>
      <c r="N1852" s="1379"/>
      <c r="O1852" s="1379"/>
      <c r="P1852" s="1379"/>
      <c r="Q1852" s="1379"/>
      <c r="R1852" s="953"/>
      <c r="S1852" s="953"/>
      <c r="T1852" s="953"/>
      <c r="U1852" s="953"/>
      <c r="V1852" s="953"/>
      <c r="W1852" s="953"/>
      <c r="X1852" s="268"/>
      <c r="Y1852" s="268"/>
      <c r="Z1852" s="991"/>
      <c r="AA1852" s="992"/>
      <c r="AB1852" s="992"/>
      <c r="AC1852" s="993"/>
      <c r="AD1852" s="267"/>
      <c r="AE1852" s="268"/>
      <c r="AF1852" s="268"/>
      <c r="AG1852" s="269"/>
    </row>
    <row r="1853" spans="1:33" s="29" customFormat="1" ht="15.75" customHeight="1" x14ac:dyDescent="0.2">
      <c r="A1853" s="43"/>
      <c r="B1853" s="43"/>
      <c r="C1853" s="994"/>
      <c r="D1853" s="994"/>
      <c r="E1853" s="129"/>
      <c r="F1853" s="30"/>
      <c r="G1853" s="1380" t="s">
        <v>313</v>
      </c>
      <c r="H1853" s="1380"/>
      <c r="I1853" s="1378" t="s">
        <v>363</v>
      </c>
      <c r="J1853" s="1379"/>
      <c r="K1853" s="1379"/>
      <c r="L1853" s="1379"/>
      <c r="M1853" s="1379"/>
      <c r="N1853" s="1379"/>
      <c r="O1853" s="1379"/>
      <c r="P1853" s="1379"/>
      <c r="Q1853" s="1379"/>
      <c r="R1853" s="953">
        <f>SUM(R1851:R1852)</f>
        <v>200000</v>
      </c>
      <c r="S1853" s="953"/>
      <c r="T1853" s="953"/>
      <c r="U1853" s="953">
        <f>SUM(U1851:U1852)</f>
        <v>199800</v>
      </c>
      <c r="V1853" s="953"/>
      <c r="W1853" s="953"/>
      <c r="X1853" s="1345">
        <f t="shared" si="93"/>
        <v>0.999</v>
      </c>
      <c r="Y1853" s="1345"/>
      <c r="Z1853" s="991"/>
      <c r="AA1853" s="992"/>
      <c r="AB1853" s="992"/>
      <c r="AC1853" s="993"/>
      <c r="AD1853" s="267">
        <f t="shared" si="94"/>
        <v>199800</v>
      </c>
      <c r="AE1853" s="268"/>
      <c r="AF1853" s="268"/>
      <c r="AG1853" s="269"/>
    </row>
    <row r="1854" spans="1:33" s="29" customFormat="1" ht="15.75" customHeight="1" x14ac:dyDescent="0.2">
      <c r="A1854" s="43"/>
      <c r="B1854" s="43"/>
      <c r="C1854" s="994"/>
      <c r="D1854" s="994"/>
      <c r="E1854" s="129"/>
      <c r="F1854" s="30"/>
      <c r="G1854" s="1377"/>
      <c r="H1854" s="1377"/>
      <c r="I1854" s="1553" t="s">
        <v>999</v>
      </c>
      <c r="J1854" s="1554"/>
      <c r="K1854" s="1554"/>
      <c r="L1854" s="1554"/>
      <c r="M1854" s="1554"/>
      <c r="N1854" s="1554"/>
      <c r="O1854" s="1554"/>
      <c r="P1854" s="1554"/>
      <c r="Q1854" s="1554"/>
      <c r="R1854" s="1401">
        <f>SUM(R1853)</f>
        <v>200000</v>
      </c>
      <c r="S1854" s="1401"/>
      <c r="T1854" s="1401"/>
      <c r="U1854" s="1401">
        <f>SUM(U1853)</f>
        <v>199800</v>
      </c>
      <c r="V1854" s="1401"/>
      <c r="W1854" s="1401"/>
      <c r="X1854" s="1386">
        <f t="shared" si="93"/>
        <v>0.999</v>
      </c>
      <c r="Y1854" s="1386"/>
      <c r="Z1854" s="991"/>
      <c r="AA1854" s="992"/>
      <c r="AB1854" s="992"/>
      <c r="AC1854" s="993"/>
      <c r="AD1854" s="991">
        <f t="shared" si="94"/>
        <v>199800</v>
      </c>
      <c r="AE1854" s="992"/>
      <c r="AF1854" s="992"/>
      <c r="AG1854" s="993"/>
    </row>
    <row r="1855" spans="1:33" s="29" customFormat="1" ht="38.25" hidden="1" customHeight="1" x14ac:dyDescent="0.2">
      <c r="A1855" s="43"/>
      <c r="B1855" s="43"/>
      <c r="C1855" s="1630" t="s">
        <v>991</v>
      </c>
      <c r="D1855" s="1631"/>
      <c r="E1855" s="110"/>
      <c r="F1855" s="106"/>
      <c r="G1855" s="1390"/>
      <c r="H1855" s="1391"/>
      <c r="I1855" s="1034" t="s">
        <v>990</v>
      </c>
      <c r="J1855" s="1035"/>
      <c r="K1855" s="1035"/>
      <c r="L1855" s="1035"/>
      <c r="M1855" s="1035"/>
      <c r="N1855" s="1035"/>
      <c r="O1855" s="1035"/>
      <c r="P1855" s="1035"/>
      <c r="Q1855" s="1035"/>
      <c r="R1855" s="1401"/>
      <c r="S1855" s="1401"/>
      <c r="T1855" s="1401"/>
      <c r="U1855" s="1401"/>
      <c r="V1855" s="1401"/>
      <c r="W1855" s="1401"/>
      <c r="X1855" s="992" t="e">
        <f t="shared" si="93"/>
        <v>#DIV/0!</v>
      </c>
      <c r="Y1855" s="992"/>
      <c r="Z1855" s="991"/>
      <c r="AA1855" s="992"/>
      <c r="AB1855" s="992"/>
      <c r="AC1855" s="992"/>
      <c r="AD1855" s="991">
        <f t="shared" si="94"/>
        <v>0</v>
      </c>
      <c r="AE1855" s="992"/>
      <c r="AF1855" s="992"/>
      <c r="AG1855" s="992"/>
    </row>
    <row r="1856" spans="1:33" s="29" customFormat="1" ht="15.75" hidden="1" customHeight="1" x14ac:dyDescent="0.2">
      <c r="A1856" s="43"/>
      <c r="B1856" s="43"/>
      <c r="C1856" s="1390"/>
      <c r="D1856" s="1391"/>
      <c r="E1856" s="110">
        <v>820</v>
      </c>
      <c r="F1856" s="106"/>
      <c r="G1856" s="1390"/>
      <c r="H1856" s="1391"/>
      <c r="I1856" s="961" t="s">
        <v>522</v>
      </c>
      <c r="J1856" s="962"/>
      <c r="K1856" s="962"/>
      <c r="L1856" s="962"/>
      <c r="M1856" s="962"/>
      <c r="N1856" s="962"/>
      <c r="O1856" s="962"/>
      <c r="P1856" s="962"/>
      <c r="Q1856" s="962"/>
      <c r="R1856" s="1401"/>
      <c r="S1856" s="1401"/>
      <c r="T1856" s="1401"/>
      <c r="U1856" s="1401"/>
      <c r="V1856" s="1401"/>
      <c r="W1856" s="1401"/>
      <c r="X1856" s="992" t="e">
        <f t="shared" si="93"/>
        <v>#DIV/0!</v>
      </c>
      <c r="Y1856" s="992"/>
      <c r="Z1856" s="991"/>
      <c r="AA1856" s="992"/>
      <c r="AB1856" s="992"/>
      <c r="AC1856" s="992"/>
      <c r="AD1856" s="991">
        <f t="shared" si="94"/>
        <v>0</v>
      </c>
      <c r="AE1856" s="992"/>
      <c r="AF1856" s="992"/>
      <c r="AG1856" s="992"/>
    </row>
    <row r="1857" spans="1:33" s="29" customFormat="1" ht="15.75" hidden="1" customHeight="1" x14ac:dyDescent="0.2">
      <c r="A1857" s="43"/>
      <c r="B1857" s="43"/>
      <c r="C1857" s="1390"/>
      <c r="D1857" s="1391"/>
      <c r="E1857" s="110"/>
      <c r="F1857" s="106" t="s">
        <v>1128</v>
      </c>
      <c r="G1857" s="1390" t="s">
        <v>646</v>
      </c>
      <c r="H1857" s="1391"/>
      <c r="I1857" s="264" t="s">
        <v>765</v>
      </c>
      <c r="J1857" s="265"/>
      <c r="K1857" s="265"/>
      <c r="L1857" s="265"/>
      <c r="M1857" s="265"/>
      <c r="N1857" s="265"/>
      <c r="O1857" s="265"/>
      <c r="P1857" s="265"/>
      <c r="Q1857" s="265"/>
      <c r="R1857" s="953">
        <v>0</v>
      </c>
      <c r="S1857" s="953"/>
      <c r="T1857" s="953"/>
      <c r="U1857" s="953"/>
      <c r="V1857" s="953"/>
      <c r="W1857" s="953"/>
      <c r="X1857" s="1345" t="e">
        <f t="shared" si="93"/>
        <v>#DIV/0!</v>
      </c>
      <c r="Y1857" s="1345"/>
      <c r="Z1857" s="991"/>
      <c r="AA1857" s="992"/>
      <c r="AB1857" s="992"/>
      <c r="AC1857" s="992"/>
      <c r="AD1857" s="267">
        <f t="shared" si="94"/>
        <v>0</v>
      </c>
      <c r="AE1857" s="268"/>
      <c r="AF1857" s="268"/>
      <c r="AG1857" s="269"/>
    </row>
    <row r="1858" spans="1:33" s="29" customFormat="1" ht="15.75" hidden="1" customHeight="1" x14ac:dyDescent="0.2">
      <c r="A1858" s="43"/>
      <c r="B1858" s="43"/>
      <c r="C1858" s="1390"/>
      <c r="D1858" s="1391"/>
      <c r="E1858" s="110"/>
      <c r="F1858" s="106"/>
      <c r="G1858" s="1390"/>
      <c r="H1858" s="1391"/>
      <c r="I1858" s="264" t="s">
        <v>993</v>
      </c>
      <c r="J1858" s="265"/>
      <c r="K1858" s="265"/>
      <c r="L1858" s="265"/>
      <c r="M1858" s="265"/>
      <c r="N1858" s="265"/>
      <c r="O1858" s="265"/>
      <c r="P1858" s="265"/>
      <c r="Q1858" s="265"/>
      <c r="R1858" s="953"/>
      <c r="S1858" s="953"/>
      <c r="T1858" s="953"/>
      <c r="U1858" s="953"/>
      <c r="V1858" s="953"/>
      <c r="W1858" s="953"/>
      <c r="X1858" s="268" t="e">
        <f t="shared" si="93"/>
        <v>#DIV/0!</v>
      </c>
      <c r="Y1858" s="268"/>
      <c r="Z1858" s="991"/>
      <c r="AA1858" s="992"/>
      <c r="AB1858" s="992"/>
      <c r="AC1858" s="992"/>
      <c r="AD1858" s="267">
        <f t="shared" si="94"/>
        <v>0</v>
      </c>
      <c r="AE1858" s="268"/>
      <c r="AF1858" s="268"/>
      <c r="AG1858" s="269"/>
    </row>
    <row r="1859" spans="1:33" s="29" customFormat="1" ht="15.75" hidden="1" customHeight="1" x14ac:dyDescent="0.2">
      <c r="A1859" s="43"/>
      <c r="B1859" s="43"/>
      <c r="C1859" s="1390"/>
      <c r="D1859" s="1391"/>
      <c r="E1859" s="110"/>
      <c r="F1859" s="106"/>
      <c r="G1859" s="995" t="s">
        <v>313</v>
      </c>
      <c r="H1859" s="996"/>
      <c r="I1859" s="264" t="s">
        <v>314</v>
      </c>
      <c r="J1859" s="265"/>
      <c r="K1859" s="265"/>
      <c r="L1859" s="265"/>
      <c r="M1859" s="265"/>
      <c r="N1859" s="265"/>
      <c r="O1859" s="265"/>
      <c r="P1859" s="265"/>
      <c r="Q1859" s="265"/>
      <c r="R1859" s="953">
        <v>0</v>
      </c>
      <c r="S1859" s="953"/>
      <c r="T1859" s="953"/>
      <c r="U1859" s="953"/>
      <c r="V1859" s="953"/>
      <c r="W1859" s="953"/>
      <c r="X1859" s="1345" t="e">
        <f t="shared" si="93"/>
        <v>#DIV/0!</v>
      </c>
      <c r="Y1859" s="1345"/>
      <c r="Z1859" s="991"/>
      <c r="AA1859" s="992"/>
      <c r="AB1859" s="992"/>
      <c r="AC1859" s="992"/>
      <c r="AD1859" s="267">
        <f t="shared" si="94"/>
        <v>0</v>
      </c>
      <c r="AE1859" s="268"/>
      <c r="AF1859" s="268"/>
      <c r="AG1859" s="269"/>
    </row>
    <row r="1860" spans="1:33" s="29" customFormat="1" ht="15.75" hidden="1" customHeight="1" x14ac:dyDescent="0.2">
      <c r="A1860" s="43"/>
      <c r="B1860" s="43"/>
      <c r="C1860" s="1390"/>
      <c r="D1860" s="1391"/>
      <c r="E1860" s="110"/>
      <c r="F1860" s="106"/>
      <c r="G1860" s="995" t="s">
        <v>361</v>
      </c>
      <c r="H1860" s="996"/>
      <c r="I1860" s="1542" t="s">
        <v>362</v>
      </c>
      <c r="J1860" s="1543"/>
      <c r="K1860" s="1543"/>
      <c r="L1860" s="1543"/>
      <c r="M1860" s="1543"/>
      <c r="N1860" s="1543"/>
      <c r="O1860" s="1543"/>
      <c r="P1860" s="1543"/>
      <c r="Q1860" s="1543"/>
      <c r="R1860" s="953"/>
      <c r="S1860" s="953"/>
      <c r="T1860" s="953"/>
      <c r="U1860" s="953"/>
      <c r="V1860" s="953"/>
      <c r="W1860" s="953"/>
      <c r="X1860" s="1345" t="e">
        <f t="shared" si="93"/>
        <v>#DIV/0!</v>
      </c>
      <c r="Y1860" s="1345"/>
      <c r="Z1860" s="991"/>
      <c r="AA1860" s="992"/>
      <c r="AB1860" s="992"/>
      <c r="AC1860" s="992"/>
      <c r="AD1860" s="267">
        <f t="shared" si="94"/>
        <v>0</v>
      </c>
      <c r="AE1860" s="268"/>
      <c r="AF1860" s="268"/>
      <c r="AG1860" s="269"/>
    </row>
    <row r="1861" spans="1:33" s="29" customFormat="1" ht="15.75" hidden="1" customHeight="1" x14ac:dyDescent="0.2">
      <c r="A1861" s="43"/>
      <c r="B1861" s="43"/>
      <c r="C1861" s="1390"/>
      <c r="D1861" s="1391"/>
      <c r="E1861" s="110"/>
      <c r="F1861" s="106"/>
      <c r="G1861" s="1390"/>
      <c r="H1861" s="1391"/>
      <c r="I1861" s="1034" t="s">
        <v>994</v>
      </c>
      <c r="J1861" s="1035"/>
      <c r="K1861" s="1035"/>
      <c r="L1861" s="1035"/>
      <c r="M1861" s="1035"/>
      <c r="N1861" s="1035"/>
      <c r="O1861" s="1035"/>
      <c r="P1861" s="1035"/>
      <c r="Q1861" s="1035"/>
      <c r="R1861" s="1401">
        <f>SUM(R1859:R1860)</f>
        <v>0</v>
      </c>
      <c r="S1861" s="1401"/>
      <c r="T1861" s="1401"/>
      <c r="U1861" s="1401"/>
      <c r="V1861" s="1401"/>
      <c r="W1861" s="1401"/>
      <c r="X1861" s="1386" t="e">
        <f t="shared" si="93"/>
        <v>#DIV/0!</v>
      </c>
      <c r="Y1861" s="1386"/>
      <c r="Z1861" s="991"/>
      <c r="AA1861" s="992"/>
      <c r="AB1861" s="992"/>
      <c r="AC1861" s="992"/>
      <c r="AD1861" s="991">
        <f t="shared" si="94"/>
        <v>0</v>
      </c>
      <c r="AE1861" s="992"/>
      <c r="AF1861" s="992"/>
      <c r="AG1861" s="993"/>
    </row>
    <row r="1862" spans="1:33" s="29" customFormat="1" ht="45.75" customHeight="1" x14ac:dyDescent="0.2">
      <c r="A1862" s="43"/>
      <c r="B1862" s="43"/>
      <c r="C1862" s="1627" t="s">
        <v>789</v>
      </c>
      <c r="D1862" s="1628"/>
      <c r="E1862" s="110"/>
      <c r="F1862" s="106"/>
      <c r="G1862" s="1390"/>
      <c r="H1862" s="1391"/>
      <c r="I1862" s="1034" t="s">
        <v>1226</v>
      </c>
      <c r="J1862" s="1035"/>
      <c r="K1862" s="1035"/>
      <c r="L1862" s="1035"/>
      <c r="M1862" s="1035"/>
      <c r="N1862" s="1035"/>
      <c r="O1862" s="1035"/>
      <c r="P1862" s="1035"/>
      <c r="Q1862" s="1035"/>
      <c r="R1862" s="1401"/>
      <c r="S1862" s="1401"/>
      <c r="T1862" s="1401"/>
      <c r="U1862" s="1401"/>
      <c r="V1862" s="1401"/>
      <c r="W1862" s="1401"/>
      <c r="X1862" s="992"/>
      <c r="Y1862" s="992"/>
      <c r="Z1862" s="991"/>
      <c r="AA1862" s="992"/>
      <c r="AB1862" s="992"/>
      <c r="AC1862" s="992"/>
      <c r="AD1862" s="991"/>
      <c r="AE1862" s="992"/>
      <c r="AF1862" s="992"/>
      <c r="AG1862" s="992"/>
    </row>
    <row r="1863" spans="1:33" s="29" customFormat="1" ht="15.75" customHeight="1" x14ac:dyDescent="0.2">
      <c r="A1863" s="43"/>
      <c r="B1863" s="43"/>
      <c r="C1863" s="1390"/>
      <c r="D1863" s="1391"/>
      <c r="E1863" s="110">
        <v>820</v>
      </c>
      <c r="F1863" s="106"/>
      <c r="G1863" s="1390"/>
      <c r="H1863" s="1391"/>
      <c r="I1863" s="961" t="s">
        <v>522</v>
      </c>
      <c r="J1863" s="962"/>
      <c r="K1863" s="962"/>
      <c r="L1863" s="962"/>
      <c r="M1863" s="962"/>
      <c r="N1863" s="962"/>
      <c r="O1863" s="962"/>
      <c r="P1863" s="962"/>
      <c r="Q1863" s="962"/>
      <c r="R1863" s="1401"/>
      <c r="S1863" s="1401"/>
      <c r="T1863" s="1401"/>
      <c r="U1863" s="1401"/>
      <c r="V1863" s="1401"/>
      <c r="W1863" s="1401"/>
      <c r="X1863" s="992"/>
      <c r="Y1863" s="992"/>
      <c r="Z1863" s="991"/>
      <c r="AA1863" s="992"/>
      <c r="AB1863" s="992"/>
      <c r="AC1863" s="992"/>
      <c r="AD1863" s="991"/>
      <c r="AE1863" s="992"/>
      <c r="AF1863" s="992"/>
      <c r="AG1863" s="992"/>
    </row>
    <row r="1864" spans="1:33" s="29" customFormat="1" ht="15.75" customHeight="1" x14ac:dyDescent="0.2">
      <c r="A1864" s="43"/>
      <c r="B1864" s="43"/>
      <c r="C1864" s="1390"/>
      <c r="D1864" s="1391"/>
      <c r="E1864" s="110"/>
      <c r="F1864" s="106" t="s">
        <v>1129</v>
      </c>
      <c r="G1864" s="1390" t="s">
        <v>1227</v>
      </c>
      <c r="H1864" s="1391"/>
      <c r="I1864" s="264" t="s">
        <v>711</v>
      </c>
      <c r="J1864" s="265"/>
      <c r="K1864" s="265"/>
      <c r="L1864" s="265"/>
      <c r="M1864" s="265"/>
      <c r="N1864" s="265"/>
      <c r="O1864" s="265"/>
      <c r="P1864" s="265"/>
      <c r="Q1864" s="265"/>
      <c r="R1864" s="953">
        <f>2290000+5550000</f>
        <v>7840000</v>
      </c>
      <c r="S1864" s="953"/>
      <c r="T1864" s="953"/>
      <c r="U1864" s="953">
        <v>7328000</v>
      </c>
      <c r="V1864" s="953"/>
      <c r="W1864" s="953"/>
      <c r="X1864" s="1345">
        <f t="shared" si="93"/>
        <v>0.9346938775510204</v>
      </c>
      <c r="Y1864" s="1345"/>
      <c r="Z1864" s="991"/>
      <c r="AA1864" s="992"/>
      <c r="AB1864" s="992"/>
      <c r="AC1864" s="992"/>
      <c r="AD1864" s="267">
        <f t="shared" si="94"/>
        <v>7328000</v>
      </c>
      <c r="AE1864" s="268"/>
      <c r="AF1864" s="268"/>
      <c r="AG1864" s="269"/>
    </row>
    <row r="1865" spans="1:33" s="29" customFormat="1" ht="15.75" customHeight="1" x14ac:dyDescent="0.2">
      <c r="A1865" s="43"/>
      <c r="B1865" s="43"/>
      <c r="C1865" s="1390"/>
      <c r="D1865" s="1391"/>
      <c r="E1865" s="110"/>
      <c r="F1865" s="106"/>
      <c r="G1865" s="1390"/>
      <c r="H1865" s="1391"/>
      <c r="I1865" s="264" t="s">
        <v>1263</v>
      </c>
      <c r="J1865" s="265"/>
      <c r="K1865" s="265"/>
      <c r="L1865" s="265"/>
      <c r="M1865" s="265"/>
      <c r="N1865" s="265"/>
      <c r="O1865" s="265"/>
      <c r="P1865" s="265"/>
      <c r="Q1865" s="265"/>
      <c r="R1865" s="953"/>
      <c r="S1865" s="953"/>
      <c r="T1865" s="953"/>
      <c r="U1865" s="953"/>
      <c r="V1865" s="953"/>
      <c r="W1865" s="953"/>
      <c r="X1865" s="268"/>
      <c r="Y1865" s="268"/>
      <c r="Z1865" s="991"/>
      <c r="AA1865" s="992"/>
      <c r="AB1865" s="992"/>
      <c r="AC1865" s="992"/>
      <c r="AD1865" s="267"/>
      <c r="AE1865" s="268"/>
      <c r="AF1865" s="268"/>
      <c r="AG1865" s="269"/>
    </row>
    <row r="1866" spans="1:33" s="29" customFormat="1" ht="15.75" customHeight="1" x14ac:dyDescent="0.2">
      <c r="A1866" s="43"/>
      <c r="B1866" s="43"/>
      <c r="C1866" s="1390"/>
      <c r="D1866" s="1391"/>
      <c r="E1866" s="110"/>
      <c r="F1866" s="106"/>
      <c r="G1866" s="995" t="s">
        <v>313</v>
      </c>
      <c r="H1866" s="996"/>
      <c r="I1866" s="264" t="s">
        <v>314</v>
      </c>
      <c r="J1866" s="265"/>
      <c r="K1866" s="265"/>
      <c r="L1866" s="265"/>
      <c r="M1866" s="265"/>
      <c r="N1866" s="265"/>
      <c r="O1866" s="265"/>
      <c r="P1866" s="265"/>
      <c r="Q1866" s="265"/>
      <c r="R1866" s="953">
        <v>7840000</v>
      </c>
      <c r="S1866" s="953"/>
      <c r="T1866" s="953"/>
      <c r="U1866" s="953">
        <v>7328000</v>
      </c>
      <c r="V1866" s="953"/>
      <c r="W1866" s="953"/>
      <c r="X1866" s="1345">
        <f t="shared" si="93"/>
        <v>0.9346938775510204</v>
      </c>
      <c r="Y1866" s="1345"/>
      <c r="Z1866" s="991"/>
      <c r="AA1866" s="992"/>
      <c r="AB1866" s="992"/>
      <c r="AC1866" s="992"/>
      <c r="AD1866" s="267">
        <f t="shared" si="94"/>
        <v>7328000</v>
      </c>
      <c r="AE1866" s="268"/>
      <c r="AF1866" s="268"/>
      <c r="AG1866" s="269"/>
    </row>
    <row r="1867" spans="1:33" s="29" customFormat="1" ht="15.75" customHeight="1" x14ac:dyDescent="0.2">
      <c r="A1867" s="43"/>
      <c r="B1867" s="43"/>
      <c r="C1867" s="1390"/>
      <c r="D1867" s="1391"/>
      <c r="E1867" s="110"/>
      <c r="F1867" s="106"/>
      <c r="G1867" s="995" t="s">
        <v>361</v>
      </c>
      <c r="H1867" s="996"/>
      <c r="I1867" s="1542" t="s">
        <v>362</v>
      </c>
      <c r="J1867" s="1543"/>
      <c r="K1867" s="1543"/>
      <c r="L1867" s="1543"/>
      <c r="M1867" s="1543"/>
      <c r="N1867" s="1543"/>
      <c r="O1867" s="1543"/>
      <c r="P1867" s="1543"/>
      <c r="Q1867" s="1543"/>
      <c r="R1867" s="953">
        <v>0</v>
      </c>
      <c r="S1867" s="953"/>
      <c r="T1867" s="953"/>
      <c r="U1867" s="953">
        <v>0</v>
      </c>
      <c r="V1867" s="953"/>
      <c r="W1867" s="953"/>
      <c r="X1867" s="1345"/>
      <c r="Y1867" s="1345"/>
      <c r="Z1867" s="991"/>
      <c r="AA1867" s="992"/>
      <c r="AB1867" s="992"/>
      <c r="AC1867" s="992"/>
      <c r="AD1867" s="267"/>
      <c r="AE1867" s="268"/>
      <c r="AF1867" s="268"/>
      <c r="AG1867" s="269"/>
    </row>
    <row r="1868" spans="1:33" s="29" customFormat="1" ht="15.75" customHeight="1" x14ac:dyDescent="0.2">
      <c r="A1868" s="43"/>
      <c r="B1868" s="43"/>
      <c r="C1868" s="1390"/>
      <c r="D1868" s="1391"/>
      <c r="E1868" s="110"/>
      <c r="F1868" s="106"/>
      <c r="G1868" s="995" t="s">
        <v>1214</v>
      </c>
      <c r="H1868" s="996"/>
      <c r="I1868" s="1542" t="s">
        <v>1215</v>
      </c>
      <c r="J1868" s="1543"/>
      <c r="K1868" s="1543"/>
      <c r="L1868" s="1543"/>
      <c r="M1868" s="1543"/>
      <c r="N1868" s="1543"/>
      <c r="O1868" s="1543"/>
      <c r="P1868" s="1543"/>
      <c r="Q1868" s="1543"/>
      <c r="R1868" s="953">
        <v>0</v>
      </c>
      <c r="S1868" s="953"/>
      <c r="T1868" s="953"/>
      <c r="U1868" s="953">
        <v>0</v>
      </c>
      <c r="V1868" s="953"/>
      <c r="W1868" s="953"/>
      <c r="X1868" s="1345"/>
      <c r="Y1868" s="1345"/>
      <c r="Z1868" s="991"/>
      <c r="AA1868" s="992"/>
      <c r="AB1868" s="992"/>
      <c r="AC1868" s="992"/>
      <c r="AD1868" s="267"/>
      <c r="AE1868" s="268"/>
      <c r="AF1868" s="268"/>
      <c r="AG1868" s="269"/>
    </row>
    <row r="1869" spans="1:33" s="29" customFormat="1" ht="15.75" customHeight="1" x14ac:dyDescent="0.2">
      <c r="A1869" s="43"/>
      <c r="B1869" s="43"/>
      <c r="C1869" s="1390"/>
      <c r="D1869" s="1391"/>
      <c r="E1869" s="110"/>
      <c r="F1869" s="106"/>
      <c r="G1869" s="1390"/>
      <c r="H1869" s="1391"/>
      <c r="I1869" s="1034" t="s">
        <v>1217</v>
      </c>
      <c r="J1869" s="1035"/>
      <c r="K1869" s="1035"/>
      <c r="L1869" s="1035"/>
      <c r="M1869" s="1035"/>
      <c r="N1869" s="1035"/>
      <c r="O1869" s="1035"/>
      <c r="P1869" s="1035"/>
      <c r="Q1869" s="1035"/>
      <c r="R1869" s="1401">
        <f>SUM(R1866:R1868)</f>
        <v>7840000</v>
      </c>
      <c r="S1869" s="1401"/>
      <c r="T1869" s="1401"/>
      <c r="U1869" s="1401">
        <f>U1866+U1867+U1868</f>
        <v>7328000</v>
      </c>
      <c r="V1869" s="1401"/>
      <c r="W1869" s="1401"/>
      <c r="X1869" s="1386">
        <f t="shared" si="93"/>
        <v>0.9346938775510204</v>
      </c>
      <c r="Y1869" s="1386"/>
      <c r="Z1869" s="991"/>
      <c r="AA1869" s="992"/>
      <c r="AB1869" s="992"/>
      <c r="AC1869" s="992"/>
      <c r="AD1869" s="991">
        <f t="shared" si="94"/>
        <v>7328000</v>
      </c>
      <c r="AE1869" s="992"/>
      <c r="AF1869" s="992"/>
      <c r="AG1869" s="993"/>
    </row>
    <row r="1870" spans="1:33" s="29" customFormat="1" ht="58.5" customHeight="1" x14ac:dyDescent="0.2">
      <c r="A1870" s="43"/>
      <c r="B1870" s="43"/>
      <c r="C1870" s="1627" t="s">
        <v>791</v>
      </c>
      <c r="D1870" s="1628"/>
      <c r="E1870" s="110"/>
      <c r="F1870" s="106"/>
      <c r="G1870" s="1390"/>
      <c r="H1870" s="1391"/>
      <c r="I1870" s="1034" t="s">
        <v>1230</v>
      </c>
      <c r="J1870" s="1035"/>
      <c r="K1870" s="1035"/>
      <c r="L1870" s="1035"/>
      <c r="M1870" s="1035"/>
      <c r="N1870" s="1035"/>
      <c r="O1870" s="1035"/>
      <c r="P1870" s="1035"/>
      <c r="Q1870" s="1035"/>
      <c r="R1870" s="1401"/>
      <c r="S1870" s="1401"/>
      <c r="T1870" s="1401"/>
      <c r="U1870" s="1401"/>
      <c r="V1870" s="1401"/>
      <c r="W1870" s="1401"/>
      <c r="X1870" s="992"/>
      <c r="Y1870" s="992"/>
      <c r="Z1870" s="991"/>
      <c r="AA1870" s="992"/>
      <c r="AB1870" s="992"/>
      <c r="AC1870" s="992"/>
      <c r="AD1870" s="991"/>
      <c r="AE1870" s="992"/>
      <c r="AF1870" s="992"/>
      <c r="AG1870" s="992"/>
    </row>
    <row r="1871" spans="1:33" s="29" customFormat="1" ht="15.75" customHeight="1" x14ac:dyDescent="0.2">
      <c r="A1871" s="43"/>
      <c r="B1871" s="43"/>
      <c r="C1871" s="1390"/>
      <c r="D1871" s="1391"/>
      <c r="E1871" s="110">
        <v>820</v>
      </c>
      <c r="F1871" s="106"/>
      <c r="G1871" s="1390"/>
      <c r="H1871" s="1391"/>
      <c r="I1871" s="961" t="s">
        <v>522</v>
      </c>
      <c r="J1871" s="962"/>
      <c r="K1871" s="962"/>
      <c r="L1871" s="962"/>
      <c r="M1871" s="962"/>
      <c r="N1871" s="962"/>
      <c r="O1871" s="962"/>
      <c r="P1871" s="962"/>
      <c r="Q1871" s="962"/>
      <c r="R1871" s="1401"/>
      <c r="S1871" s="1401"/>
      <c r="T1871" s="1401"/>
      <c r="U1871" s="1401"/>
      <c r="V1871" s="1401"/>
      <c r="W1871" s="1401"/>
      <c r="X1871" s="992"/>
      <c r="Y1871" s="992"/>
      <c r="Z1871" s="991"/>
      <c r="AA1871" s="992"/>
      <c r="AB1871" s="992"/>
      <c r="AC1871" s="992"/>
      <c r="AD1871" s="991"/>
      <c r="AE1871" s="992"/>
      <c r="AF1871" s="992"/>
      <c r="AG1871" s="992"/>
    </row>
    <row r="1872" spans="1:33" s="29" customFormat="1" ht="15.75" customHeight="1" x14ac:dyDescent="0.2">
      <c r="A1872" s="43"/>
      <c r="B1872" s="43"/>
      <c r="C1872" s="1390"/>
      <c r="D1872" s="1391"/>
      <c r="E1872" s="110"/>
      <c r="F1872" s="106" t="s">
        <v>1291</v>
      </c>
      <c r="G1872" s="1390" t="s">
        <v>1227</v>
      </c>
      <c r="H1872" s="1391"/>
      <c r="I1872" s="264" t="s">
        <v>711</v>
      </c>
      <c r="J1872" s="265"/>
      <c r="K1872" s="265"/>
      <c r="L1872" s="265"/>
      <c r="M1872" s="265"/>
      <c r="N1872" s="265"/>
      <c r="O1872" s="265"/>
      <c r="P1872" s="265"/>
      <c r="Q1872" s="265"/>
      <c r="R1872" s="953">
        <f>1401721.44+2500000</f>
        <v>3901721.44</v>
      </c>
      <c r="S1872" s="953"/>
      <c r="T1872" s="953"/>
      <c r="U1872" s="953">
        <v>1401721.44</v>
      </c>
      <c r="V1872" s="953"/>
      <c r="W1872" s="953"/>
      <c r="X1872" s="1345">
        <f t="shared" ref="X1872:X1941" si="95">(U1872/R1872)</f>
        <v>0.35925717956943642</v>
      </c>
      <c r="Y1872" s="1345"/>
      <c r="Z1872" s="991"/>
      <c r="AA1872" s="992"/>
      <c r="AB1872" s="992"/>
      <c r="AC1872" s="992"/>
      <c r="AD1872" s="267">
        <f t="shared" si="94"/>
        <v>1401721.44</v>
      </c>
      <c r="AE1872" s="268"/>
      <c r="AF1872" s="268"/>
      <c r="AG1872" s="269"/>
    </row>
    <row r="1873" spans="1:33" s="29" customFormat="1" ht="15.75" customHeight="1" x14ac:dyDescent="0.2">
      <c r="A1873" s="43"/>
      <c r="B1873" s="43"/>
      <c r="C1873" s="1390"/>
      <c r="D1873" s="1391"/>
      <c r="E1873" s="110"/>
      <c r="F1873" s="106"/>
      <c r="G1873" s="1390"/>
      <c r="H1873" s="1391"/>
      <c r="I1873" s="264" t="s">
        <v>1264</v>
      </c>
      <c r="J1873" s="265"/>
      <c r="K1873" s="265"/>
      <c r="L1873" s="265"/>
      <c r="M1873" s="265"/>
      <c r="N1873" s="265"/>
      <c r="O1873" s="265"/>
      <c r="P1873" s="265"/>
      <c r="Q1873" s="265"/>
      <c r="R1873" s="953"/>
      <c r="S1873" s="953"/>
      <c r="T1873" s="953"/>
      <c r="U1873" s="953"/>
      <c r="V1873" s="953"/>
      <c r="W1873" s="953"/>
      <c r="X1873" s="268"/>
      <c r="Y1873" s="268"/>
      <c r="Z1873" s="991"/>
      <c r="AA1873" s="992"/>
      <c r="AB1873" s="992"/>
      <c r="AC1873" s="992"/>
      <c r="AD1873" s="267"/>
      <c r="AE1873" s="268"/>
      <c r="AF1873" s="268"/>
      <c r="AG1873" s="269"/>
    </row>
    <row r="1874" spans="1:33" s="29" customFormat="1" ht="15.75" customHeight="1" x14ac:dyDescent="0.2">
      <c r="A1874" s="43"/>
      <c r="B1874" s="43"/>
      <c r="C1874" s="1390"/>
      <c r="D1874" s="1391"/>
      <c r="E1874" s="110"/>
      <c r="F1874" s="106"/>
      <c r="G1874" s="995" t="s">
        <v>313</v>
      </c>
      <c r="H1874" s="996"/>
      <c r="I1874" s="264" t="s">
        <v>314</v>
      </c>
      <c r="J1874" s="265"/>
      <c r="K1874" s="265"/>
      <c r="L1874" s="265"/>
      <c r="M1874" s="265"/>
      <c r="N1874" s="265"/>
      <c r="O1874" s="265"/>
      <c r="P1874" s="265"/>
      <c r="Q1874" s="265"/>
      <c r="R1874" s="953">
        <v>3901721.44</v>
      </c>
      <c r="S1874" s="953"/>
      <c r="T1874" s="953"/>
      <c r="U1874" s="953">
        <v>1401721.44</v>
      </c>
      <c r="V1874" s="953"/>
      <c r="W1874" s="953"/>
      <c r="X1874" s="1345">
        <f t="shared" si="95"/>
        <v>0.35925717956943642</v>
      </c>
      <c r="Y1874" s="1345"/>
      <c r="Z1874" s="991"/>
      <c r="AA1874" s="992"/>
      <c r="AB1874" s="992"/>
      <c r="AC1874" s="992"/>
      <c r="AD1874" s="267">
        <f t="shared" ref="AD1874:AD1965" si="96">U1874+Z1874</f>
        <v>1401721.44</v>
      </c>
      <c r="AE1874" s="268"/>
      <c r="AF1874" s="268"/>
      <c r="AG1874" s="269"/>
    </row>
    <row r="1875" spans="1:33" s="29" customFormat="1" ht="15.75" customHeight="1" x14ac:dyDescent="0.2">
      <c r="A1875" s="43"/>
      <c r="B1875" s="43"/>
      <c r="C1875" s="1390"/>
      <c r="D1875" s="1391"/>
      <c r="E1875" s="110"/>
      <c r="F1875" s="106"/>
      <c r="G1875" s="995" t="s">
        <v>361</v>
      </c>
      <c r="H1875" s="996"/>
      <c r="I1875" s="1542" t="s">
        <v>362</v>
      </c>
      <c r="J1875" s="1543"/>
      <c r="K1875" s="1543"/>
      <c r="L1875" s="1543"/>
      <c r="M1875" s="1543"/>
      <c r="N1875" s="1543"/>
      <c r="O1875" s="1543"/>
      <c r="P1875" s="1543"/>
      <c r="Q1875" s="1543"/>
      <c r="R1875" s="953">
        <v>0</v>
      </c>
      <c r="S1875" s="953"/>
      <c r="T1875" s="953"/>
      <c r="U1875" s="953">
        <v>0</v>
      </c>
      <c r="V1875" s="953"/>
      <c r="W1875" s="953"/>
      <c r="X1875" s="1345"/>
      <c r="Y1875" s="1345"/>
      <c r="Z1875" s="991"/>
      <c r="AA1875" s="992"/>
      <c r="AB1875" s="992"/>
      <c r="AC1875" s="992"/>
      <c r="AD1875" s="267">
        <f t="shared" si="96"/>
        <v>0</v>
      </c>
      <c r="AE1875" s="268"/>
      <c r="AF1875" s="268"/>
      <c r="AG1875" s="269"/>
    </row>
    <row r="1876" spans="1:33" s="29" customFormat="1" ht="15.75" customHeight="1" x14ac:dyDescent="0.2">
      <c r="A1876" s="43"/>
      <c r="B1876" s="43"/>
      <c r="C1876" s="1390"/>
      <c r="D1876" s="1391"/>
      <c r="E1876" s="110"/>
      <c r="F1876" s="106"/>
      <c r="G1876" s="995" t="s">
        <v>1214</v>
      </c>
      <c r="H1876" s="996"/>
      <c r="I1876" s="1542" t="s">
        <v>1215</v>
      </c>
      <c r="J1876" s="1543"/>
      <c r="K1876" s="1543"/>
      <c r="L1876" s="1543"/>
      <c r="M1876" s="1543"/>
      <c r="N1876" s="1543"/>
      <c r="O1876" s="1543"/>
      <c r="P1876" s="1543"/>
      <c r="Q1876" s="1543"/>
      <c r="R1876" s="953">
        <v>0</v>
      </c>
      <c r="S1876" s="953"/>
      <c r="T1876" s="953"/>
      <c r="U1876" s="953">
        <v>0</v>
      </c>
      <c r="V1876" s="953"/>
      <c r="W1876" s="953"/>
      <c r="X1876" s="1345"/>
      <c r="Y1876" s="1345"/>
      <c r="Z1876" s="991"/>
      <c r="AA1876" s="992"/>
      <c r="AB1876" s="992"/>
      <c r="AC1876" s="992"/>
      <c r="AD1876" s="267">
        <f t="shared" si="96"/>
        <v>0</v>
      </c>
      <c r="AE1876" s="268"/>
      <c r="AF1876" s="268"/>
      <c r="AG1876" s="269"/>
    </row>
    <row r="1877" spans="1:33" s="29" customFormat="1" ht="15.75" customHeight="1" x14ac:dyDescent="0.2">
      <c r="A1877" s="43"/>
      <c r="B1877" s="43"/>
      <c r="C1877" s="1390"/>
      <c r="D1877" s="1391"/>
      <c r="E1877" s="110"/>
      <c r="F1877" s="106"/>
      <c r="G1877" s="1390"/>
      <c r="H1877" s="1391"/>
      <c r="I1877" s="1034" t="s">
        <v>1217</v>
      </c>
      <c r="J1877" s="1035"/>
      <c r="K1877" s="1035"/>
      <c r="L1877" s="1035"/>
      <c r="M1877" s="1035"/>
      <c r="N1877" s="1035"/>
      <c r="O1877" s="1035"/>
      <c r="P1877" s="1035"/>
      <c r="Q1877" s="1035"/>
      <c r="R1877" s="1401">
        <f>SUM(R1874:R1876)</f>
        <v>3901721.44</v>
      </c>
      <c r="S1877" s="1401"/>
      <c r="T1877" s="1401"/>
      <c r="U1877" s="1401">
        <f>SUM(U1874:U1876)</f>
        <v>1401721.44</v>
      </c>
      <c r="V1877" s="1401"/>
      <c r="W1877" s="1401"/>
      <c r="X1877" s="1386">
        <f t="shared" si="95"/>
        <v>0.35925717956943642</v>
      </c>
      <c r="Y1877" s="1386"/>
      <c r="Z1877" s="991"/>
      <c r="AA1877" s="992"/>
      <c r="AB1877" s="992"/>
      <c r="AC1877" s="992"/>
      <c r="AD1877" s="991">
        <f t="shared" si="96"/>
        <v>1401721.44</v>
      </c>
      <c r="AE1877" s="992"/>
      <c r="AF1877" s="992"/>
      <c r="AG1877" s="993"/>
    </row>
    <row r="1878" spans="1:33" s="29" customFormat="1" ht="39.75" customHeight="1" x14ac:dyDescent="0.2">
      <c r="A1878" s="43"/>
      <c r="B1878" s="43"/>
      <c r="C1878" s="1627" t="s">
        <v>792</v>
      </c>
      <c r="D1878" s="1628"/>
      <c r="E1878" s="110"/>
      <c r="F1878" s="106"/>
      <c r="G1878" s="1390"/>
      <c r="H1878" s="1391"/>
      <c r="I1878" s="1034" t="s">
        <v>1232</v>
      </c>
      <c r="J1878" s="1035"/>
      <c r="K1878" s="1035"/>
      <c r="L1878" s="1035"/>
      <c r="M1878" s="1035"/>
      <c r="N1878" s="1035"/>
      <c r="O1878" s="1035"/>
      <c r="P1878" s="1035"/>
      <c r="Q1878" s="1035"/>
      <c r="R1878" s="1401"/>
      <c r="S1878" s="1401"/>
      <c r="T1878" s="1401"/>
      <c r="U1878" s="1401"/>
      <c r="V1878" s="1401"/>
      <c r="W1878" s="1401"/>
      <c r="X1878" s="992"/>
      <c r="Y1878" s="992"/>
      <c r="Z1878" s="991"/>
      <c r="AA1878" s="992"/>
      <c r="AB1878" s="992"/>
      <c r="AC1878" s="992"/>
      <c r="AD1878" s="991"/>
      <c r="AE1878" s="992"/>
      <c r="AF1878" s="992"/>
      <c r="AG1878" s="992"/>
    </row>
    <row r="1879" spans="1:33" s="29" customFormat="1" ht="15.75" customHeight="1" x14ac:dyDescent="0.2">
      <c r="A1879" s="43"/>
      <c r="B1879" s="43"/>
      <c r="C1879" s="1390"/>
      <c r="D1879" s="1391"/>
      <c r="E1879" s="110">
        <v>820</v>
      </c>
      <c r="F1879" s="106"/>
      <c r="G1879" s="1390"/>
      <c r="H1879" s="1391"/>
      <c r="I1879" s="961" t="s">
        <v>522</v>
      </c>
      <c r="J1879" s="962"/>
      <c r="K1879" s="962"/>
      <c r="L1879" s="962"/>
      <c r="M1879" s="962"/>
      <c r="N1879" s="962"/>
      <c r="O1879" s="962"/>
      <c r="P1879" s="962"/>
      <c r="Q1879" s="962"/>
      <c r="R1879" s="1401"/>
      <c r="S1879" s="1401"/>
      <c r="T1879" s="1401"/>
      <c r="U1879" s="1401"/>
      <c r="V1879" s="1401"/>
      <c r="W1879" s="1401"/>
      <c r="X1879" s="992"/>
      <c r="Y1879" s="992"/>
      <c r="Z1879" s="991"/>
      <c r="AA1879" s="992"/>
      <c r="AB1879" s="992"/>
      <c r="AC1879" s="992"/>
      <c r="AD1879" s="991"/>
      <c r="AE1879" s="992"/>
      <c r="AF1879" s="992"/>
      <c r="AG1879" s="992"/>
    </row>
    <row r="1880" spans="1:33" s="29" customFormat="1" ht="15.75" customHeight="1" x14ac:dyDescent="0.2">
      <c r="A1880" s="43"/>
      <c r="B1880" s="43"/>
      <c r="C1880" s="1390"/>
      <c r="D1880" s="1391"/>
      <c r="E1880" s="110"/>
      <c r="F1880" s="106" t="s">
        <v>1292</v>
      </c>
      <c r="G1880" s="1390" t="s">
        <v>1227</v>
      </c>
      <c r="H1880" s="1391"/>
      <c r="I1880" s="264" t="s">
        <v>711</v>
      </c>
      <c r="J1880" s="265"/>
      <c r="K1880" s="265"/>
      <c r="L1880" s="265"/>
      <c r="M1880" s="265"/>
      <c r="N1880" s="265"/>
      <c r="O1880" s="265"/>
      <c r="P1880" s="265"/>
      <c r="Q1880" s="265"/>
      <c r="R1880" s="953">
        <f>1347750+1300000</f>
        <v>2647750</v>
      </c>
      <c r="S1880" s="953"/>
      <c r="T1880" s="953"/>
      <c r="U1880" s="953">
        <v>1347750</v>
      </c>
      <c r="V1880" s="953"/>
      <c r="W1880" s="953"/>
      <c r="X1880" s="1345">
        <f t="shared" si="95"/>
        <v>0.50901708998206019</v>
      </c>
      <c r="Y1880" s="1345"/>
      <c r="Z1880" s="991"/>
      <c r="AA1880" s="992"/>
      <c r="AB1880" s="992"/>
      <c r="AC1880" s="992"/>
      <c r="AD1880" s="267">
        <f t="shared" si="96"/>
        <v>1347750</v>
      </c>
      <c r="AE1880" s="268"/>
      <c r="AF1880" s="268"/>
      <c r="AG1880" s="269"/>
    </row>
    <row r="1881" spans="1:33" s="29" customFormat="1" ht="15.75" customHeight="1" x14ac:dyDescent="0.2">
      <c r="A1881" s="43"/>
      <c r="B1881" s="43"/>
      <c r="C1881" s="1390"/>
      <c r="D1881" s="1391"/>
      <c r="E1881" s="110"/>
      <c r="F1881" s="106" t="s">
        <v>1980</v>
      </c>
      <c r="G1881" s="1390" t="s">
        <v>1220</v>
      </c>
      <c r="H1881" s="1391"/>
      <c r="I1881" s="264" t="s">
        <v>1242</v>
      </c>
      <c r="J1881" s="265"/>
      <c r="K1881" s="265"/>
      <c r="L1881" s="265"/>
      <c r="M1881" s="265"/>
      <c r="N1881" s="265"/>
      <c r="O1881" s="265"/>
      <c r="P1881" s="265"/>
      <c r="Q1881" s="265"/>
      <c r="R1881" s="953">
        <v>180000</v>
      </c>
      <c r="S1881" s="953"/>
      <c r="T1881" s="953"/>
      <c r="U1881" s="953">
        <v>0</v>
      </c>
      <c r="V1881" s="953"/>
      <c r="W1881" s="953"/>
      <c r="X1881" s="1345">
        <f t="shared" si="95"/>
        <v>0</v>
      </c>
      <c r="Y1881" s="1345"/>
      <c r="Z1881" s="991"/>
      <c r="AA1881" s="992"/>
      <c r="AB1881" s="992"/>
      <c r="AC1881" s="992"/>
      <c r="AD1881" s="267">
        <f t="shared" ref="AD1881" si="97">U1881+Z1881</f>
        <v>0</v>
      </c>
      <c r="AE1881" s="268"/>
      <c r="AF1881" s="268"/>
      <c r="AG1881" s="269"/>
    </row>
    <row r="1882" spans="1:33" s="29" customFormat="1" ht="15.75" customHeight="1" x14ac:dyDescent="0.2">
      <c r="A1882" s="43"/>
      <c r="B1882" s="43"/>
      <c r="C1882" s="1390"/>
      <c r="D1882" s="1391"/>
      <c r="E1882" s="110"/>
      <c r="F1882" s="106"/>
      <c r="G1882" s="1390"/>
      <c r="H1882" s="1391"/>
      <c r="I1882" s="264" t="s">
        <v>1265</v>
      </c>
      <c r="J1882" s="265"/>
      <c r="K1882" s="265"/>
      <c r="L1882" s="265"/>
      <c r="M1882" s="265"/>
      <c r="N1882" s="265"/>
      <c r="O1882" s="265"/>
      <c r="P1882" s="265"/>
      <c r="Q1882" s="265"/>
      <c r="R1882" s="953"/>
      <c r="S1882" s="953"/>
      <c r="T1882" s="953"/>
      <c r="U1882" s="953"/>
      <c r="V1882" s="953"/>
      <c r="W1882" s="953"/>
      <c r="X1882" s="268"/>
      <c r="Y1882" s="268"/>
      <c r="Z1882" s="991"/>
      <c r="AA1882" s="992"/>
      <c r="AB1882" s="992"/>
      <c r="AC1882" s="992"/>
      <c r="AD1882" s="267"/>
      <c r="AE1882" s="268"/>
      <c r="AF1882" s="268"/>
      <c r="AG1882" s="269"/>
    </row>
    <row r="1883" spans="1:33" s="29" customFormat="1" ht="15.75" customHeight="1" x14ac:dyDescent="0.2">
      <c r="A1883" s="43"/>
      <c r="B1883" s="43"/>
      <c r="C1883" s="1390"/>
      <c r="D1883" s="1391"/>
      <c r="E1883" s="110"/>
      <c r="F1883" s="106"/>
      <c r="G1883" s="995" t="s">
        <v>313</v>
      </c>
      <c r="H1883" s="996"/>
      <c r="I1883" s="264" t="s">
        <v>314</v>
      </c>
      <c r="J1883" s="265"/>
      <c r="K1883" s="265"/>
      <c r="L1883" s="265"/>
      <c r="M1883" s="265"/>
      <c r="N1883" s="265"/>
      <c r="O1883" s="265"/>
      <c r="P1883" s="265"/>
      <c r="Q1883" s="265"/>
      <c r="R1883" s="953">
        <f>R1880+R1881</f>
        <v>2827750</v>
      </c>
      <c r="S1883" s="953"/>
      <c r="T1883" s="953"/>
      <c r="U1883" s="953">
        <f>U1880</f>
        <v>1347750</v>
      </c>
      <c r="V1883" s="953"/>
      <c r="W1883" s="953"/>
      <c r="X1883" s="1345">
        <f t="shared" si="95"/>
        <v>0.47661568384758202</v>
      </c>
      <c r="Y1883" s="1345"/>
      <c r="Z1883" s="991"/>
      <c r="AA1883" s="992"/>
      <c r="AB1883" s="992"/>
      <c r="AC1883" s="992"/>
      <c r="AD1883" s="267">
        <f t="shared" si="96"/>
        <v>1347750</v>
      </c>
      <c r="AE1883" s="268"/>
      <c r="AF1883" s="268"/>
      <c r="AG1883" s="269"/>
    </row>
    <row r="1884" spans="1:33" s="29" customFormat="1" ht="15.75" customHeight="1" x14ac:dyDescent="0.2">
      <c r="A1884" s="43"/>
      <c r="B1884" s="43"/>
      <c r="C1884" s="1390"/>
      <c r="D1884" s="1391"/>
      <c r="E1884" s="110"/>
      <c r="F1884" s="106"/>
      <c r="G1884" s="995" t="s">
        <v>361</v>
      </c>
      <c r="H1884" s="996"/>
      <c r="I1884" s="1542" t="s">
        <v>362</v>
      </c>
      <c r="J1884" s="1543"/>
      <c r="K1884" s="1543"/>
      <c r="L1884" s="1543"/>
      <c r="M1884" s="1543"/>
      <c r="N1884" s="1543"/>
      <c r="O1884" s="1543"/>
      <c r="P1884" s="1543"/>
      <c r="Q1884" s="1543"/>
      <c r="R1884" s="953">
        <v>0</v>
      </c>
      <c r="S1884" s="953"/>
      <c r="T1884" s="953"/>
      <c r="U1884" s="953">
        <v>0</v>
      </c>
      <c r="V1884" s="953"/>
      <c r="W1884" s="953"/>
      <c r="X1884" s="1345">
        <v>0</v>
      </c>
      <c r="Y1884" s="1345"/>
      <c r="Z1884" s="991"/>
      <c r="AA1884" s="992"/>
      <c r="AB1884" s="992"/>
      <c r="AC1884" s="992"/>
      <c r="AD1884" s="267"/>
      <c r="AE1884" s="268"/>
      <c r="AF1884" s="268"/>
      <c r="AG1884" s="269"/>
    </row>
    <row r="1885" spans="1:33" s="29" customFormat="1" ht="15.75" customHeight="1" x14ac:dyDescent="0.2">
      <c r="A1885" s="43"/>
      <c r="B1885" s="43"/>
      <c r="C1885" s="1390"/>
      <c r="D1885" s="1391"/>
      <c r="E1885" s="110"/>
      <c r="F1885" s="106"/>
      <c r="G1885" s="995" t="s">
        <v>1214</v>
      </c>
      <c r="H1885" s="996"/>
      <c r="I1885" s="1542" t="s">
        <v>1215</v>
      </c>
      <c r="J1885" s="1543"/>
      <c r="K1885" s="1543"/>
      <c r="L1885" s="1543"/>
      <c r="M1885" s="1543"/>
      <c r="N1885" s="1543"/>
      <c r="O1885" s="1543"/>
      <c r="P1885" s="1543"/>
      <c r="Q1885" s="1543"/>
      <c r="R1885" s="953">
        <v>0</v>
      </c>
      <c r="S1885" s="953"/>
      <c r="T1885" s="953"/>
      <c r="U1885" s="953">
        <f>U1881</f>
        <v>0</v>
      </c>
      <c r="V1885" s="953"/>
      <c r="W1885" s="953"/>
      <c r="X1885" s="1345">
        <v>0</v>
      </c>
      <c r="Y1885" s="1345"/>
      <c r="Z1885" s="991"/>
      <c r="AA1885" s="992"/>
      <c r="AB1885" s="992"/>
      <c r="AC1885" s="992"/>
      <c r="AD1885" s="267"/>
      <c r="AE1885" s="268"/>
      <c r="AF1885" s="268"/>
      <c r="AG1885" s="269"/>
    </row>
    <row r="1886" spans="1:33" s="29" customFormat="1" ht="15.75" customHeight="1" x14ac:dyDescent="0.2">
      <c r="A1886" s="43"/>
      <c r="B1886" s="43"/>
      <c r="C1886" s="1390"/>
      <c r="D1886" s="1391"/>
      <c r="E1886" s="110"/>
      <c r="F1886" s="106"/>
      <c r="G1886" s="1390"/>
      <c r="H1886" s="1391"/>
      <c r="I1886" s="1034" t="s">
        <v>1217</v>
      </c>
      <c r="J1886" s="1035"/>
      <c r="K1886" s="1035"/>
      <c r="L1886" s="1035"/>
      <c r="M1886" s="1035"/>
      <c r="N1886" s="1035"/>
      <c r="O1886" s="1035"/>
      <c r="P1886" s="1035"/>
      <c r="Q1886" s="1035"/>
      <c r="R1886" s="1401">
        <f>SUM(R1883:R1885)</f>
        <v>2827750</v>
      </c>
      <c r="S1886" s="1401"/>
      <c r="T1886" s="1401"/>
      <c r="U1886" s="1401">
        <f>SUM(U1883:U1885)</f>
        <v>1347750</v>
      </c>
      <c r="V1886" s="1401"/>
      <c r="W1886" s="1401"/>
      <c r="X1886" s="1386">
        <f t="shared" si="95"/>
        <v>0.47661568384758202</v>
      </c>
      <c r="Y1886" s="1386"/>
      <c r="Z1886" s="991"/>
      <c r="AA1886" s="992"/>
      <c r="AB1886" s="992"/>
      <c r="AC1886" s="992"/>
      <c r="AD1886" s="991">
        <f t="shared" si="96"/>
        <v>1347750</v>
      </c>
      <c r="AE1886" s="992"/>
      <c r="AF1886" s="992"/>
      <c r="AG1886" s="993"/>
    </row>
    <row r="1887" spans="1:33" s="29" customFormat="1" ht="19.5" customHeight="1" x14ac:dyDescent="0.2">
      <c r="A1887" s="43"/>
      <c r="B1887" s="43"/>
      <c r="C1887" s="1627" t="s">
        <v>1321</v>
      </c>
      <c r="D1887" s="1628"/>
      <c r="E1887" s="110"/>
      <c r="F1887" s="106"/>
      <c r="G1887" s="1390"/>
      <c r="H1887" s="1391"/>
      <c r="I1887" s="1034" t="s">
        <v>1322</v>
      </c>
      <c r="J1887" s="1035"/>
      <c r="K1887" s="1035"/>
      <c r="L1887" s="1035"/>
      <c r="M1887" s="1035"/>
      <c r="N1887" s="1035"/>
      <c r="O1887" s="1035"/>
      <c r="P1887" s="1035"/>
      <c r="Q1887" s="1035"/>
      <c r="R1887" s="1401"/>
      <c r="S1887" s="1401"/>
      <c r="T1887" s="1401"/>
      <c r="U1887" s="1401"/>
      <c r="V1887" s="1401"/>
      <c r="W1887" s="1401"/>
      <c r="X1887" s="992"/>
      <c r="Y1887" s="992"/>
      <c r="Z1887" s="991"/>
      <c r="AA1887" s="992"/>
      <c r="AB1887" s="992"/>
      <c r="AC1887" s="992"/>
      <c r="AD1887" s="991"/>
      <c r="AE1887" s="992"/>
      <c r="AF1887" s="992"/>
      <c r="AG1887" s="992"/>
    </row>
    <row r="1888" spans="1:33" s="29" customFormat="1" ht="15.75" customHeight="1" x14ac:dyDescent="0.2">
      <c r="A1888" s="43"/>
      <c r="B1888" s="43"/>
      <c r="C1888" s="1390"/>
      <c r="D1888" s="1391"/>
      <c r="E1888" s="110">
        <v>820</v>
      </c>
      <c r="F1888" s="106"/>
      <c r="G1888" s="1390"/>
      <c r="H1888" s="1391"/>
      <c r="I1888" s="961" t="s">
        <v>522</v>
      </c>
      <c r="J1888" s="962"/>
      <c r="K1888" s="962"/>
      <c r="L1888" s="962"/>
      <c r="M1888" s="962"/>
      <c r="N1888" s="962"/>
      <c r="O1888" s="962"/>
      <c r="P1888" s="962"/>
      <c r="Q1888" s="962"/>
      <c r="R1888" s="1401"/>
      <c r="S1888" s="1401"/>
      <c r="T1888" s="1401"/>
      <c r="U1888" s="1401"/>
      <c r="V1888" s="1401"/>
      <c r="W1888" s="1401"/>
      <c r="X1888" s="992"/>
      <c r="Y1888" s="992"/>
      <c r="Z1888" s="991"/>
      <c r="AA1888" s="992"/>
      <c r="AB1888" s="992"/>
      <c r="AC1888" s="992"/>
      <c r="AD1888" s="991"/>
      <c r="AE1888" s="992"/>
      <c r="AF1888" s="992"/>
      <c r="AG1888" s="992"/>
    </row>
    <row r="1889" spans="1:33" s="29" customFormat="1" ht="15.75" customHeight="1" x14ac:dyDescent="0.2">
      <c r="A1889" s="43"/>
      <c r="B1889" s="43"/>
      <c r="C1889" s="1390"/>
      <c r="D1889" s="1391"/>
      <c r="E1889" s="110"/>
      <c r="F1889" s="106" t="s">
        <v>1325</v>
      </c>
      <c r="G1889" s="1390" t="s">
        <v>626</v>
      </c>
      <c r="H1889" s="1391"/>
      <c r="I1889" s="264" t="s">
        <v>1326</v>
      </c>
      <c r="J1889" s="265"/>
      <c r="K1889" s="265"/>
      <c r="L1889" s="265"/>
      <c r="M1889" s="265"/>
      <c r="N1889" s="265"/>
      <c r="O1889" s="265"/>
      <c r="P1889" s="265"/>
      <c r="Q1889" s="265"/>
      <c r="R1889" s="953">
        <v>100000.06</v>
      </c>
      <c r="S1889" s="953"/>
      <c r="T1889" s="953"/>
      <c r="U1889" s="953">
        <v>100000.06</v>
      </c>
      <c r="V1889" s="953"/>
      <c r="W1889" s="953"/>
      <c r="X1889" s="1345">
        <f t="shared" si="95"/>
        <v>1</v>
      </c>
      <c r="Y1889" s="1345"/>
      <c r="Z1889" s="991"/>
      <c r="AA1889" s="992"/>
      <c r="AB1889" s="992"/>
      <c r="AC1889" s="992"/>
      <c r="AD1889" s="267">
        <f t="shared" ref="AD1889" si="98">U1889+Z1889</f>
        <v>100000.06</v>
      </c>
      <c r="AE1889" s="268"/>
      <c r="AF1889" s="268"/>
      <c r="AG1889" s="269"/>
    </row>
    <row r="1890" spans="1:33" s="29" customFormat="1" ht="15.75" customHeight="1" x14ac:dyDescent="0.2">
      <c r="A1890" s="43"/>
      <c r="B1890" s="43"/>
      <c r="C1890" s="1390"/>
      <c r="D1890" s="1391"/>
      <c r="E1890" s="110"/>
      <c r="F1890" s="106" t="s">
        <v>1323</v>
      </c>
      <c r="G1890" s="1390" t="s">
        <v>1220</v>
      </c>
      <c r="H1890" s="1391"/>
      <c r="I1890" s="264" t="s">
        <v>1242</v>
      </c>
      <c r="J1890" s="265"/>
      <c r="K1890" s="265"/>
      <c r="L1890" s="265"/>
      <c r="M1890" s="265"/>
      <c r="N1890" s="265"/>
      <c r="O1890" s="265"/>
      <c r="P1890" s="265"/>
      <c r="Q1890" s="265"/>
      <c r="R1890" s="953">
        <v>1494000</v>
      </c>
      <c r="S1890" s="953"/>
      <c r="T1890" s="953"/>
      <c r="U1890" s="953">
        <v>1494000</v>
      </c>
      <c r="V1890" s="953"/>
      <c r="W1890" s="953"/>
      <c r="X1890" s="1345">
        <f t="shared" si="95"/>
        <v>1</v>
      </c>
      <c r="Y1890" s="1345"/>
      <c r="Z1890" s="991"/>
      <c r="AA1890" s="992"/>
      <c r="AB1890" s="992"/>
      <c r="AC1890" s="992"/>
      <c r="AD1890" s="267">
        <f t="shared" ref="AD1890:AD1894" si="99">U1890+Z1890</f>
        <v>1494000</v>
      </c>
      <c r="AE1890" s="268"/>
      <c r="AF1890" s="268"/>
      <c r="AG1890" s="269"/>
    </row>
    <row r="1891" spans="1:33" s="29" customFormat="1" ht="15.75" customHeight="1" x14ac:dyDescent="0.2">
      <c r="A1891" s="43"/>
      <c r="B1891" s="43"/>
      <c r="C1891" s="1390"/>
      <c r="D1891" s="1391"/>
      <c r="E1891" s="110"/>
      <c r="F1891" s="106"/>
      <c r="G1891" s="1390"/>
      <c r="H1891" s="1391"/>
      <c r="I1891" s="264" t="s">
        <v>1265</v>
      </c>
      <c r="J1891" s="265"/>
      <c r="K1891" s="265"/>
      <c r="L1891" s="265"/>
      <c r="M1891" s="265"/>
      <c r="N1891" s="265"/>
      <c r="O1891" s="265"/>
      <c r="P1891" s="265"/>
      <c r="Q1891" s="265"/>
      <c r="R1891" s="953"/>
      <c r="S1891" s="953"/>
      <c r="T1891" s="953"/>
      <c r="U1891" s="953"/>
      <c r="V1891" s="953"/>
      <c r="W1891" s="953"/>
      <c r="X1891" s="268"/>
      <c r="Y1891" s="268"/>
      <c r="Z1891" s="991"/>
      <c r="AA1891" s="992"/>
      <c r="AB1891" s="992"/>
      <c r="AC1891" s="992"/>
      <c r="AD1891" s="267">
        <f t="shared" si="99"/>
        <v>0</v>
      </c>
      <c r="AE1891" s="268"/>
      <c r="AF1891" s="268"/>
      <c r="AG1891" s="269"/>
    </row>
    <row r="1892" spans="1:33" s="29" customFormat="1" ht="15.75" customHeight="1" x14ac:dyDescent="0.2">
      <c r="A1892" s="43"/>
      <c r="B1892" s="43"/>
      <c r="C1892" s="1390"/>
      <c r="D1892" s="1391"/>
      <c r="E1892" s="110"/>
      <c r="F1892" s="106"/>
      <c r="G1892" s="995" t="s">
        <v>313</v>
      </c>
      <c r="H1892" s="996"/>
      <c r="I1892" s="264" t="s">
        <v>314</v>
      </c>
      <c r="J1892" s="265"/>
      <c r="K1892" s="265"/>
      <c r="L1892" s="265"/>
      <c r="M1892" s="265"/>
      <c r="N1892" s="265"/>
      <c r="O1892" s="265"/>
      <c r="P1892" s="265"/>
      <c r="Q1892" s="265"/>
      <c r="R1892" s="953">
        <v>0.06</v>
      </c>
      <c r="S1892" s="953"/>
      <c r="T1892" s="953"/>
      <c r="U1892" s="953">
        <v>0.06</v>
      </c>
      <c r="V1892" s="953"/>
      <c r="W1892" s="953"/>
      <c r="X1892" s="1345">
        <f t="shared" si="95"/>
        <v>1</v>
      </c>
      <c r="Y1892" s="1345"/>
      <c r="Z1892" s="991"/>
      <c r="AA1892" s="992"/>
      <c r="AB1892" s="992"/>
      <c r="AC1892" s="992"/>
      <c r="AD1892" s="267">
        <f t="shared" si="99"/>
        <v>0.06</v>
      </c>
      <c r="AE1892" s="268"/>
      <c r="AF1892" s="268"/>
      <c r="AG1892" s="269"/>
    </row>
    <row r="1893" spans="1:33" s="29" customFormat="1" ht="15.75" customHeight="1" x14ac:dyDescent="0.2">
      <c r="A1893" s="43"/>
      <c r="B1893" s="43"/>
      <c r="C1893" s="1390"/>
      <c r="D1893" s="1391"/>
      <c r="E1893" s="110"/>
      <c r="F1893" s="106"/>
      <c r="G1893" s="995" t="s">
        <v>1315</v>
      </c>
      <c r="H1893" s="996"/>
      <c r="I1893" s="1542" t="s">
        <v>1324</v>
      </c>
      <c r="J1893" s="1543"/>
      <c r="K1893" s="1543"/>
      <c r="L1893" s="1543"/>
      <c r="M1893" s="1543"/>
      <c r="N1893" s="1543"/>
      <c r="O1893" s="1543"/>
      <c r="P1893" s="1543"/>
      <c r="Q1893" s="1543"/>
      <c r="R1893" s="953">
        <v>1594000</v>
      </c>
      <c r="S1893" s="953"/>
      <c r="T1893" s="953"/>
      <c r="U1893" s="953">
        <v>1594000</v>
      </c>
      <c r="V1893" s="953"/>
      <c r="W1893" s="953"/>
      <c r="X1893" s="1345">
        <f t="shared" si="95"/>
        <v>1</v>
      </c>
      <c r="Y1893" s="1345"/>
      <c r="Z1893" s="991"/>
      <c r="AA1893" s="992"/>
      <c r="AB1893" s="992"/>
      <c r="AC1893" s="992"/>
      <c r="AD1893" s="267">
        <f t="shared" si="99"/>
        <v>1594000</v>
      </c>
      <c r="AE1893" s="268"/>
      <c r="AF1893" s="268"/>
      <c r="AG1893" s="269"/>
    </row>
    <row r="1894" spans="1:33" s="29" customFormat="1" ht="15.75" customHeight="1" x14ac:dyDescent="0.2">
      <c r="A1894" s="43"/>
      <c r="B1894" s="43"/>
      <c r="C1894" s="1390"/>
      <c r="D1894" s="1391"/>
      <c r="E1894" s="110"/>
      <c r="F1894" s="106"/>
      <c r="G1894" s="1390"/>
      <c r="H1894" s="1391"/>
      <c r="I1894" s="1034" t="s">
        <v>1217</v>
      </c>
      <c r="J1894" s="1035"/>
      <c r="K1894" s="1035"/>
      <c r="L1894" s="1035"/>
      <c r="M1894" s="1035"/>
      <c r="N1894" s="1035"/>
      <c r="O1894" s="1035"/>
      <c r="P1894" s="1035"/>
      <c r="Q1894" s="1035"/>
      <c r="R1894" s="1401">
        <f>SUM(R1892:R1893)</f>
        <v>1594000.06</v>
      </c>
      <c r="S1894" s="1401"/>
      <c r="T1894" s="1401"/>
      <c r="U1894" s="1401">
        <f>SUM(U1892:U1893)</f>
        <v>1594000.06</v>
      </c>
      <c r="V1894" s="1401"/>
      <c r="W1894" s="1401"/>
      <c r="X1894" s="1386">
        <f t="shared" si="95"/>
        <v>1</v>
      </c>
      <c r="Y1894" s="1386"/>
      <c r="Z1894" s="991"/>
      <c r="AA1894" s="992"/>
      <c r="AB1894" s="992"/>
      <c r="AC1894" s="992"/>
      <c r="AD1894" s="991">
        <f t="shared" si="99"/>
        <v>1594000.06</v>
      </c>
      <c r="AE1894" s="992"/>
      <c r="AF1894" s="992"/>
      <c r="AG1894" s="993"/>
    </row>
    <row r="1895" spans="1:33" s="29" customFormat="1" ht="24" customHeight="1" x14ac:dyDescent="0.2">
      <c r="A1895" s="43"/>
      <c r="B1895" s="43"/>
      <c r="C1895" s="1623" t="s">
        <v>1387</v>
      </c>
      <c r="D1895" s="1623"/>
      <c r="E1895" s="129"/>
      <c r="F1895" s="30"/>
      <c r="G1895" s="1624"/>
      <c r="H1895" s="1624"/>
      <c r="I1895" s="1553" t="s">
        <v>1355</v>
      </c>
      <c r="J1895" s="1554"/>
      <c r="K1895" s="1554"/>
      <c r="L1895" s="1554"/>
      <c r="M1895" s="1554"/>
      <c r="N1895" s="1554"/>
      <c r="O1895" s="1554"/>
      <c r="P1895" s="1554"/>
      <c r="Q1895" s="1554"/>
      <c r="R1895" s="953"/>
      <c r="S1895" s="953"/>
      <c r="T1895" s="953"/>
      <c r="U1895" s="953"/>
      <c r="V1895" s="953"/>
      <c r="W1895" s="953"/>
      <c r="X1895" s="268"/>
      <c r="Y1895" s="268"/>
      <c r="Z1895" s="991"/>
      <c r="AA1895" s="992"/>
      <c r="AB1895" s="992"/>
      <c r="AC1895" s="993"/>
      <c r="AD1895" s="267"/>
      <c r="AE1895" s="268"/>
      <c r="AF1895" s="268"/>
      <c r="AG1895" s="269"/>
    </row>
    <row r="1896" spans="1:33" s="29" customFormat="1" ht="15.75" customHeight="1" x14ac:dyDescent="0.2">
      <c r="A1896" s="43"/>
      <c r="B1896" s="43"/>
      <c r="C1896" s="994"/>
      <c r="D1896" s="994"/>
      <c r="E1896" s="101">
        <v>820</v>
      </c>
      <c r="F1896" s="31"/>
      <c r="G1896" s="1616"/>
      <c r="H1896" s="1616"/>
      <c r="I1896" s="1617" t="s">
        <v>522</v>
      </c>
      <c r="J1896" s="1618"/>
      <c r="K1896" s="1618"/>
      <c r="L1896" s="1618"/>
      <c r="M1896" s="1618"/>
      <c r="N1896" s="1618"/>
      <c r="O1896" s="1618"/>
      <c r="P1896" s="1618"/>
      <c r="Q1896" s="1618"/>
      <c r="R1896" s="953"/>
      <c r="S1896" s="953"/>
      <c r="T1896" s="953"/>
      <c r="U1896" s="953"/>
      <c r="V1896" s="953"/>
      <c r="W1896" s="953"/>
      <c r="X1896" s="268"/>
      <c r="Y1896" s="268"/>
      <c r="Z1896" s="991"/>
      <c r="AA1896" s="992"/>
      <c r="AB1896" s="992"/>
      <c r="AC1896" s="993"/>
      <c r="AD1896" s="267"/>
      <c r="AE1896" s="268"/>
      <c r="AF1896" s="268"/>
      <c r="AG1896" s="269"/>
    </row>
    <row r="1897" spans="1:33" s="29" customFormat="1" ht="15.75" customHeight="1" x14ac:dyDescent="0.2">
      <c r="A1897" s="43"/>
      <c r="B1897" s="43"/>
      <c r="C1897" s="994"/>
      <c r="D1897" s="994"/>
      <c r="E1897" s="101"/>
      <c r="F1897" s="31" t="s">
        <v>1976</v>
      </c>
      <c r="G1897" s="1377">
        <v>425</v>
      </c>
      <c r="H1897" s="1377"/>
      <c r="I1897" s="264" t="s">
        <v>1326</v>
      </c>
      <c r="J1897" s="265"/>
      <c r="K1897" s="265"/>
      <c r="L1897" s="265"/>
      <c r="M1897" s="265"/>
      <c r="N1897" s="265"/>
      <c r="O1897" s="265"/>
      <c r="P1897" s="265"/>
      <c r="Q1897" s="266"/>
      <c r="R1897" s="953">
        <v>2965346.72</v>
      </c>
      <c r="S1897" s="953"/>
      <c r="T1897" s="953"/>
      <c r="U1897" s="953">
        <v>2964416.06</v>
      </c>
      <c r="V1897" s="953"/>
      <c r="W1897" s="953"/>
      <c r="X1897" s="1345">
        <f t="shared" si="95"/>
        <v>0.99968615474415745</v>
      </c>
      <c r="Y1897" s="1345"/>
      <c r="Z1897" s="991"/>
      <c r="AA1897" s="992"/>
      <c r="AB1897" s="992"/>
      <c r="AC1897" s="993"/>
      <c r="AD1897" s="267">
        <f t="shared" ref="AD1897" si="100">U1897+Z1897</f>
        <v>2964416.06</v>
      </c>
      <c r="AE1897" s="268"/>
      <c r="AF1897" s="268"/>
      <c r="AG1897" s="269"/>
    </row>
    <row r="1898" spans="1:33" s="29" customFormat="1" ht="15.75" customHeight="1" x14ac:dyDescent="0.2">
      <c r="A1898" s="43"/>
      <c r="B1898" s="43"/>
      <c r="C1898" s="994"/>
      <c r="D1898" s="994"/>
      <c r="E1898" s="129"/>
      <c r="F1898" s="30"/>
      <c r="G1898" s="1377"/>
      <c r="H1898" s="1377"/>
      <c r="I1898" s="1378" t="s">
        <v>1356</v>
      </c>
      <c r="J1898" s="1379"/>
      <c r="K1898" s="1379"/>
      <c r="L1898" s="1379"/>
      <c r="M1898" s="1379"/>
      <c r="N1898" s="1379"/>
      <c r="O1898" s="1379"/>
      <c r="P1898" s="1379"/>
      <c r="Q1898" s="1379"/>
      <c r="R1898" s="953"/>
      <c r="S1898" s="953"/>
      <c r="T1898" s="953"/>
      <c r="U1898" s="953"/>
      <c r="V1898" s="953"/>
      <c r="W1898" s="953"/>
      <c r="X1898" s="268"/>
      <c r="Y1898" s="268"/>
      <c r="Z1898" s="991"/>
      <c r="AA1898" s="992"/>
      <c r="AB1898" s="992"/>
      <c r="AC1898" s="993"/>
      <c r="AD1898" s="267"/>
      <c r="AE1898" s="268"/>
      <c r="AF1898" s="268"/>
      <c r="AG1898" s="269"/>
    </row>
    <row r="1899" spans="1:33" s="29" customFormat="1" ht="15.75" customHeight="1" x14ac:dyDescent="0.2">
      <c r="A1899" s="43"/>
      <c r="B1899" s="43"/>
      <c r="C1899" s="994"/>
      <c r="D1899" s="994"/>
      <c r="E1899" s="129"/>
      <c r="F1899" s="30"/>
      <c r="G1899" s="1380" t="s">
        <v>313</v>
      </c>
      <c r="H1899" s="1380"/>
      <c r="I1899" s="1378" t="s">
        <v>363</v>
      </c>
      <c r="J1899" s="1379"/>
      <c r="K1899" s="1379"/>
      <c r="L1899" s="1379"/>
      <c r="M1899" s="1379"/>
      <c r="N1899" s="1379"/>
      <c r="O1899" s="1379"/>
      <c r="P1899" s="1379"/>
      <c r="Q1899" s="1379"/>
      <c r="R1899" s="953">
        <v>495000</v>
      </c>
      <c r="S1899" s="953"/>
      <c r="T1899" s="953"/>
      <c r="U1899" s="953">
        <v>494069.34</v>
      </c>
      <c r="V1899" s="953"/>
      <c r="W1899" s="953"/>
      <c r="X1899" s="1345">
        <f t="shared" si="95"/>
        <v>0.99811987878787889</v>
      </c>
      <c r="Y1899" s="1345"/>
      <c r="Z1899" s="991"/>
      <c r="AA1899" s="992"/>
      <c r="AB1899" s="992"/>
      <c r="AC1899" s="993"/>
      <c r="AD1899" s="267">
        <f t="shared" ref="AD1899:AD1901" si="101">U1899+Z1899</f>
        <v>494069.34</v>
      </c>
      <c r="AE1899" s="268"/>
      <c r="AF1899" s="268"/>
      <c r="AG1899" s="269"/>
    </row>
    <row r="1900" spans="1:33" s="29" customFormat="1" ht="15.75" customHeight="1" x14ac:dyDescent="0.2">
      <c r="A1900" s="43"/>
      <c r="B1900" s="43"/>
      <c r="C1900" s="994"/>
      <c r="D1900" s="994"/>
      <c r="E1900" s="129"/>
      <c r="F1900" s="30"/>
      <c r="G1900" s="995" t="s">
        <v>361</v>
      </c>
      <c r="H1900" s="996"/>
      <c r="I1900" s="1542" t="s">
        <v>362</v>
      </c>
      <c r="J1900" s="1543"/>
      <c r="K1900" s="1543"/>
      <c r="L1900" s="1543"/>
      <c r="M1900" s="1543"/>
      <c r="N1900" s="1543"/>
      <c r="O1900" s="1543"/>
      <c r="P1900" s="1543"/>
      <c r="Q1900" s="1543"/>
      <c r="R1900" s="953">
        <v>2470346.7200000002</v>
      </c>
      <c r="S1900" s="953"/>
      <c r="T1900" s="953"/>
      <c r="U1900" s="953">
        <v>2470346.7200000002</v>
      </c>
      <c r="V1900" s="953"/>
      <c r="W1900" s="953"/>
      <c r="X1900" s="1345">
        <f t="shared" ref="X1900" si="102">(U1900/R1900)</f>
        <v>1</v>
      </c>
      <c r="Y1900" s="1345"/>
      <c r="Z1900" s="991"/>
      <c r="AA1900" s="992"/>
      <c r="AB1900" s="992"/>
      <c r="AC1900" s="993"/>
      <c r="AD1900" s="267">
        <f t="shared" ref="AD1900" si="103">U1900+Z1900</f>
        <v>2470346.7200000002</v>
      </c>
      <c r="AE1900" s="268"/>
      <c r="AF1900" s="268"/>
      <c r="AG1900" s="269"/>
    </row>
    <row r="1901" spans="1:33" s="29" customFormat="1" ht="15.75" customHeight="1" x14ac:dyDescent="0.2">
      <c r="A1901" s="43"/>
      <c r="B1901" s="43"/>
      <c r="C1901" s="994"/>
      <c r="D1901" s="994"/>
      <c r="E1901" s="129"/>
      <c r="F1901" s="30"/>
      <c r="G1901" s="1377"/>
      <c r="H1901" s="1377"/>
      <c r="I1901" s="1553" t="s">
        <v>1388</v>
      </c>
      <c r="J1901" s="1554"/>
      <c r="K1901" s="1554"/>
      <c r="L1901" s="1554"/>
      <c r="M1901" s="1554"/>
      <c r="N1901" s="1554"/>
      <c r="O1901" s="1554"/>
      <c r="P1901" s="1554"/>
      <c r="Q1901" s="1554"/>
      <c r="R1901" s="1401">
        <f>SUM(R1899:T1900)</f>
        <v>2965346.72</v>
      </c>
      <c r="S1901" s="1401"/>
      <c r="T1901" s="1401"/>
      <c r="U1901" s="1401">
        <f>SUM(U1899:W1900)</f>
        <v>2964416.06</v>
      </c>
      <c r="V1901" s="1401"/>
      <c r="W1901" s="1401"/>
      <c r="X1901" s="1386">
        <f t="shared" si="95"/>
        <v>0.99968615474415745</v>
      </c>
      <c r="Y1901" s="1386"/>
      <c r="Z1901" s="991"/>
      <c r="AA1901" s="992"/>
      <c r="AB1901" s="992"/>
      <c r="AC1901" s="993"/>
      <c r="AD1901" s="991">
        <f t="shared" si="101"/>
        <v>2964416.06</v>
      </c>
      <c r="AE1901" s="992"/>
      <c r="AF1901" s="992"/>
      <c r="AG1901" s="993"/>
    </row>
    <row r="1902" spans="1:33" s="29" customFormat="1" ht="15.75" customHeight="1" x14ac:dyDescent="0.2">
      <c r="A1902" s="43"/>
      <c r="B1902" s="43"/>
      <c r="C1902" s="1623" t="s">
        <v>1977</v>
      </c>
      <c r="D1902" s="1623"/>
      <c r="E1902" s="129"/>
      <c r="F1902" s="30"/>
      <c r="G1902" s="1624"/>
      <c r="H1902" s="1624"/>
      <c r="I1902" s="1553" t="s">
        <v>1978</v>
      </c>
      <c r="J1902" s="1554"/>
      <c r="K1902" s="1554"/>
      <c r="L1902" s="1554"/>
      <c r="M1902" s="1554"/>
      <c r="N1902" s="1554"/>
      <c r="O1902" s="1554"/>
      <c r="P1902" s="1554"/>
      <c r="Q1902" s="1554"/>
      <c r="R1902" s="953"/>
      <c r="S1902" s="953"/>
      <c r="T1902" s="953"/>
      <c r="U1902" s="953"/>
      <c r="V1902" s="953"/>
      <c r="W1902" s="953"/>
      <c r="X1902" s="268"/>
      <c r="Y1902" s="268"/>
      <c r="Z1902" s="991"/>
      <c r="AA1902" s="992"/>
      <c r="AB1902" s="992"/>
      <c r="AC1902" s="993"/>
      <c r="AD1902" s="267"/>
      <c r="AE1902" s="268"/>
      <c r="AF1902" s="268"/>
      <c r="AG1902" s="269"/>
    </row>
    <row r="1903" spans="1:33" s="29" customFormat="1" ht="15.75" customHeight="1" x14ac:dyDescent="0.2">
      <c r="A1903" s="43"/>
      <c r="B1903" s="43"/>
      <c r="C1903" s="994"/>
      <c r="D1903" s="994"/>
      <c r="E1903" s="101">
        <v>820</v>
      </c>
      <c r="F1903" s="31"/>
      <c r="G1903" s="1616"/>
      <c r="H1903" s="1616"/>
      <c r="I1903" s="1617" t="s">
        <v>522</v>
      </c>
      <c r="J1903" s="1618"/>
      <c r="K1903" s="1618"/>
      <c r="L1903" s="1618"/>
      <c r="M1903" s="1618"/>
      <c r="N1903" s="1618"/>
      <c r="O1903" s="1618"/>
      <c r="P1903" s="1618"/>
      <c r="Q1903" s="1618"/>
      <c r="R1903" s="953"/>
      <c r="S1903" s="953"/>
      <c r="T1903" s="953"/>
      <c r="U1903" s="953"/>
      <c r="V1903" s="953"/>
      <c r="W1903" s="953"/>
      <c r="X1903" s="268"/>
      <c r="Y1903" s="268"/>
      <c r="Z1903" s="991"/>
      <c r="AA1903" s="992"/>
      <c r="AB1903" s="992"/>
      <c r="AC1903" s="993"/>
      <c r="AD1903" s="267"/>
      <c r="AE1903" s="268"/>
      <c r="AF1903" s="268"/>
      <c r="AG1903" s="269"/>
    </row>
    <row r="1904" spans="1:33" s="29" customFormat="1" ht="15.75" customHeight="1" x14ac:dyDescent="0.2">
      <c r="A1904" s="43"/>
      <c r="B1904" s="43"/>
      <c r="C1904" s="994"/>
      <c r="D1904" s="994"/>
      <c r="E1904" s="101"/>
      <c r="F1904" s="31" t="s">
        <v>1386</v>
      </c>
      <c r="G1904" s="1377">
        <v>426</v>
      </c>
      <c r="H1904" s="1377"/>
      <c r="I1904" s="264" t="s">
        <v>766</v>
      </c>
      <c r="J1904" s="265"/>
      <c r="K1904" s="265"/>
      <c r="L1904" s="265"/>
      <c r="M1904" s="265"/>
      <c r="N1904" s="265"/>
      <c r="O1904" s="265"/>
      <c r="P1904" s="265"/>
      <c r="Q1904" s="266"/>
      <c r="R1904" s="953">
        <v>49980</v>
      </c>
      <c r="S1904" s="953"/>
      <c r="T1904" s="953"/>
      <c r="U1904" s="953">
        <v>49980</v>
      </c>
      <c r="V1904" s="953"/>
      <c r="W1904" s="953"/>
      <c r="X1904" s="1345">
        <f t="shared" ref="X1904" si="104">(U1904/R1904)</f>
        <v>1</v>
      </c>
      <c r="Y1904" s="1345"/>
      <c r="Z1904" s="991"/>
      <c r="AA1904" s="992"/>
      <c r="AB1904" s="992"/>
      <c r="AC1904" s="993"/>
      <c r="AD1904" s="267">
        <f t="shared" ref="AD1904" si="105">U1904+Z1904</f>
        <v>49980</v>
      </c>
      <c r="AE1904" s="268"/>
      <c r="AF1904" s="268"/>
      <c r="AG1904" s="269"/>
    </row>
    <row r="1905" spans="1:33" s="29" customFormat="1" ht="15.75" customHeight="1" x14ac:dyDescent="0.2">
      <c r="A1905" s="43"/>
      <c r="B1905" s="43"/>
      <c r="C1905" s="994"/>
      <c r="D1905" s="994"/>
      <c r="E1905" s="101"/>
      <c r="F1905" s="31" t="s">
        <v>1389</v>
      </c>
      <c r="G1905" s="1377">
        <v>422</v>
      </c>
      <c r="H1905" s="1377"/>
      <c r="I1905" s="264" t="s">
        <v>983</v>
      </c>
      <c r="J1905" s="265"/>
      <c r="K1905" s="265"/>
      <c r="L1905" s="265"/>
      <c r="M1905" s="265"/>
      <c r="N1905" s="265"/>
      <c r="O1905" s="265"/>
      <c r="P1905" s="265"/>
      <c r="Q1905" s="266"/>
      <c r="R1905" s="953">
        <v>115000</v>
      </c>
      <c r="S1905" s="953"/>
      <c r="T1905" s="953"/>
      <c r="U1905" s="953">
        <v>115000</v>
      </c>
      <c r="V1905" s="953"/>
      <c r="W1905" s="953"/>
      <c r="X1905" s="1345">
        <f t="shared" ref="X1905:X1906" si="106">(U1905/R1905)</f>
        <v>1</v>
      </c>
      <c r="Y1905" s="1345"/>
      <c r="Z1905" s="991"/>
      <c r="AA1905" s="992"/>
      <c r="AB1905" s="992"/>
      <c r="AC1905" s="993"/>
      <c r="AD1905" s="267">
        <f t="shared" ref="AD1905:AD1906" si="107">U1905+Z1905</f>
        <v>115000</v>
      </c>
      <c r="AE1905" s="268"/>
      <c r="AF1905" s="268"/>
      <c r="AG1905" s="269"/>
    </row>
    <row r="1906" spans="1:33" s="29" customFormat="1" ht="15.75" customHeight="1" x14ac:dyDescent="0.2">
      <c r="A1906" s="43"/>
      <c r="B1906" s="43"/>
      <c r="C1906" s="994"/>
      <c r="D1906" s="994"/>
      <c r="E1906" s="101"/>
      <c r="F1906" s="31" t="s">
        <v>1979</v>
      </c>
      <c r="G1906" s="1377">
        <v>423</v>
      </c>
      <c r="H1906" s="1377"/>
      <c r="I1906" s="264" t="s">
        <v>711</v>
      </c>
      <c r="J1906" s="265"/>
      <c r="K1906" s="265"/>
      <c r="L1906" s="265"/>
      <c r="M1906" s="265"/>
      <c r="N1906" s="265"/>
      <c r="O1906" s="265"/>
      <c r="P1906" s="265"/>
      <c r="Q1906" s="266"/>
      <c r="R1906" s="953">
        <v>334680</v>
      </c>
      <c r="S1906" s="953"/>
      <c r="T1906" s="953"/>
      <c r="U1906" s="953">
        <v>334680</v>
      </c>
      <c r="V1906" s="953"/>
      <c r="W1906" s="953"/>
      <c r="X1906" s="1345">
        <f t="shared" si="106"/>
        <v>1</v>
      </c>
      <c r="Y1906" s="1345"/>
      <c r="Z1906" s="991"/>
      <c r="AA1906" s="992"/>
      <c r="AB1906" s="992"/>
      <c r="AC1906" s="993"/>
      <c r="AD1906" s="267">
        <f t="shared" si="107"/>
        <v>334680</v>
      </c>
      <c r="AE1906" s="268"/>
      <c r="AF1906" s="268"/>
      <c r="AG1906" s="269"/>
    </row>
    <row r="1907" spans="1:33" s="29" customFormat="1" ht="15.75" customHeight="1" x14ac:dyDescent="0.2">
      <c r="A1907" s="43"/>
      <c r="B1907" s="43"/>
      <c r="C1907" s="994"/>
      <c r="D1907" s="994"/>
      <c r="E1907" s="129"/>
      <c r="F1907" s="30"/>
      <c r="G1907" s="1377"/>
      <c r="H1907" s="1377"/>
      <c r="I1907" s="1378" t="s">
        <v>1981</v>
      </c>
      <c r="J1907" s="1379"/>
      <c r="K1907" s="1379"/>
      <c r="L1907" s="1379"/>
      <c r="M1907" s="1379"/>
      <c r="N1907" s="1379"/>
      <c r="O1907" s="1379"/>
      <c r="P1907" s="1379"/>
      <c r="Q1907" s="1379"/>
      <c r="R1907" s="953"/>
      <c r="S1907" s="953"/>
      <c r="T1907" s="953"/>
      <c r="U1907" s="953"/>
      <c r="V1907" s="953"/>
      <c r="W1907" s="953"/>
      <c r="X1907" s="268"/>
      <c r="Y1907" s="268"/>
      <c r="Z1907" s="991"/>
      <c r="AA1907" s="992"/>
      <c r="AB1907" s="992"/>
      <c r="AC1907" s="993"/>
      <c r="AD1907" s="267"/>
      <c r="AE1907" s="268"/>
      <c r="AF1907" s="268"/>
      <c r="AG1907" s="269"/>
    </row>
    <row r="1908" spans="1:33" s="29" customFormat="1" ht="15.75" customHeight="1" x14ac:dyDescent="0.2">
      <c r="A1908" s="43"/>
      <c r="B1908" s="43"/>
      <c r="C1908" s="994"/>
      <c r="D1908" s="994"/>
      <c r="E1908" s="129"/>
      <c r="F1908" s="30"/>
      <c r="G1908" s="1380" t="s">
        <v>313</v>
      </c>
      <c r="H1908" s="1380"/>
      <c r="I1908" s="1378" t="s">
        <v>363</v>
      </c>
      <c r="J1908" s="1379"/>
      <c r="K1908" s="1379"/>
      <c r="L1908" s="1379"/>
      <c r="M1908" s="1379"/>
      <c r="N1908" s="1379"/>
      <c r="O1908" s="1379"/>
      <c r="P1908" s="1379"/>
      <c r="Q1908" s="1379"/>
      <c r="R1908" s="953"/>
      <c r="S1908" s="953"/>
      <c r="T1908" s="953"/>
      <c r="U1908" s="953"/>
      <c r="V1908" s="953"/>
      <c r="W1908" s="953"/>
      <c r="X1908" s="1345"/>
      <c r="Y1908" s="1345"/>
      <c r="Z1908" s="991"/>
      <c r="AA1908" s="992"/>
      <c r="AB1908" s="992"/>
      <c r="AC1908" s="993"/>
      <c r="AD1908" s="267">
        <f t="shared" ref="AD1908:AD1910" si="108">U1908+Z1908</f>
        <v>0</v>
      </c>
      <c r="AE1908" s="268"/>
      <c r="AF1908" s="268"/>
      <c r="AG1908" s="269"/>
    </row>
    <row r="1909" spans="1:33" s="29" customFormat="1" ht="15.75" customHeight="1" x14ac:dyDescent="0.2">
      <c r="A1909" s="43"/>
      <c r="B1909" s="43"/>
      <c r="C1909" s="994"/>
      <c r="D1909" s="994"/>
      <c r="E1909" s="129"/>
      <c r="F1909" s="30"/>
      <c r="G1909" s="995" t="s">
        <v>361</v>
      </c>
      <c r="H1909" s="996"/>
      <c r="I1909" s="1542" t="s">
        <v>362</v>
      </c>
      <c r="J1909" s="1543"/>
      <c r="K1909" s="1543"/>
      <c r="L1909" s="1543"/>
      <c r="M1909" s="1543"/>
      <c r="N1909" s="1543"/>
      <c r="O1909" s="1543"/>
      <c r="P1909" s="1543"/>
      <c r="Q1909" s="1543"/>
      <c r="R1909" s="953">
        <f>R1904+R1905+R1906</f>
        <v>499660</v>
      </c>
      <c r="S1909" s="953"/>
      <c r="T1909" s="953"/>
      <c r="U1909" s="953">
        <f>U1904+U1905+U1906</f>
        <v>499660</v>
      </c>
      <c r="V1909" s="953"/>
      <c r="W1909" s="953"/>
      <c r="X1909" s="1345">
        <f t="shared" ref="X1909:X1910" si="109">(U1909/R1909)</f>
        <v>1</v>
      </c>
      <c r="Y1909" s="1345"/>
      <c r="Z1909" s="991"/>
      <c r="AA1909" s="992"/>
      <c r="AB1909" s="992"/>
      <c r="AC1909" s="993"/>
      <c r="AD1909" s="267">
        <f t="shared" si="108"/>
        <v>499660</v>
      </c>
      <c r="AE1909" s="268"/>
      <c r="AF1909" s="268"/>
      <c r="AG1909" s="269"/>
    </row>
    <row r="1910" spans="1:33" s="29" customFormat="1" ht="15.75" customHeight="1" x14ac:dyDescent="0.2">
      <c r="A1910" s="43"/>
      <c r="B1910" s="43"/>
      <c r="C1910" s="994"/>
      <c r="D1910" s="994"/>
      <c r="E1910" s="129"/>
      <c r="F1910" s="30"/>
      <c r="G1910" s="1377"/>
      <c r="H1910" s="1377"/>
      <c r="I1910" s="1553" t="s">
        <v>1388</v>
      </c>
      <c r="J1910" s="1554"/>
      <c r="K1910" s="1554"/>
      <c r="L1910" s="1554"/>
      <c r="M1910" s="1554"/>
      <c r="N1910" s="1554"/>
      <c r="O1910" s="1554"/>
      <c r="P1910" s="1554"/>
      <c r="Q1910" s="1554"/>
      <c r="R1910" s="1401">
        <f>SUM(R1908:T1909)</f>
        <v>499660</v>
      </c>
      <c r="S1910" s="1401"/>
      <c r="T1910" s="1401"/>
      <c r="U1910" s="1401">
        <f>SUM(U1908:W1909)</f>
        <v>499660</v>
      </c>
      <c r="V1910" s="1401"/>
      <c r="W1910" s="1401"/>
      <c r="X1910" s="1386">
        <f t="shared" si="109"/>
        <v>1</v>
      </c>
      <c r="Y1910" s="1386"/>
      <c r="Z1910" s="991"/>
      <c r="AA1910" s="992"/>
      <c r="AB1910" s="992"/>
      <c r="AC1910" s="993"/>
      <c r="AD1910" s="991">
        <f t="shared" si="108"/>
        <v>499660</v>
      </c>
      <c r="AE1910" s="992"/>
      <c r="AF1910" s="992"/>
      <c r="AG1910" s="993"/>
    </row>
    <row r="1911" spans="1:33" s="29" customFormat="1" ht="14.25" customHeight="1" x14ac:dyDescent="0.2">
      <c r="A1911" s="43"/>
      <c r="B1911" s="43"/>
      <c r="C1911" s="1557"/>
      <c r="D1911" s="1557"/>
      <c r="E1911" s="110"/>
      <c r="F1911" s="131"/>
      <c r="G1911" s="1625"/>
      <c r="H1911" s="1625"/>
      <c r="I1911" s="1636" t="s">
        <v>524</v>
      </c>
      <c r="J1911" s="1637"/>
      <c r="K1911" s="1637"/>
      <c r="L1911" s="1637"/>
      <c r="M1911" s="1637"/>
      <c r="N1911" s="1637"/>
      <c r="O1911" s="1637"/>
      <c r="P1911" s="1637"/>
      <c r="Q1911" s="1638"/>
      <c r="R1911" s="1401"/>
      <c r="S1911" s="1401"/>
      <c r="T1911" s="1401"/>
      <c r="U1911" s="1401"/>
      <c r="V1911" s="1401"/>
      <c r="W1911" s="1401"/>
      <c r="X1911" s="992"/>
      <c r="Y1911" s="992"/>
      <c r="Z1911" s="991"/>
      <c r="AA1911" s="992"/>
      <c r="AB1911" s="992"/>
      <c r="AC1911" s="993"/>
      <c r="AD1911" s="991"/>
      <c r="AE1911" s="992"/>
      <c r="AF1911" s="992"/>
      <c r="AG1911" s="993"/>
    </row>
    <row r="1912" spans="1:33" s="29" customFormat="1" ht="14.25" customHeight="1" x14ac:dyDescent="0.2">
      <c r="A1912" s="43"/>
      <c r="B1912" s="43"/>
      <c r="C1912" s="1557"/>
      <c r="D1912" s="1557"/>
      <c r="E1912" s="110"/>
      <c r="F1912" s="131"/>
      <c r="G1912" s="1625" t="s">
        <v>313</v>
      </c>
      <c r="H1912" s="1625"/>
      <c r="I1912" s="1636" t="s">
        <v>321</v>
      </c>
      <c r="J1912" s="1637"/>
      <c r="K1912" s="1637"/>
      <c r="L1912" s="1637"/>
      <c r="M1912" s="1637"/>
      <c r="N1912" s="1637"/>
      <c r="O1912" s="1637"/>
      <c r="P1912" s="1637"/>
      <c r="Q1912" s="1638"/>
      <c r="R1912" s="953">
        <f>R1710+R1719+R1726+R1732+R1738+R1744+R1751+R1757+R1763+R1769+R1775+R1781+R1787+R1793+R1799+R1805+R1811+R1817+R1823+R1829+R1835+R1841+R1847+R1853+R1866+R1874+R1883+R1892+R1899</f>
        <v>47930471.5</v>
      </c>
      <c r="S1912" s="953"/>
      <c r="T1912" s="953"/>
      <c r="U1912" s="953">
        <f>U1710+U1719+U1726+U1732+U1738+U1744+U1751+U1757+U1763+U1769+U1775+U1781+U1787+U1793+U1799+U1805+U1811+U1817+U1823+U1829+U1835+U1841+U1847+U1853+U1866+U1874+U1883+U1892+U1899</f>
        <v>42487413.460000001</v>
      </c>
      <c r="V1912" s="953"/>
      <c r="W1912" s="953"/>
      <c r="X1912" s="1345">
        <f t="shared" si="95"/>
        <v>0.88643846242989699</v>
      </c>
      <c r="Y1912" s="1345"/>
      <c r="Z1912" s="991"/>
      <c r="AA1912" s="992"/>
      <c r="AB1912" s="992"/>
      <c r="AC1912" s="993"/>
      <c r="AD1912" s="267">
        <f t="shared" si="96"/>
        <v>42487413.460000001</v>
      </c>
      <c r="AE1912" s="268"/>
      <c r="AF1912" s="268"/>
      <c r="AG1912" s="269"/>
    </row>
    <row r="1913" spans="1:33" s="29" customFormat="1" ht="14.25" customHeight="1" x14ac:dyDescent="0.2">
      <c r="A1913" s="43"/>
      <c r="B1913" s="43"/>
      <c r="C1913" s="1390"/>
      <c r="D1913" s="1391"/>
      <c r="E1913" s="110"/>
      <c r="F1913" s="106"/>
      <c r="G1913" s="995" t="s">
        <v>361</v>
      </c>
      <c r="H1913" s="996"/>
      <c r="I1913" s="1542" t="s">
        <v>362</v>
      </c>
      <c r="J1913" s="1543"/>
      <c r="K1913" s="1543"/>
      <c r="L1913" s="1543"/>
      <c r="M1913" s="1543"/>
      <c r="N1913" s="1543"/>
      <c r="O1913" s="1543"/>
      <c r="P1913" s="1543"/>
      <c r="Q1913" s="1543"/>
      <c r="R1913" s="953">
        <f>R1745+R1860+R1867+R1884+R1875+R1900+R1909</f>
        <v>3950006.72</v>
      </c>
      <c r="S1913" s="953"/>
      <c r="T1913" s="953"/>
      <c r="U1913" s="953">
        <f>U1745+U1860+U1867+U1884+U1875+U1900+U1909</f>
        <v>3950006.72</v>
      </c>
      <c r="V1913" s="953"/>
      <c r="W1913" s="953"/>
      <c r="X1913" s="1345">
        <f t="shared" si="95"/>
        <v>1</v>
      </c>
      <c r="Y1913" s="1345"/>
      <c r="Z1913" s="991"/>
      <c r="AA1913" s="992"/>
      <c r="AB1913" s="992"/>
      <c r="AC1913" s="992"/>
      <c r="AD1913" s="267">
        <f t="shared" si="96"/>
        <v>3950006.72</v>
      </c>
      <c r="AE1913" s="268"/>
      <c r="AF1913" s="268"/>
      <c r="AG1913" s="269"/>
    </row>
    <row r="1914" spans="1:33" s="29" customFormat="1" ht="14.25" customHeight="1" x14ac:dyDescent="0.2">
      <c r="A1914" s="43"/>
      <c r="B1914" s="43"/>
      <c r="C1914" s="1390"/>
      <c r="D1914" s="1391"/>
      <c r="E1914" s="110"/>
      <c r="F1914" s="106"/>
      <c r="G1914" s="995" t="s">
        <v>1214</v>
      </c>
      <c r="H1914" s="996"/>
      <c r="I1914" s="1542" t="s">
        <v>1215</v>
      </c>
      <c r="J1914" s="1543"/>
      <c r="K1914" s="1543"/>
      <c r="L1914" s="1543"/>
      <c r="M1914" s="1543"/>
      <c r="N1914" s="1543"/>
      <c r="O1914" s="1543"/>
      <c r="P1914" s="1543"/>
      <c r="Q1914" s="1543"/>
      <c r="R1914" s="953">
        <f>R1868+R1876+R1885</f>
        <v>0</v>
      </c>
      <c r="S1914" s="953"/>
      <c r="T1914" s="953"/>
      <c r="U1914" s="953">
        <f>U1868+U1876+U1885</f>
        <v>0</v>
      </c>
      <c r="V1914" s="953"/>
      <c r="W1914" s="953"/>
      <c r="X1914" s="1345">
        <v>0</v>
      </c>
      <c r="Y1914" s="1345"/>
      <c r="Z1914" s="991"/>
      <c r="AA1914" s="992"/>
      <c r="AB1914" s="992"/>
      <c r="AC1914" s="992"/>
      <c r="AD1914" s="267">
        <f t="shared" si="96"/>
        <v>0</v>
      </c>
      <c r="AE1914" s="268"/>
      <c r="AF1914" s="268"/>
      <c r="AG1914" s="269"/>
    </row>
    <row r="1915" spans="1:33" s="29" customFormat="1" ht="14.25" customHeight="1" x14ac:dyDescent="0.2">
      <c r="A1915" s="43"/>
      <c r="B1915" s="43"/>
      <c r="C1915" s="1390"/>
      <c r="D1915" s="1391"/>
      <c r="E1915" s="110"/>
      <c r="F1915" s="106"/>
      <c r="G1915" s="995" t="s">
        <v>1315</v>
      </c>
      <c r="H1915" s="996"/>
      <c r="I1915" s="1542" t="s">
        <v>1324</v>
      </c>
      <c r="J1915" s="1543"/>
      <c r="K1915" s="1543"/>
      <c r="L1915" s="1543"/>
      <c r="M1915" s="1543"/>
      <c r="N1915" s="1543"/>
      <c r="O1915" s="1543"/>
      <c r="P1915" s="1543"/>
      <c r="Q1915" s="1543"/>
      <c r="R1915" s="953">
        <f>R1893</f>
        <v>1594000</v>
      </c>
      <c r="S1915" s="953"/>
      <c r="T1915" s="953"/>
      <c r="U1915" s="953">
        <f>U1893</f>
        <v>1594000</v>
      </c>
      <c r="V1915" s="953"/>
      <c r="W1915" s="953"/>
      <c r="X1915" s="1345">
        <f t="shared" si="95"/>
        <v>1</v>
      </c>
      <c r="Y1915" s="1345"/>
      <c r="Z1915" s="991"/>
      <c r="AA1915" s="992"/>
      <c r="AB1915" s="992"/>
      <c r="AC1915" s="992"/>
      <c r="AD1915" s="267">
        <f t="shared" si="96"/>
        <v>1594000</v>
      </c>
      <c r="AE1915" s="268"/>
      <c r="AF1915" s="268"/>
      <c r="AG1915" s="269"/>
    </row>
    <row r="1916" spans="1:33" s="29" customFormat="1" ht="14.25" customHeight="1" x14ac:dyDescent="0.2">
      <c r="A1916" s="43"/>
      <c r="B1916" s="43"/>
      <c r="C1916" s="1557"/>
      <c r="D1916" s="1557"/>
      <c r="E1916" s="110"/>
      <c r="F1916" s="131"/>
      <c r="G1916" s="1629"/>
      <c r="H1916" s="1629"/>
      <c r="I1916" s="1633" t="s">
        <v>525</v>
      </c>
      <c r="J1916" s="1634"/>
      <c r="K1916" s="1634"/>
      <c r="L1916" s="1634"/>
      <c r="M1916" s="1634"/>
      <c r="N1916" s="1634"/>
      <c r="O1916" s="1634"/>
      <c r="P1916" s="1634"/>
      <c r="Q1916" s="1635"/>
      <c r="R1916" s="1401">
        <f>SUM(R1912:T1915)</f>
        <v>53474478.219999999</v>
      </c>
      <c r="S1916" s="1401"/>
      <c r="T1916" s="1401"/>
      <c r="U1916" s="1401">
        <f>SUM(U1912:W1915)</f>
        <v>48031420.18</v>
      </c>
      <c r="V1916" s="1401"/>
      <c r="W1916" s="1401"/>
      <c r="X1916" s="1386">
        <f t="shared" si="95"/>
        <v>0.89821204018846812</v>
      </c>
      <c r="Y1916" s="1386"/>
      <c r="Z1916" s="991"/>
      <c r="AA1916" s="992"/>
      <c r="AB1916" s="992"/>
      <c r="AC1916" s="993"/>
      <c r="AD1916" s="991">
        <f t="shared" si="96"/>
        <v>48031420.18</v>
      </c>
      <c r="AE1916" s="992"/>
      <c r="AF1916" s="992"/>
      <c r="AG1916" s="993"/>
    </row>
    <row r="1917" spans="1:33" s="29" customFormat="1" ht="14.25" customHeight="1" x14ac:dyDescent="0.2">
      <c r="A1917" s="43"/>
      <c r="B1917" s="43"/>
      <c r="C1917" s="262"/>
      <c r="D1917" s="262"/>
      <c r="E1917" s="110"/>
      <c r="F1917" s="106"/>
      <c r="G1917" s="1392"/>
      <c r="H1917" s="1392"/>
      <c r="I1917" s="1034"/>
      <c r="J1917" s="1035"/>
      <c r="K1917" s="1035"/>
      <c r="L1917" s="1035"/>
      <c r="M1917" s="1035"/>
      <c r="N1917" s="1035"/>
      <c r="O1917" s="1035"/>
      <c r="P1917" s="1035"/>
      <c r="Q1917" s="1036"/>
      <c r="R1917" s="1401"/>
      <c r="S1917" s="1401"/>
      <c r="T1917" s="1401"/>
      <c r="U1917" s="1401"/>
      <c r="V1917" s="1401"/>
      <c r="W1917" s="1401"/>
      <c r="X1917" s="992"/>
      <c r="Y1917" s="992"/>
      <c r="Z1917" s="991"/>
      <c r="AA1917" s="992"/>
      <c r="AB1917" s="992"/>
      <c r="AC1917" s="993"/>
      <c r="AD1917" s="991"/>
      <c r="AE1917" s="992"/>
      <c r="AF1917" s="992"/>
      <c r="AG1917" s="993"/>
    </row>
    <row r="1918" spans="1:33" s="29" customFormat="1" ht="14.25" customHeight="1" x14ac:dyDescent="0.2">
      <c r="A1918" s="43"/>
      <c r="B1918" s="43"/>
      <c r="C1918" s="1567" t="s">
        <v>526</v>
      </c>
      <c r="D1918" s="1567"/>
      <c r="E1918" s="47"/>
      <c r="F1918" s="118"/>
      <c r="G1918" s="1568"/>
      <c r="H1918" s="1568"/>
      <c r="I1918" s="976" t="s">
        <v>527</v>
      </c>
      <c r="J1918" s="977"/>
      <c r="K1918" s="977"/>
      <c r="L1918" s="977"/>
      <c r="M1918" s="977"/>
      <c r="N1918" s="977"/>
      <c r="O1918" s="977"/>
      <c r="P1918" s="977"/>
      <c r="Q1918" s="978"/>
      <c r="R1918" s="2111"/>
      <c r="S1918" s="2111"/>
      <c r="T1918" s="2111"/>
      <c r="U1918" s="2111"/>
      <c r="V1918" s="2111"/>
      <c r="W1918" s="2111"/>
      <c r="X1918" s="1837"/>
      <c r="Y1918" s="1837"/>
      <c r="Z1918" s="1836"/>
      <c r="AA1918" s="1837"/>
      <c r="AB1918" s="1837"/>
      <c r="AC1918" s="1838"/>
      <c r="AD1918" s="1836"/>
      <c r="AE1918" s="1837"/>
      <c r="AF1918" s="1837"/>
      <c r="AG1918" s="1838"/>
    </row>
    <row r="1919" spans="1:33" s="29" customFormat="1" ht="26.25" customHeight="1" x14ac:dyDescent="0.2">
      <c r="A1919" s="43"/>
      <c r="B1919" s="43"/>
      <c r="C1919" s="1385" t="s">
        <v>528</v>
      </c>
      <c r="D1919" s="1385"/>
      <c r="E1919" s="130"/>
      <c r="F1919" s="106"/>
      <c r="G1919" s="1570"/>
      <c r="H1919" s="1570"/>
      <c r="I1919" s="1824" t="s">
        <v>529</v>
      </c>
      <c r="J1919" s="1825"/>
      <c r="K1919" s="1825"/>
      <c r="L1919" s="1825"/>
      <c r="M1919" s="1825"/>
      <c r="N1919" s="1825"/>
      <c r="O1919" s="1825"/>
      <c r="P1919" s="1825"/>
      <c r="Q1919" s="1826"/>
      <c r="R1919" s="953"/>
      <c r="S1919" s="953"/>
      <c r="T1919" s="953"/>
      <c r="U1919" s="953"/>
      <c r="V1919" s="953"/>
      <c r="W1919" s="953"/>
      <c r="X1919" s="268"/>
      <c r="Y1919" s="268"/>
      <c r="Z1919" s="267"/>
      <c r="AA1919" s="268"/>
      <c r="AB1919" s="268"/>
      <c r="AC1919" s="269"/>
      <c r="AD1919" s="267"/>
      <c r="AE1919" s="268"/>
      <c r="AF1919" s="268"/>
      <c r="AG1919" s="269"/>
    </row>
    <row r="1920" spans="1:33" s="29" customFormat="1" ht="14.25" customHeight="1" x14ac:dyDescent="0.2">
      <c r="A1920" s="43"/>
      <c r="B1920" s="43"/>
      <c r="C1920" s="1397"/>
      <c r="D1920" s="1397"/>
      <c r="E1920" s="53">
        <v>810</v>
      </c>
      <c r="F1920" s="42"/>
      <c r="G1920" s="972"/>
      <c r="H1920" s="972"/>
      <c r="I1920" s="961" t="s">
        <v>530</v>
      </c>
      <c r="J1920" s="962"/>
      <c r="K1920" s="962"/>
      <c r="L1920" s="962"/>
      <c r="M1920" s="962"/>
      <c r="N1920" s="962"/>
      <c r="O1920" s="962"/>
      <c r="P1920" s="962"/>
      <c r="Q1920" s="963"/>
      <c r="R1920" s="953"/>
      <c r="S1920" s="953"/>
      <c r="T1920" s="953"/>
      <c r="U1920" s="953"/>
      <c r="V1920" s="953"/>
      <c r="W1920" s="953"/>
      <c r="X1920" s="268"/>
      <c r="Y1920" s="268"/>
      <c r="Z1920" s="267"/>
      <c r="AA1920" s="268"/>
      <c r="AB1920" s="268"/>
      <c r="AC1920" s="269"/>
      <c r="AD1920" s="267"/>
      <c r="AE1920" s="268"/>
      <c r="AF1920" s="268"/>
      <c r="AG1920" s="269"/>
    </row>
    <row r="1921" spans="1:33" s="29" customFormat="1" ht="15" customHeight="1" x14ac:dyDescent="0.2">
      <c r="A1921" s="43"/>
      <c r="B1921" s="43"/>
      <c r="C1921" s="262"/>
      <c r="D1921" s="262"/>
      <c r="E1921" s="110"/>
      <c r="F1921" s="1728" t="s">
        <v>1103</v>
      </c>
      <c r="G1921" s="1570">
        <v>481</v>
      </c>
      <c r="H1921" s="1570"/>
      <c r="I1921" s="991" t="s">
        <v>130</v>
      </c>
      <c r="J1921" s="992"/>
      <c r="K1921" s="992"/>
      <c r="L1921" s="992"/>
      <c r="M1921" s="992"/>
      <c r="N1921" s="992"/>
      <c r="O1921" s="992"/>
      <c r="P1921" s="992"/>
      <c r="Q1921" s="993"/>
      <c r="R1921" s="1401">
        <f>SUM(R1922:R1924)</f>
        <v>22600000</v>
      </c>
      <c r="S1921" s="1401"/>
      <c r="T1921" s="1401"/>
      <c r="U1921" s="1401">
        <f>SUM(U1922:U1924)</f>
        <v>20639912.879999999</v>
      </c>
      <c r="V1921" s="1401"/>
      <c r="W1921" s="1401"/>
      <c r="X1921" s="1386">
        <f t="shared" si="95"/>
        <v>0.91327048141592915</v>
      </c>
      <c r="Y1921" s="1386"/>
      <c r="Z1921" s="991"/>
      <c r="AA1921" s="992"/>
      <c r="AB1921" s="992"/>
      <c r="AC1921" s="993"/>
      <c r="AD1921" s="991">
        <f t="shared" si="96"/>
        <v>20639912.879999999</v>
      </c>
      <c r="AE1921" s="992"/>
      <c r="AF1921" s="992"/>
      <c r="AG1921" s="993"/>
    </row>
    <row r="1922" spans="1:33" s="29" customFormat="1" ht="14.25" customHeight="1" x14ac:dyDescent="0.2">
      <c r="A1922" s="43"/>
      <c r="B1922" s="43"/>
      <c r="C1922" s="262"/>
      <c r="D1922" s="262"/>
      <c r="E1922" s="110"/>
      <c r="F1922" s="1728"/>
      <c r="G1922" s="1392"/>
      <c r="H1922" s="1392"/>
      <c r="I1922" s="961" t="s">
        <v>531</v>
      </c>
      <c r="J1922" s="962"/>
      <c r="K1922" s="962"/>
      <c r="L1922" s="962"/>
      <c r="M1922" s="962"/>
      <c r="N1922" s="962"/>
      <c r="O1922" s="962"/>
      <c r="P1922" s="962"/>
      <c r="Q1922" s="963"/>
      <c r="R1922" s="953">
        <v>17000000</v>
      </c>
      <c r="S1922" s="953"/>
      <c r="T1922" s="953"/>
      <c r="U1922" s="953">
        <v>17000000</v>
      </c>
      <c r="V1922" s="953"/>
      <c r="W1922" s="953"/>
      <c r="X1922" s="1345">
        <f t="shared" si="95"/>
        <v>1</v>
      </c>
      <c r="Y1922" s="1345"/>
      <c r="Z1922" s="267"/>
      <c r="AA1922" s="268"/>
      <c r="AB1922" s="268"/>
      <c r="AC1922" s="269"/>
      <c r="AD1922" s="267">
        <f t="shared" si="96"/>
        <v>17000000</v>
      </c>
      <c r="AE1922" s="268"/>
      <c r="AF1922" s="268"/>
      <c r="AG1922" s="269"/>
    </row>
    <row r="1923" spans="1:33" s="29" customFormat="1" ht="14.25" customHeight="1" x14ac:dyDescent="0.2">
      <c r="A1923" s="43"/>
      <c r="B1923" s="43"/>
      <c r="C1923" s="262"/>
      <c r="D1923" s="262"/>
      <c r="E1923" s="110"/>
      <c r="F1923" s="1728"/>
      <c r="G1923" s="1392"/>
      <c r="H1923" s="1392"/>
      <c r="I1923" s="961" t="s">
        <v>532</v>
      </c>
      <c r="J1923" s="962"/>
      <c r="K1923" s="962"/>
      <c r="L1923" s="962"/>
      <c r="M1923" s="962"/>
      <c r="N1923" s="962"/>
      <c r="O1923" s="962"/>
      <c r="P1923" s="962"/>
      <c r="Q1923" s="963"/>
      <c r="R1923" s="953">
        <v>1000000</v>
      </c>
      <c r="S1923" s="953"/>
      <c r="T1923" s="953"/>
      <c r="U1923" s="953">
        <v>840100</v>
      </c>
      <c r="V1923" s="953"/>
      <c r="W1923" s="953"/>
      <c r="X1923" s="1345">
        <f t="shared" si="95"/>
        <v>0.84009999999999996</v>
      </c>
      <c r="Y1923" s="1345"/>
      <c r="Z1923" s="267"/>
      <c r="AA1923" s="268"/>
      <c r="AB1923" s="268"/>
      <c r="AC1923" s="269"/>
      <c r="AD1923" s="267">
        <f t="shared" si="96"/>
        <v>840100</v>
      </c>
      <c r="AE1923" s="268"/>
      <c r="AF1923" s="268"/>
      <c r="AG1923" s="269"/>
    </row>
    <row r="1924" spans="1:33" s="29" customFormat="1" ht="14.25" customHeight="1" x14ac:dyDescent="0.2">
      <c r="A1924" s="43"/>
      <c r="B1924" s="43"/>
      <c r="C1924" s="262"/>
      <c r="D1924" s="262"/>
      <c r="E1924" s="110"/>
      <c r="F1924" s="1728"/>
      <c r="G1924" s="1392"/>
      <c r="H1924" s="1392"/>
      <c r="I1924" s="961" t="s">
        <v>731</v>
      </c>
      <c r="J1924" s="962"/>
      <c r="K1924" s="962"/>
      <c r="L1924" s="962"/>
      <c r="M1924" s="962"/>
      <c r="N1924" s="962"/>
      <c r="O1924" s="962"/>
      <c r="P1924" s="962"/>
      <c r="Q1924" s="963"/>
      <c r="R1924" s="953">
        <v>4600000</v>
      </c>
      <c r="S1924" s="953"/>
      <c r="T1924" s="953"/>
      <c r="U1924" s="953">
        <v>2799812.88</v>
      </c>
      <c r="V1924" s="953"/>
      <c r="W1924" s="953"/>
      <c r="X1924" s="1345">
        <f t="shared" si="95"/>
        <v>0.60865497391304346</v>
      </c>
      <c r="Y1924" s="1345"/>
      <c r="Z1924" s="267"/>
      <c r="AA1924" s="268"/>
      <c r="AB1924" s="268"/>
      <c r="AC1924" s="269"/>
      <c r="AD1924" s="267">
        <f t="shared" si="96"/>
        <v>2799812.88</v>
      </c>
      <c r="AE1924" s="268"/>
      <c r="AF1924" s="268"/>
      <c r="AG1924" s="269"/>
    </row>
    <row r="1925" spans="1:33" s="29" customFormat="1" ht="14.25" customHeight="1" x14ac:dyDescent="0.2">
      <c r="A1925" s="43"/>
      <c r="B1925" s="43"/>
      <c r="C1925" s="262"/>
      <c r="D1925" s="262"/>
      <c r="E1925" s="110"/>
      <c r="F1925" s="106" t="s">
        <v>1347</v>
      </c>
      <c r="G1925" s="1392">
        <v>426</v>
      </c>
      <c r="H1925" s="1392"/>
      <c r="I1925" s="961" t="s">
        <v>766</v>
      </c>
      <c r="J1925" s="962"/>
      <c r="K1925" s="962"/>
      <c r="L1925" s="962"/>
      <c r="M1925" s="962"/>
      <c r="N1925" s="962"/>
      <c r="O1925" s="962"/>
      <c r="P1925" s="962"/>
      <c r="Q1925" s="963"/>
      <c r="R1925" s="953">
        <v>50000</v>
      </c>
      <c r="S1925" s="953"/>
      <c r="T1925" s="953"/>
      <c r="U1925" s="953">
        <v>30000</v>
      </c>
      <c r="V1925" s="953"/>
      <c r="W1925" s="953"/>
      <c r="X1925" s="1345">
        <f t="shared" si="95"/>
        <v>0.6</v>
      </c>
      <c r="Y1925" s="1345"/>
      <c r="Z1925" s="267"/>
      <c r="AA1925" s="268"/>
      <c r="AB1925" s="268"/>
      <c r="AC1925" s="269"/>
      <c r="AD1925" s="267">
        <f t="shared" si="96"/>
        <v>30000</v>
      </c>
      <c r="AE1925" s="268"/>
      <c r="AF1925" s="268"/>
      <c r="AG1925" s="269"/>
    </row>
    <row r="1926" spans="1:33" s="29" customFormat="1" ht="14.25" customHeight="1" x14ac:dyDescent="0.2">
      <c r="A1926" s="43"/>
      <c r="B1926" s="43"/>
      <c r="C1926" s="262"/>
      <c r="D1926" s="262"/>
      <c r="E1926" s="110"/>
      <c r="F1926" s="106"/>
      <c r="G1926" s="1392"/>
      <c r="H1926" s="1392"/>
      <c r="I1926" s="264" t="s">
        <v>533</v>
      </c>
      <c r="J1926" s="265"/>
      <c r="K1926" s="265"/>
      <c r="L1926" s="265"/>
      <c r="M1926" s="265"/>
      <c r="N1926" s="265"/>
      <c r="O1926" s="265"/>
      <c r="P1926" s="265"/>
      <c r="Q1926" s="266"/>
      <c r="R1926" s="953"/>
      <c r="S1926" s="953"/>
      <c r="T1926" s="953"/>
      <c r="U1926" s="953"/>
      <c r="V1926" s="953"/>
      <c r="W1926" s="953"/>
      <c r="X1926" s="268"/>
      <c r="Y1926" s="268"/>
      <c r="Z1926" s="267"/>
      <c r="AA1926" s="268"/>
      <c r="AB1926" s="268"/>
      <c r="AC1926" s="269"/>
      <c r="AD1926" s="267"/>
      <c r="AE1926" s="268"/>
      <c r="AF1926" s="268"/>
      <c r="AG1926" s="269"/>
    </row>
    <row r="1927" spans="1:33" s="29" customFormat="1" ht="14.25" customHeight="1" x14ac:dyDescent="0.2">
      <c r="A1927" s="43"/>
      <c r="B1927" s="43"/>
      <c r="C1927" s="262"/>
      <c r="D1927" s="262"/>
      <c r="E1927" s="110"/>
      <c r="F1927" s="106"/>
      <c r="G1927" s="263" t="s">
        <v>313</v>
      </c>
      <c r="H1927" s="263"/>
      <c r="I1927" s="264" t="s">
        <v>314</v>
      </c>
      <c r="J1927" s="265"/>
      <c r="K1927" s="265"/>
      <c r="L1927" s="265"/>
      <c r="M1927" s="265"/>
      <c r="N1927" s="265"/>
      <c r="O1927" s="265"/>
      <c r="P1927" s="265"/>
      <c r="Q1927" s="266"/>
      <c r="R1927" s="953">
        <f>SUM(R1922:R1924)+R1925</f>
        <v>22650000</v>
      </c>
      <c r="S1927" s="953"/>
      <c r="T1927" s="953"/>
      <c r="U1927" s="953">
        <f>SUM(U1922:U1924)+U1925</f>
        <v>20669912.879999999</v>
      </c>
      <c r="V1927" s="953"/>
      <c r="W1927" s="953"/>
      <c r="X1927" s="1345">
        <f t="shared" si="95"/>
        <v>0.91257893509933774</v>
      </c>
      <c r="Y1927" s="1345"/>
      <c r="Z1927" s="267"/>
      <c r="AA1927" s="268"/>
      <c r="AB1927" s="268"/>
      <c r="AC1927" s="269"/>
      <c r="AD1927" s="267">
        <f t="shared" si="96"/>
        <v>20669912.879999999</v>
      </c>
      <c r="AE1927" s="268"/>
      <c r="AF1927" s="268"/>
      <c r="AG1927" s="269"/>
    </row>
    <row r="1928" spans="1:33" s="29" customFormat="1" ht="14.25" customHeight="1" x14ac:dyDescent="0.2">
      <c r="A1928" s="43"/>
      <c r="B1928" s="43"/>
      <c r="C1928" s="262"/>
      <c r="D1928" s="262"/>
      <c r="E1928" s="110"/>
      <c r="F1928" s="106"/>
      <c r="G1928" s="1392"/>
      <c r="H1928" s="1392"/>
      <c r="I1928" s="1034" t="s">
        <v>534</v>
      </c>
      <c r="J1928" s="1035"/>
      <c r="K1928" s="1035"/>
      <c r="L1928" s="1035"/>
      <c r="M1928" s="1035"/>
      <c r="N1928" s="1035"/>
      <c r="O1928" s="1035"/>
      <c r="P1928" s="1035"/>
      <c r="Q1928" s="1036"/>
      <c r="R1928" s="1401">
        <f>R1927</f>
        <v>22650000</v>
      </c>
      <c r="S1928" s="1401"/>
      <c r="T1928" s="1401"/>
      <c r="U1928" s="1401">
        <f>U1927</f>
        <v>20669912.879999999</v>
      </c>
      <c r="V1928" s="1401"/>
      <c r="W1928" s="1401"/>
      <c r="X1928" s="1386">
        <f t="shared" si="95"/>
        <v>0.91257893509933774</v>
      </c>
      <c r="Y1928" s="1386"/>
      <c r="Z1928" s="991"/>
      <c r="AA1928" s="992"/>
      <c r="AB1928" s="992"/>
      <c r="AC1928" s="993"/>
      <c r="AD1928" s="991">
        <f t="shared" si="96"/>
        <v>20669912.879999999</v>
      </c>
      <c r="AE1928" s="992"/>
      <c r="AF1928" s="992"/>
      <c r="AG1928" s="993"/>
    </row>
    <row r="1929" spans="1:33" s="29" customFormat="1" ht="15.75" customHeight="1" x14ac:dyDescent="0.2">
      <c r="A1929" s="43"/>
      <c r="B1929" s="43"/>
      <c r="C1929" s="1385" t="s">
        <v>535</v>
      </c>
      <c r="D1929" s="1385"/>
      <c r="E1929" s="130"/>
      <c r="F1929" s="127"/>
      <c r="G1929" s="1570"/>
      <c r="H1929" s="1570"/>
      <c r="I1929" s="1824" t="s">
        <v>536</v>
      </c>
      <c r="J1929" s="1825"/>
      <c r="K1929" s="1825"/>
      <c r="L1929" s="1825"/>
      <c r="M1929" s="1825"/>
      <c r="N1929" s="1825"/>
      <c r="O1929" s="1825"/>
      <c r="P1929" s="1825"/>
      <c r="Q1929" s="1826"/>
      <c r="R1929" s="953"/>
      <c r="S1929" s="953"/>
      <c r="T1929" s="953"/>
      <c r="U1929" s="953"/>
      <c r="V1929" s="953"/>
      <c r="W1929" s="953"/>
      <c r="X1929" s="268"/>
      <c r="Y1929" s="268"/>
      <c r="Z1929" s="267"/>
      <c r="AA1929" s="268"/>
      <c r="AB1929" s="268"/>
      <c r="AC1929" s="269"/>
      <c r="AD1929" s="267"/>
      <c r="AE1929" s="268"/>
      <c r="AF1929" s="268"/>
      <c r="AG1929" s="269"/>
    </row>
    <row r="1930" spans="1:33" s="29" customFormat="1" ht="12.75" customHeight="1" x14ac:dyDescent="0.2">
      <c r="A1930" s="43"/>
      <c r="B1930" s="43"/>
      <c r="C1930" s="262"/>
      <c r="D1930" s="262"/>
      <c r="E1930" s="53">
        <v>810</v>
      </c>
      <c r="F1930" s="42"/>
      <c r="G1930" s="972"/>
      <c r="H1930" s="972"/>
      <c r="I1930" s="961" t="s">
        <v>530</v>
      </c>
      <c r="J1930" s="962"/>
      <c r="K1930" s="962"/>
      <c r="L1930" s="962"/>
      <c r="M1930" s="962"/>
      <c r="N1930" s="962"/>
      <c r="O1930" s="962"/>
      <c r="P1930" s="962"/>
      <c r="Q1930" s="963"/>
      <c r="R1930" s="953"/>
      <c r="S1930" s="953"/>
      <c r="T1930" s="953"/>
      <c r="U1930" s="953"/>
      <c r="V1930" s="953"/>
      <c r="W1930" s="953"/>
      <c r="X1930" s="268"/>
      <c r="Y1930" s="268"/>
      <c r="Z1930" s="267"/>
      <c r="AA1930" s="268"/>
      <c r="AB1930" s="268"/>
      <c r="AC1930" s="269"/>
      <c r="AD1930" s="267"/>
      <c r="AE1930" s="268"/>
      <c r="AF1930" s="268"/>
      <c r="AG1930" s="269"/>
    </row>
    <row r="1931" spans="1:33" s="29" customFormat="1" ht="14.25" customHeight="1" x14ac:dyDescent="0.2">
      <c r="A1931" s="43"/>
      <c r="B1931" s="43"/>
      <c r="C1931" s="1632"/>
      <c r="D1931" s="1632"/>
      <c r="E1931" s="53"/>
      <c r="F1931" s="106" t="s">
        <v>1104</v>
      </c>
      <c r="G1931" s="1392">
        <v>423</v>
      </c>
      <c r="H1931" s="1392"/>
      <c r="I1931" s="264" t="s">
        <v>117</v>
      </c>
      <c r="J1931" s="265"/>
      <c r="K1931" s="265"/>
      <c r="L1931" s="265"/>
      <c r="M1931" s="265"/>
      <c r="N1931" s="265"/>
      <c r="O1931" s="265"/>
      <c r="P1931" s="265"/>
      <c r="Q1931" s="266"/>
      <c r="R1931" s="953">
        <v>1730000</v>
      </c>
      <c r="S1931" s="953"/>
      <c r="T1931" s="953"/>
      <c r="U1931" s="953">
        <v>1721913.54</v>
      </c>
      <c r="V1931" s="953"/>
      <c r="W1931" s="953"/>
      <c r="X1931" s="1345">
        <f t="shared" si="95"/>
        <v>0.99532574566473986</v>
      </c>
      <c r="Y1931" s="1345"/>
      <c r="Z1931" s="267"/>
      <c r="AA1931" s="268"/>
      <c r="AB1931" s="268"/>
      <c r="AC1931" s="269"/>
      <c r="AD1931" s="267">
        <f t="shared" si="96"/>
        <v>1721913.54</v>
      </c>
      <c r="AE1931" s="268"/>
      <c r="AF1931" s="268"/>
      <c r="AG1931" s="269"/>
    </row>
    <row r="1932" spans="1:33" s="29" customFormat="1" ht="14.25" hidden="1" customHeight="1" x14ac:dyDescent="0.2">
      <c r="A1932" s="43"/>
      <c r="B1932" s="43"/>
      <c r="C1932" s="1632"/>
      <c r="D1932" s="1632"/>
      <c r="E1932" s="53"/>
      <c r="F1932" s="106"/>
      <c r="G1932" s="1392">
        <v>512</v>
      </c>
      <c r="H1932" s="1392"/>
      <c r="I1932" s="264" t="s">
        <v>139</v>
      </c>
      <c r="J1932" s="265"/>
      <c r="K1932" s="265"/>
      <c r="L1932" s="265"/>
      <c r="M1932" s="265"/>
      <c r="N1932" s="265"/>
      <c r="O1932" s="265"/>
      <c r="P1932" s="265"/>
      <c r="Q1932" s="266"/>
      <c r="R1932" s="953">
        <v>0</v>
      </c>
      <c r="S1932" s="953"/>
      <c r="T1932" s="953"/>
      <c r="U1932" s="953"/>
      <c r="V1932" s="953"/>
      <c r="W1932" s="953"/>
      <c r="X1932" s="1345" t="e">
        <f t="shared" si="95"/>
        <v>#DIV/0!</v>
      </c>
      <c r="Y1932" s="1345"/>
      <c r="Z1932" s="267"/>
      <c r="AA1932" s="268"/>
      <c r="AB1932" s="268"/>
      <c r="AC1932" s="269"/>
      <c r="AD1932" s="267">
        <f t="shared" si="96"/>
        <v>0</v>
      </c>
      <c r="AE1932" s="268"/>
      <c r="AF1932" s="268"/>
      <c r="AG1932" s="269"/>
    </row>
    <row r="1933" spans="1:33" s="29" customFormat="1" ht="14.25" customHeight="1" x14ac:dyDescent="0.2">
      <c r="A1933" s="43"/>
      <c r="B1933" s="43"/>
      <c r="C1933" s="262"/>
      <c r="D1933" s="262"/>
      <c r="E1933" s="110"/>
      <c r="F1933" s="106"/>
      <c r="G1933" s="1392"/>
      <c r="H1933" s="1392"/>
      <c r="I1933" s="264" t="s">
        <v>537</v>
      </c>
      <c r="J1933" s="265"/>
      <c r="K1933" s="265"/>
      <c r="L1933" s="265"/>
      <c r="M1933" s="265"/>
      <c r="N1933" s="265"/>
      <c r="O1933" s="265"/>
      <c r="P1933" s="265"/>
      <c r="Q1933" s="266"/>
      <c r="R1933" s="953"/>
      <c r="S1933" s="953"/>
      <c r="T1933" s="953"/>
      <c r="U1933" s="953"/>
      <c r="V1933" s="953"/>
      <c r="W1933" s="953"/>
      <c r="X1933" s="268"/>
      <c r="Y1933" s="268"/>
      <c r="Z1933" s="267"/>
      <c r="AA1933" s="268"/>
      <c r="AB1933" s="268"/>
      <c r="AC1933" s="269"/>
      <c r="AD1933" s="267"/>
      <c r="AE1933" s="268"/>
      <c r="AF1933" s="268"/>
      <c r="AG1933" s="269"/>
    </row>
    <row r="1934" spans="1:33" s="29" customFormat="1" ht="14.25" customHeight="1" x14ac:dyDescent="0.2">
      <c r="A1934" s="43"/>
      <c r="B1934" s="43"/>
      <c r="C1934" s="262"/>
      <c r="D1934" s="262"/>
      <c r="E1934" s="110"/>
      <c r="F1934" s="106"/>
      <c r="G1934" s="263" t="s">
        <v>313</v>
      </c>
      <c r="H1934" s="263"/>
      <c r="I1934" s="264" t="s">
        <v>314</v>
      </c>
      <c r="J1934" s="265"/>
      <c r="K1934" s="265"/>
      <c r="L1934" s="265"/>
      <c r="M1934" s="265"/>
      <c r="N1934" s="265"/>
      <c r="O1934" s="265"/>
      <c r="P1934" s="265"/>
      <c r="Q1934" s="266"/>
      <c r="R1934" s="953">
        <f>SUM(R1931:R1933)</f>
        <v>1730000</v>
      </c>
      <c r="S1934" s="953"/>
      <c r="T1934" s="953"/>
      <c r="U1934" s="953">
        <f>SUM(U1931:U1933)</f>
        <v>1721913.54</v>
      </c>
      <c r="V1934" s="953"/>
      <c r="W1934" s="953"/>
      <c r="X1934" s="1345">
        <f t="shared" si="95"/>
        <v>0.99532574566473986</v>
      </c>
      <c r="Y1934" s="1345"/>
      <c r="Z1934" s="267"/>
      <c r="AA1934" s="268"/>
      <c r="AB1934" s="268"/>
      <c r="AC1934" s="269"/>
      <c r="AD1934" s="267">
        <f t="shared" si="96"/>
        <v>1721913.54</v>
      </c>
      <c r="AE1934" s="268"/>
      <c r="AF1934" s="268"/>
      <c r="AG1934" s="269"/>
    </row>
    <row r="1935" spans="1:33" s="29" customFormat="1" ht="14.25" customHeight="1" x14ac:dyDescent="0.2">
      <c r="A1935" s="43"/>
      <c r="B1935" s="43"/>
      <c r="C1935" s="262"/>
      <c r="D1935" s="262"/>
      <c r="E1935" s="110"/>
      <c r="F1935" s="106"/>
      <c r="G1935" s="1384"/>
      <c r="H1935" s="1384"/>
      <c r="I1935" s="264" t="s">
        <v>538</v>
      </c>
      <c r="J1935" s="265"/>
      <c r="K1935" s="265"/>
      <c r="L1935" s="265"/>
      <c r="M1935" s="265"/>
      <c r="N1935" s="265"/>
      <c r="O1935" s="265"/>
      <c r="P1935" s="265"/>
      <c r="Q1935" s="266"/>
      <c r="R1935" s="1401">
        <f>SUM(R1934:R1934)</f>
        <v>1730000</v>
      </c>
      <c r="S1935" s="1401"/>
      <c r="T1935" s="1401"/>
      <c r="U1935" s="1401">
        <f>SUM(U1934:U1934)</f>
        <v>1721913.54</v>
      </c>
      <c r="V1935" s="1401"/>
      <c r="W1935" s="1401"/>
      <c r="X1935" s="1386">
        <f t="shared" si="95"/>
        <v>0.99532574566473986</v>
      </c>
      <c r="Y1935" s="1386"/>
      <c r="Z1935" s="991"/>
      <c r="AA1935" s="992"/>
      <c r="AB1935" s="992"/>
      <c r="AC1935" s="993"/>
      <c r="AD1935" s="991">
        <f t="shared" si="96"/>
        <v>1721913.54</v>
      </c>
      <c r="AE1935" s="992"/>
      <c r="AF1935" s="992"/>
      <c r="AG1935" s="993"/>
    </row>
    <row r="1936" spans="1:33" s="29" customFormat="1" ht="25.5" customHeight="1" x14ac:dyDescent="0.2">
      <c r="A1936" s="43"/>
      <c r="B1936" s="43"/>
      <c r="C1936" s="1385" t="s">
        <v>791</v>
      </c>
      <c r="D1936" s="1385"/>
      <c r="E1936" s="110"/>
      <c r="F1936" s="131"/>
      <c r="G1936" s="1629"/>
      <c r="H1936" s="1629"/>
      <c r="I1936" s="1633" t="s">
        <v>272</v>
      </c>
      <c r="J1936" s="1634"/>
      <c r="K1936" s="1634"/>
      <c r="L1936" s="1634"/>
      <c r="M1936" s="1634"/>
      <c r="N1936" s="1634"/>
      <c r="O1936" s="1634"/>
      <c r="P1936" s="1634"/>
      <c r="Q1936" s="1635"/>
      <c r="R1936" s="953"/>
      <c r="S1936" s="953"/>
      <c r="T1936" s="953"/>
      <c r="U1936" s="953"/>
      <c r="V1936" s="953"/>
      <c r="W1936" s="953"/>
      <c r="X1936" s="268"/>
      <c r="Y1936" s="268"/>
      <c r="Z1936" s="267"/>
      <c r="AA1936" s="268"/>
      <c r="AB1936" s="268"/>
      <c r="AC1936" s="269"/>
      <c r="AD1936" s="267"/>
      <c r="AE1936" s="268"/>
      <c r="AF1936" s="268"/>
      <c r="AG1936" s="269"/>
    </row>
    <row r="1937" spans="1:33" s="29" customFormat="1" ht="13.5" customHeight="1" x14ac:dyDescent="0.2">
      <c r="A1937" s="43"/>
      <c r="B1937" s="43"/>
      <c r="C1937" s="1620"/>
      <c r="D1937" s="1620"/>
      <c r="E1937" s="53">
        <v>810</v>
      </c>
      <c r="F1937" s="105"/>
      <c r="G1937" s="972"/>
      <c r="H1937" s="972"/>
      <c r="I1937" s="961" t="s">
        <v>530</v>
      </c>
      <c r="J1937" s="962"/>
      <c r="K1937" s="962"/>
      <c r="L1937" s="962"/>
      <c r="M1937" s="962"/>
      <c r="N1937" s="962"/>
      <c r="O1937" s="962"/>
      <c r="P1937" s="962"/>
      <c r="Q1937" s="963"/>
      <c r="R1937" s="953"/>
      <c r="S1937" s="953"/>
      <c r="T1937" s="953"/>
      <c r="U1937" s="953"/>
      <c r="V1937" s="953"/>
      <c r="W1937" s="953"/>
      <c r="X1937" s="268"/>
      <c r="Y1937" s="268"/>
      <c r="Z1937" s="267"/>
      <c r="AA1937" s="268"/>
      <c r="AB1937" s="268"/>
      <c r="AC1937" s="269"/>
      <c r="AD1937" s="267"/>
      <c r="AE1937" s="268"/>
      <c r="AF1937" s="268"/>
      <c r="AG1937" s="269"/>
    </row>
    <row r="1938" spans="1:33" s="29" customFormat="1" ht="13.5" customHeight="1" x14ac:dyDescent="0.2">
      <c r="A1938" s="43"/>
      <c r="B1938" s="43"/>
      <c r="C1938" s="1557"/>
      <c r="D1938" s="1557"/>
      <c r="E1938" s="110"/>
      <c r="F1938" s="131" t="s">
        <v>1105</v>
      </c>
      <c r="G1938" s="1396">
        <v>424</v>
      </c>
      <c r="H1938" s="1396"/>
      <c r="I1938" s="264" t="s">
        <v>118</v>
      </c>
      <c r="J1938" s="265"/>
      <c r="K1938" s="265"/>
      <c r="L1938" s="265"/>
      <c r="M1938" s="265"/>
      <c r="N1938" s="265"/>
      <c r="O1938" s="265"/>
      <c r="P1938" s="265"/>
      <c r="Q1938" s="266"/>
      <c r="R1938" s="953">
        <v>1800000</v>
      </c>
      <c r="S1938" s="953"/>
      <c r="T1938" s="953"/>
      <c r="U1938" s="953">
        <v>1800000</v>
      </c>
      <c r="V1938" s="953"/>
      <c r="W1938" s="953"/>
      <c r="X1938" s="1345">
        <f t="shared" si="95"/>
        <v>1</v>
      </c>
      <c r="Y1938" s="1345"/>
      <c r="Z1938" s="267"/>
      <c r="AA1938" s="268"/>
      <c r="AB1938" s="268"/>
      <c r="AC1938" s="269"/>
      <c r="AD1938" s="267">
        <f t="shared" si="96"/>
        <v>1800000</v>
      </c>
      <c r="AE1938" s="268"/>
      <c r="AF1938" s="268"/>
      <c r="AG1938" s="269"/>
    </row>
    <row r="1939" spans="1:33" s="29" customFormat="1" ht="13.5" customHeight="1" x14ac:dyDescent="0.2">
      <c r="A1939" s="43"/>
      <c r="B1939" s="43"/>
      <c r="C1939" s="1557"/>
      <c r="D1939" s="1557"/>
      <c r="E1939" s="110"/>
      <c r="F1939" s="131"/>
      <c r="G1939" s="1625"/>
      <c r="H1939" s="1625"/>
      <c r="I1939" s="1636" t="s">
        <v>849</v>
      </c>
      <c r="J1939" s="1637"/>
      <c r="K1939" s="1637"/>
      <c r="L1939" s="1637"/>
      <c r="M1939" s="1637"/>
      <c r="N1939" s="1637"/>
      <c r="O1939" s="1637"/>
      <c r="P1939" s="1637"/>
      <c r="Q1939" s="1638"/>
      <c r="R1939" s="953"/>
      <c r="S1939" s="953"/>
      <c r="T1939" s="953"/>
      <c r="U1939" s="953"/>
      <c r="V1939" s="953"/>
      <c r="W1939" s="953"/>
      <c r="X1939" s="268"/>
      <c r="Y1939" s="268"/>
      <c r="Z1939" s="267"/>
      <c r="AA1939" s="268"/>
      <c r="AB1939" s="268"/>
      <c r="AC1939" s="269"/>
      <c r="AD1939" s="267">
        <f t="shared" si="96"/>
        <v>0</v>
      </c>
      <c r="AE1939" s="268"/>
      <c r="AF1939" s="268"/>
      <c r="AG1939" s="269"/>
    </row>
    <row r="1940" spans="1:33" s="29" customFormat="1" ht="13.5" customHeight="1" x14ac:dyDescent="0.2">
      <c r="A1940" s="43"/>
      <c r="B1940" s="43"/>
      <c r="C1940" s="1557"/>
      <c r="D1940" s="1557"/>
      <c r="E1940" s="110"/>
      <c r="F1940" s="131"/>
      <c r="G1940" s="1625" t="s">
        <v>313</v>
      </c>
      <c r="H1940" s="1625"/>
      <c r="I1940" s="1636" t="s">
        <v>321</v>
      </c>
      <c r="J1940" s="1637"/>
      <c r="K1940" s="1637"/>
      <c r="L1940" s="1637"/>
      <c r="M1940" s="1637"/>
      <c r="N1940" s="1637"/>
      <c r="O1940" s="1637"/>
      <c r="P1940" s="1637"/>
      <c r="Q1940" s="1638"/>
      <c r="R1940" s="953">
        <f>SUM(R1938:R1939)</f>
        <v>1800000</v>
      </c>
      <c r="S1940" s="953"/>
      <c r="T1940" s="953"/>
      <c r="U1940" s="953">
        <f>SUM(U1938:U1939)</f>
        <v>1800000</v>
      </c>
      <c r="V1940" s="953"/>
      <c r="W1940" s="953"/>
      <c r="X1940" s="1345">
        <f t="shared" si="95"/>
        <v>1</v>
      </c>
      <c r="Y1940" s="1345"/>
      <c r="Z1940" s="267"/>
      <c r="AA1940" s="268"/>
      <c r="AB1940" s="268"/>
      <c r="AC1940" s="269"/>
      <c r="AD1940" s="267">
        <f t="shared" si="96"/>
        <v>1800000</v>
      </c>
      <c r="AE1940" s="268"/>
      <c r="AF1940" s="268"/>
      <c r="AG1940" s="269"/>
    </row>
    <row r="1941" spans="1:33" s="29" customFormat="1" ht="13.5" customHeight="1" x14ac:dyDescent="0.2">
      <c r="A1941" s="43"/>
      <c r="B1941" s="43"/>
      <c r="C1941" s="1557"/>
      <c r="D1941" s="1557"/>
      <c r="E1941" s="110"/>
      <c r="F1941" s="131"/>
      <c r="G1941" s="1629"/>
      <c r="H1941" s="1629"/>
      <c r="I1941" s="1633" t="s">
        <v>838</v>
      </c>
      <c r="J1941" s="1634"/>
      <c r="K1941" s="1634"/>
      <c r="L1941" s="1634"/>
      <c r="M1941" s="1634"/>
      <c r="N1941" s="1634"/>
      <c r="O1941" s="1634"/>
      <c r="P1941" s="1634"/>
      <c r="Q1941" s="1635"/>
      <c r="R1941" s="1401">
        <f>SUM(R1940)</f>
        <v>1800000</v>
      </c>
      <c r="S1941" s="1401"/>
      <c r="T1941" s="1401"/>
      <c r="U1941" s="1401">
        <f>SUM(U1940)</f>
        <v>1800000</v>
      </c>
      <c r="V1941" s="1401"/>
      <c r="W1941" s="1401"/>
      <c r="X1941" s="1386">
        <f t="shared" si="95"/>
        <v>1</v>
      </c>
      <c r="Y1941" s="1386"/>
      <c r="Z1941" s="991"/>
      <c r="AA1941" s="992"/>
      <c r="AB1941" s="992"/>
      <c r="AC1941" s="993"/>
      <c r="AD1941" s="991">
        <f t="shared" si="96"/>
        <v>1800000</v>
      </c>
      <c r="AE1941" s="992"/>
      <c r="AF1941" s="992"/>
      <c r="AG1941" s="993"/>
    </row>
    <row r="1942" spans="1:33" s="29" customFormat="1" ht="13.5" customHeight="1" x14ac:dyDescent="0.2">
      <c r="A1942" s="43"/>
      <c r="B1942" s="43"/>
      <c r="C1942" s="1385" t="s">
        <v>792</v>
      </c>
      <c r="D1942" s="1385"/>
      <c r="E1942" s="130"/>
      <c r="F1942" s="106"/>
      <c r="G1942" s="1570"/>
      <c r="H1942" s="1570"/>
      <c r="I1942" s="1633" t="s">
        <v>892</v>
      </c>
      <c r="J1942" s="1634"/>
      <c r="K1942" s="1634"/>
      <c r="L1942" s="1634"/>
      <c r="M1942" s="1634"/>
      <c r="N1942" s="1634"/>
      <c r="O1942" s="1634"/>
      <c r="P1942" s="1634"/>
      <c r="Q1942" s="1635"/>
      <c r="R1942" s="1401"/>
      <c r="S1942" s="1401"/>
      <c r="T1942" s="1401"/>
      <c r="U1942" s="1401"/>
      <c r="V1942" s="1401"/>
      <c r="W1942" s="1401"/>
      <c r="X1942" s="992"/>
      <c r="Y1942" s="992"/>
      <c r="Z1942" s="991"/>
      <c r="AA1942" s="992"/>
      <c r="AB1942" s="992"/>
      <c r="AC1942" s="993"/>
      <c r="AD1942" s="991"/>
      <c r="AE1942" s="992"/>
      <c r="AF1942" s="992"/>
      <c r="AG1942" s="993"/>
    </row>
    <row r="1943" spans="1:33" s="29" customFormat="1" ht="13.5" customHeight="1" x14ac:dyDescent="0.2">
      <c r="A1943" s="43"/>
      <c r="B1943" s="43"/>
      <c r="C1943" s="1395"/>
      <c r="D1943" s="1395"/>
      <c r="E1943" s="53">
        <v>810</v>
      </c>
      <c r="F1943" s="42"/>
      <c r="G1943" s="972"/>
      <c r="H1943" s="972"/>
      <c r="I1943" s="961" t="s">
        <v>530</v>
      </c>
      <c r="J1943" s="962"/>
      <c r="K1943" s="962"/>
      <c r="L1943" s="962"/>
      <c r="M1943" s="962"/>
      <c r="N1943" s="962"/>
      <c r="O1943" s="962"/>
      <c r="P1943" s="962"/>
      <c r="Q1943" s="963"/>
      <c r="R1943" s="953"/>
      <c r="S1943" s="953"/>
      <c r="T1943" s="953"/>
      <c r="U1943" s="953"/>
      <c r="V1943" s="953"/>
      <c r="W1943" s="953"/>
      <c r="X1943" s="268"/>
      <c r="Y1943" s="268"/>
      <c r="Z1943" s="267"/>
      <c r="AA1943" s="268"/>
      <c r="AB1943" s="268"/>
      <c r="AC1943" s="269"/>
      <c r="AD1943" s="267"/>
      <c r="AE1943" s="268"/>
      <c r="AF1943" s="268"/>
      <c r="AG1943" s="269"/>
    </row>
    <row r="1944" spans="1:33" s="29" customFormat="1" ht="13.5" customHeight="1" x14ac:dyDescent="0.2">
      <c r="A1944" s="43"/>
      <c r="B1944" s="43"/>
      <c r="C1944" s="1395"/>
      <c r="D1944" s="1395"/>
      <c r="E1944" s="110"/>
      <c r="F1944" s="106" t="s">
        <v>1106</v>
      </c>
      <c r="G1944" s="1392">
        <v>422</v>
      </c>
      <c r="H1944" s="1392"/>
      <c r="I1944" s="264" t="s">
        <v>116</v>
      </c>
      <c r="J1944" s="265"/>
      <c r="K1944" s="265"/>
      <c r="L1944" s="265"/>
      <c r="M1944" s="265"/>
      <c r="N1944" s="265"/>
      <c r="O1944" s="265"/>
      <c r="P1944" s="265"/>
      <c r="Q1944" s="266"/>
      <c r="R1944" s="953">
        <v>80000</v>
      </c>
      <c r="S1944" s="953"/>
      <c r="T1944" s="953"/>
      <c r="U1944" s="953">
        <v>0</v>
      </c>
      <c r="V1944" s="953"/>
      <c r="W1944" s="953"/>
      <c r="X1944" s="1345">
        <f t="shared" ref="X1944:X2013" si="110">(U1944/R1944)</f>
        <v>0</v>
      </c>
      <c r="Y1944" s="1345"/>
      <c r="Z1944" s="267"/>
      <c r="AA1944" s="268"/>
      <c r="AB1944" s="268"/>
      <c r="AC1944" s="269"/>
      <c r="AD1944" s="267">
        <f t="shared" si="96"/>
        <v>0</v>
      </c>
      <c r="AE1944" s="268"/>
      <c r="AF1944" s="268"/>
      <c r="AG1944" s="269"/>
    </row>
    <row r="1945" spans="1:33" s="29" customFormat="1" ht="13.5" customHeight="1" x14ac:dyDescent="0.2">
      <c r="A1945" s="43"/>
      <c r="B1945" s="43"/>
      <c r="C1945" s="1728"/>
      <c r="D1945" s="1728"/>
      <c r="E1945" s="110"/>
      <c r="F1945" s="106" t="s">
        <v>1381</v>
      </c>
      <c r="G1945" s="1392">
        <v>423</v>
      </c>
      <c r="H1945" s="1392"/>
      <c r="I1945" s="264" t="s">
        <v>117</v>
      </c>
      <c r="J1945" s="265"/>
      <c r="K1945" s="265"/>
      <c r="L1945" s="265"/>
      <c r="M1945" s="265"/>
      <c r="N1945" s="265"/>
      <c r="O1945" s="265"/>
      <c r="P1945" s="265"/>
      <c r="Q1945" s="266"/>
      <c r="R1945" s="953">
        <v>220000</v>
      </c>
      <c r="S1945" s="953"/>
      <c r="T1945" s="953"/>
      <c r="U1945" s="953">
        <v>0</v>
      </c>
      <c r="V1945" s="953"/>
      <c r="W1945" s="953"/>
      <c r="X1945" s="1345">
        <f t="shared" si="110"/>
        <v>0</v>
      </c>
      <c r="Y1945" s="1345"/>
      <c r="Z1945" s="267"/>
      <c r="AA1945" s="268"/>
      <c r="AB1945" s="268"/>
      <c r="AC1945" s="269"/>
      <c r="AD1945" s="267">
        <f t="shared" si="96"/>
        <v>0</v>
      </c>
      <c r="AE1945" s="268"/>
      <c r="AF1945" s="268"/>
      <c r="AG1945" s="269"/>
    </row>
    <row r="1946" spans="1:33" s="29" customFormat="1" ht="13.5" customHeight="1" x14ac:dyDescent="0.2">
      <c r="A1946" s="43"/>
      <c r="B1946" s="43"/>
      <c r="C1946" s="1728"/>
      <c r="D1946" s="1728"/>
      <c r="E1946" s="110"/>
      <c r="F1946" s="106"/>
      <c r="G1946" s="1392"/>
      <c r="H1946" s="1392"/>
      <c r="I1946" s="1542" t="s">
        <v>848</v>
      </c>
      <c r="J1946" s="1543"/>
      <c r="K1946" s="1543"/>
      <c r="L1946" s="1543"/>
      <c r="M1946" s="1543"/>
      <c r="N1946" s="1543"/>
      <c r="O1946" s="1543"/>
      <c r="P1946" s="1543"/>
      <c r="Q1946" s="1544"/>
      <c r="R1946" s="953"/>
      <c r="S1946" s="953"/>
      <c r="T1946" s="953"/>
      <c r="U1946" s="953"/>
      <c r="V1946" s="953"/>
      <c r="W1946" s="953"/>
      <c r="X1946" s="268"/>
      <c r="Y1946" s="268"/>
      <c r="Z1946" s="267"/>
      <c r="AA1946" s="268"/>
      <c r="AB1946" s="268"/>
      <c r="AC1946" s="269"/>
      <c r="AD1946" s="267"/>
      <c r="AE1946" s="268"/>
      <c r="AF1946" s="268"/>
      <c r="AG1946" s="269"/>
    </row>
    <row r="1947" spans="1:33" s="29" customFormat="1" ht="13.5" customHeight="1" x14ac:dyDescent="0.2">
      <c r="A1947" s="43"/>
      <c r="B1947" s="43"/>
      <c r="C1947" s="1728"/>
      <c r="D1947" s="1728"/>
      <c r="E1947" s="110"/>
      <c r="F1947" s="106"/>
      <c r="G1947" s="263" t="s">
        <v>313</v>
      </c>
      <c r="H1947" s="263"/>
      <c r="I1947" s="264" t="s">
        <v>314</v>
      </c>
      <c r="J1947" s="265"/>
      <c r="K1947" s="265"/>
      <c r="L1947" s="265"/>
      <c r="M1947" s="265"/>
      <c r="N1947" s="265"/>
      <c r="O1947" s="265"/>
      <c r="P1947" s="265"/>
      <c r="Q1947" s="266"/>
      <c r="R1947" s="953">
        <f>SUM(R1944:R1945)</f>
        <v>300000</v>
      </c>
      <c r="S1947" s="953"/>
      <c r="T1947" s="953"/>
      <c r="U1947" s="953">
        <f>SUM(U1944:U1945)</f>
        <v>0</v>
      </c>
      <c r="V1947" s="953"/>
      <c r="W1947" s="953"/>
      <c r="X1947" s="1345">
        <f t="shared" si="110"/>
        <v>0</v>
      </c>
      <c r="Y1947" s="1345"/>
      <c r="Z1947" s="267"/>
      <c r="AA1947" s="268"/>
      <c r="AB1947" s="268"/>
      <c r="AC1947" s="269"/>
      <c r="AD1947" s="267">
        <f t="shared" si="96"/>
        <v>0</v>
      </c>
      <c r="AE1947" s="268"/>
      <c r="AF1947" s="268"/>
      <c r="AG1947" s="269"/>
    </row>
    <row r="1948" spans="1:33" s="29" customFormat="1" ht="13.5" customHeight="1" x14ac:dyDescent="0.2">
      <c r="A1948" s="43"/>
      <c r="B1948" s="43"/>
      <c r="C1948" s="1728"/>
      <c r="D1948" s="1728"/>
      <c r="E1948" s="110"/>
      <c r="F1948" s="106"/>
      <c r="G1948" s="1392"/>
      <c r="H1948" s="1392"/>
      <c r="I1948" s="1034" t="s">
        <v>837</v>
      </c>
      <c r="J1948" s="1035"/>
      <c r="K1948" s="1035"/>
      <c r="L1948" s="1035"/>
      <c r="M1948" s="1035"/>
      <c r="N1948" s="1035"/>
      <c r="O1948" s="1035"/>
      <c r="P1948" s="1035"/>
      <c r="Q1948" s="1036"/>
      <c r="R1948" s="1401">
        <f>SUM(R1947)</f>
        <v>300000</v>
      </c>
      <c r="S1948" s="1401"/>
      <c r="T1948" s="1401"/>
      <c r="U1948" s="1401">
        <f>SUM(U1947)</f>
        <v>0</v>
      </c>
      <c r="V1948" s="1401"/>
      <c r="W1948" s="1401"/>
      <c r="X1948" s="1386">
        <f t="shared" si="110"/>
        <v>0</v>
      </c>
      <c r="Y1948" s="1386"/>
      <c r="Z1948" s="991"/>
      <c r="AA1948" s="992"/>
      <c r="AB1948" s="992"/>
      <c r="AC1948" s="993"/>
      <c r="AD1948" s="991">
        <f t="shared" si="96"/>
        <v>0</v>
      </c>
      <c r="AE1948" s="992"/>
      <c r="AF1948" s="992"/>
      <c r="AG1948" s="993"/>
    </row>
    <row r="1949" spans="1:33" s="29" customFormat="1" ht="17.25" customHeight="1" x14ac:dyDescent="0.2">
      <c r="A1949" s="43"/>
      <c r="B1949" s="43"/>
      <c r="C1949" s="1627" t="s">
        <v>1248</v>
      </c>
      <c r="D1949" s="1628"/>
      <c r="E1949" s="130"/>
      <c r="F1949" s="106"/>
      <c r="G1949" s="1791"/>
      <c r="H1949" s="1792"/>
      <c r="I1949" s="1034" t="s">
        <v>1218</v>
      </c>
      <c r="J1949" s="1035"/>
      <c r="K1949" s="1035"/>
      <c r="L1949" s="1035"/>
      <c r="M1949" s="1035"/>
      <c r="N1949" s="1035"/>
      <c r="O1949" s="1035"/>
      <c r="P1949" s="1035"/>
      <c r="Q1949" s="1035"/>
      <c r="R1949" s="1401"/>
      <c r="S1949" s="1401"/>
      <c r="T1949" s="1401"/>
      <c r="U1949" s="1401"/>
      <c r="V1949" s="1401"/>
      <c r="W1949" s="1401"/>
      <c r="X1949" s="992"/>
      <c r="Y1949" s="992"/>
      <c r="Z1949" s="991"/>
      <c r="AA1949" s="992"/>
      <c r="AB1949" s="992"/>
      <c r="AC1949" s="992"/>
      <c r="AD1949" s="991"/>
      <c r="AE1949" s="992"/>
      <c r="AF1949" s="992"/>
      <c r="AG1949" s="992"/>
    </row>
    <row r="1950" spans="1:33" s="29" customFormat="1" ht="13.5" customHeight="1" x14ac:dyDescent="0.2">
      <c r="A1950" s="43"/>
      <c r="B1950" s="43"/>
      <c r="C1950" s="1366"/>
      <c r="D1950" s="1367"/>
      <c r="E1950" s="53">
        <v>810</v>
      </c>
      <c r="F1950" s="42"/>
      <c r="G1950" s="1555"/>
      <c r="H1950" s="1556"/>
      <c r="I1950" s="961" t="s">
        <v>530</v>
      </c>
      <c r="J1950" s="962"/>
      <c r="K1950" s="962"/>
      <c r="L1950" s="962"/>
      <c r="M1950" s="962"/>
      <c r="N1950" s="962"/>
      <c r="O1950" s="962"/>
      <c r="P1950" s="962"/>
      <c r="Q1950" s="962"/>
      <c r="R1950" s="953"/>
      <c r="S1950" s="953"/>
      <c r="T1950" s="953"/>
      <c r="U1950" s="953"/>
      <c r="V1950" s="953"/>
      <c r="W1950" s="953"/>
      <c r="X1950" s="268"/>
      <c r="Y1950" s="268"/>
      <c r="Z1950" s="267"/>
      <c r="AA1950" s="268"/>
      <c r="AB1950" s="268"/>
      <c r="AC1950" s="268"/>
      <c r="AD1950" s="267"/>
      <c r="AE1950" s="268"/>
      <c r="AF1950" s="268"/>
      <c r="AG1950" s="268"/>
    </row>
    <row r="1951" spans="1:33" s="29" customFormat="1" ht="13.5" customHeight="1" x14ac:dyDescent="0.2">
      <c r="A1951" s="43"/>
      <c r="B1951" s="43"/>
      <c r="C1951" s="1366"/>
      <c r="D1951" s="1367"/>
      <c r="E1951" s="53"/>
      <c r="F1951" s="42" t="s">
        <v>1966</v>
      </c>
      <c r="G1951" s="1368">
        <v>511</v>
      </c>
      <c r="H1951" s="1369"/>
      <c r="I1951" s="264" t="s">
        <v>138</v>
      </c>
      <c r="J1951" s="265"/>
      <c r="K1951" s="265"/>
      <c r="L1951" s="265"/>
      <c r="M1951" s="265"/>
      <c r="N1951" s="265"/>
      <c r="O1951" s="265"/>
      <c r="P1951" s="265"/>
      <c r="Q1951" s="265"/>
      <c r="R1951" s="953">
        <v>41238836.729999997</v>
      </c>
      <c r="S1951" s="953"/>
      <c r="T1951" s="953"/>
      <c r="U1951" s="953">
        <v>19630120.780000001</v>
      </c>
      <c r="V1951" s="953"/>
      <c r="W1951" s="953"/>
      <c r="X1951" s="268">
        <f t="shared" si="110"/>
        <v>0.47601053610029903</v>
      </c>
      <c r="Y1951" s="268"/>
      <c r="Z1951" s="267"/>
      <c r="AA1951" s="268"/>
      <c r="AB1951" s="268"/>
      <c r="AC1951" s="268"/>
      <c r="AD1951" s="267">
        <f t="shared" si="96"/>
        <v>19630120.780000001</v>
      </c>
      <c r="AE1951" s="268"/>
      <c r="AF1951" s="268"/>
      <c r="AG1951" s="268"/>
    </row>
    <row r="1952" spans="1:33" s="29" customFormat="1" ht="13.5" customHeight="1" x14ac:dyDescent="0.2">
      <c r="A1952" s="43"/>
      <c r="B1952" s="43"/>
      <c r="C1952" s="1545"/>
      <c r="D1952" s="1546"/>
      <c r="E1952" s="110"/>
      <c r="F1952" s="106" t="s">
        <v>1340</v>
      </c>
      <c r="G1952" s="1368">
        <v>423</v>
      </c>
      <c r="H1952" s="1369"/>
      <c r="I1952" s="264" t="s">
        <v>117</v>
      </c>
      <c r="J1952" s="265"/>
      <c r="K1952" s="265"/>
      <c r="L1952" s="265"/>
      <c r="M1952" s="265"/>
      <c r="N1952" s="265"/>
      <c r="O1952" s="265"/>
      <c r="P1952" s="265"/>
      <c r="Q1952" s="265"/>
      <c r="R1952" s="953">
        <v>2649066.6</v>
      </c>
      <c r="S1952" s="953"/>
      <c r="T1952" s="953"/>
      <c r="U1952" s="953">
        <v>2639923</v>
      </c>
      <c r="V1952" s="953"/>
      <c r="W1952" s="953"/>
      <c r="X1952" s="1345">
        <f t="shared" si="110"/>
        <v>0.99654836915009981</v>
      </c>
      <c r="Y1952" s="1345"/>
      <c r="Z1952" s="267"/>
      <c r="AA1952" s="268"/>
      <c r="AB1952" s="268"/>
      <c r="AC1952" s="268"/>
      <c r="AD1952" s="267">
        <f t="shared" si="96"/>
        <v>2639923</v>
      </c>
      <c r="AE1952" s="268"/>
      <c r="AF1952" s="268"/>
      <c r="AG1952" s="268"/>
    </row>
    <row r="1953" spans="1:33" s="29" customFormat="1" ht="13.5" customHeight="1" x14ac:dyDescent="0.2">
      <c r="A1953" s="43"/>
      <c r="B1953" s="43"/>
      <c r="C1953" s="1545"/>
      <c r="D1953" s="1546"/>
      <c r="E1953" s="110"/>
      <c r="F1953" s="106"/>
      <c r="G1953" s="1368"/>
      <c r="H1953" s="1369"/>
      <c r="I1953" s="1542" t="s">
        <v>1266</v>
      </c>
      <c r="J1953" s="1543"/>
      <c r="K1953" s="1543"/>
      <c r="L1953" s="1543"/>
      <c r="M1953" s="1543"/>
      <c r="N1953" s="1543"/>
      <c r="O1953" s="1543"/>
      <c r="P1953" s="1543"/>
      <c r="Q1953" s="1543"/>
      <c r="R1953" s="953"/>
      <c r="S1953" s="953"/>
      <c r="T1953" s="953"/>
      <c r="U1953" s="953"/>
      <c r="V1953" s="953"/>
      <c r="W1953" s="953"/>
      <c r="X1953" s="268"/>
      <c r="Y1953" s="268"/>
      <c r="Z1953" s="267"/>
      <c r="AA1953" s="268"/>
      <c r="AB1953" s="268"/>
      <c r="AC1953" s="268"/>
      <c r="AD1953" s="267"/>
      <c r="AE1953" s="268"/>
      <c r="AF1953" s="268"/>
      <c r="AG1953" s="268"/>
    </row>
    <row r="1954" spans="1:33" s="29" customFormat="1" ht="13.5" customHeight="1" x14ac:dyDescent="0.2">
      <c r="A1954" s="43"/>
      <c r="B1954" s="43"/>
      <c r="C1954" s="1545"/>
      <c r="D1954" s="1546"/>
      <c r="E1954" s="110"/>
      <c r="F1954" s="106"/>
      <c r="G1954" s="995" t="s">
        <v>313</v>
      </c>
      <c r="H1954" s="996"/>
      <c r="I1954" s="264" t="s">
        <v>314</v>
      </c>
      <c r="J1954" s="265"/>
      <c r="K1954" s="265"/>
      <c r="L1954" s="265"/>
      <c r="M1954" s="265"/>
      <c r="N1954" s="265"/>
      <c r="O1954" s="265"/>
      <c r="P1954" s="265"/>
      <c r="Q1954" s="265"/>
      <c r="R1954" s="953">
        <v>505000</v>
      </c>
      <c r="S1954" s="953"/>
      <c r="T1954" s="953"/>
      <c r="U1954" s="953">
        <v>505000</v>
      </c>
      <c r="V1954" s="953"/>
      <c r="W1954" s="953"/>
      <c r="X1954" s="1345">
        <f t="shared" si="110"/>
        <v>1</v>
      </c>
      <c r="Y1954" s="1345"/>
      <c r="Z1954" s="267"/>
      <c r="AA1954" s="268"/>
      <c r="AB1954" s="268"/>
      <c r="AC1954" s="268"/>
      <c r="AD1954" s="267"/>
      <c r="AE1954" s="268"/>
      <c r="AF1954" s="268"/>
      <c r="AG1954" s="268"/>
    </row>
    <row r="1955" spans="1:33" s="29" customFormat="1" ht="13.5" customHeight="1" x14ac:dyDescent="0.2">
      <c r="A1955" s="43"/>
      <c r="B1955" s="43"/>
      <c r="C1955" s="1545"/>
      <c r="D1955" s="1546"/>
      <c r="E1955" s="110"/>
      <c r="F1955" s="106"/>
      <c r="G1955" s="995" t="s">
        <v>1214</v>
      </c>
      <c r="H1955" s="996"/>
      <c r="I1955" s="264" t="s">
        <v>1215</v>
      </c>
      <c r="J1955" s="265"/>
      <c r="K1955" s="265"/>
      <c r="L1955" s="265"/>
      <c r="M1955" s="265"/>
      <c r="N1955" s="265"/>
      <c r="O1955" s="265"/>
      <c r="P1955" s="265"/>
      <c r="Q1955" s="265"/>
      <c r="R1955" s="953">
        <v>41000000</v>
      </c>
      <c r="S1955" s="953"/>
      <c r="T1955" s="953"/>
      <c r="U1955" s="953">
        <v>19391284.050000001</v>
      </c>
      <c r="V1955" s="953"/>
      <c r="W1955" s="953"/>
      <c r="X1955" s="1345">
        <f t="shared" si="110"/>
        <v>0.47295814756097565</v>
      </c>
      <c r="Y1955" s="1345"/>
      <c r="Z1955" s="267"/>
      <c r="AA1955" s="268"/>
      <c r="AB1955" s="268"/>
      <c r="AC1955" s="268"/>
      <c r="AD1955" s="267">
        <f t="shared" si="96"/>
        <v>19391284.050000001</v>
      </c>
      <c r="AE1955" s="268"/>
      <c r="AF1955" s="268"/>
      <c r="AG1955" s="268"/>
    </row>
    <row r="1956" spans="1:33" s="29" customFormat="1" ht="25.5" customHeight="1" x14ac:dyDescent="0.2">
      <c r="A1956" s="43"/>
      <c r="B1956" s="43"/>
      <c r="C1956" s="1545"/>
      <c r="D1956" s="1546"/>
      <c r="E1956" s="110"/>
      <c r="F1956" s="106"/>
      <c r="G1956" s="995" t="s">
        <v>1315</v>
      </c>
      <c r="H1956" s="996"/>
      <c r="I1956" s="264" t="s">
        <v>1341</v>
      </c>
      <c r="J1956" s="265"/>
      <c r="K1956" s="265"/>
      <c r="L1956" s="265"/>
      <c r="M1956" s="265"/>
      <c r="N1956" s="265"/>
      <c r="O1956" s="265"/>
      <c r="P1956" s="265"/>
      <c r="Q1956" s="265"/>
      <c r="R1956" s="953">
        <v>776009.73</v>
      </c>
      <c r="S1956" s="953"/>
      <c r="T1956" s="953"/>
      <c r="U1956" s="953">
        <v>776009.73</v>
      </c>
      <c r="V1956" s="953"/>
      <c r="W1956" s="953"/>
      <c r="X1956" s="1345">
        <f t="shared" si="110"/>
        <v>1</v>
      </c>
      <c r="Y1956" s="1345"/>
      <c r="Z1956" s="267"/>
      <c r="AA1956" s="268"/>
      <c r="AB1956" s="268"/>
      <c r="AC1956" s="268"/>
      <c r="AD1956" s="267">
        <f t="shared" ref="AD1956" si="111">U1956+Z1956</f>
        <v>776009.73</v>
      </c>
      <c r="AE1956" s="268"/>
      <c r="AF1956" s="268"/>
      <c r="AG1956" s="268"/>
    </row>
    <row r="1957" spans="1:33" s="29" customFormat="1" ht="18" customHeight="1" x14ac:dyDescent="0.2">
      <c r="A1957" s="43"/>
      <c r="B1957" s="43"/>
      <c r="C1957" s="1545"/>
      <c r="D1957" s="1546"/>
      <c r="E1957" s="110"/>
      <c r="F1957" s="106"/>
      <c r="G1957" s="995" t="s">
        <v>1342</v>
      </c>
      <c r="H1957" s="996"/>
      <c r="I1957" s="264" t="s">
        <v>1343</v>
      </c>
      <c r="J1957" s="265"/>
      <c r="K1957" s="265"/>
      <c r="L1957" s="265"/>
      <c r="M1957" s="265"/>
      <c r="N1957" s="265"/>
      <c r="O1957" s="265"/>
      <c r="P1957" s="265"/>
      <c r="Q1957" s="265"/>
      <c r="R1957" s="953">
        <v>1606893.6</v>
      </c>
      <c r="S1957" s="953"/>
      <c r="T1957" s="953"/>
      <c r="U1957" s="953">
        <v>1597750</v>
      </c>
      <c r="V1957" s="953"/>
      <c r="W1957" s="953"/>
      <c r="X1957" s="1345">
        <f t="shared" si="110"/>
        <v>0.99430976637158797</v>
      </c>
      <c r="Y1957" s="1345"/>
      <c r="Z1957" s="267"/>
      <c r="AA1957" s="268"/>
      <c r="AB1957" s="268"/>
      <c r="AC1957" s="268"/>
      <c r="AD1957" s="267">
        <f t="shared" ref="AD1957" si="112">U1957+Z1957</f>
        <v>1597750</v>
      </c>
      <c r="AE1957" s="268"/>
      <c r="AF1957" s="268"/>
      <c r="AG1957" s="268"/>
    </row>
    <row r="1958" spans="1:33" s="29" customFormat="1" ht="13.5" customHeight="1" x14ac:dyDescent="0.2">
      <c r="A1958" s="43"/>
      <c r="B1958" s="43"/>
      <c r="C1958" s="1545"/>
      <c r="D1958" s="1546"/>
      <c r="E1958" s="110"/>
      <c r="F1958" s="106"/>
      <c r="G1958" s="1368"/>
      <c r="H1958" s="1369"/>
      <c r="I1958" s="1034" t="s">
        <v>1219</v>
      </c>
      <c r="J1958" s="1035"/>
      <c r="K1958" s="1035"/>
      <c r="L1958" s="1035"/>
      <c r="M1958" s="1035"/>
      <c r="N1958" s="1035"/>
      <c r="O1958" s="1035"/>
      <c r="P1958" s="1035"/>
      <c r="Q1958" s="1035"/>
      <c r="R1958" s="1401">
        <f>R1954+R1955+R1956+R1957</f>
        <v>43887903.329999998</v>
      </c>
      <c r="S1958" s="1401"/>
      <c r="T1958" s="1401"/>
      <c r="U1958" s="1401">
        <f>U1954+U1955+U1956+U1957</f>
        <v>22270043.780000001</v>
      </c>
      <c r="V1958" s="1401"/>
      <c r="W1958" s="1401"/>
      <c r="X1958" s="1386">
        <f t="shared" si="110"/>
        <v>0.50743011377299263</v>
      </c>
      <c r="Y1958" s="1386"/>
      <c r="Z1958" s="991"/>
      <c r="AA1958" s="992"/>
      <c r="AB1958" s="992"/>
      <c r="AC1958" s="992"/>
      <c r="AD1958" s="991">
        <f t="shared" si="96"/>
        <v>22270043.780000001</v>
      </c>
      <c r="AE1958" s="992"/>
      <c r="AF1958" s="992"/>
      <c r="AG1958" s="992"/>
    </row>
    <row r="1959" spans="1:33" s="29" customFormat="1" ht="51.75" customHeight="1" x14ac:dyDescent="0.2">
      <c r="A1959" s="43"/>
      <c r="B1959" s="43"/>
      <c r="C1959" s="1627" t="s">
        <v>790</v>
      </c>
      <c r="D1959" s="1628"/>
      <c r="E1959" s="130"/>
      <c r="F1959" s="106"/>
      <c r="G1959" s="1791"/>
      <c r="H1959" s="1792"/>
      <c r="I1959" s="1034" t="s">
        <v>1229</v>
      </c>
      <c r="J1959" s="1035"/>
      <c r="K1959" s="1035"/>
      <c r="L1959" s="1035"/>
      <c r="M1959" s="1035"/>
      <c r="N1959" s="1035"/>
      <c r="O1959" s="1035"/>
      <c r="P1959" s="1035"/>
      <c r="Q1959" s="1035"/>
      <c r="R1959" s="1401"/>
      <c r="S1959" s="1401"/>
      <c r="T1959" s="1401"/>
      <c r="U1959" s="1401"/>
      <c r="V1959" s="1401"/>
      <c r="W1959" s="1401"/>
      <c r="X1959" s="992"/>
      <c r="Y1959" s="992"/>
      <c r="Z1959" s="991"/>
      <c r="AA1959" s="992"/>
      <c r="AB1959" s="992"/>
      <c r="AC1959" s="992"/>
      <c r="AD1959" s="991"/>
      <c r="AE1959" s="992"/>
      <c r="AF1959" s="992"/>
      <c r="AG1959" s="992"/>
    </row>
    <row r="1960" spans="1:33" s="29" customFormat="1" ht="13.5" customHeight="1" x14ac:dyDescent="0.2">
      <c r="A1960" s="43"/>
      <c r="B1960" s="43"/>
      <c r="C1960" s="1366"/>
      <c r="D1960" s="1367"/>
      <c r="E1960" s="53">
        <v>810</v>
      </c>
      <c r="F1960" s="42"/>
      <c r="G1960" s="1555"/>
      <c r="H1960" s="1556"/>
      <c r="I1960" s="961" t="s">
        <v>530</v>
      </c>
      <c r="J1960" s="962"/>
      <c r="K1960" s="962"/>
      <c r="L1960" s="962"/>
      <c r="M1960" s="962"/>
      <c r="N1960" s="962"/>
      <c r="O1960" s="962"/>
      <c r="P1960" s="962"/>
      <c r="Q1960" s="962"/>
      <c r="R1960" s="953"/>
      <c r="S1960" s="953"/>
      <c r="T1960" s="953"/>
      <c r="U1960" s="953"/>
      <c r="V1960" s="953"/>
      <c r="W1960" s="953"/>
      <c r="X1960" s="268"/>
      <c r="Y1960" s="268"/>
      <c r="Z1960" s="267"/>
      <c r="AA1960" s="268"/>
      <c r="AB1960" s="268"/>
      <c r="AC1960" s="268"/>
      <c r="AD1960" s="267"/>
      <c r="AE1960" s="268"/>
      <c r="AF1960" s="268"/>
      <c r="AG1960" s="268"/>
    </row>
    <row r="1961" spans="1:33" s="29" customFormat="1" ht="13.5" customHeight="1" x14ac:dyDescent="0.2">
      <c r="A1961" s="43"/>
      <c r="B1961" s="43"/>
      <c r="C1961" s="1366"/>
      <c r="D1961" s="1367"/>
      <c r="E1961" s="53"/>
      <c r="F1961" s="42" t="s">
        <v>1376</v>
      </c>
      <c r="G1961" s="1368">
        <v>423</v>
      </c>
      <c r="H1961" s="1369"/>
      <c r="I1961" s="264" t="s">
        <v>117</v>
      </c>
      <c r="J1961" s="265"/>
      <c r="K1961" s="265"/>
      <c r="L1961" s="265"/>
      <c r="M1961" s="265"/>
      <c r="N1961" s="265"/>
      <c r="O1961" s="265"/>
      <c r="P1961" s="265"/>
      <c r="Q1961" s="265"/>
      <c r="R1961" s="953">
        <v>396506.4</v>
      </c>
      <c r="S1961" s="953"/>
      <c r="T1961" s="953"/>
      <c r="U1961" s="953">
        <v>396506.4</v>
      </c>
      <c r="V1961" s="953"/>
      <c r="W1961" s="953"/>
      <c r="X1961" s="2121">
        <f t="shared" si="110"/>
        <v>1</v>
      </c>
      <c r="Y1961" s="2121"/>
      <c r="Z1961" s="267"/>
      <c r="AA1961" s="268"/>
      <c r="AB1961" s="268"/>
      <c r="AC1961" s="268"/>
      <c r="AD1961" s="267">
        <f t="shared" si="96"/>
        <v>396506.4</v>
      </c>
      <c r="AE1961" s="268"/>
      <c r="AF1961" s="268"/>
      <c r="AG1961" s="268"/>
    </row>
    <row r="1962" spans="1:33" s="29" customFormat="1" ht="13.5" hidden="1" customHeight="1" x14ac:dyDescent="0.2">
      <c r="A1962" s="43"/>
      <c r="B1962" s="43"/>
      <c r="C1962" s="1545"/>
      <c r="D1962" s="1546"/>
      <c r="E1962" s="110"/>
      <c r="F1962" s="106"/>
      <c r="G1962" s="1368">
        <v>512</v>
      </c>
      <c r="H1962" s="1369"/>
      <c r="I1962" s="264" t="s">
        <v>139</v>
      </c>
      <c r="J1962" s="265"/>
      <c r="K1962" s="265"/>
      <c r="L1962" s="265"/>
      <c r="M1962" s="265"/>
      <c r="N1962" s="265"/>
      <c r="O1962" s="265"/>
      <c r="P1962" s="265"/>
      <c r="Q1962" s="265"/>
      <c r="R1962" s="953">
        <v>0</v>
      </c>
      <c r="S1962" s="953"/>
      <c r="T1962" s="953"/>
      <c r="U1962" s="953"/>
      <c r="V1962" s="953"/>
      <c r="W1962" s="953"/>
      <c r="X1962" s="1345" t="e">
        <f t="shared" si="110"/>
        <v>#DIV/0!</v>
      </c>
      <c r="Y1962" s="1345"/>
      <c r="Z1962" s="267"/>
      <c r="AA1962" s="268"/>
      <c r="AB1962" s="268"/>
      <c r="AC1962" s="268"/>
      <c r="AD1962" s="267">
        <f t="shared" ref="AD1962:AD1964" si="113">U1962+Z1962</f>
        <v>0</v>
      </c>
      <c r="AE1962" s="268"/>
      <c r="AF1962" s="268"/>
      <c r="AG1962" s="268"/>
    </row>
    <row r="1963" spans="1:33" s="29" customFormat="1" ht="13.5" customHeight="1" x14ac:dyDescent="0.2">
      <c r="A1963" s="43"/>
      <c r="B1963" s="43"/>
      <c r="C1963" s="1545"/>
      <c r="D1963" s="1546"/>
      <c r="E1963" s="110"/>
      <c r="F1963" s="106"/>
      <c r="G1963" s="1368"/>
      <c r="H1963" s="1369"/>
      <c r="I1963" s="1542" t="s">
        <v>1267</v>
      </c>
      <c r="J1963" s="1543"/>
      <c r="K1963" s="1543"/>
      <c r="L1963" s="1543"/>
      <c r="M1963" s="1543"/>
      <c r="N1963" s="1543"/>
      <c r="O1963" s="1543"/>
      <c r="P1963" s="1543"/>
      <c r="Q1963" s="1543"/>
      <c r="R1963" s="953"/>
      <c r="S1963" s="953"/>
      <c r="T1963" s="953"/>
      <c r="U1963" s="953"/>
      <c r="V1963" s="953"/>
      <c r="W1963" s="953"/>
      <c r="X1963" s="268"/>
      <c r="Y1963" s="268"/>
      <c r="Z1963" s="267"/>
      <c r="AA1963" s="268"/>
      <c r="AB1963" s="268"/>
      <c r="AC1963" s="268"/>
      <c r="AD1963" s="267"/>
      <c r="AE1963" s="268"/>
      <c r="AF1963" s="268"/>
      <c r="AG1963" s="268"/>
    </row>
    <row r="1964" spans="1:33" s="29" customFormat="1" ht="13.5" customHeight="1" x14ac:dyDescent="0.2">
      <c r="A1964" s="43"/>
      <c r="B1964" s="43"/>
      <c r="C1964" s="1545"/>
      <c r="D1964" s="1546"/>
      <c r="E1964" s="110"/>
      <c r="F1964" s="106"/>
      <c r="G1964" s="995" t="s">
        <v>313</v>
      </c>
      <c r="H1964" s="996"/>
      <c r="I1964" s="264" t="s">
        <v>314</v>
      </c>
      <c r="J1964" s="265"/>
      <c r="K1964" s="265"/>
      <c r="L1964" s="265"/>
      <c r="M1964" s="265"/>
      <c r="N1964" s="265"/>
      <c r="O1964" s="265"/>
      <c r="P1964" s="265"/>
      <c r="Q1964" s="265"/>
      <c r="R1964" s="953">
        <f>R1961</f>
        <v>396506.4</v>
      </c>
      <c r="S1964" s="953"/>
      <c r="T1964" s="953"/>
      <c r="U1964" s="953">
        <f>U1961</f>
        <v>396506.4</v>
      </c>
      <c r="V1964" s="953"/>
      <c r="W1964" s="953"/>
      <c r="X1964" s="1345">
        <f t="shared" si="110"/>
        <v>1</v>
      </c>
      <c r="Y1964" s="1345"/>
      <c r="Z1964" s="267"/>
      <c r="AA1964" s="268"/>
      <c r="AB1964" s="268"/>
      <c r="AC1964" s="268"/>
      <c r="AD1964" s="267">
        <f t="shared" si="113"/>
        <v>396506.4</v>
      </c>
      <c r="AE1964" s="268"/>
      <c r="AF1964" s="268"/>
      <c r="AG1964" s="268"/>
    </row>
    <row r="1965" spans="1:33" s="29" customFormat="1" ht="13.5" customHeight="1" x14ac:dyDescent="0.2">
      <c r="A1965" s="43"/>
      <c r="B1965" s="43"/>
      <c r="C1965" s="1545"/>
      <c r="D1965" s="1546"/>
      <c r="E1965" s="110"/>
      <c r="F1965" s="106"/>
      <c r="G1965" s="995" t="s">
        <v>1214</v>
      </c>
      <c r="H1965" s="996"/>
      <c r="I1965" s="264" t="s">
        <v>1215</v>
      </c>
      <c r="J1965" s="265"/>
      <c r="K1965" s="265"/>
      <c r="L1965" s="265"/>
      <c r="M1965" s="265"/>
      <c r="N1965" s="265"/>
      <c r="O1965" s="265"/>
      <c r="P1965" s="265"/>
      <c r="Q1965" s="265"/>
      <c r="R1965" s="953">
        <v>0</v>
      </c>
      <c r="S1965" s="953"/>
      <c r="T1965" s="953"/>
      <c r="U1965" s="953">
        <v>0</v>
      </c>
      <c r="V1965" s="953"/>
      <c r="W1965" s="953"/>
      <c r="X1965" s="1345"/>
      <c r="Y1965" s="1345"/>
      <c r="Z1965" s="267"/>
      <c r="AA1965" s="268"/>
      <c r="AB1965" s="268"/>
      <c r="AC1965" s="268"/>
      <c r="AD1965" s="267">
        <f t="shared" si="96"/>
        <v>0</v>
      </c>
      <c r="AE1965" s="268"/>
      <c r="AF1965" s="268"/>
      <c r="AG1965" s="268"/>
    </row>
    <row r="1966" spans="1:33" s="29" customFormat="1" ht="13.5" customHeight="1" x14ac:dyDescent="0.2">
      <c r="A1966" s="43"/>
      <c r="B1966" s="43"/>
      <c r="C1966" s="1545"/>
      <c r="D1966" s="1546"/>
      <c r="E1966" s="110"/>
      <c r="F1966" s="106"/>
      <c r="G1966" s="1368"/>
      <c r="H1966" s="1369"/>
      <c r="I1966" s="1034" t="s">
        <v>1219</v>
      </c>
      <c r="J1966" s="1035"/>
      <c r="K1966" s="1035"/>
      <c r="L1966" s="1035"/>
      <c r="M1966" s="1035"/>
      <c r="N1966" s="1035"/>
      <c r="O1966" s="1035"/>
      <c r="P1966" s="1035"/>
      <c r="Q1966" s="1035"/>
      <c r="R1966" s="1401">
        <f>R1965+R1964</f>
        <v>396506.4</v>
      </c>
      <c r="S1966" s="1401"/>
      <c r="T1966" s="1401"/>
      <c r="U1966" s="1401">
        <f>U1965+U1964</f>
        <v>396506.4</v>
      </c>
      <c r="V1966" s="1401"/>
      <c r="W1966" s="1401"/>
      <c r="X1966" s="1386">
        <f t="shared" si="110"/>
        <v>1</v>
      </c>
      <c r="Y1966" s="1386"/>
      <c r="Z1966" s="991"/>
      <c r="AA1966" s="992"/>
      <c r="AB1966" s="992"/>
      <c r="AC1966" s="992"/>
      <c r="AD1966" s="991">
        <f t="shared" ref="AD1966:AD2038" si="114">U1966+Z1966</f>
        <v>396506.4</v>
      </c>
      <c r="AE1966" s="992"/>
      <c r="AF1966" s="992"/>
      <c r="AG1966" s="992"/>
    </row>
    <row r="1967" spans="1:33" s="29" customFormat="1" ht="26.25" customHeight="1" x14ac:dyDescent="0.2">
      <c r="A1967" s="43"/>
      <c r="B1967" s="43"/>
      <c r="C1967" s="1627" t="s">
        <v>1968</v>
      </c>
      <c r="D1967" s="1628"/>
      <c r="E1967" s="130"/>
      <c r="F1967" s="106"/>
      <c r="G1967" s="1791"/>
      <c r="H1967" s="1792"/>
      <c r="I1967" s="1034" t="s">
        <v>1967</v>
      </c>
      <c r="J1967" s="1035"/>
      <c r="K1967" s="1035"/>
      <c r="L1967" s="1035"/>
      <c r="M1967" s="1035"/>
      <c r="N1967" s="1035"/>
      <c r="O1967" s="1035"/>
      <c r="P1967" s="1035"/>
      <c r="Q1967" s="1035"/>
      <c r="R1967" s="1401"/>
      <c r="S1967" s="1401"/>
      <c r="T1967" s="1401"/>
      <c r="U1967" s="1401"/>
      <c r="V1967" s="1401"/>
      <c r="W1967" s="1401"/>
      <c r="X1967" s="992"/>
      <c r="Y1967" s="992"/>
      <c r="Z1967" s="991"/>
      <c r="AA1967" s="992"/>
      <c r="AB1967" s="992"/>
      <c r="AC1967" s="992"/>
      <c r="AD1967" s="991"/>
      <c r="AE1967" s="992"/>
      <c r="AF1967" s="992"/>
      <c r="AG1967" s="992"/>
    </row>
    <row r="1968" spans="1:33" s="29" customFormat="1" ht="13.5" customHeight="1" x14ac:dyDescent="0.2">
      <c r="A1968" s="43"/>
      <c r="B1968" s="43"/>
      <c r="C1968" s="1366"/>
      <c r="D1968" s="1367"/>
      <c r="E1968" s="53">
        <v>810</v>
      </c>
      <c r="F1968" s="42"/>
      <c r="G1968" s="1555"/>
      <c r="H1968" s="1556"/>
      <c r="I1968" s="961" t="s">
        <v>530</v>
      </c>
      <c r="J1968" s="962"/>
      <c r="K1968" s="962"/>
      <c r="L1968" s="962"/>
      <c r="M1968" s="962"/>
      <c r="N1968" s="962"/>
      <c r="O1968" s="962"/>
      <c r="P1968" s="962"/>
      <c r="Q1968" s="962"/>
      <c r="R1968" s="953"/>
      <c r="S1968" s="953"/>
      <c r="T1968" s="953"/>
      <c r="U1968" s="953"/>
      <c r="V1968" s="953"/>
      <c r="W1968" s="953"/>
      <c r="X1968" s="268"/>
      <c r="Y1968" s="268"/>
      <c r="Z1968" s="267"/>
      <c r="AA1968" s="268"/>
      <c r="AB1968" s="268"/>
      <c r="AC1968" s="268"/>
      <c r="AD1968" s="267"/>
      <c r="AE1968" s="268"/>
      <c r="AF1968" s="268"/>
      <c r="AG1968" s="268"/>
    </row>
    <row r="1969" spans="1:33" s="29" customFormat="1" ht="13.5" customHeight="1" x14ac:dyDescent="0.2">
      <c r="A1969" s="43"/>
      <c r="B1969" s="43"/>
      <c r="C1969" s="1366"/>
      <c r="D1969" s="1367"/>
      <c r="E1969" s="53"/>
      <c r="F1969" s="42" t="s">
        <v>1969</v>
      </c>
      <c r="G1969" s="1368">
        <v>511</v>
      </c>
      <c r="H1969" s="1369"/>
      <c r="I1969" s="264" t="s">
        <v>138</v>
      </c>
      <c r="J1969" s="265"/>
      <c r="K1969" s="265"/>
      <c r="L1969" s="265"/>
      <c r="M1969" s="265"/>
      <c r="N1969" s="265"/>
      <c r="O1969" s="265"/>
      <c r="P1969" s="265"/>
      <c r="Q1969" s="265"/>
      <c r="R1969" s="953">
        <v>10230132.48</v>
      </c>
      <c r="S1969" s="953"/>
      <c r="T1969" s="953"/>
      <c r="U1969" s="953">
        <v>10230132.48</v>
      </c>
      <c r="V1969" s="953"/>
      <c r="W1969" s="953"/>
      <c r="X1969" s="1370">
        <f t="shared" ref="X1969" si="115">(U1969/R1969)</f>
        <v>1</v>
      </c>
      <c r="Y1969" s="1370"/>
      <c r="Z1969" s="267"/>
      <c r="AA1969" s="268"/>
      <c r="AB1969" s="268"/>
      <c r="AC1969" s="268"/>
      <c r="AD1969" s="267">
        <f t="shared" ref="AD1969" si="116">U1969+Z1969</f>
        <v>10230132.48</v>
      </c>
      <c r="AE1969" s="268"/>
      <c r="AF1969" s="268"/>
      <c r="AG1969" s="268"/>
    </row>
    <row r="1970" spans="1:33" s="29" customFormat="1" ht="13.5" customHeight="1" x14ac:dyDescent="0.2">
      <c r="A1970" s="43"/>
      <c r="B1970" s="43"/>
      <c r="C1970" s="1545"/>
      <c r="D1970" s="1546"/>
      <c r="E1970" s="110"/>
      <c r="F1970" s="106"/>
      <c r="G1970" s="1368"/>
      <c r="H1970" s="1369"/>
      <c r="I1970" s="1542" t="s">
        <v>1970</v>
      </c>
      <c r="J1970" s="1543"/>
      <c r="K1970" s="1543"/>
      <c r="L1970" s="1543"/>
      <c r="M1970" s="1543"/>
      <c r="N1970" s="1543"/>
      <c r="O1970" s="1543"/>
      <c r="P1970" s="1543"/>
      <c r="Q1970" s="1543"/>
      <c r="R1970" s="953"/>
      <c r="S1970" s="953"/>
      <c r="T1970" s="953"/>
      <c r="U1970" s="953"/>
      <c r="V1970" s="953"/>
      <c r="W1970" s="953"/>
      <c r="X1970" s="268"/>
      <c r="Y1970" s="268"/>
      <c r="Z1970" s="267"/>
      <c r="AA1970" s="268"/>
      <c r="AB1970" s="268"/>
      <c r="AC1970" s="268"/>
      <c r="AD1970" s="267"/>
      <c r="AE1970" s="268"/>
      <c r="AF1970" s="268"/>
      <c r="AG1970" s="268"/>
    </row>
    <row r="1971" spans="1:33" s="29" customFormat="1" ht="13.5" customHeight="1" x14ac:dyDescent="0.2">
      <c r="A1971" s="43"/>
      <c r="B1971" s="43"/>
      <c r="C1971" s="1545"/>
      <c r="D1971" s="1546"/>
      <c r="E1971" s="110"/>
      <c r="F1971" s="106"/>
      <c r="G1971" s="995" t="s">
        <v>313</v>
      </c>
      <c r="H1971" s="996"/>
      <c r="I1971" s="264" t="s">
        <v>314</v>
      </c>
      <c r="J1971" s="265"/>
      <c r="K1971" s="265"/>
      <c r="L1971" s="265"/>
      <c r="M1971" s="265"/>
      <c r="N1971" s="265"/>
      <c r="O1971" s="265"/>
      <c r="P1971" s="265"/>
      <c r="Q1971" s="265"/>
      <c r="R1971" s="953"/>
      <c r="S1971" s="953"/>
      <c r="T1971" s="953"/>
      <c r="U1971" s="953"/>
      <c r="V1971" s="953"/>
      <c r="W1971" s="953"/>
      <c r="X1971" s="1345"/>
      <c r="Y1971" s="1345"/>
      <c r="Z1971" s="267"/>
      <c r="AA1971" s="268"/>
      <c r="AB1971" s="268"/>
      <c r="AC1971" s="268"/>
      <c r="AD1971" s="267"/>
      <c r="AE1971" s="268"/>
      <c r="AF1971" s="268"/>
      <c r="AG1971" s="268"/>
    </row>
    <row r="1972" spans="1:33" s="29" customFormat="1" ht="13.5" customHeight="1" x14ac:dyDescent="0.2">
      <c r="A1972" s="43"/>
      <c r="B1972" s="43"/>
      <c r="C1972" s="1545"/>
      <c r="D1972" s="1546"/>
      <c r="E1972" s="110"/>
      <c r="F1972" s="106"/>
      <c r="G1972" s="995" t="s">
        <v>361</v>
      </c>
      <c r="H1972" s="996"/>
      <c r="I1972" s="264" t="s">
        <v>432</v>
      </c>
      <c r="J1972" s="265"/>
      <c r="K1972" s="265"/>
      <c r="L1972" s="265"/>
      <c r="M1972" s="265"/>
      <c r="N1972" s="265"/>
      <c r="O1972" s="265"/>
      <c r="P1972" s="265"/>
      <c r="Q1972" s="266"/>
      <c r="R1972" s="953">
        <f>R1969</f>
        <v>10230132.48</v>
      </c>
      <c r="S1972" s="953"/>
      <c r="T1972" s="953"/>
      <c r="U1972" s="953">
        <f>U1969</f>
        <v>10230132.48</v>
      </c>
      <c r="V1972" s="953"/>
      <c r="W1972" s="953"/>
      <c r="X1972" s="1345"/>
      <c r="Y1972" s="1345"/>
      <c r="Z1972" s="267"/>
      <c r="AA1972" s="268"/>
      <c r="AB1972" s="268"/>
      <c r="AC1972" s="268"/>
      <c r="AD1972" s="267">
        <f t="shared" ref="AD1972:AD1973" si="117">U1972+Z1972</f>
        <v>10230132.48</v>
      </c>
      <c r="AE1972" s="268"/>
      <c r="AF1972" s="268"/>
      <c r="AG1972" s="268"/>
    </row>
    <row r="1973" spans="1:33" s="29" customFormat="1" ht="13.5" customHeight="1" x14ac:dyDescent="0.2">
      <c r="A1973" s="43"/>
      <c r="B1973" s="43"/>
      <c r="C1973" s="1545"/>
      <c r="D1973" s="1546"/>
      <c r="E1973" s="110"/>
      <c r="F1973" s="106"/>
      <c r="G1973" s="1368"/>
      <c r="H1973" s="1369"/>
      <c r="I1973" s="1034" t="s">
        <v>1971</v>
      </c>
      <c r="J1973" s="1035"/>
      <c r="K1973" s="1035"/>
      <c r="L1973" s="1035"/>
      <c r="M1973" s="1035"/>
      <c r="N1973" s="1035"/>
      <c r="O1973" s="1035"/>
      <c r="P1973" s="1035"/>
      <c r="Q1973" s="1035"/>
      <c r="R1973" s="1401">
        <f>R1972+R1971</f>
        <v>10230132.48</v>
      </c>
      <c r="S1973" s="1401"/>
      <c r="T1973" s="1401"/>
      <c r="U1973" s="1401">
        <f>U1972+U1971</f>
        <v>10230132.48</v>
      </c>
      <c r="V1973" s="1401"/>
      <c r="W1973" s="1401"/>
      <c r="X1973" s="1386">
        <f t="shared" ref="X1973" si="118">(U1973/R1973)</f>
        <v>1</v>
      </c>
      <c r="Y1973" s="1386"/>
      <c r="Z1973" s="991"/>
      <c r="AA1973" s="992"/>
      <c r="AB1973" s="992"/>
      <c r="AC1973" s="992"/>
      <c r="AD1973" s="991">
        <f t="shared" si="117"/>
        <v>10230132.48</v>
      </c>
      <c r="AE1973" s="992"/>
      <c r="AF1973" s="992"/>
      <c r="AG1973" s="992"/>
    </row>
    <row r="1974" spans="1:33" s="29" customFormat="1" ht="14.25" customHeight="1" x14ac:dyDescent="0.2">
      <c r="A1974" s="43"/>
      <c r="B1974" s="43"/>
      <c r="C1974" s="1366"/>
      <c r="D1974" s="1367"/>
      <c r="E1974" s="110"/>
      <c r="F1974" s="106"/>
      <c r="G1974" s="1368"/>
      <c r="H1974" s="1369"/>
      <c r="I1974" s="264" t="s">
        <v>539</v>
      </c>
      <c r="J1974" s="265"/>
      <c r="K1974" s="265"/>
      <c r="L1974" s="265"/>
      <c r="M1974" s="265"/>
      <c r="N1974" s="265"/>
      <c r="O1974" s="265"/>
      <c r="P1974" s="265"/>
      <c r="Q1974" s="265"/>
      <c r="R1974" s="1401"/>
      <c r="S1974" s="1401"/>
      <c r="T1974" s="1401"/>
      <c r="U1974" s="1401"/>
      <c r="V1974" s="1401"/>
      <c r="W1974" s="1401"/>
      <c r="X1974" s="992"/>
      <c r="Y1974" s="992"/>
      <c r="Z1974" s="991"/>
      <c r="AA1974" s="992"/>
      <c r="AB1974" s="992"/>
      <c r="AC1974" s="992"/>
      <c r="AD1974" s="991"/>
      <c r="AE1974" s="992"/>
      <c r="AF1974" s="992"/>
      <c r="AG1974" s="992"/>
    </row>
    <row r="1975" spans="1:33" s="29" customFormat="1" ht="14.25" customHeight="1" x14ac:dyDescent="0.2">
      <c r="A1975" s="43"/>
      <c r="B1975" s="43"/>
      <c r="C1975" s="1395"/>
      <c r="D1975" s="1395"/>
      <c r="E1975" s="110"/>
      <c r="F1975" s="106"/>
      <c r="G1975" s="263" t="s">
        <v>313</v>
      </c>
      <c r="H1975" s="263"/>
      <c r="I1975" s="264" t="s">
        <v>314</v>
      </c>
      <c r="J1975" s="265"/>
      <c r="K1975" s="265"/>
      <c r="L1975" s="265"/>
      <c r="M1975" s="265"/>
      <c r="N1975" s="265"/>
      <c r="O1975" s="265"/>
      <c r="P1975" s="265"/>
      <c r="Q1975" s="266"/>
      <c r="R1975" s="953">
        <f>+R1927+R1934+R1940+R1947+R1954+R1964</f>
        <v>27381506.399999999</v>
      </c>
      <c r="S1975" s="953"/>
      <c r="T1975" s="953"/>
      <c r="U1975" s="953">
        <f>+U1927+U1934+U1940+U1947+U1954+U1964</f>
        <v>25093332.819999997</v>
      </c>
      <c r="V1975" s="953"/>
      <c r="W1975" s="953"/>
      <c r="X1975" s="1345">
        <f t="shared" si="110"/>
        <v>0.91643361228657594</v>
      </c>
      <c r="Y1975" s="1345"/>
      <c r="Z1975" s="991"/>
      <c r="AA1975" s="992"/>
      <c r="AB1975" s="992"/>
      <c r="AC1975" s="993"/>
      <c r="AD1975" s="267">
        <f t="shared" si="114"/>
        <v>25093332.819999997</v>
      </c>
      <c r="AE1975" s="268"/>
      <c r="AF1975" s="268"/>
      <c r="AG1975" s="269"/>
    </row>
    <row r="1976" spans="1:33" s="29" customFormat="1" ht="14.25" customHeight="1" x14ac:dyDescent="0.2">
      <c r="A1976" s="43"/>
      <c r="B1976" s="43"/>
      <c r="C1976" s="1619"/>
      <c r="D1976" s="1619"/>
      <c r="E1976" s="110"/>
      <c r="F1976" s="106"/>
      <c r="G1976" s="263" t="s">
        <v>361</v>
      </c>
      <c r="H1976" s="263"/>
      <c r="I1976" s="264" t="s">
        <v>432</v>
      </c>
      <c r="J1976" s="265"/>
      <c r="K1976" s="265"/>
      <c r="L1976" s="265"/>
      <c r="M1976" s="265"/>
      <c r="N1976" s="265"/>
      <c r="O1976" s="265"/>
      <c r="P1976" s="265"/>
      <c r="Q1976" s="266"/>
      <c r="R1976" s="953">
        <f>R1972</f>
        <v>10230132.48</v>
      </c>
      <c r="S1976" s="953"/>
      <c r="T1976" s="953"/>
      <c r="U1976" s="953">
        <f>U1972</f>
        <v>10230132.48</v>
      </c>
      <c r="V1976" s="953"/>
      <c r="W1976" s="953"/>
      <c r="X1976" s="1345"/>
      <c r="Y1976" s="1345"/>
      <c r="Z1976" s="991"/>
      <c r="AA1976" s="992"/>
      <c r="AB1976" s="992"/>
      <c r="AC1976" s="993"/>
      <c r="AD1976" s="267">
        <f t="shared" si="114"/>
        <v>10230132.48</v>
      </c>
      <c r="AE1976" s="268"/>
      <c r="AF1976" s="268"/>
      <c r="AG1976" s="269"/>
    </row>
    <row r="1977" spans="1:33" s="29" customFormat="1" ht="14.25" customHeight="1" x14ac:dyDescent="0.2">
      <c r="A1977" s="43"/>
      <c r="B1977" s="43"/>
      <c r="C1977" s="1619"/>
      <c r="D1977" s="1619"/>
      <c r="E1977" s="110"/>
      <c r="F1977" s="106"/>
      <c r="G1977" s="263" t="s">
        <v>1214</v>
      </c>
      <c r="H1977" s="263"/>
      <c r="I1977" s="264" t="s">
        <v>1215</v>
      </c>
      <c r="J1977" s="265"/>
      <c r="K1977" s="265"/>
      <c r="L1977" s="265"/>
      <c r="M1977" s="265"/>
      <c r="N1977" s="265"/>
      <c r="O1977" s="265"/>
      <c r="P1977" s="265"/>
      <c r="Q1977" s="265"/>
      <c r="R1977" s="953">
        <f>R1955+R1965</f>
        <v>41000000</v>
      </c>
      <c r="S1977" s="953"/>
      <c r="T1977" s="953"/>
      <c r="U1977" s="953">
        <f>U1955+U1965</f>
        <v>19391284.050000001</v>
      </c>
      <c r="V1977" s="953"/>
      <c r="W1977" s="953"/>
      <c r="X1977" s="1345">
        <f t="shared" si="110"/>
        <v>0.47295814756097565</v>
      </c>
      <c r="Y1977" s="1345"/>
      <c r="Z1977" s="991"/>
      <c r="AA1977" s="992"/>
      <c r="AB1977" s="992"/>
      <c r="AC1977" s="993"/>
      <c r="AD1977" s="267">
        <f t="shared" si="114"/>
        <v>19391284.050000001</v>
      </c>
      <c r="AE1977" s="268"/>
      <c r="AF1977" s="268"/>
      <c r="AG1977" s="269"/>
    </row>
    <row r="1978" spans="1:33" s="29" customFormat="1" ht="24" customHeight="1" x14ac:dyDescent="0.2">
      <c r="A1978" s="43"/>
      <c r="B1978" s="43"/>
      <c r="C1978" s="1545"/>
      <c r="D1978" s="1546"/>
      <c r="E1978" s="110"/>
      <c r="F1978" s="106"/>
      <c r="G1978" s="995" t="s">
        <v>1315</v>
      </c>
      <c r="H1978" s="996"/>
      <c r="I1978" s="264" t="s">
        <v>1341</v>
      </c>
      <c r="J1978" s="265"/>
      <c r="K1978" s="265"/>
      <c r="L1978" s="265"/>
      <c r="M1978" s="265"/>
      <c r="N1978" s="265"/>
      <c r="O1978" s="265"/>
      <c r="P1978" s="265"/>
      <c r="Q1978" s="265"/>
      <c r="R1978" s="953">
        <f>R1956</f>
        <v>776009.73</v>
      </c>
      <c r="S1978" s="953"/>
      <c r="T1978" s="953"/>
      <c r="U1978" s="953">
        <f>U1956</f>
        <v>776009.73</v>
      </c>
      <c r="V1978" s="953"/>
      <c r="W1978" s="953"/>
      <c r="X1978" s="1345">
        <f t="shared" si="110"/>
        <v>1</v>
      </c>
      <c r="Y1978" s="1345"/>
      <c r="Z1978" s="267"/>
      <c r="AA1978" s="268"/>
      <c r="AB1978" s="268"/>
      <c r="AC1978" s="268"/>
      <c r="AD1978" s="267">
        <f t="shared" si="114"/>
        <v>776009.73</v>
      </c>
      <c r="AE1978" s="268"/>
      <c r="AF1978" s="268"/>
      <c r="AG1978" s="268"/>
    </row>
    <row r="1979" spans="1:33" s="29" customFormat="1" ht="22.5" customHeight="1" x14ac:dyDescent="0.2">
      <c r="A1979" s="43"/>
      <c r="B1979" s="43"/>
      <c r="C1979" s="1545"/>
      <c r="D1979" s="1546"/>
      <c r="E1979" s="110"/>
      <c r="F1979" s="106"/>
      <c r="G1979" s="995" t="s">
        <v>1342</v>
      </c>
      <c r="H1979" s="996"/>
      <c r="I1979" s="264" t="s">
        <v>1343</v>
      </c>
      <c r="J1979" s="265"/>
      <c r="K1979" s="265"/>
      <c r="L1979" s="265"/>
      <c r="M1979" s="265"/>
      <c r="N1979" s="265"/>
      <c r="O1979" s="265"/>
      <c r="P1979" s="265"/>
      <c r="Q1979" s="265"/>
      <c r="R1979" s="953">
        <f>R1957</f>
        <v>1606893.6</v>
      </c>
      <c r="S1979" s="953"/>
      <c r="T1979" s="953"/>
      <c r="U1979" s="953">
        <f>U1957</f>
        <v>1597750</v>
      </c>
      <c r="V1979" s="953"/>
      <c r="W1979" s="953"/>
      <c r="X1979" s="1345">
        <f t="shared" si="110"/>
        <v>0.99430976637158797</v>
      </c>
      <c r="Y1979" s="1345"/>
      <c r="Z1979" s="267"/>
      <c r="AA1979" s="268"/>
      <c r="AB1979" s="268"/>
      <c r="AC1979" s="268"/>
      <c r="AD1979" s="267">
        <f t="shared" si="114"/>
        <v>1597750</v>
      </c>
      <c r="AE1979" s="268"/>
      <c r="AF1979" s="268"/>
      <c r="AG1979" s="268"/>
    </row>
    <row r="1980" spans="1:33" s="29" customFormat="1" ht="13.5" customHeight="1" x14ac:dyDescent="0.2">
      <c r="A1980" s="43"/>
      <c r="B1980" s="43"/>
      <c r="C1980" s="262"/>
      <c r="D1980" s="262"/>
      <c r="E1980" s="110"/>
      <c r="F1980" s="106"/>
      <c r="G1980" s="1392"/>
      <c r="H1980" s="1392"/>
      <c r="I1980" s="1034" t="s">
        <v>540</v>
      </c>
      <c r="J1980" s="1035"/>
      <c r="K1980" s="1035"/>
      <c r="L1980" s="1035"/>
      <c r="M1980" s="1035"/>
      <c r="N1980" s="1035"/>
      <c r="O1980" s="1035"/>
      <c r="P1980" s="1035"/>
      <c r="Q1980" s="1036"/>
      <c r="R1980" s="1401">
        <f>SUM(R1975:T1979)</f>
        <v>80994542.209999993</v>
      </c>
      <c r="S1980" s="1401"/>
      <c r="T1980" s="1401"/>
      <c r="U1980" s="1401">
        <f>SUM(U1975:W1979)</f>
        <v>57088509.079999991</v>
      </c>
      <c r="V1980" s="1401"/>
      <c r="W1980" s="1401"/>
      <c r="X1980" s="1386">
        <f t="shared" si="110"/>
        <v>0.70484390086411963</v>
      </c>
      <c r="Y1980" s="1386"/>
      <c r="Z1980" s="991"/>
      <c r="AA1980" s="992"/>
      <c r="AB1980" s="992"/>
      <c r="AC1980" s="993"/>
      <c r="AD1980" s="991">
        <f t="shared" si="114"/>
        <v>57088509.079999991</v>
      </c>
      <c r="AE1980" s="992"/>
      <c r="AF1980" s="992"/>
      <c r="AG1980" s="993"/>
    </row>
    <row r="1981" spans="1:33" s="29" customFormat="1" ht="13.5" customHeight="1" x14ac:dyDescent="0.2">
      <c r="A1981" s="43"/>
      <c r="B1981" s="43"/>
      <c r="C1981" s="262"/>
      <c r="D1981" s="262"/>
      <c r="E1981" s="110"/>
      <c r="F1981" s="106"/>
      <c r="G1981" s="1392"/>
      <c r="H1981" s="1392"/>
      <c r="I1981" s="1034"/>
      <c r="J1981" s="1035"/>
      <c r="K1981" s="1035"/>
      <c r="L1981" s="1035"/>
      <c r="M1981" s="1035"/>
      <c r="N1981" s="1035"/>
      <c r="O1981" s="1035"/>
      <c r="P1981" s="1035"/>
      <c r="Q1981" s="1036"/>
      <c r="R1981" s="1401"/>
      <c r="S1981" s="1401"/>
      <c r="T1981" s="1401"/>
      <c r="U1981" s="1401"/>
      <c r="V1981" s="1401"/>
      <c r="W1981" s="1401"/>
      <c r="X1981" s="992"/>
      <c r="Y1981" s="992"/>
      <c r="Z1981" s="991"/>
      <c r="AA1981" s="992"/>
      <c r="AB1981" s="992"/>
      <c r="AC1981" s="993"/>
      <c r="AD1981" s="991"/>
      <c r="AE1981" s="992"/>
      <c r="AF1981" s="992"/>
      <c r="AG1981" s="993"/>
    </row>
    <row r="1982" spans="1:33" s="29" customFormat="1" ht="27" customHeight="1" x14ac:dyDescent="0.2">
      <c r="A1982" s="43"/>
      <c r="B1982" s="43"/>
      <c r="C1982" s="1567" t="s">
        <v>274</v>
      </c>
      <c r="D1982" s="1567"/>
      <c r="E1982" s="47"/>
      <c r="F1982" s="116"/>
      <c r="G1982" s="1568"/>
      <c r="H1982" s="1568"/>
      <c r="I1982" s="976" t="s">
        <v>801</v>
      </c>
      <c r="J1982" s="977"/>
      <c r="K1982" s="977"/>
      <c r="L1982" s="977"/>
      <c r="M1982" s="977"/>
      <c r="N1982" s="977"/>
      <c r="O1982" s="977"/>
      <c r="P1982" s="977"/>
      <c r="Q1982" s="978"/>
      <c r="R1982" s="1654"/>
      <c r="S1982" s="1654"/>
      <c r="T1982" s="1654"/>
      <c r="U1982" s="1654"/>
      <c r="V1982" s="1654"/>
      <c r="W1982" s="1654"/>
      <c r="X1982" s="969"/>
      <c r="Y1982" s="969"/>
      <c r="Z1982" s="968"/>
      <c r="AA1982" s="969"/>
      <c r="AB1982" s="969"/>
      <c r="AC1982" s="970"/>
      <c r="AD1982" s="968"/>
      <c r="AE1982" s="969"/>
      <c r="AF1982" s="969"/>
      <c r="AG1982" s="970"/>
    </row>
    <row r="1983" spans="1:33" s="29" customFormat="1" ht="13.5" customHeight="1" x14ac:dyDescent="0.2">
      <c r="A1983" s="43"/>
      <c r="B1983" s="43"/>
      <c r="C1983" s="1385" t="s">
        <v>541</v>
      </c>
      <c r="D1983" s="1385"/>
      <c r="E1983" s="52"/>
      <c r="F1983" s="126"/>
      <c r="G1983" s="1739"/>
      <c r="H1983" s="1739"/>
      <c r="I1983" s="1824" t="s">
        <v>542</v>
      </c>
      <c r="J1983" s="1825"/>
      <c r="K1983" s="1825"/>
      <c r="L1983" s="1825"/>
      <c r="M1983" s="1825"/>
      <c r="N1983" s="1825"/>
      <c r="O1983" s="1825"/>
      <c r="P1983" s="1825"/>
      <c r="Q1983" s="1826"/>
      <c r="R1983" s="953"/>
      <c r="S1983" s="953"/>
      <c r="T1983" s="953"/>
      <c r="U1983" s="953"/>
      <c r="V1983" s="953"/>
      <c r="W1983" s="953"/>
      <c r="X1983" s="268"/>
      <c r="Y1983" s="268"/>
      <c r="Z1983" s="267"/>
      <c r="AA1983" s="268"/>
      <c r="AB1983" s="268"/>
      <c r="AC1983" s="269"/>
      <c r="AD1983" s="267"/>
      <c r="AE1983" s="268"/>
      <c r="AF1983" s="268"/>
      <c r="AG1983" s="269"/>
    </row>
    <row r="1984" spans="1:33" s="29" customFormat="1" ht="13.5" customHeight="1" x14ac:dyDescent="0.2">
      <c r="A1984" s="43"/>
      <c r="B1984" s="43"/>
      <c r="C1984" s="262"/>
      <c r="D1984" s="262"/>
      <c r="E1984" s="53">
        <v>130</v>
      </c>
      <c r="F1984" s="42"/>
      <c r="G1984" s="972"/>
      <c r="H1984" s="972"/>
      <c r="I1984" s="961" t="s">
        <v>364</v>
      </c>
      <c r="J1984" s="962"/>
      <c r="K1984" s="962"/>
      <c r="L1984" s="962"/>
      <c r="M1984" s="962"/>
      <c r="N1984" s="962"/>
      <c r="O1984" s="962"/>
      <c r="P1984" s="962"/>
      <c r="Q1984" s="963"/>
      <c r="R1984" s="953"/>
      <c r="S1984" s="953"/>
      <c r="T1984" s="953"/>
      <c r="U1984" s="953"/>
      <c r="V1984" s="953"/>
      <c r="W1984" s="953"/>
      <c r="X1984" s="268"/>
      <c r="Y1984" s="268"/>
      <c r="Z1984" s="267"/>
      <c r="AA1984" s="268"/>
      <c r="AB1984" s="268"/>
      <c r="AC1984" s="269"/>
      <c r="AD1984" s="267"/>
      <c r="AE1984" s="268"/>
      <c r="AF1984" s="268"/>
      <c r="AG1984" s="269"/>
    </row>
    <row r="1985" spans="1:33" s="29" customFormat="1" ht="13.5" customHeight="1" x14ac:dyDescent="0.2">
      <c r="A1985" s="43"/>
      <c r="B1985" s="43"/>
      <c r="C1985" s="262"/>
      <c r="D1985" s="262"/>
      <c r="E1985" s="110"/>
      <c r="F1985" s="106" t="s">
        <v>1033</v>
      </c>
      <c r="G1985" s="1392">
        <v>411</v>
      </c>
      <c r="H1985" s="1392"/>
      <c r="I1985" s="264" t="s">
        <v>108</v>
      </c>
      <c r="J1985" s="265"/>
      <c r="K1985" s="265"/>
      <c r="L1985" s="265"/>
      <c r="M1985" s="265"/>
      <c r="N1985" s="265"/>
      <c r="O1985" s="265"/>
      <c r="P1985" s="265"/>
      <c r="Q1985" s="266"/>
      <c r="R1985" s="953">
        <v>88359000</v>
      </c>
      <c r="S1985" s="953"/>
      <c r="T1985" s="953"/>
      <c r="U1985" s="953">
        <v>87542073.680000007</v>
      </c>
      <c r="V1985" s="953"/>
      <c r="W1985" s="953"/>
      <c r="X1985" s="1345">
        <f t="shared" si="110"/>
        <v>0.99075446394821132</v>
      </c>
      <c r="Y1985" s="1345"/>
      <c r="Z1985" s="267"/>
      <c r="AA1985" s="268"/>
      <c r="AB1985" s="268"/>
      <c r="AC1985" s="269"/>
      <c r="AD1985" s="267">
        <f t="shared" si="114"/>
        <v>87542073.680000007</v>
      </c>
      <c r="AE1985" s="268"/>
      <c r="AF1985" s="268"/>
      <c r="AG1985" s="269"/>
    </row>
    <row r="1986" spans="1:33" s="29" customFormat="1" ht="13.5" customHeight="1" x14ac:dyDescent="0.2">
      <c r="A1986" s="43"/>
      <c r="B1986" s="43"/>
      <c r="C1986" s="262"/>
      <c r="D1986" s="262"/>
      <c r="E1986" s="110"/>
      <c r="F1986" s="106" t="s">
        <v>1034</v>
      </c>
      <c r="G1986" s="1392">
        <v>412</v>
      </c>
      <c r="H1986" s="1392"/>
      <c r="I1986" s="1542" t="s">
        <v>109</v>
      </c>
      <c r="J1986" s="1543"/>
      <c r="K1986" s="1543"/>
      <c r="L1986" s="1543"/>
      <c r="M1986" s="1543"/>
      <c r="N1986" s="1543"/>
      <c r="O1986" s="1543"/>
      <c r="P1986" s="1543"/>
      <c r="Q1986" s="1544"/>
      <c r="R1986" s="953">
        <v>13395900</v>
      </c>
      <c r="S1986" s="953"/>
      <c r="T1986" s="953"/>
      <c r="U1986" s="953">
        <v>13262624.51</v>
      </c>
      <c r="V1986" s="953"/>
      <c r="W1986" s="953"/>
      <c r="X1986" s="1345">
        <f t="shared" si="110"/>
        <v>0.9900510238207213</v>
      </c>
      <c r="Y1986" s="1345"/>
      <c r="Z1986" s="267"/>
      <c r="AA1986" s="268"/>
      <c r="AB1986" s="268"/>
      <c r="AC1986" s="269"/>
      <c r="AD1986" s="267">
        <f t="shared" si="114"/>
        <v>13262624.51</v>
      </c>
      <c r="AE1986" s="268"/>
      <c r="AF1986" s="268"/>
      <c r="AG1986" s="269"/>
    </row>
    <row r="1987" spans="1:33" s="29" customFormat="1" ht="13.5" customHeight="1" x14ac:dyDescent="0.2">
      <c r="A1987" s="43"/>
      <c r="B1987" s="43"/>
      <c r="C1987" s="262"/>
      <c r="D1987" s="262"/>
      <c r="E1987" s="110"/>
      <c r="F1987" s="106" t="s">
        <v>1035</v>
      </c>
      <c r="G1987" s="1392">
        <v>414</v>
      </c>
      <c r="H1987" s="1392"/>
      <c r="I1987" s="264" t="s">
        <v>111</v>
      </c>
      <c r="J1987" s="265"/>
      <c r="K1987" s="265"/>
      <c r="L1987" s="265"/>
      <c r="M1987" s="265"/>
      <c r="N1987" s="265"/>
      <c r="O1987" s="265"/>
      <c r="P1987" s="265"/>
      <c r="Q1987" s="266"/>
      <c r="R1987" s="953">
        <v>8000000</v>
      </c>
      <c r="S1987" s="953"/>
      <c r="T1987" s="953"/>
      <c r="U1987" s="953">
        <v>7049315.3499999996</v>
      </c>
      <c r="V1987" s="953"/>
      <c r="W1987" s="953"/>
      <c r="X1987" s="1345">
        <f t="shared" si="110"/>
        <v>0.88116441874999996</v>
      </c>
      <c r="Y1987" s="1345"/>
      <c r="Z1987" s="267"/>
      <c r="AA1987" s="268"/>
      <c r="AB1987" s="268"/>
      <c r="AC1987" s="269"/>
      <c r="AD1987" s="267">
        <f t="shared" si="114"/>
        <v>7049315.3499999996</v>
      </c>
      <c r="AE1987" s="268"/>
      <c r="AF1987" s="268"/>
      <c r="AG1987" s="269"/>
    </row>
    <row r="1988" spans="1:33" s="29" customFormat="1" ht="13.5" customHeight="1" x14ac:dyDescent="0.2">
      <c r="A1988" s="43"/>
      <c r="B1988" s="43"/>
      <c r="C1988" s="262"/>
      <c r="D1988" s="262"/>
      <c r="E1988" s="110"/>
      <c r="F1988" s="106" t="s">
        <v>1036</v>
      </c>
      <c r="G1988" s="1392">
        <v>415</v>
      </c>
      <c r="H1988" s="1392"/>
      <c r="I1988" s="264" t="s">
        <v>543</v>
      </c>
      <c r="J1988" s="265"/>
      <c r="K1988" s="265"/>
      <c r="L1988" s="265"/>
      <c r="M1988" s="265"/>
      <c r="N1988" s="265"/>
      <c r="O1988" s="265"/>
      <c r="P1988" s="265"/>
      <c r="Q1988" s="266"/>
      <c r="R1988" s="953">
        <v>3500000</v>
      </c>
      <c r="S1988" s="953"/>
      <c r="T1988" s="953"/>
      <c r="U1988" s="953">
        <v>3153143.9</v>
      </c>
      <c r="V1988" s="953"/>
      <c r="W1988" s="953"/>
      <c r="X1988" s="1345">
        <f t="shared" si="110"/>
        <v>0.9008982571428571</v>
      </c>
      <c r="Y1988" s="1345"/>
      <c r="Z1988" s="267"/>
      <c r="AA1988" s="268"/>
      <c r="AB1988" s="268"/>
      <c r="AC1988" s="269"/>
      <c r="AD1988" s="267">
        <f t="shared" si="114"/>
        <v>3153143.9</v>
      </c>
      <c r="AE1988" s="268"/>
      <c r="AF1988" s="268"/>
      <c r="AG1988" s="269"/>
    </row>
    <row r="1989" spans="1:33" s="29" customFormat="1" ht="13.5" customHeight="1" x14ac:dyDescent="0.2">
      <c r="A1989" s="43"/>
      <c r="B1989" s="43"/>
      <c r="C1989" s="262"/>
      <c r="D1989" s="262"/>
      <c r="E1989" s="110"/>
      <c r="F1989" s="106" t="s">
        <v>1037</v>
      </c>
      <c r="G1989" s="1392">
        <v>416</v>
      </c>
      <c r="H1989" s="1392"/>
      <c r="I1989" s="264" t="s">
        <v>327</v>
      </c>
      <c r="J1989" s="265"/>
      <c r="K1989" s="265"/>
      <c r="L1989" s="265"/>
      <c r="M1989" s="265"/>
      <c r="N1989" s="265"/>
      <c r="O1989" s="265"/>
      <c r="P1989" s="265"/>
      <c r="Q1989" s="266"/>
      <c r="R1989" s="953">
        <v>2500000</v>
      </c>
      <c r="S1989" s="953"/>
      <c r="T1989" s="953"/>
      <c r="U1989" s="953">
        <v>2109603.02</v>
      </c>
      <c r="V1989" s="953"/>
      <c r="W1989" s="953"/>
      <c r="X1989" s="1345">
        <f t="shared" si="110"/>
        <v>0.84384120799999995</v>
      </c>
      <c r="Y1989" s="1345"/>
      <c r="Z1989" s="267"/>
      <c r="AA1989" s="268"/>
      <c r="AB1989" s="268"/>
      <c r="AC1989" s="269"/>
      <c r="AD1989" s="267">
        <f t="shared" si="114"/>
        <v>2109603.02</v>
      </c>
      <c r="AE1989" s="268"/>
      <c r="AF1989" s="268"/>
      <c r="AG1989" s="269"/>
    </row>
    <row r="1990" spans="1:33" s="29" customFormat="1" ht="13.5" customHeight="1" x14ac:dyDescent="0.2">
      <c r="A1990" s="43"/>
      <c r="B1990" s="43"/>
      <c r="C1990" s="262"/>
      <c r="D1990" s="262"/>
      <c r="E1990" s="110"/>
      <c r="F1990" s="106" t="s">
        <v>1038</v>
      </c>
      <c r="G1990" s="1392">
        <v>421</v>
      </c>
      <c r="H1990" s="1392"/>
      <c r="I1990" s="264" t="s">
        <v>115</v>
      </c>
      <c r="J1990" s="265"/>
      <c r="K1990" s="265"/>
      <c r="L1990" s="265"/>
      <c r="M1990" s="265"/>
      <c r="N1990" s="265"/>
      <c r="O1990" s="265"/>
      <c r="P1990" s="265"/>
      <c r="Q1990" s="266"/>
      <c r="R1990" s="953">
        <v>34859000</v>
      </c>
      <c r="S1990" s="953"/>
      <c r="T1990" s="953"/>
      <c r="U1990" s="953">
        <v>31041420.91</v>
      </c>
      <c r="V1990" s="953"/>
      <c r="W1990" s="953"/>
      <c r="X1990" s="1345">
        <f t="shared" si="110"/>
        <v>0.89048512321064865</v>
      </c>
      <c r="Y1990" s="1345"/>
      <c r="Z1990" s="267"/>
      <c r="AA1990" s="268"/>
      <c r="AB1990" s="268"/>
      <c r="AC1990" s="269"/>
      <c r="AD1990" s="267">
        <f t="shared" si="114"/>
        <v>31041420.91</v>
      </c>
      <c r="AE1990" s="268"/>
      <c r="AF1990" s="268"/>
      <c r="AG1990" s="269"/>
    </row>
    <row r="1991" spans="1:33" s="29" customFormat="1" ht="13.5" customHeight="1" x14ac:dyDescent="0.2">
      <c r="A1991" s="43"/>
      <c r="B1991" s="43"/>
      <c r="C1991" s="262"/>
      <c r="D1991" s="262"/>
      <c r="E1991" s="110"/>
      <c r="F1991" s="106" t="s">
        <v>1039</v>
      </c>
      <c r="G1991" s="1392">
        <v>422</v>
      </c>
      <c r="H1991" s="1392"/>
      <c r="I1991" s="264" t="s">
        <v>116</v>
      </c>
      <c r="J1991" s="265"/>
      <c r="K1991" s="265"/>
      <c r="L1991" s="265"/>
      <c r="M1991" s="265"/>
      <c r="N1991" s="265"/>
      <c r="O1991" s="265"/>
      <c r="P1991" s="265"/>
      <c r="Q1991" s="266"/>
      <c r="R1991" s="953">
        <v>7572000</v>
      </c>
      <c r="S1991" s="953"/>
      <c r="T1991" s="953"/>
      <c r="U1991" s="953">
        <v>6877271.5599999996</v>
      </c>
      <c r="V1991" s="953"/>
      <c r="W1991" s="953"/>
      <c r="X1991" s="1345">
        <f t="shared" si="110"/>
        <v>0.9082503380876914</v>
      </c>
      <c r="Y1991" s="1345"/>
      <c r="Z1991" s="267"/>
      <c r="AA1991" s="268"/>
      <c r="AB1991" s="268"/>
      <c r="AC1991" s="269"/>
      <c r="AD1991" s="267">
        <f t="shared" si="114"/>
        <v>6877271.5599999996</v>
      </c>
      <c r="AE1991" s="268"/>
      <c r="AF1991" s="268"/>
      <c r="AG1991" s="269"/>
    </row>
    <row r="1992" spans="1:33" s="29" customFormat="1" ht="13.5" customHeight="1" x14ac:dyDescent="0.2">
      <c r="A1992" s="43"/>
      <c r="B1992" s="43"/>
      <c r="C1992" s="262"/>
      <c r="D1992" s="262"/>
      <c r="E1992" s="110"/>
      <c r="F1992" s="106" t="s">
        <v>1040</v>
      </c>
      <c r="G1992" s="1392">
        <v>423</v>
      </c>
      <c r="H1992" s="1392"/>
      <c r="I1992" s="264" t="s">
        <v>117</v>
      </c>
      <c r="J1992" s="265"/>
      <c r="K1992" s="265"/>
      <c r="L1992" s="265"/>
      <c r="M1992" s="265"/>
      <c r="N1992" s="265"/>
      <c r="O1992" s="265"/>
      <c r="P1992" s="265"/>
      <c r="Q1992" s="266"/>
      <c r="R1992" s="953">
        <v>52900000</v>
      </c>
      <c r="S1992" s="953"/>
      <c r="T1992" s="953"/>
      <c r="U1992" s="953">
        <v>47696474.439999998</v>
      </c>
      <c r="V1992" s="953"/>
      <c r="W1992" s="953"/>
      <c r="X1992" s="1345">
        <f t="shared" si="110"/>
        <v>0.90163467750472581</v>
      </c>
      <c r="Y1992" s="1345"/>
      <c r="Z1992" s="267"/>
      <c r="AA1992" s="268"/>
      <c r="AB1992" s="268"/>
      <c r="AC1992" s="269"/>
      <c r="AD1992" s="267">
        <f t="shared" si="114"/>
        <v>47696474.439999998</v>
      </c>
      <c r="AE1992" s="268"/>
      <c r="AF1992" s="268"/>
      <c r="AG1992" s="269"/>
    </row>
    <row r="1993" spans="1:33" s="29" customFormat="1" ht="13.5" hidden="1" customHeight="1" x14ac:dyDescent="0.2">
      <c r="A1993" s="43"/>
      <c r="B1993" s="43"/>
      <c r="C1993" s="262"/>
      <c r="D1993" s="262"/>
      <c r="E1993" s="110"/>
      <c r="F1993" s="106"/>
      <c r="G1993" s="1392">
        <v>451</v>
      </c>
      <c r="H1993" s="1392"/>
      <c r="I1993" s="264" t="s">
        <v>979</v>
      </c>
      <c r="J1993" s="265"/>
      <c r="K1993" s="265"/>
      <c r="L1993" s="265"/>
      <c r="M1993" s="265"/>
      <c r="N1993" s="265"/>
      <c r="O1993" s="265"/>
      <c r="P1993" s="265"/>
      <c r="Q1993" s="266"/>
      <c r="R1993" s="953"/>
      <c r="S1993" s="953"/>
      <c r="T1993" s="953"/>
      <c r="U1993" s="953"/>
      <c r="V1993" s="953"/>
      <c r="W1993" s="953"/>
      <c r="X1993" s="1345" t="e">
        <f t="shared" si="110"/>
        <v>#DIV/0!</v>
      </c>
      <c r="Y1993" s="1345"/>
      <c r="Z1993" s="267"/>
      <c r="AA1993" s="268"/>
      <c r="AB1993" s="268"/>
      <c r="AC1993" s="269"/>
      <c r="AD1993" s="267">
        <f t="shared" si="114"/>
        <v>0</v>
      </c>
      <c r="AE1993" s="268"/>
      <c r="AF1993" s="268"/>
      <c r="AG1993" s="269"/>
    </row>
    <row r="1994" spans="1:33" s="29" customFormat="1" ht="27.75" customHeight="1" x14ac:dyDescent="0.2">
      <c r="A1994" s="43"/>
      <c r="B1994" s="43"/>
      <c r="C1994" s="262"/>
      <c r="D1994" s="262"/>
      <c r="E1994" s="110"/>
      <c r="F1994" s="106" t="s">
        <v>1041</v>
      </c>
      <c r="G1994" s="1392">
        <v>424</v>
      </c>
      <c r="H1994" s="1392"/>
      <c r="I1994" s="264" t="s">
        <v>544</v>
      </c>
      <c r="J1994" s="265"/>
      <c r="K1994" s="265"/>
      <c r="L1994" s="265"/>
      <c r="M1994" s="265"/>
      <c r="N1994" s="265"/>
      <c r="O1994" s="265"/>
      <c r="P1994" s="265"/>
      <c r="Q1994" s="266"/>
      <c r="R1994" s="953">
        <v>11730000</v>
      </c>
      <c r="S1994" s="953"/>
      <c r="T1994" s="953"/>
      <c r="U1994" s="953">
        <v>10662347.550000001</v>
      </c>
      <c r="V1994" s="953"/>
      <c r="W1994" s="953"/>
      <c r="X1994" s="1345">
        <f t="shared" si="110"/>
        <v>0.90898103580562661</v>
      </c>
      <c r="Y1994" s="1345"/>
      <c r="Z1994" s="267"/>
      <c r="AA1994" s="268"/>
      <c r="AB1994" s="268"/>
      <c r="AC1994" s="269"/>
      <c r="AD1994" s="267">
        <f t="shared" si="114"/>
        <v>10662347.550000001</v>
      </c>
      <c r="AE1994" s="268"/>
      <c r="AF1994" s="268"/>
      <c r="AG1994" s="269"/>
    </row>
    <row r="1995" spans="1:33" s="29" customFormat="1" ht="13.5" customHeight="1" x14ac:dyDescent="0.2">
      <c r="A1995" s="43"/>
      <c r="B1995" s="43"/>
      <c r="C1995" s="262"/>
      <c r="D1995" s="262"/>
      <c r="E1995" s="110"/>
      <c r="F1995" s="106" t="s">
        <v>1042</v>
      </c>
      <c r="G1995" s="1392">
        <v>425</v>
      </c>
      <c r="H1995" s="1392"/>
      <c r="I1995" s="264" t="s">
        <v>119</v>
      </c>
      <c r="J1995" s="265"/>
      <c r="K1995" s="265"/>
      <c r="L1995" s="265"/>
      <c r="M1995" s="265"/>
      <c r="N1995" s="265"/>
      <c r="O1995" s="265"/>
      <c r="P1995" s="265"/>
      <c r="Q1995" s="266"/>
      <c r="R1995" s="953">
        <v>8550000</v>
      </c>
      <c r="S1995" s="953"/>
      <c r="T1995" s="953"/>
      <c r="U1995" s="953">
        <v>8224998.8399999999</v>
      </c>
      <c r="V1995" s="953"/>
      <c r="W1995" s="953"/>
      <c r="X1995" s="1345">
        <f t="shared" si="110"/>
        <v>0.96198816842105261</v>
      </c>
      <c r="Y1995" s="1345"/>
      <c r="Z1995" s="267"/>
      <c r="AA1995" s="268"/>
      <c r="AB1995" s="268"/>
      <c r="AC1995" s="269"/>
      <c r="AD1995" s="267">
        <f t="shared" si="114"/>
        <v>8224998.8399999999</v>
      </c>
      <c r="AE1995" s="268"/>
      <c r="AF1995" s="268"/>
      <c r="AG1995" s="269"/>
    </row>
    <row r="1996" spans="1:33" s="29" customFormat="1" ht="13.5" customHeight="1" x14ac:dyDescent="0.2">
      <c r="A1996" s="43"/>
      <c r="B1996" s="43"/>
      <c r="C1996" s="262"/>
      <c r="D1996" s="262"/>
      <c r="E1996" s="110"/>
      <c r="F1996" s="106" t="s">
        <v>1043</v>
      </c>
      <c r="G1996" s="1392">
        <v>426</v>
      </c>
      <c r="H1996" s="1392"/>
      <c r="I1996" s="264" t="s">
        <v>120</v>
      </c>
      <c r="J1996" s="265"/>
      <c r="K1996" s="265"/>
      <c r="L1996" s="265"/>
      <c r="M1996" s="265"/>
      <c r="N1996" s="265"/>
      <c r="O1996" s="265"/>
      <c r="P1996" s="265"/>
      <c r="Q1996" s="266"/>
      <c r="R1996" s="953">
        <v>9649804</v>
      </c>
      <c r="S1996" s="953"/>
      <c r="T1996" s="953"/>
      <c r="U1996" s="953">
        <v>9205334.0199999996</v>
      </c>
      <c r="V1996" s="953"/>
      <c r="W1996" s="953"/>
      <c r="X1996" s="1345">
        <f t="shared" si="110"/>
        <v>0.9539399991958385</v>
      </c>
      <c r="Y1996" s="1345"/>
      <c r="Z1996" s="267"/>
      <c r="AA1996" s="268"/>
      <c r="AB1996" s="268"/>
      <c r="AC1996" s="269"/>
      <c r="AD1996" s="267">
        <f t="shared" si="114"/>
        <v>9205334.0199999996</v>
      </c>
      <c r="AE1996" s="268"/>
      <c r="AF1996" s="268"/>
      <c r="AG1996" s="269"/>
    </row>
    <row r="1997" spans="1:33" s="29" customFormat="1" ht="13.5" hidden="1" customHeight="1" x14ac:dyDescent="0.2">
      <c r="A1997" s="43"/>
      <c r="B1997" s="43"/>
      <c r="C1997" s="262"/>
      <c r="D1997" s="262"/>
      <c r="E1997" s="110"/>
      <c r="F1997" s="106"/>
      <c r="G1997" s="1392">
        <v>463</v>
      </c>
      <c r="H1997" s="1392"/>
      <c r="I1997" s="264" t="s">
        <v>440</v>
      </c>
      <c r="J1997" s="265"/>
      <c r="K1997" s="265"/>
      <c r="L1997" s="265"/>
      <c r="M1997" s="265"/>
      <c r="N1997" s="265"/>
      <c r="O1997" s="265"/>
      <c r="P1997" s="265"/>
      <c r="Q1997" s="266"/>
      <c r="R1997" s="953"/>
      <c r="S1997" s="953"/>
      <c r="T1997" s="953"/>
      <c r="U1997" s="953"/>
      <c r="V1997" s="953"/>
      <c r="W1997" s="953"/>
      <c r="X1997" s="1345" t="e">
        <f t="shared" si="110"/>
        <v>#DIV/0!</v>
      </c>
      <c r="Y1997" s="1345"/>
      <c r="Z1997" s="267"/>
      <c r="AA1997" s="268"/>
      <c r="AB1997" s="268"/>
      <c r="AC1997" s="269"/>
      <c r="AD1997" s="267">
        <f t="shared" si="114"/>
        <v>0</v>
      </c>
      <c r="AE1997" s="268"/>
      <c r="AF1997" s="268"/>
      <c r="AG1997" s="269"/>
    </row>
    <row r="1998" spans="1:33" s="29" customFormat="1" ht="13.5" customHeight="1" x14ac:dyDescent="0.2">
      <c r="A1998" s="43"/>
      <c r="B1998" s="43"/>
      <c r="C1998" s="262"/>
      <c r="D1998" s="262"/>
      <c r="E1998" s="110"/>
      <c r="F1998" s="106" t="s">
        <v>1375</v>
      </c>
      <c r="G1998" s="1392">
        <v>451</v>
      </c>
      <c r="H1998" s="1392"/>
      <c r="I1998" s="264" t="s">
        <v>888</v>
      </c>
      <c r="J1998" s="265"/>
      <c r="K1998" s="265"/>
      <c r="L1998" s="265"/>
      <c r="M1998" s="265"/>
      <c r="N1998" s="265"/>
      <c r="O1998" s="265"/>
      <c r="P1998" s="265"/>
      <c r="Q1998" s="266"/>
      <c r="R1998" s="953">
        <v>220000</v>
      </c>
      <c r="S1998" s="953"/>
      <c r="T1998" s="953"/>
      <c r="U1998" s="953">
        <v>220000</v>
      </c>
      <c r="V1998" s="953"/>
      <c r="W1998" s="953"/>
      <c r="X1998" s="1345">
        <f t="shared" si="110"/>
        <v>1</v>
      </c>
      <c r="Y1998" s="1345"/>
      <c r="Z1998" s="267"/>
      <c r="AA1998" s="268"/>
      <c r="AB1998" s="268"/>
      <c r="AC1998" s="269"/>
      <c r="AD1998" s="267">
        <f t="shared" ref="AD1998" si="119">U1998+Z1998</f>
        <v>220000</v>
      </c>
      <c r="AE1998" s="268"/>
      <c r="AF1998" s="268"/>
      <c r="AG1998" s="269"/>
    </row>
    <row r="1999" spans="1:33" s="29" customFormat="1" ht="13.5" customHeight="1" x14ac:dyDescent="0.2">
      <c r="A1999" s="43"/>
      <c r="B1999" s="43"/>
      <c r="C1999" s="262"/>
      <c r="D1999" s="262"/>
      <c r="E1999" s="110"/>
      <c r="F1999" s="106" t="s">
        <v>1044</v>
      </c>
      <c r="G1999" s="1392">
        <v>465</v>
      </c>
      <c r="H1999" s="1392"/>
      <c r="I1999" s="264" t="s">
        <v>880</v>
      </c>
      <c r="J1999" s="265"/>
      <c r="K1999" s="265"/>
      <c r="L1999" s="265"/>
      <c r="M1999" s="265"/>
      <c r="N1999" s="265"/>
      <c r="O1999" s="265"/>
      <c r="P1999" s="265"/>
      <c r="Q1999" s="266"/>
      <c r="R1999" s="953">
        <v>6853292.2400000002</v>
      </c>
      <c r="S1999" s="953"/>
      <c r="T1999" s="953"/>
      <c r="U1999" s="953">
        <v>2948683.65</v>
      </c>
      <c r="V1999" s="953"/>
      <c r="W1999" s="953"/>
      <c r="X1999" s="1345">
        <f t="shared" si="110"/>
        <v>0.43025797627448026</v>
      </c>
      <c r="Y1999" s="1345"/>
      <c r="Z1999" s="267"/>
      <c r="AA1999" s="268"/>
      <c r="AB1999" s="268"/>
      <c r="AC1999" s="269"/>
      <c r="AD1999" s="267">
        <f t="shared" si="114"/>
        <v>2948683.65</v>
      </c>
      <c r="AE1999" s="268"/>
      <c r="AF1999" s="268"/>
      <c r="AG1999" s="269"/>
    </row>
    <row r="2000" spans="1:33" s="29" customFormat="1" ht="13.5" customHeight="1" x14ac:dyDescent="0.2">
      <c r="A2000" s="43"/>
      <c r="B2000" s="43"/>
      <c r="C2000" s="262"/>
      <c r="D2000" s="262"/>
      <c r="E2000" s="110"/>
      <c r="F2000" s="106" t="s">
        <v>1045</v>
      </c>
      <c r="G2000" s="1392">
        <v>481</v>
      </c>
      <c r="H2000" s="1392"/>
      <c r="I2000" s="264" t="s">
        <v>130</v>
      </c>
      <c r="J2000" s="265"/>
      <c r="K2000" s="265"/>
      <c r="L2000" s="265"/>
      <c r="M2000" s="265"/>
      <c r="N2000" s="265"/>
      <c r="O2000" s="265"/>
      <c r="P2000" s="265"/>
      <c r="Q2000" s="266"/>
      <c r="R2000" s="953">
        <v>13210000</v>
      </c>
      <c r="S2000" s="953"/>
      <c r="T2000" s="953"/>
      <c r="U2000" s="953">
        <v>12873245</v>
      </c>
      <c r="V2000" s="953"/>
      <c r="W2000" s="953"/>
      <c r="X2000" s="1345">
        <f t="shared" si="110"/>
        <v>0.97450757002271005</v>
      </c>
      <c r="Y2000" s="1345"/>
      <c r="Z2000" s="267"/>
      <c r="AA2000" s="268"/>
      <c r="AB2000" s="268"/>
      <c r="AC2000" s="269"/>
      <c r="AD2000" s="267">
        <f t="shared" si="114"/>
        <v>12873245</v>
      </c>
      <c r="AE2000" s="268"/>
      <c r="AF2000" s="268"/>
      <c r="AG2000" s="269"/>
    </row>
    <row r="2001" spans="1:33" s="29" customFormat="1" ht="13.5" customHeight="1" x14ac:dyDescent="0.2">
      <c r="A2001" s="43"/>
      <c r="B2001" s="43"/>
      <c r="C2001" s="262"/>
      <c r="D2001" s="262"/>
      <c r="E2001" s="110"/>
      <c r="F2001" s="106" t="s">
        <v>1046</v>
      </c>
      <c r="G2001" s="1392">
        <v>482</v>
      </c>
      <c r="H2001" s="1392"/>
      <c r="I2001" s="264" t="s">
        <v>131</v>
      </c>
      <c r="J2001" s="265"/>
      <c r="K2001" s="265"/>
      <c r="L2001" s="265"/>
      <c r="M2001" s="265"/>
      <c r="N2001" s="265"/>
      <c r="O2001" s="265"/>
      <c r="P2001" s="265"/>
      <c r="Q2001" s="266"/>
      <c r="R2001" s="953">
        <v>200000</v>
      </c>
      <c r="S2001" s="953"/>
      <c r="T2001" s="953"/>
      <c r="U2001" s="953">
        <v>110935.38</v>
      </c>
      <c r="V2001" s="953"/>
      <c r="W2001" s="953"/>
      <c r="X2001" s="1345">
        <f t="shared" si="110"/>
        <v>0.55467690000000003</v>
      </c>
      <c r="Y2001" s="1345"/>
      <c r="Z2001" s="267"/>
      <c r="AA2001" s="268"/>
      <c r="AB2001" s="268"/>
      <c r="AC2001" s="269"/>
      <c r="AD2001" s="267">
        <f t="shared" si="114"/>
        <v>110935.38</v>
      </c>
      <c r="AE2001" s="268"/>
      <c r="AF2001" s="268"/>
      <c r="AG2001" s="269"/>
    </row>
    <row r="2002" spans="1:33" s="29" customFormat="1" ht="13.5" hidden="1" customHeight="1" x14ac:dyDescent="0.2">
      <c r="A2002" s="43"/>
      <c r="B2002" s="43"/>
      <c r="C2002" s="262"/>
      <c r="D2002" s="262"/>
      <c r="E2002" s="110"/>
      <c r="F2002" s="106"/>
      <c r="G2002" s="1392">
        <v>484</v>
      </c>
      <c r="H2002" s="1392"/>
      <c r="I2002" s="264" t="s">
        <v>133</v>
      </c>
      <c r="J2002" s="265"/>
      <c r="K2002" s="265"/>
      <c r="L2002" s="265"/>
      <c r="M2002" s="265"/>
      <c r="N2002" s="265"/>
      <c r="O2002" s="265"/>
      <c r="P2002" s="265"/>
      <c r="Q2002" s="266"/>
      <c r="R2002" s="953"/>
      <c r="S2002" s="953"/>
      <c r="T2002" s="953"/>
      <c r="U2002" s="953"/>
      <c r="V2002" s="953"/>
      <c r="W2002" s="953"/>
      <c r="X2002" s="1345" t="e">
        <f t="shared" si="110"/>
        <v>#DIV/0!</v>
      </c>
      <c r="Y2002" s="1345"/>
      <c r="Z2002" s="267"/>
      <c r="AA2002" s="268"/>
      <c r="AB2002" s="268"/>
      <c r="AC2002" s="269"/>
      <c r="AD2002" s="267">
        <f t="shared" si="114"/>
        <v>0</v>
      </c>
      <c r="AE2002" s="268"/>
      <c r="AF2002" s="268"/>
      <c r="AG2002" s="269"/>
    </row>
    <row r="2003" spans="1:33" s="29" customFormat="1" ht="13.5" customHeight="1" x14ac:dyDescent="0.2">
      <c r="A2003" s="43"/>
      <c r="B2003" s="43"/>
      <c r="C2003" s="262"/>
      <c r="D2003" s="262"/>
      <c r="E2003" s="110"/>
      <c r="F2003" s="106" t="s">
        <v>1047</v>
      </c>
      <c r="G2003" s="1392">
        <v>511</v>
      </c>
      <c r="H2003" s="1392"/>
      <c r="I2003" s="264" t="s">
        <v>138</v>
      </c>
      <c r="J2003" s="265"/>
      <c r="K2003" s="265"/>
      <c r="L2003" s="265"/>
      <c r="M2003" s="265"/>
      <c r="N2003" s="265"/>
      <c r="O2003" s="265"/>
      <c r="P2003" s="265"/>
      <c r="Q2003" s="266"/>
      <c r="R2003" s="964">
        <v>1100000</v>
      </c>
      <c r="S2003" s="964"/>
      <c r="T2003" s="964"/>
      <c r="U2003" s="964">
        <v>1094580.72</v>
      </c>
      <c r="V2003" s="964"/>
      <c r="W2003" s="964"/>
      <c r="X2003" s="1345">
        <f t="shared" si="110"/>
        <v>0.99507338181818183</v>
      </c>
      <c r="Y2003" s="1345"/>
      <c r="Z2003" s="267"/>
      <c r="AA2003" s="268"/>
      <c r="AB2003" s="268"/>
      <c r="AC2003" s="269"/>
      <c r="AD2003" s="267">
        <f t="shared" si="114"/>
        <v>1094580.72</v>
      </c>
      <c r="AE2003" s="268"/>
      <c r="AF2003" s="268"/>
      <c r="AG2003" s="269"/>
    </row>
    <row r="2004" spans="1:33" s="29" customFormat="1" ht="14.25" customHeight="1" x14ac:dyDescent="0.2">
      <c r="A2004" s="43"/>
      <c r="B2004" s="43"/>
      <c r="C2004" s="262"/>
      <c r="D2004" s="262"/>
      <c r="E2004" s="110"/>
      <c r="F2004" s="106" t="s">
        <v>1048</v>
      </c>
      <c r="G2004" s="1392">
        <v>512</v>
      </c>
      <c r="H2004" s="1392"/>
      <c r="I2004" s="264" t="s">
        <v>139</v>
      </c>
      <c r="J2004" s="265"/>
      <c r="K2004" s="265"/>
      <c r="L2004" s="265"/>
      <c r="M2004" s="265"/>
      <c r="N2004" s="265"/>
      <c r="O2004" s="265"/>
      <c r="P2004" s="265"/>
      <c r="Q2004" s="266"/>
      <c r="R2004" s="953">
        <v>6137000</v>
      </c>
      <c r="S2004" s="953"/>
      <c r="T2004" s="953"/>
      <c r="U2004" s="953">
        <v>6117052.4400000004</v>
      </c>
      <c r="V2004" s="953"/>
      <c r="W2004" s="953"/>
      <c r="X2004" s="1345">
        <f t="shared" si="110"/>
        <v>0.99674962359459029</v>
      </c>
      <c r="Y2004" s="1345"/>
      <c r="Z2004" s="267"/>
      <c r="AA2004" s="268"/>
      <c r="AB2004" s="268"/>
      <c r="AC2004" s="269"/>
      <c r="AD2004" s="267">
        <f t="shared" si="114"/>
        <v>6117052.4400000004</v>
      </c>
      <c r="AE2004" s="268"/>
      <c r="AF2004" s="268"/>
      <c r="AG2004" s="269"/>
    </row>
    <row r="2005" spans="1:33" s="29" customFormat="1" ht="13.5" customHeight="1" x14ac:dyDescent="0.2">
      <c r="A2005" s="43"/>
      <c r="B2005" s="43"/>
      <c r="C2005" s="262"/>
      <c r="D2005" s="262"/>
      <c r="E2005" s="110"/>
      <c r="F2005" s="106" t="s">
        <v>1049</v>
      </c>
      <c r="G2005" s="1392">
        <v>515</v>
      </c>
      <c r="H2005" s="1392"/>
      <c r="I2005" s="264" t="s">
        <v>140</v>
      </c>
      <c r="J2005" s="265"/>
      <c r="K2005" s="265"/>
      <c r="L2005" s="265"/>
      <c r="M2005" s="265"/>
      <c r="N2005" s="265"/>
      <c r="O2005" s="265"/>
      <c r="P2005" s="265"/>
      <c r="Q2005" s="266"/>
      <c r="R2005" s="953">
        <v>0</v>
      </c>
      <c r="S2005" s="953"/>
      <c r="T2005" s="953"/>
      <c r="U2005" s="953">
        <v>0</v>
      </c>
      <c r="V2005" s="953"/>
      <c r="W2005" s="953"/>
      <c r="X2005" s="1345">
        <v>0</v>
      </c>
      <c r="Y2005" s="1345"/>
      <c r="Z2005" s="267"/>
      <c r="AA2005" s="268"/>
      <c r="AB2005" s="268"/>
      <c r="AC2005" s="269"/>
      <c r="AD2005" s="267">
        <f t="shared" si="114"/>
        <v>0</v>
      </c>
      <c r="AE2005" s="268"/>
      <c r="AF2005" s="268"/>
      <c r="AG2005" s="269"/>
    </row>
    <row r="2006" spans="1:33" s="29" customFormat="1" ht="13.5" customHeight="1" x14ac:dyDescent="0.2">
      <c r="A2006" s="43"/>
      <c r="B2006" s="43"/>
      <c r="C2006" s="262"/>
      <c r="D2006" s="262"/>
      <c r="E2006" s="110"/>
      <c r="F2006" s="106" t="s">
        <v>1050</v>
      </c>
      <c r="G2006" s="1392">
        <v>541</v>
      </c>
      <c r="H2006" s="1392"/>
      <c r="I2006" s="264" t="s">
        <v>142</v>
      </c>
      <c r="J2006" s="265"/>
      <c r="K2006" s="265"/>
      <c r="L2006" s="265"/>
      <c r="M2006" s="265"/>
      <c r="N2006" s="265"/>
      <c r="O2006" s="265"/>
      <c r="P2006" s="265"/>
      <c r="Q2006" s="266"/>
      <c r="R2006" s="953">
        <v>500000</v>
      </c>
      <c r="S2006" s="953"/>
      <c r="T2006" s="953"/>
      <c r="U2006" s="953">
        <v>85824.91</v>
      </c>
      <c r="V2006" s="953"/>
      <c r="W2006" s="953"/>
      <c r="X2006" s="1345">
        <f t="shared" si="110"/>
        <v>0.17164982000000001</v>
      </c>
      <c r="Y2006" s="1345"/>
      <c r="Z2006" s="267"/>
      <c r="AA2006" s="268"/>
      <c r="AB2006" s="268"/>
      <c r="AC2006" s="269"/>
      <c r="AD2006" s="267">
        <f t="shared" si="114"/>
        <v>85824.91</v>
      </c>
      <c r="AE2006" s="268"/>
      <c r="AF2006" s="268"/>
      <c r="AG2006" s="269"/>
    </row>
    <row r="2007" spans="1:33" s="29" customFormat="1" ht="13.5" hidden="1" customHeight="1" x14ac:dyDescent="0.2">
      <c r="A2007" s="43"/>
      <c r="B2007" s="43"/>
      <c r="C2007" s="262"/>
      <c r="D2007" s="262"/>
      <c r="E2007" s="110"/>
      <c r="F2007" s="106"/>
      <c r="G2007" s="1392">
        <v>614</v>
      </c>
      <c r="H2007" s="1392"/>
      <c r="I2007" s="264" t="s">
        <v>718</v>
      </c>
      <c r="J2007" s="265"/>
      <c r="K2007" s="265"/>
      <c r="L2007" s="265"/>
      <c r="M2007" s="265"/>
      <c r="N2007" s="265"/>
      <c r="O2007" s="265"/>
      <c r="P2007" s="265"/>
      <c r="Q2007" s="265"/>
      <c r="R2007" s="953">
        <v>0</v>
      </c>
      <c r="S2007" s="953"/>
      <c r="T2007" s="953"/>
      <c r="U2007" s="953"/>
      <c r="V2007" s="953"/>
      <c r="W2007" s="953"/>
      <c r="X2007" s="1345" t="e">
        <f t="shared" si="110"/>
        <v>#DIV/0!</v>
      </c>
      <c r="Y2007" s="1345"/>
      <c r="Z2007" s="267"/>
      <c r="AA2007" s="268"/>
      <c r="AB2007" s="268"/>
      <c r="AC2007" s="269"/>
      <c r="AD2007" s="267">
        <f t="shared" si="114"/>
        <v>0</v>
      </c>
      <c r="AE2007" s="268"/>
      <c r="AF2007" s="268"/>
      <c r="AG2007" s="269"/>
    </row>
    <row r="2008" spans="1:33" s="29" customFormat="1" ht="13.5" customHeight="1" x14ac:dyDescent="0.2">
      <c r="A2008" s="43"/>
      <c r="B2008" s="43"/>
      <c r="C2008" s="262"/>
      <c r="D2008" s="262"/>
      <c r="E2008" s="110"/>
      <c r="F2008" s="106"/>
      <c r="G2008" s="1392"/>
      <c r="H2008" s="1392"/>
      <c r="I2008" s="264" t="s">
        <v>545</v>
      </c>
      <c r="J2008" s="265"/>
      <c r="K2008" s="265"/>
      <c r="L2008" s="265"/>
      <c r="M2008" s="265"/>
      <c r="N2008" s="265"/>
      <c r="O2008" s="265"/>
      <c r="P2008" s="265"/>
      <c r="Q2008" s="266"/>
      <c r="R2008" s="953"/>
      <c r="S2008" s="953"/>
      <c r="T2008" s="953"/>
      <c r="U2008" s="953"/>
      <c r="V2008" s="953"/>
      <c r="W2008" s="953"/>
      <c r="X2008" s="268"/>
      <c r="Y2008" s="268"/>
      <c r="Z2008" s="267"/>
      <c r="AA2008" s="268"/>
      <c r="AB2008" s="268"/>
      <c r="AC2008" s="269"/>
      <c r="AD2008" s="267">
        <f t="shared" si="114"/>
        <v>0</v>
      </c>
      <c r="AE2008" s="268"/>
      <c r="AF2008" s="268"/>
      <c r="AG2008" s="269"/>
    </row>
    <row r="2009" spans="1:33" s="29" customFormat="1" ht="13.5" customHeight="1" x14ac:dyDescent="0.2">
      <c r="A2009" s="43"/>
      <c r="B2009" s="43"/>
      <c r="C2009" s="262"/>
      <c r="D2009" s="262"/>
      <c r="E2009" s="110"/>
      <c r="F2009" s="106"/>
      <c r="G2009" s="263" t="s">
        <v>313</v>
      </c>
      <c r="H2009" s="263"/>
      <c r="I2009" s="264" t="s">
        <v>314</v>
      </c>
      <c r="J2009" s="265"/>
      <c r="K2009" s="265"/>
      <c r="L2009" s="265"/>
      <c r="M2009" s="265"/>
      <c r="N2009" s="265"/>
      <c r="O2009" s="265"/>
      <c r="P2009" s="265"/>
      <c r="Q2009" s="266"/>
      <c r="R2009" s="953">
        <v>245583100</v>
      </c>
      <c r="S2009" s="953"/>
      <c r="T2009" s="953"/>
      <c r="U2009" s="953">
        <v>231869051.43000001</v>
      </c>
      <c r="V2009" s="953"/>
      <c r="W2009" s="953"/>
      <c r="X2009" s="1345">
        <f t="shared" si="110"/>
        <v>0.94415719742115811</v>
      </c>
      <c r="Y2009" s="1345"/>
      <c r="Z2009" s="267"/>
      <c r="AA2009" s="268"/>
      <c r="AB2009" s="268"/>
      <c r="AC2009" s="269"/>
      <c r="AD2009" s="267">
        <f t="shared" si="114"/>
        <v>231869051.43000001</v>
      </c>
      <c r="AE2009" s="268"/>
      <c r="AF2009" s="268"/>
      <c r="AG2009" s="269"/>
    </row>
    <row r="2010" spans="1:33" s="29" customFormat="1" ht="13.5" customHeight="1" x14ac:dyDescent="0.2">
      <c r="A2010" s="43"/>
      <c r="B2010" s="43"/>
      <c r="C2010" s="1621"/>
      <c r="D2010" s="1622"/>
      <c r="E2010" s="129"/>
      <c r="F2010" s="37"/>
      <c r="G2010" s="1380" t="s">
        <v>361</v>
      </c>
      <c r="H2010" s="1380"/>
      <c r="I2010" s="1378" t="s">
        <v>362</v>
      </c>
      <c r="J2010" s="1379"/>
      <c r="K2010" s="1379"/>
      <c r="L2010" s="1379"/>
      <c r="M2010" s="1379"/>
      <c r="N2010" s="1379"/>
      <c r="O2010" s="1379"/>
      <c r="P2010" s="1379"/>
      <c r="Q2010" s="1379"/>
      <c r="R2010" s="953">
        <v>220000</v>
      </c>
      <c r="S2010" s="953"/>
      <c r="T2010" s="953"/>
      <c r="U2010" s="953">
        <v>220000</v>
      </c>
      <c r="V2010" s="953"/>
      <c r="W2010" s="953"/>
      <c r="X2010" s="1345">
        <f t="shared" si="110"/>
        <v>1</v>
      </c>
      <c r="Y2010" s="1345"/>
      <c r="Z2010" s="267"/>
      <c r="AA2010" s="268"/>
      <c r="AB2010" s="268"/>
      <c r="AC2010" s="268"/>
      <c r="AD2010" s="267">
        <f t="shared" si="114"/>
        <v>220000</v>
      </c>
      <c r="AE2010" s="268"/>
      <c r="AF2010" s="268"/>
      <c r="AG2010" s="268"/>
    </row>
    <row r="2011" spans="1:33" s="29" customFormat="1" ht="24.75" customHeight="1" x14ac:dyDescent="0.2">
      <c r="A2011" s="43"/>
      <c r="B2011" s="43"/>
      <c r="C2011" s="1621"/>
      <c r="D2011" s="1622"/>
      <c r="E2011" s="129"/>
      <c r="F2011" s="37"/>
      <c r="G2011" s="1380" t="s">
        <v>840</v>
      </c>
      <c r="H2011" s="1380"/>
      <c r="I2011" s="1378" t="s">
        <v>841</v>
      </c>
      <c r="J2011" s="1379"/>
      <c r="K2011" s="1379"/>
      <c r="L2011" s="1379"/>
      <c r="M2011" s="1379"/>
      <c r="N2011" s="1379"/>
      <c r="O2011" s="1379"/>
      <c r="P2011" s="1379"/>
      <c r="Q2011" s="1379"/>
      <c r="R2011" s="953">
        <v>18849771</v>
      </c>
      <c r="S2011" s="953"/>
      <c r="T2011" s="953"/>
      <c r="U2011" s="953">
        <v>17507352.210000001</v>
      </c>
      <c r="V2011" s="953"/>
      <c r="W2011" s="953"/>
      <c r="X2011" s="1345">
        <f t="shared" si="110"/>
        <v>0.92878328389241449</v>
      </c>
      <c r="Y2011" s="1345"/>
      <c r="Z2011" s="267"/>
      <c r="AA2011" s="268"/>
      <c r="AB2011" s="268"/>
      <c r="AC2011" s="268"/>
      <c r="AD2011" s="267">
        <f t="shared" si="114"/>
        <v>17507352.210000001</v>
      </c>
      <c r="AE2011" s="268"/>
      <c r="AF2011" s="268"/>
      <c r="AG2011" s="268"/>
    </row>
    <row r="2012" spans="1:33" s="29" customFormat="1" ht="24" customHeight="1" x14ac:dyDescent="0.2">
      <c r="A2012" s="43"/>
      <c r="B2012" s="43"/>
      <c r="C2012" s="1621"/>
      <c r="D2012" s="1622"/>
      <c r="E2012" s="129"/>
      <c r="F2012" s="37"/>
      <c r="G2012" s="1380" t="s">
        <v>1315</v>
      </c>
      <c r="H2012" s="1380"/>
      <c r="I2012" s="264" t="s">
        <v>1318</v>
      </c>
      <c r="J2012" s="265"/>
      <c r="K2012" s="265"/>
      <c r="L2012" s="265"/>
      <c r="M2012" s="265"/>
      <c r="N2012" s="265"/>
      <c r="O2012" s="265"/>
      <c r="P2012" s="265"/>
      <c r="Q2012" s="266"/>
      <c r="R2012" s="953">
        <v>4583125.24</v>
      </c>
      <c r="S2012" s="953"/>
      <c r="T2012" s="953"/>
      <c r="U2012" s="953">
        <v>678526.24</v>
      </c>
      <c r="V2012" s="953"/>
      <c r="W2012" s="953"/>
      <c r="X2012" s="1345">
        <f t="shared" si="110"/>
        <v>0.14804881046628349</v>
      </c>
      <c r="Y2012" s="1345"/>
      <c r="Z2012" s="267"/>
      <c r="AA2012" s="268"/>
      <c r="AB2012" s="268"/>
      <c r="AC2012" s="268"/>
      <c r="AD2012" s="267">
        <f t="shared" ref="AD2012" si="120">U2012+Z2012</f>
        <v>678526.24</v>
      </c>
      <c r="AE2012" s="268"/>
      <c r="AF2012" s="268"/>
      <c r="AG2012" s="268"/>
    </row>
    <row r="2013" spans="1:33" s="29" customFormat="1" ht="13.5" customHeight="1" x14ac:dyDescent="0.2">
      <c r="A2013" s="43"/>
      <c r="B2013" s="43"/>
      <c r="C2013" s="262"/>
      <c r="D2013" s="262"/>
      <c r="E2013" s="110"/>
      <c r="F2013" s="106"/>
      <c r="G2013" s="1392"/>
      <c r="H2013" s="1392"/>
      <c r="I2013" s="1034" t="s">
        <v>546</v>
      </c>
      <c r="J2013" s="1035"/>
      <c r="K2013" s="1035"/>
      <c r="L2013" s="1035"/>
      <c r="M2013" s="1035"/>
      <c r="N2013" s="1035"/>
      <c r="O2013" s="1035"/>
      <c r="P2013" s="1035"/>
      <c r="Q2013" s="1036"/>
      <c r="R2013" s="1401">
        <f>SUM(R2009+R2010+R2011+R2012)</f>
        <v>269235996.24000001</v>
      </c>
      <c r="S2013" s="1401"/>
      <c r="T2013" s="1401"/>
      <c r="U2013" s="1401">
        <f>SUM(U2009+U2010+U2011+U2012)</f>
        <v>250274929.88000003</v>
      </c>
      <c r="V2013" s="1401"/>
      <c r="W2013" s="1401"/>
      <c r="X2013" s="1386">
        <f t="shared" si="110"/>
        <v>0.92957454937378481</v>
      </c>
      <c r="Y2013" s="1386"/>
      <c r="Z2013" s="991"/>
      <c r="AA2013" s="992"/>
      <c r="AB2013" s="992"/>
      <c r="AC2013" s="993"/>
      <c r="AD2013" s="991">
        <f t="shared" si="114"/>
        <v>250274929.88000003</v>
      </c>
      <c r="AE2013" s="992"/>
      <c r="AF2013" s="992"/>
      <c r="AG2013" s="993"/>
    </row>
    <row r="2014" spans="1:33" s="29" customFormat="1" ht="13.5" customHeight="1" x14ac:dyDescent="0.2">
      <c r="A2014" s="43"/>
      <c r="B2014" s="43"/>
      <c r="C2014" s="1385" t="s">
        <v>280</v>
      </c>
      <c r="D2014" s="1385"/>
      <c r="E2014" s="110"/>
      <c r="F2014" s="106"/>
      <c r="G2014" s="1392"/>
      <c r="H2014" s="1392"/>
      <c r="I2014" s="1824" t="s">
        <v>547</v>
      </c>
      <c r="J2014" s="1825"/>
      <c r="K2014" s="1825"/>
      <c r="L2014" s="1825"/>
      <c r="M2014" s="1825"/>
      <c r="N2014" s="1825"/>
      <c r="O2014" s="1825"/>
      <c r="P2014" s="1825"/>
      <c r="Q2014" s="1826"/>
      <c r="R2014" s="1401"/>
      <c r="S2014" s="1401"/>
      <c r="T2014" s="1401"/>
      <c r="U2014" s="1401"/>
      <c r="V2014" s="1401"/>
      <c r="W2014" s="1401"/>
      <c r="X2014" s="992"/>
      <c r="Y2014" s="992"/>
      <c r="Z2014" s="991"/>
      <c r="AA2014" s="992"/>
      <c r="AB2014" s="992"/>
      <c r="AC2014" s="993"/>
      <c r="AD2014" s="991"/>
      <c r="AE2014" s="992"/>
      <c r="AF2014" s="992"/>
      <c r="AG2014" s="993"/>
    </row>
    <row r="2015" spans="1:33" s="29" customFormat="1" ht="13.5" customHeight="1" x14ac:dyDescent="0.2">
      <c r="A2015" s="43"/>
      <c r="B2015" s="43"/>
      <c r="C2015" s="262"/>
      <c r="D2015" s="262"/>
      <c r="E2015" s="53">
        <v>170</v>
      </c>
      <c r="F2015" s="42"/>
      <c r="G2015" s="972"/>
      <c r="H2015" s="972"/>
      <c r="I2015" s="961" t="s">
        <v>548</v>
      </c>
      <c r="J2015" s="962"/>
      <c r="K2015" s="962"/>
      <c r="L2015" s="962"/>
      <c r="M2015" s="962"/>
      <c r="N2015" s="962"/>
      <c r="O2015" s="962"/>
      <c r="P2015" s="962"/>
      <c r="Q2015" s="963"/>
      <c r="R2015" s="953"/>
      <c r="S2015" s="953"/>
      <c r="T2015" s="953"/>
      <c r="U2015" s="953"/>
      <c r="V2015" s="953"/>
      <c r="W2015" s="953"/>
      <c r="X2015" s="268"/>
      <c r="Y2015" s="268"/>
      <c r="Z2015" s="267"/>
      <c r="AA2015" s="268"/>
      <c r="AB2015" s="268"/>
      <c r="AC2015" s="269"/>
      <c r="AD2015" s="267"/>
      <c r="AE2015" s="268"/>
      <c r="AF2015" s="268"/>
      <c r="AG2015" s="269"/>
    </row>
    <row r="2016" spans="1:33" s="29" customFormat="1" ht="13.5" customHeight="1" x14ac:dyDescent="0.2">
      <c r="A2016" s="43"/>
      <c r="B2016" s="43"/>
      <c r="C2016" s="262"/>
      <c r="D2016" s="262"/>
      <c r="E2016" s="110"/>
      <c r="F2016" s="106" t="s">
        <v>1056</v>
      </c>
      <c r="G2016" s="1392">
        <v>441</v>
      </c>
      <c r="H2016" s="1392"/>
      <c r="I2016" s="264" t="s">
        <v>549</v>
      </c>
      <c r="J2016" s="265"/>
      <c r="K2016" s="265"/>
      <c r="L2016" s="265"/>
      <c r="M2016" s="265"/>
      <c r="N2016" s="265"/>
      <c r="O2016" s="265"/>
      <c r="P2016" s="265"/>
      <c r="Q2016" s="266"/>
      <c r="R2016" s="953">
        <v>5000000</v>
      </c>
      <c r="S2016" s="953"/>
      <c r="T2016" s="953"/>
      <c r="U2016" s="953">
        <v>282564.69</v>
      </c>
      <c r="V2016" s="953"/>
      <c r="W2016" s="953"/>
      <c r="X2016" s="1345">
        <f t="shared" ref="X2016:X2081" si="121">(U2016/R2016)</f>
        <v>5.6512937999999999E-2</v>
      </c>
      <c r="Y2016" s="1345"/>
      <c r="Z2016" s="267"/>
      <c r="AA2016" s="268"/>
      <c r="AB2016" s="268"/>
      <c r="AC2016" s="269"/>
      <c r="AD2016" s="267">
        <f t="shared" si="114"/>
        <v>282564.69</v>
      </c>
      <c r="AE2016" s="268"/>
      <c r="AF2016" s="268"/>
      <c r="AG2016" s="269"/>
    </row>
    <row r="2017" spans="1:33" s="29" customFormat="1" ht="13.5" customHeight="1" x14ac:dyDescent="0.2">
      <c r="A2017" s="43"/>
      <c r="B2017" s="43"/>
      <c r="C2017" s="262"/>
      <c r="D2017" s="262"/>
      <c r="E2017" s="110"/>
      <c r="F2017" s="106"/>
      <c r="G2017" s="1392">
        <v>611</v>
      </c>
      <c r="H2017" s="1392"/>
      <c r="I2017" s="264" t="s">
        <v>145</v>
      </c>
      <c r="J2017" s="265"/>
      <c r="K2017" s="265"/>
      <c r="L2017" s="265"/>
      <c r="M2017" s="265"/>
      <c r="N2017" s="265"/>
      <c r="O2017" s="265"/>
      <c r="P2017" s="265"/>
      <c r="Q2017" s="266"/>
      <c r="R2017" s="953">
        <v>0</v>
      </c>
      <c r="S2017" s="953"/>
      <c r="T2017" s="953"/>
      <c r="U2017" s="953">
        <v>0</v>
      </c>
      <c r="V2017" s="953"/>
      <c r="W2017" s="953"/>
      <c r="X2017" s="1345"/>
      <c r="Y2017" s="1345"/>
      <c r="Z2017" s="267"/>
      <c r="AA2017" s="268"/>
      <c r="AB2017" s="268"/>
      <c r="AC2017" s="269"/>
      <c r="AD2017" s="267"/>
      <c r="AE2017" s="268"/>
      <c r="AF2017" s="268"/>
      <c r="AG2017" s="269"/>
    </row>
    <row r="2018" spans="1:33" s="29" customFormat="1" ht="13.5" customHeight="1" x14ac:dyDescent="0.2">
      <c r="A2018" s="43"/>
      <c r="B2018" s="43"/>
      <c r="C2018" s="262"/>
      <c r="D2018" s="262"/>
      <c r="E2018" s="110"/>
      <c r="F2018" s="106"/>
      <c r="G2018" s="1392"/>
      <c r="H2018" s="1392"/>
      <c r="I2018" s="264" t="s">
        <v>550</v>
      </c>
      <c r="J2018" s="265"/>
      <c r="K2018" s="265"/>
      <c r="L2018" s="265"/>
      <c r="M2018" s="265"/>
      <c r="N2018" s="265"/>
      <c r="O2018" s="265"/>
      <c r="P2018" s="265"/>
      <c r="Q2018" s="266"/>
      <c r="R2018" s="953"/>
      <c r="S2018" s="953"/>
      <c r="T2018" s="953"/>
      <c r="U2018" s="953"/>
      <c r="V2018" s="953"/>
      <c r="W2018" s="953"/>
      <c r="X2018" s="268"/>
      <c r="Y2018" s="268"/>
      <c r="Z2018" s="267"/>
      <c r="AA2018" s="268"/>
      <c r="AB2018" s="268"/>
      <c r="AC2018" s="269"/>
      <c r="AD2018" s="267"/>
      <c r="AE2018" s="268"/>
      <c r="AF2018" s="268"/>
      <c r="AG2018" s="269"/>
    </row>
    <row r="2019" spans="1:33" s="29" customFormat="1" ht="13.5" customHeight="1" x14ac:dyDescent="0.2">
      <c r="A2019" s="43"/>
      <c r="B2019" s="43"/>
      <c r="C2019" s="262"/>
      <c r="D2019" s="262"/>
      <c r="E2019" s="110"/>
      <c r="F2019" s="106"/>
      <c r="G2019" s="263" t="s">
        <v>313</v>
      </c>
      <c r="H2019" s="263"/>
      <c r="I2019" s="264" t="s">
        <v>314</v>
      </c>
      <c r="J2019" s="265"/>
      <c r="K2019" s="265"/>
      <c r="L2019" s="265"/>
      <c r="M2019" s="265"/>
      <c r="N2019" s="265"/>
      <c r="O2019" s="265"/>
      <c r="P2019" s="265"/>
      <c r="Q2019" s="266"/>
      <c r="R2019" s="953">
        <f>SUM(R2016:R2017)</f>
        <v>5000000</v>
      </c>
      <c r="S2019" s="953"/>
      <c r="T2019" s="953"/>
      <c r="U2019" s="953">
        <f>SUM(U2016:U2017)</f>
        <v>282564.69</v>
      </c>
      <c r="V2019" s="953"/>
      <c r="W2019" s="953"/>
      <c r="X2019" s="1345">
        <f t="shared" si="121"/>
        <v>5.6512937999999999E-2</v>
      </c>
      <c r="Y2019" s="1345"/>
      <c r="Z2019" s="267"/>
      <c r="AA2019" s="268"/>
      <c r="AB2019" s="268"/>
      <c r="AC2019" s="269"/>
      <c r="AD2019" s="267">
        <f t="shared" si="114"/>
        <v>282564.69</v>
      </c>
      <c r="AE2019" s="268"/>
      <c r="AF2019" s="268"/>
      <c r="AG2019" s="269"/>
    </row>
    <row r="2020" spans="1:33" s="29" customFormat="1" ht="13.5" customHeight="1" x14ac:dyDescent="0.2">
      <c r="A2020" s="43"/>
      <c r="B2020" s="43"/>
      <c r="C2020" s="262"/>
      <c r="D2020" s="262"/>
      <c r="E2020" s="110"/>
      <c r="F2020" s="106"/>
      <c r="G2020" s="1392"/>
      <c r="H2020" s="1392"/>
      <c r="I2020" s="1034" t="s">
        <v>551</v>
      </c>
      <c r="J2020" s="1035"/>
      <c r="K2020" s="1035"/>
      <c r="L2020" s="1035"/>
      <c r="M2020" s="1035"/>
      <c r="N2020" s="1035"/>
      <c r="O2020" s="1035"/>
      <c r="P2020" s="1035"/>
      <c r="Q2020" s="1036"/>
      <c r="R2020" s="1401">
        <f>R2019</f>
        <v>5000000</v>
      </c>
      <c r="S2020" s="1401"/>
      <c r="T2020" s="1401"/>
      <c r="U2020" s="1401">
        <f>U2019</f>
        <v>282564.69</v>
      </c>
      <c r="V2020" s="1401"/>
      <c r="W2020" s="1401"/>
      <c r="X2020" s="1386">
        <f t="shared" si="121"/>
        <v>5.6512937999999999E-2</v>
      </c>
      <c r="Y2020" s="1386"/>
      <c r="Z2020" s="991"/>
      <c r="AA2020" s="992"/>
      <c r="AB2020" s="992"/>
      <c r="AC2020" s="993"/>
      <c r="AD2020" s="991">
        <f t="shared" si="114"/>
        <v>282564.69</v>
      </c>
      <c r="AE2020" s="992"/>
      <c r="AF2020" s="992"/>
      <c r="AG2020" s="993"/>
    </row>
    <row r="2021" spans="1:33" s="29" customFormat="1" ht="13.5" customHeight="1" x14ac:dyDescent="0.2">
      <c r="A2021" s="43"/>
      <c r="B2021" s="43"/>
      <c r="C2021" s="262"/>
      <c r="D2021" s="262"/>
      <c r="E2021" s="110"/>
      <c r="F2021" s="106"/>
      <c r="G2021" s="1392"/>
      <c r="H2021" s="1392"/>
      <c r="I2021" s="264" t="s">
        <v>552</v>
      </c>
      <c r="J2021" s="265"/>
      <c r="K2021" s="265"/>
      <c r="L2021" s="265"/>
      <c r="M2021" s="265"/>
      <c r="N2021" s="265"/>
      <c r="O2021" s="265"/>
      <c r="P2021" s="265"/>
      <c r="Q2021" s="266"/>
      <c r="R2021" s="1401"/>
      <c r="S2021" s="1401"/>
      <c r="T2021" s="1401"/>
      <c r="U2021" s="1401"/>
      <c r="V2021" s="1401"/>
      <c r="W2021" s="1401"/>
      <c r="X2021" s="992"/>
      <c r="Y2021" s="992"/>
      <c r="Z2021" s="991"/>
      <c r="AA2021" s="992"/>
      <c r="AB2021" s="992"/>
      <c r="AC2021" s="993"/>
      <c r="AD2021" s="991"/>
      <c r="AE2021" s="992"/>
      <c r="AF2021" s="992"/>
      <c r="AG2021" s="993"/>
    </row>
    <row r="2022" spans="1:33" s="29" customFormat="1" ht="13.5" customHeight="1" x14ac:dyDescent="0.2">
      <c r="A2022" s="43"/>
      <c r="B2022" s="43"/>
      <c r="C2022" s="262"/>
      <c r="D2022" s="262"/>
      <c r="E2022" s="110"/>
      <c r="F2022" s="106"/>
      <c r="G2022" s="263" t="s">
        <v>313</v>
      </c>
      <c r="H2022" s="263"/>
      <c r="I2022" s="264" t="s">
        <v>314</v>
      </c>
      <c r="J2022" s="265"/>
      <c r="K2022" s="265"/>
      <c r="L2022" s="265"/>
      <c r="M2022" s="265"/>
      <c r="N2022" s="265"/>
      <c r="O2022" s="265"/>
      <c r="P2022" s="265"/>
      <c r="Q2022" s="266"/>
      <c r="R2022" s="953">
        <f>+R2019</f>
        <v>5000000</v>
      </c>
      <c r="S2022" s="953"/>
      <c r="T2022" s="953"/>
      <c r="U2022" s="953">
        <f>+U2019</f>
        <v>282564.69</v>
      </c>
      <c r="V2022" s="953"/>
      <c r="W2022" s="953"/>
      <c r="X2022" s="1345">
        <f t="shared" si="121"/>
        <v>5.6512937999999999E-2</v>
      </c>
      <c r="Y2022" s="1345"/>
      <c r="Z2022" s="991"/>
      <c r="AA2022" s="992"/>
      <c r="AB2022" s="992"/>
      <c r="AC2022" s="993"/>
      <c r="AD2022" s="267">
        <f t="shared" si="114"/>
        <v>282564.69</v>
      </c>
      <c r="AE2022" s="268"/>
      <c r="AF2022" s="268"/>
      <c r="AG2022" s="269"/>
    </row>
    <row r="2023" spans="1:33" s="29" customFormat="1" ht="13.5" customHeight="1" x14ac:dyDescent="0.2">
      <c r="A2023" s="43"/>
      <c r="B2023" s="43"/>
      <c r="C2023" s="262"/>
      <c r="D2023" s="262"/>
      <c r="E2023" s="110"/>
      <c r="F2023" s="106"/>
      <c r="G2023" s="1392"/>
      <c r="H2023" s="1392"/>
      <c r="I2023" s="1034" t="s">
        <v>553</v>
      </c>
      <c r="J2023" s="1035"/>
      <c r="K2023" s="1035"/>
      <c r="L2023" s="1035"/>
      <c r="M2023" s="1035"/>
      <c r="N2023" s="1035"/>
      <c r="O2023" s="1035"/>
      <c r="P2023" s="1035"/>
      <c r="Q2023" s="1036"/>
      <c r="R2023" s="1401">
        <f>SUM(R2022)</f>
        <v>5000000</v>
      </c>
      <c r="S2023" s="1401"/>
      <c r="T2023" s="1401"/>
      <c r="U2023" s="1401">
        <f>SUM(U2022)</f>
        <v>282564.69</v>
      </c>
      <c r="V2023" s="1401"/>
      <c r="W2023" s="1401"/>
      <c r="X2023" s="1386">
        <f t="shared" si="121"/>
        <v>5.6512937999999999E-2</v>
      </c>
      <c r="Y2023" s="1386"/>
      <c r="Z2023" s="991"/>
      <c r="AA2023" s="992"/>
      <c r="AB2023" s="992"/>
      <c r="AC2023" s="993"/>
      <c r="AD2023" s="991">
        <f t="shared" si="114"/>
        <v>282564.69</v>
      </c>
      <c r="AE2023" s="992"/>
      <c r="AF2023" s="992"/>
      <c r="AG2023" s="993"/>
    </row>
    <row r="2024" spans="1:33" s="29" customFormat="1" ht="23.25" customHeight="1" x14ac:dyDescent="0.2">
      <c r="A2024" s="43"/>
      <c r="B2024" s="43"/>
      <c r="C2024" s="1385" t="s">
        <v>554</v>
      </c>
      <c r="D2024" s="1385"/>
      <c r="E2024" s="130"/>
      <c r="F2024" s="131"/>
      <c r="G2024" s="1570"/>
      <c r="H2024" s="1570"/>
      <c r="I2024" s="1034" t="s">
        <v>285</v>
      </c>
      <c r="J2024" s="1035"/>
      <c r="K2024" s="1035"/>
      <c r="L2024" s="1035"/>
      <c r="M2024" s="1035"/>
      <c r="N2024" s="1035"/>
      <c r="O2024" s="1035"/>
      <c r="P2024" s="1035"/>
      <c r="Q2024" s="1036"/>
      <c r="R2024" s="953"/>
      <c r="S2024" s="953"/>
      <c r="T2024" s="953"/>
      <c r="U2024" s="953"/>
      <c r="V2024" s="953"/>
      <c r="W2024" s="953"/>
      <c r="X2024" s="268"/>
      <c r="Y2024" s="268"/>
      <c r="Z2024" s="267"/>
      <c r="AA2024" s="268"/>
      <c r="AB2024" s="268"/>
      <c r="AC2024" s="269"/>
      <c r="AD2024" s="267"/>
      <c r="AE2024" s="268"/>
      <c r="AF2024" s="268"/>
      <c r="AG2024" s="269"/>
    </row>
    <row r="2025" spans="1:33" s="29" customFormat="1" ht="13.5" customHeight="1" x14ac:dyDescent="0.2">
      <c r="A2025" s="43"/>
      <c r="B2025" s="43"/>
      <c r="C2025" s="262"/>
      <c r="D2025" s="262"/>
      <c r="E2025" s="53">
        <v>130</v>
      </c>
      <c r="F2025" s="105"/>
      <c r="G2025" s="972"/>
      <c r="H2025" s="972"/>
      <c r="I2025" s="961" t="s">
        <v>555</v>
      </c>
      <c r="J2025" s="962"/>
      <c r="K2025" s="962"/>
      <c r="L2025" s="962"/>
      <c r="M2025" s="962"/>
      <c r="N2025" s="962"/>
      <c r="O2025" s="962"/>
      <c r="P2025" s="962"/>
      <c r="Q2025" s="963"/>
      <c r="R2025" s="953"/>
      <c r="S2025" s="953"/>
      <c r="T2025" s="953"/>
      <c r="U2025" s="953"/>
      <c r="V2025" s="953"/>
      <c r="W2025" s="953"/>
      <c r="X2025" s="268"/>
      <c r="Y2025" s="268"/>
      <c r="Z2025" s="267"/>
      <c r="AA2025" s="268"/>
      <c r="AB2025" s="268"/>
      <c r="AC2025" s="269"/>
      <c r="AD2025" s="267"/>
      <c r="AE2025" s="268"/>
      <c r="AF2025" s="268"/>
      <c r="AG2025" s="269"/>
    </row>
    <row r="2026" spans="1:33" s="29" customFormat="1" ht="13.5" customHeight="1" x14ac:dyDescent="0.2">
      <c r="A2026" s="43"/>
      <c r="B2026" s="43"/>
      <c r="C2026" s="262"/>
      <c r="D2026" s="262"/>
      <c r="E2026" s="53"/>
      <c r="F2026" s="131" t="s">
        <v>1051</v>
      </c>
      <c r="G2026" s="1392">
        <v>481</v>
      </c>
      <c r="H2026" s="1392"/>
      <c r="I2026" s="264" t="s">
        <v>556</v>
      </c>
      <c r="J2026" s="265"/>
      <c r="K2026" s="265"/>
      <c r="L2026" s="265"/>
      <c r="M2026" s="265"/>
      <c r="N2026" s="265"/>
      <c r="O2026" s="265"/>
      <c r="P2026" s="265"/>
      <c r="Q2026" s="266"/>
      <c r="R2026" s="953">
        <v>800000</v>
      </c>
      <c r="S2026" s="953"/>
      <c r="T2026" s="953"/>
      <c r="U2026" s="953">
        <v>800000</v>
      </c>
      <c r="V2026" s="953"/>
      <c r="W2026" s="953"/>
      <c r="X2026" s="1345">
        <f t="shared" si="121"/>
        <v>1</v>
      </c>
      <c r="Y2026" s="1345"/>
      <c r="Z2026" s="267"/>
      <c r="AA2026" s="268"/>
      <c r="AB2026" s="268"/>
      <c r="AC2026" s="269"/>
      <c r="AD2026" s="267">
        <f t="shared" si="114"/>
        <v>800000</v>
      </c>
      <c r="AE2026" s="268"/>
      <c r="AF2026" s="268"/>
      <c r="AG2026" s="269"/>
    </row>
    <row r="2027" spans="1:33" s="29" customFormat="1" ht="13.5" customHeight="1" x14ac:dyDescent="0.2">
      <c r="A2027" s="43"/>
      <c r="B2027" s="43"/>
      <c r="C2027" s="262"/>
      <c r="D2027" s="262"/>
      <c r="E2027" s="53"/>
      <c r="F2027" s="131"/>
      <c r="G2027" s="1396"/>
      <c r="H2027" s="1396"/>
      <c r="I2027" s="1636" t="s">
        <v>557</v>
      </c>
      <c r="J2027" s="1637"/>
      <c r="K2027" s="1637"/>
      <c r="L2027" s="1637"/>
      <c r="M2027" s="1637"/>
      <c r="N2027" s="1637"/>
      <c r="O2027" s="1637"/>
      <c r="P2027" s="1637"/>
      <c r="Q2027" s="1638"/>
      <c r="R2027" s="953"/>
      <c r="S2027" s="953"/>
      <c r="T2027" s="953"/>
      <c r="U2027" s="953"/>
      <c r="V2027" s="953"/>
      <c r="W2027" s="953"/>
      <c r="X2027" s="268"/>
      <c r="Y2027" s="268"/>
      <c r="Z2027" s="267"/>
      <c r="AA2027" s="268"/>
      <c r="AB2027" s="268"/>
      <c r="AC2027" s="269"/>
      <c r="AD2027" s="267"/>
      <c r="AE2027" s="268"/>
      <c r="AF2027" s="268"/>
      <c r="AG2027" s="269"/>
    </row>
    <row r="2028" spans="1:33" s="29" customFormat="1" ht="13.5" customHeight="1" x14ac:dyDescent="0.2">
      <c r="A2028" s="43"/>
      <c r="B2028" s="43"/>
      <c r="C2028" s="262"/>
      <c r="D2028" s="262"/>
      <c r="E2028" s="53"/>
      <c r="F2028" s="131"/>
      <c r="G2028" s="1625" t="s">
        <v>313</v>
      </c>
      <c r="H2028" s="1625"/>
      <c r="I2028" s="1636" t="s">
        <v>321</v>
      </c>
      <c r="J2028" s="1637"/>
      <c r="K2028" s="1637"/>
      <c r="L2028" s="1637"/>
      <c r="M2028" s="1637"/>
      <c r="N2028" s="1637"/>
      <c r="O2028" s="1637"/>
      <c r="P2028" s="1637"/>
      <c r="Q2028" s="1638"/>
      <c r="R2028" s="953">
        <f>SUM(R2026:R2027)</f>
        <v>800000</v>
      </c>
      <c r="S2028" s="953"/>
      <c r="T2028" s="953"/>
      <c r="U2028" s="953">
        <f>SUM(U2026:U2027)</f>
        <v>800000</v>
      </c>
      <c r="V2028" s="953"/>
      <c r="W2028" s="953"/>
      <c r="X2028" s="1345">
        <f t="shared" si="121"/>
        <v>1</v>
      </c>
      <c r="Y2028" s="1345"/>
      <c r="Z2028" s="267"/>
      <c r="AA2028" s="268"/>
      <c r="AB2028" s="268"/>
      <c r="AC2028" s="269"/>
      <c r="AD2028" s="267">
        <f t="shared" si="114"/>
        <v>800000</v>
      </c>
      <c r="AE2028" s="268"/>
      <c r="AF2028" s="268"/>
      <c r="AG2028" s="269"/>
    </row>
    <row r="2029" spans="1:33" s="29" customFormat="1" ht="13.5" customHeight="1" x14ac:dyDescent="0.2">
      <c r="A2029" s="43"/>
      <c r="B2029" s="43"/>
      <c r="C2029" s="262"/>
      <c r="D2029" s="262"/>
      <c r="E2029" s="53"/>
      <c r="F2029" s="131"/>
      <c r="G2029" s="1625"/>
      <c r="H2029" s="1625"/>
      <c r="I2029" s="1633" t="s">
        <v>558</v>
      </c>
      <c r="J2029" s="1634"/>
      <c r="K2029" s="1634"/>
      <c r="L2029" s="1634"/>
      <c r="M2029" s="1634"/>
      <c r="N2029" s="1634"/>
      <c r="O2029" s="1634"/>
      <c r="P2029" s="1634"/>
      <c r="Q2029" s="1635"/>
      <c r="R2029" s="1401">
        <f>SUM(R2028)</f>
        <v>800000</v>
      </c>
      <c r="S2029" s="1401"/>
      <c r="T2029" s="1401"/>
      <c r="U2029" s="1401">
        <f>SUM(U2028)</f>
        <v>800000</v>
      </c>
      <c r="V2029" s="1401"/>
      <c r="W2029" s="1401"/>
      <c r="X2029" s="1386">
        <f t="shared" si="121"/>
        <v>1</v>
      </c>
      <c r="Y2029" s="1386"/>
      <c r="Z2029" s="991"/>
      <c r="AA2029" s="992"/>
      <c r="AB2029" s="992"/>
      <c r="AC2029" s="993"/>
      <c r="AD2029" s="991">
        <f t="shared" si="114"/>
        <v>800000</v>
      </c>
      <c r="AE2029" s="992"/>
      <c r="AF2029" s="992"/>
      <c r="AG2029" s="993"/>
    </row>
    <row r="2030" spans="1:33" s="29" customFormat="1" ht="13.5" customHeight="1" x14ac:dyDescent="0.2">
      <c r="A2030" s="43"/>
      <c r="B2030" s="43"/>
      <c r="C2030" s="262"/>
      <c r="D2030" s="262"/>
      <c r="E2030" s="53"/>
      <c r="F2030" s="131"/>
      <c r="G2030" s="1625"/>
      <c r="H2030" s="1625"/>
      <c r="I2030" s="1636" t="s">
        <v>559</v>
      </c>
      <c r="J2030" s="1637"/>
      <c r="K2030" s="1637"/>
      <c r="L2030" s="1637"/>
      <c r="M2030" s="1637"/>
      <c r="N2030" s="1637"/>
      <c r="O2030" s="1637"/>
      <c r="P2030" s="1637"/>
      <c r="Q2030" s="1638"/>
      <c r="R2030" s="953"/>
      <c r="S2030" s="953"/>
      <c r="T2030" s="953"/>
      <c r="U2030" s="953"/>
      <c r="V2030" s="953"/>
      <c r="W2030" s="953"/>
      <c r="X2030" s="268"/>
      <c r="Y2030" s="268"/>
      <c r="Z2030" s="267"/>
      <c r="AA2030" s="268"/>
      <c r="AB2030" s="268"/>
      <c r="AC2030" s="269"/>
      <c r="AD2030" s="267"/>
      <c r="AE2030" s="268"/>
      <c r="AF2030" s="268"/>
      <c r="AG2030" s="269"/>
    </row>
    <row r="2031" spans="1:33" s="29" customFormat="1" ht="13.5" customHeight="1" x14ac:dyDescent="0.2">
      <c r="A2031" s="43"/>
      <c r="B2031" s="43"/>
      <c r="C2031" s="262"/>
      <c r="D2031" s="262"/>
      <c r="E2031" s="53"/>
      <c r="F2031" s="131"/>
      <c r="G2031" s="1625" t="s">
        <v>313</v>
      </c>
      <c r="H2031" s="1625"/>
      <c r="I2031" s="1636" t="s">
        <v>321</v>
      </c>
      <c r="J2031" s="1637"/>
      <c r="K2031" s="1637"/>
      <c r="L2031" s="1637"/>
      <c r="M2031" s="1637"/>
      <c r="N2031" s="1637"/>
      <c r="O2031" s="1637"/>
      <c r="P2031" s="1637"/>
      <c r="Q2031" s="1638"/>
      <c r="R2031" s="953">
        <f>R2026</f>
        <v>800000</v>
      </c>
      <c r="S2031" s="953"/>
      <c r="T2031" s="953"/>
      <c r="U2031" s="953">
        <f>U2026</f>
        <v>800000</v>
      </c>
      <c r="V2031" s="953"/>
      <c r="W2031" s="953"/>
      <c r="X2031" s="1345">
        <f t="shared" si="121"/>
        <v>1</v>
      </c>
      <c r="Y2031" s="1345"/>
      <c r="Z2031" s="267"/>
      <c r="AA2031" s="268"/>
      <c r="AB2031" s="268"/>
      <c r="AC2031" s="269"/>
      <c r="AD2031" s="267">
        <f t="shared" si="114"/>
        <v>800000</v>
      </c>
      <c r="AE2031" s="268"/>
      <c r="AF2031" s="268"/>
      <c r="AG2031" s="269"/>
    </row>
    <row r="2032" spans="1:33" s="29" customFormat="1" ht="13.5" customHeight="1" x14ac:dyDescent="0.2">
      <c r="A2032" s="43"/>
      <c r="B2032" s="43"/>
      <c r="C2032" s="262"/>
      <c r="D2032" s="262"/>
      <c r="E2032" s="53"/>
      <c r="F2032" s="131"/>
      <c r="G2032" s="1629"/>
      <c r="H2032" s="1629"/>
      <c r="I2032" s="1633" t="s">
        <v>560</v>
      </c>
      <c r="J2032" s="1634"/>
      <c r="K2032" s="1634"/>
      <c r="L2032" s="1634"/>
      <c r="M2032" s="1634"/>
      <c r="N2032" s="1634"/>
      <c r="O2032" s="1634"/>
      <c r="P2032" s="1634"/>
      <c r="Q2032" s="1635"/>
      <c r="R2032" s="1401">
        <f>SUM(R2031)</f>
        <v>800000</v>
      </c>
      <c r="S2032" s="1401"/>
      <c r="T2032" s="1401"/>
      <c r="U2032" s="1401">
        <f>SUM(U2031)</f>
        <v>800000</v>
      </c>
      <c r="V2032" s="1401"/>
      <c r="W2032" s="1401"/>
      <c r="X2032" s="1386">
        <f t="shared" si="121"/>
        <v>1</v>
      </c>
      <c r="Y2032" s="1386"/>
      <c r="Z2032" s="991"/>
      <c r="AA2032" s="992"/>
      <c r="AB2032" s="992"/>
      <c r="AC2032" s="993"/>
      <c r="AD2032" s="991">
        <f t="shared" si="114"/>
        <v>800000</v>
      </c>
      <c r="AE2032" s="992"/>
      <c r="AF2032" s="992"/>
      <c r="AG2032" s="993"/>
    </row>
    <row r="2033" spans="1:33" s="29" customFormat="1" ht="13.5" customHeight="1" x14ac:dyDescent="0.2">
      <c r="A2033" s="43"/>
      <c r="B2033" s="43"/>
      <c r="C2033" s="1385" t="s">
        <v>561</v>
      </c>
      <c r="D2033" s="1385"/>
      <c r="E2033" s="110"/>
      <c r="F2033" s="106"/>
      <c r="G2033" s="1392"/>
      <c r="H2033" s="1392"/>
      <c r="I2033" s="1034" t="s">
        <v>562</v>
      </c>
      <c r="J2033" s="1035"/>
      <c r="K2033" s="1035"/>
      <c r="L2033" s="1035"/>
      <c r="M2033" s="1035"/>
      <c r="N2033" s="1035"/>
      <c r="O2033" s="1035"/>
      <c r="P2033" s="1035"/>
      <c r="Q2033" s="1036"/>
      <c r="R2033" s="1401"/>
      <c r="S2033" s="1401"/>
      <c r="T2033" s="1401"/>
      <c r="U2033" s="1401"/>
      <c r="V2033" s="1401"/>
      <c r="W2033" s="1401"/>
      <c r="X2033" s="992"/>
      <c r="Y2033" s="992"/>
      <c r="Z2033" s="991"/>
      <c r="AA2033" s="992"/>
      <c r="AB2033" s="992"/>
      <c r="AC2033" s="993"/>
      <c r="AD2033" s="991"/>
      <c r="AE2033" s="992"/>
      <c r="AF2033" s="992"/>
      <c r="AG2033" s="993"/>
    </row>
    <row r="2034" spans="1:33" s="29" customFormat="1" ht="13.5" customHeight="1" x14ac:dyDescent="0.2">
      <c r="A2034" s="43"/>
      <c r="B2034" s="43"/>
      <c r="C2034" s="1385"/>
      <c r="D2034" s="1385"/>
      <c r="E2034" s="53">
        <v>160</v>
      </c>
      <c r="F2034" s="42"/>
      <c r="G2034" s="972"/>
      <c r="H2034" s="972"/>
      <c r="I2034" s="961" t="s">
        <v>364</v>
      </c>
      <c r="J2034" s="962"/>
      <c r="K2034" s="962"/>
      <c r="L2034" s="962"/>
      <c r="M2034" s="962"/>
      <c r="N2034" s="962"/>
      <c r="O2034" s="962"/>
      <c r="P2034" s="962"/>
      <c r="Q2034" s="963"/>
      <c r="R2034" s="1401"/>
      <c r="S2034" s="1401"/>
      <c r="T2034" s="1401"/>
      <c r="U2034" s="1401"/>
      <c r="V2034" s="1401"/>
      <c r="W2034" s="1401"/>
      <c r="X2034" s="992"/>
      <c r="Y2034" s="992"/>
      <c r="Z2034" s="991"/>
      <c r="AA2034" s="992"/>
      <c r="AB2034" s="992"/>
      <c r="AC2034" s="993"/>
      <c r="AD2034" s="991"/>
      <c r="AE2034" s="992"/>
      <c r="AF2034" s="992"/>
      <c r="AG2034" s="993"/>
    </row>
    <row r="2035" spans="1:33" s="29" customFormat="1" ht="13.5" customHeight="1" x14ac:dyDescent="0.2">
      <c r="A2035" s="43"/>
      <c r="B2035" s="43"/>
      <c r="C2035" s="262"/>
      <c r="D2035" s="262"/>
      <c r="E2035" s="110"/>
      <c r="F2035" s="106" t="s">
        <v>1054</v>
      </c>
      <c r="G2035" s="1392">
        <v>499</v>
      </c>
      <c r="H2035" s="1392"/>
      <c r="I2035" s="264" t="s">
        <v>563</v>
      </c>
      <c r="J2035" s="265"/>
      <c r="K2035" s="265"/>
      <c r="L2035" s="265"/>
      <c r="M2035" s="265"/>
      <c r="N2035" s="265"/>
      <c r="O2035" s="265"/>
      <c r="P2035" s="265"/>
      <c r="Q2035" s="266"/>
      <c r="R2035" s="953">
        <v>226601.26</v>
      </c>
      <c r="S2035" s="953"/>
      <c r="T2035" s="953"/>
      <c r="U2035" s="953">
        <v>0</v>
      </c>
      <c r="V2035" s="953"/>
      <c r="W2035" s="953"/>
      <c r="X2035" s="1345">
        <f t="shared" si="121"/>
        <v>0</v>
      </c>
      <c r="Y2035" s="1345"/>
      <c r="Z2035" s="267"/>
      <c r="AA2035" s="268"/>
      <c r="AB2035" s="268"/>
      <c r="AC2035" s="269"/>
      <c r="AD2035" s="267">
        <f t="shared" si="114"/>
        <v>0</v>
      </c>
      <c r="AE2035" s="268"/>
      <c r="AF2035" s="268"/>
      <c r="AG2035" s="269"/>
    </row>
    <row r="2036" spans="1:33" s="29" customFormat="1" ht="13.5" customHeight="1" x14ac:dyDescent="0.2">
      <c r="A2036" s="43"/>
      <c r="B2036" s="43"/>
      <c r="C2036" s="262"/>
      <c r="D2036" s="262"/>
      <c r="E2036" s="110"/>
      <c r="F2036" s="106"/>
      <c r="G2036" s="1392"/>
      <c r="H2036" s="1392"/>
      <c r="I2036" s="264" t="s">
        <v>564</v>
      </c>
      <c r="J2036" s="265"/>
      <c r="K2036" s="265"/>
      <c r="L2036" s="265"/>
      <c r="M2036" s="265"/>
      <c r="N2036" s="265"/>
      <c r="O2036" s="265"/>
      <c r="P2036" s="265"/>
      <c r="Q2036" s="266"/>
      <c r="R2036" s="1401"/>
      <c r="S2036" s="1401"/>
      <c r="T2036" s="1401"/>
      <c r="U2036" s="1401"/>
      <c r="V2036" s="1401"/>
      <c r="W2036" s="1401"/>
      <c r="X2036" s="992"/>
      <c r="Y2036" s="992"/>
      <c r="Z2036" s="991"/>
      <c r="AA2036" s="992"/>
      <c r="AB2036" s="992"/>
      <c r="AC2036" s="993"/>
      <c r="AD2036" s="267"/>
      <c r="AE2036" s="268"/>
      <c r="AF2036" s="268"/>
      <c r="AG2036" s="269"/>
    </row>
    <row r="2037" spans="1:33" s="29" customFormat="1" ht="13.5" customHeight="1" x14ac:dyDescent="0.2">
      <c r="A2037" s="43"/>
      <c r="B2037" s="43"/>
      <c r="C2037" s="262"/>
      <c r="D2037" s="262"/>
      <c r="E2037" s="110"/>
      <c r="F2037" s="106"/>
      <c r="G2037" s="263" t="s">
        <v>313</v>
      </c>
      <c r="H2037" s="263"/>
      <c r="I2037" s="264" t="s">
        <v>314</v>
      </c>
      <c r="J2037" s="265"/>
      <c r="K2037" s="265"/>
      <c r="L2037" s="265"/>
      <c r="M2037" s="265"/>
      <c r="N2037" s="265"/>
      <c r="O2037" s="265"/>
      <c r="P2037" s="265"/>
      <c r="Q2037" s="266"/>
      <c r="R2037" s="953">
        <f>R2035</f>
        <v>226601.26</v>
      </c>
      <c r="S2037" s="953"/>
      <c r="T2037" s="953"/>
      <c r="U2037" s="953">
        <f>U2035</f>
        <v>0</v>
      </c>
      <c r="V2037" s="953"/>
      <c r="W2037" s="953"/>
      <c r="X2037" s="1345">
        <f t="shared" si="121"/>
        <v>0</v>
      </c>
      <c r="Y2037" s="1345"/>
      <c r="Z2037" s="267"/>
      <c r="AA2037" s="268"/>
      <c r="AB2037" s="268"/>
      <c r="AC2037" s="269"/>
      <c r="AD2037" s="267">
        <f t="shared" si="114"/>
        <v>0</v>
      </c>
      <c r="AE2037" s="268"/>
      <c r="AF2037" s="268"/>
      <c r="AG2037" s="269"/>
    </row>
    <row r="2038" spans="1:33" s="29" customFormat="1" ht="13.5" customHeight="1" x14ac:dyDescent="0.2">
      <c r="A2038" s="43"/>
      <c r="B2038" s="43"/>
      <c r="C2038" s="262"/>
      <c r="D2038" s="262"/>
      <c r="E2038" s="110"/>
      <c r="F2038" s="106"/>
      <c r="G2038" s="1392"/>
      <c r="H2038" s="1392"/>
      <c r="I2038" s="1034" t="s">
        <v>565</v>
      </c>
      <c r="J2038" s="1035"/>
      <c r="K2038" s="1035"/>
      <c r="L2038" s="1035"/>
      <c r="M2038" s="1035"/>
      <c r="N2038" s="1035"/>
      <c r="O2038" s="1035"/>
      <c r="P2038" s="1035"/>
      <c r="Q2038" s="1036"/>
      <c r="R2038" s="1401">
        <f>SUM(R2037)</f>
        <v>226601.26</v>
      </c>
      <c r="S2038" s="1401"/>
      <c r="T2038" s="1401"/>
      <c r="U2038" s="1401">
        <f>SUM(U2037)</f>
        <v>0</v>
      </c>
      <c r="V2038" s="1401"/>
      <c r="W2038" s="1401"/>
      <c r="X2038" s="1386">
        <f t="shared" si="121"/>
        <v>0</v>
      </c>
      <c r="Y2038" s="1386"/>
      <c r="Z2038" s="991"/>
      <c r="AA2038" s="992"/>
      <c r="AB2038" s="992"/>
      <c r="AC2038" s="993"/>
      <c r="AD2038" s="991">
        <f t="shared" si="114"/>
        <v>0</v>
      </c>
      <c r="AE2038" s="992"/>
      <c r="AF2038" s="992"/>
      <c r="AG2038" s="993"/>
    </row>
    <row r="2039" spans="1:33" s="29" customFormat="1" ht="13.5" customHeight="1" x14ac:dyDescent="0.2">
      <c r="A2039" s="43"/>
      <c r="B2039" s="43"/>
      <c r="C2039" s="1385" t="s">
        <v>566</v>
      </c>
      <c r="D2039" s="1385"/>
      <c r="E2039" s="110"/>
      <c r="F2039" s="106"/>
      <c r="G2039" s="1392"/>
      <c r="H2039" s="1392"/>
      <c r="I2039" s="1034" t="s">
        <v>567</v>
      </c>
      <c r="J2039" s="1035"/>
      <c r="K2039" s="1035"/>
      <c r="L2039" s="1035"/>
      <c r="M2039" s="1035"/>
      <c r="N2039" s="1035"/>
      <c r="O2039" s="1035"/>
      <c r="P2039" s="1035"/>
      <c r="Q2039" s="1036"/>
      <c r="R2039" s="1401"/>
      <c r="S2039" s="1401"/>
      <c r="T2039" s="1401"/>
      <c r="U2039" s="1401"/>
      <c r="V2039" s="1401"/>
      <c r="W2039" s="1401"/>
      <c r="X2039" s="992"/>
      <c r="Y2039" s="992"/>
      <c r="Z2039" s="991"/>
      <c r="AA2039" s="992"/>
      <c r="AB2039" s="992"/>
      <c r="AC2039" s="993"/>
      <c r="AD2039" s="267"/>
      <c r="AE2039" s="268"/>
      <c r="AF2039" s="268"/>
      <c r="AG2039" s="269"/>
    </row>
    <row r="2040" spans="1:33" s="29" customFormat="1" ht="13.5" customHeight="1" x14ac:dyDescent="0.2">
      <c r="A2040" s="43"/>
      <c r="B2040" s="43"/>
      <c r="C2040" s="1385"/>
      <c r="D2040" s="1385"/>
      <c r="E2040" s="53">
        <v>160</v>
      </c>
      <c r="F2040" s="42"/>
      <c r="G2040" s="972"/>
      <c r="H2040" s="972"/>
      <c r="I2040" s="961" t="s">
        <v>364</v>
      </c>
      <c r="J2040" s="962"/>
      <c r="K2040" s="962"/>
      <c r="L2040" s="962"/>
      <c r="M2040" s="962"/>
      <c r="N2040" s="962"/>
      <c r="O2040" s="962"/>
      <c r="P2040" s="962"/>
      <c r="Q2040" s="963"/>
      <c r="R2040" s="1401"/>
      <c r="S2040" s="1401"/>
      <c r="T2040" s="1401"/>
      <c r="U2040" s="1401"/>
      <c r="V2040" s="1401"/>
      <c r="W2040" s="1401"/>
      <c r="X2040" s="992"/>
      <c r="Y2040" s="992"/>
      <c r="Z2040" s="991"/>
      <c r="AA2040" s="992"/>
      <c r="AB2040" s="992"/>
      <c r="AC2040" s="993"/>
      <c r="AD2040" s="267"/>
      <c r="AE2040" s="268"/>
      <c r="AF2040" s="268"/>
      <c r="AG2040" s="269"/>
    </row>
    <row r="2041" spans="1:33" s="29" customFormat="1" ht="13.5" customHeight="1" x14ac:dyDescent="0.2">
      <c r="A2041" s="43"/>
      <c r="B2041" s="43"/>
      <c r="C2041" s="262"/>
      <c r="D2041" s="262"/>
      <c r="E2041" s="110"/>
      <c r="F2041" s="106" t="s">
        <v>1055</v>
      </c>
      <c r="G2041" s="1392">
        <v>499</v>
      </c>
      <c r="H2041" s="1392"/>
      <c r="I2041" s="264" t="s">
        <v>568</v>
      </c>
      <c r="J2041" s="265"/>
      <c r="K2041" s="265"/>
      <c r="L2041" s="265"/>
      <c r="M2041" s="265"/>
      <c r="N2041" s="265"/>
      <c r="O2041" s="265"/>
      <c r="P2041" s="265"/>
      <c r="Q2041" s="266"/>
      <c r="R2041" s="953">
        <v>456750</v>
      </c>
      <c r="S2041" s="953"/>
      <c r="T2041" s="953"/>
      <c r="U2041" s="953">
        <v>0</v>
      </c>
      <c r="V2041" s="953"/>
      <c r="W2041" s="953"/>
      <c r="X2041" s="1345">
        <f t="shared" si="121"/>
        <v>0</v>
      </c>
      <c r="Y2041" s="1345"/>
      <c r="Z2041" s="267"/>
      <c r="AA2041" s="268"/>
      <c r="AB2041" s="268"/>
      <c r="AC2041" s="269"/>
      <c r="AD2041" s="267">
        <f t="shared" ref="AD2041:AD2112" si="122">U2041+Z2041</f>
        <v>0</v>
      </c>
      <c r="AE2041" s="268"/>
      <c r="AF2041" s="268"/>
      <c r="AG2041" s="269"/>
    </row>
    <row r="2042" spans="1:33" s="29" customFormat="1" ht="14.25" customHeight="1" x14ac:dyDescent="0.2">
      <c r="A2042" s="43"/>
      <c r="B2042" s="43"/>
      <c r="C2042" s="262"/>
      <c r="D2042" s="262"/>
      <c r="E2042" s="110"/>
      <c r="F2042" s="106"/>
      <c r="G2042" s="1392"/>
      <c r="H2042" s="1392"/>
      <c r="I2042" s="264" t="s">
        <v>569</v>
      </c>
      <c r="J2042" s="265"/>
      <c r="K2042" s="265"/>
      <c r="L2042" s="265"/>
      <c r="M2042" s="265"/>
      <c r="N2042" s="265"/>
      <c r="O2042" s="265"/>
      <c r="P2042" s="265"/>
      <c r="Q2042" s="266"/>
      <c r="R2042" s="1401"/>
      <c r="S2042" s="1401"/>
      <c r="T2042" s="1401"/>
      <c r="U2042" s="1401"/>
      <c r="V2042" s="1401"/>
      <c r="W2042" s="1401"/>
      <c r="X2042" s="992"/>
      <c r="Y2042" s="992"/>
      <c r="Z2042" s="991"/>
      <c r="AA2042" s="992"/>
      <c r="AB2042" s="992"/>
      <c r="AC2042" s="993"/>
      <c r="AD2042" s="267"/>
      <c r="AE2042" s="268"/>
      <c r="AF2042" s="268"/>
      <c r="AG2042" s="269"/>
    </row>
    <row r="2043" spans="1:33" s="29" customFormat="1" ht="13.5" customHeight="1" x14ac:dyDescent="0.2">
      <c r="A2043" s="43"/>
      <c r="B2043" s="43"/>
      <c r="C2043" s="262"/>
      <c r="D2043" s="262"/>
      <c r="E2043" s="110"/>
      <c r="F2043" s="106"/>
      <c r="G2043" s="263" t="s">
        <v>313</v>
      </c>
      <c r="H2043" s="263"/>
      <c r="I2043" s="264" t="s">
        <v>314</v>
      </c>
      <c r="J2043" s="265"/>
      <c r="K2043" s="265"/>
      <c r="L2043" s="265"/>
      <c r="M2043" s="265"/>
      <c r="N2043" s="265"/>
      <c r="O2043" s="265"/>
      <c r="P2043" s="265"/>
      <c r="Q2043" s="266"/>
      <c r="R2043" s="953">
        <f>R2041</f>
        <v>456750</v>
      </c>
      <c r="S2043" s="953"/>
      <c r="T2043" s="953"/>
      <c r="U2043" s="953">
        <f>U2041</f>
        <v>0</v>
      </c>
      <c r="V2043" s="953"/>
      <c r="W2043" s="953"/>
      <c r="X2043" s="1345">
        <f t="shared" si="121"/>
        <v>0</v>
      </c>
      <c r="Y2043" s="1345"/>
      <c r="Z2043" s="267"/>
      <c r="AA2043" s="268"/>
      <c r="AB2043" s="268"/>
      <c r="AC2043" s="269"/>
      <c r="AD2043" s="267">
        <f t="shared" si="122"/>
        <v>0</v>
      </c>
      <c r="AE2043" s="268"/>
      <c r="AF2043" s="268"/>
      <c r="AG2043" s="269"/>
    </row>
    <row r="2044" spans="1:33" s="29" customFormat="1" ht="13.5" customHeight="1" x14ac:dyDescent="0.2">
      <c r="A2044" s="43"/>
      <c r="B2044" s="43"/>
      <c r="C2044" s="262"/>
      <c r="D2044" s="262"/>
      <c r="E2044" s="110"/>
      <c r="F2044" s="106"/>
      <c r="G2044" s="1392"/>
      <c r="H2044" s="1392"/>
      <c r="I2044" s="1034" t="s">
        <v>570</v>
      </c>
      <c r="J2044" s="1035"/>
      <c r="K2044" s="1035"/>
      <c r="L2044" s="1035"/>
      <c r="M2044" s="1035"/>
      <c r="N2044" s="1035"/>
      <c r="O2044" s="1035"/>
      <c r="P2044" s="1035"/>
      <c r="Q2044" s="1036"/>
      <c r="R2044" s="1401">
        <f>SUM(R2043)</f>
        <v>456750</v>
      </c>
      <c r="S2044" s="1401"/>
      <c r="T2044" s="1401"/>
      <c r="U2044" s="1401">
        <f>SUM(U2043)</f>
        <v>0</v>
      </c>
      <c r="V2044" s="1401"/>
      <c r="W2044" s="1401"/>
      <c r="X2044" s="1386">
        <f t="shared" si="121"/>
        <v>0</v>
      </c>
      <c r="Y2044" s="1386"/>
      <c r="Z2044" s="991"/>
      <c r="AA2044" s="992"/>
      <c r="AB2044" s="992"/>
      <c r="AC2044" s="993"/>
      <c r="AD2044" s="991">
        <f t="shared" si="122"/>
        <v>0</v>
      </c>
      <c r="AE2044" s="992"/>
      <c r="AF2044" s="992"/>
      <c r="AG2044" s="993"/>
    </row>
    <row r="2045" spans="1:33" s="29" customFormat="1" ht="27" customHeight="1" x14ac:dyDescent="0.2">
      <c r="A2045" s="43"/>
      <c r="B2045" s="43"/>
      <c r="C2045" s="1385" t="s">
        <v>1982</v>
      </c>
      <c r="D2045" s="1385"/>
      <c r="E2045" s="110"/>
      <c r="F2045" s="131"/>
      <c r="G2045" s="1629"/>
      <c r="H2045" s="1629"/>
      <c r="I2045" s="1034" t="s">
        <v>290</v>
      </c>
      <c r="J2045" s="1035"/>
      <c r="K2045" s="1035"/>
      <c r="L2045" s="1035"/>
      <c r="M2045" s="1035"/>
      <c r="N2045" s="1035"/>
      <c r="O2045" s="1035"/>
      <c r="P2045" s="1035"/>
      <c r="Q2045" s="1036"/>
      <c r="R2045" s="953"/>
      <c r="S2045" s="953"/>
      <c r="T2045" s="953"/>
      <c r="U2045" s="953"/>
      <c r="V2045" s="953"/>
      <c r="W2045" s="953"/>
      <c r="X2045" s="268"/>
      <c r="Y2045" s="268"/>
      <c r="Z2045" s="267"/>
      <c r="AA2045" s="268"/>
      <c r="AB2045" s="268"/>
      <c r="AC2045" s="269"/>
      <c r="AD2045" s="267"/>
      <c r="AE2045" s="268"/>
      <c r="AF2045" s="268"/>
      <c r="AG2045" s="269"/>
    </row>
    <row r="2046" spans="1:33" s="29" customFormat="1" ht="13.5" customHeight="1" x14ac:dyDescent="0.2">
      <c r="A2046" s="43"/>
      <c r="B2046" s="43"/>
      <c r="C2046" s="1620"/>
      <c r="D2046" s="1620"/>
      <c r="E2046" s="53">
        <v>130</v>
      </c>
      <c r="F2046" s="105"/>
      <c r="G2046" s="972"/>
      <c r="H2046" s="972"/>
      <c r="I2046" s="961" t="s">
        <v>555</v>
      </c>
      <c r="J2046" s="962"/>
      <c r="K2046" s="962"/>
      <c r="L2046" s="962"/>
      <c r="M2046" s="962"/>
      <c r="N2046" s="962"/>
      <c r="O2046" s="962"/>
      <c r="P2046" s="962"/>
      <c r="Q2046" s="963"/>
      <c r="R2046" s="953"/>
      <c r="S2046" s="953"/>
      <c r="T2046" s="953"/>
      <c r="U2046" s="953"/>
      <c r="V2046" s="953"/>
      <c r="W2046" s="953"/>
      <c r="X2046" s="268"/>
      <c r="Y2046" s="268"/>
      <c r="Z2046" s="267"/>
      <c r="AA2046" s="268"/>
      <c r="AB2046" s="268"/>
      <c r="AC2046" s="269"/>
      <c r="AD2046" s="267"/>
      <c r="AE2046" s="268"/>
      <c r="AF2046" s="268"/>
      <c r="AG2046" s="269"/>
    </row>
    <row r="2047" spans="1:33" s="29" customFormat="1" ht="13.5" customHeight="1" x14ac:dyDescent="0.2">
      <c r="A2047" s="43"/>
      <c r="B2047" s="43"/>
      <c r="C2047" s="1620"/>
      <c r="D2047" s="1620"/>
      <c r="E2047" s="53"/>
      <c r="F2047" s="105" t="s">
        <v>1052</v>
      </c>
      <c r="G2047" s="972">
        <v>463</v>
      </c>
      <c r="H2047" s="972"/>
      <c r="I2047" s="1636" t="s">
        <v>571</v>
      </c>
      <c r="J2047" s="1637"/>
      <c r="K2047" s="1637"/>
      <c r="L2047" s="1637"/>
      <c r="M2047" s="1637"/>
      <c r="N2047" s="1637"/>
      <c r="O2047" s="1637"/>
      <c r="P2047" s="1637"/>
      <c r="Q2047" s="1638"/>
      <c r="R2047" s="953">
        <f>750000+1950000</f>
        <v>2700000</v>
      </c>
      <c r="S2047" s="953"/>
      <c r="T2047" s="953"/>
      <c r="U2047" s="953">
        <v>2499101.39</v>
      </c>
      <c r="V2047" s="953"/>
      <c r="W2047" s="953"/>
      <c r="X2047" s="1345">
        <f t="shared" si="121"/>
        <v>0.92559310740740741</v>
      </c>
      <c r="Y2047" s="1345"/>
      <c r="Z2047" s="267"/>
      <c r="AA2047" s="268"/>
      <c r="AB2047" s="268"/>
      <c r="AC2047" s="269"/>
      <c r="AD2047" s="267">
        <f t="shared" si="122"/>
        <v>2499101.39</v>
      </c>
      <c r="AE2047" s="268"/>
      <c r="AF2047" s="268"/>
      <c r="AG2047" s="269"/>
    </row>
    <row r="2048" spans="1:33" s="29" customFormat="1" ht="13.5" customHeight="1" x14ac:dyDescent="0.2">
      <c r="A2048" s="43"/>
      <c r="B2048" s="43"/>
      <c r="C2048" s="1557"/>
      <c r="D2048" s="1557"/>
      <c r="E2048" s="110"/>
      <c r="F2048" s="131"/>
      <c r="G2048" s="1725"/>
      <c r="H2048" s="1725"/>
      <c r="I2048" s="1636" t="s">
        <v>557</v>
      </c>
      <c r="J2048" s="1637"/>
      <c r="K2048" s="1637"/>
      <c r="L2048" s="1637"/>
      <c r="M2048" s="1637"/>
      <c r="N2048" s="1637"/>
      <c r="O2048" s="1637"/>
      <c r="P2048" s="1637"/>
      <c r="Q2048" s="1638"/>
      <c r="R2048" s="953"/>
      <c r="S2048" s="953"/>
      <c r="T2048" s="953"/>
      <c r="U2048" s="953"/>
      <c r="V2048" s="953"/>
      <c r="W2048" s="953"/>
      <c r="X2048" s="268"/>
      <c r="Y2048" s="268"/>
      <c r="Z2048" s="267"/>
      <c r="AA2048" s="268"/>
      <c r="AB2048" s="268"/>
      <c r="AC2048" s="269"/>
      <c r="AD2048" s="267"/>
      <c r="AE2048" s="268"/>
      <c r="AF2048" s="268"/>
      <c r="AG2048" s="269"/>
    </row>
    <row r="2049" spans="1:33" s="29" customFormat="1" ht="13.5" customHeight="1" x14ac:dyDescent="0.2">
      <c r="A2049" s="43"/>
      <c r="B2049" s="43"/>
      <c r="C2049" s="1557"/>
      <c r="D2049" s="1557"/>
      <c r="E2049" s="110"/>
      <c r="F2049" s="131"/>
      <c r="G2049" s="1625" t="s">
        <v>313</v>
      </c>
      <c r="H2049" s="1625"/>
      <c r="I2049" s="1636" t="s">
        <v>321</v>
      </c>
      <c r="J2049" s="1637"/>
      <c r="K2049" s="1637"/>
      <c r="L2049" s="1637"/>
      <c r="M2049" s="1637"/>
      <c r="N2049" s="1637"/>
      <c r="O2049" s="1637"/>
      <c r="P2049" s="1637"/>
      <c r="Q2049" s="1638"/>
      <c r="R2049" s="953">
        <f>SUM(R2047:R2048)</f>
        <v>2700000</v>
      </c>
      <c r="S2049" s="953"/>
      <c r="T2049" s="953"/>
      <c r="U2049" s="953">
        <f>SUM(U2047:U2048)</f>
        <v>2499101.39</v>
      </c>
      <c r="V2049" s="953"/>
      <c r="W2049" s="953"/>
      <c r="X2049" s="1345">
        <f t="shared" si="121"/>
        <v>0.92559310740740741</v>
      </c>
      <c r="Y2049" s="1345"/>
      <c r="Z2049" s="267"/>
      <c r="AA2049" s="268"/>
      <c r="AB2049" s="268"/>
      <c r="AC2049" s="269"/>
      <c r="AD2049" s="267">
        <f t="shared" si="122"/>
        <v>2499101.39</v>
      </c>
      <c r="AE2049" s="268"/>
      <c r="AF2049" s="268"/>
      <c r="AG2049" s="269"/>
    </row>
    <row r="2050" spans="1:33" s="29" customFormat="1" ht="13.5" customHeight="1" x14ac:dyDescent="0.2">
      <c r="A2050" s="43"/>
      <c r="B2050" s="43"/>
      <c r="C2050" s="1557"/>
      <c r="D2050" s="1557"/>
      <c r="E2050" s="110"/>
      <c r="F2050" s="131"/>
      <c r="G2050" s="1625"/>
      <c r="H2050" s="1625"/>
      <c r="I2050" s="1633" t="s">
        <v>558</v>
      </c>
      <c r="J2050" s="1634"/>
      <c r="K2050" s="1634"/>
      <c r="L2050" s="1634"/>
      <c r="M2050" s="1634"/>
      <c r="N2050" s="1634"/>
      <c r="O2050" s="1634"/>
      <c r="P2050" s="1634"/>
      <c r="Q2050" s="1635"/>
      <c r="R2050" s="1401">
        <f>SUM(R2049)</f>
        <v>2700000</v>
      </c>
      <c r="S2050" s="1401"/>
      <c r="T2050" s="1401"/>
      <c r="U2050" s="1401">
        <f>SUM(U2049)</f>
        <v>2499101.39</v>
      </c>
      <c r="V2050" s="1401"/>
      <c r="W2050" s="1401"/>
      <c r="X2050" s="1386">
        <f t="shared" si="121"/>
        <v>0.92559310740740741</v>
      </c>
      <c r="Y2050" s="1386"/>
      <c r="Z2050" s="991"/>
      <c r="AA2050" s="992"/>
      <c r="AB2050" s="992"/>
      <c r="AC2050" s="993"/>
      <c r="AD2050" s="991">
        <f t="shared" si="122"/>
        <v>2499101.39</v>
      </c>
      <c r="AE2050" s="992"/>
      <c r="AF2050" s="992"/>
      <c r="AG2050" s="993"/>
    </row>
    <row r="2051" spans="1:33" s="29" customFormat="1" ht="13.5" customHeight="1" x14ac:dyDescent="0.2">
      <c r="A2051" s="43"/>
      <c r="B2051" s="43"/>
      <c r="C2051" s="1557"/>
      <c r="D2051" s="1557"/>
      <c r="E2051" s="110"/>
      <c r="F2051" s="131"/>
      <c r="G2051" s="1625"/>
      <c r="H2051" s="1625"/>
      <c r="I2051" s="1636" t="s">
        <v>847</v>
      </c>
      <c r="J2051" s="1637"/>
      <c r="K2051" s="1637"/>
      <c r="L2051" s="1637"/>
      <c r="M2051" s="1637"/>
      <c r="N2051" s="1637"/>
      <c r="O2051" s="1637"/>
      <c r="P2051" s="1637"/>
      <c r="Q2051" s="1638"/>
      <c r="R2051" s="953"/>
      <c r="S2051" s="953"/>
      <c r="T2051" s="953"/>
      <c r="U2051" s="953"/>
      <c r="V2051" s="953"/>
      <c r="W2051" s="953"/>
      <c r="X2051" s="268"/>
      <c r="Y2051" s="268"/>
      <c r="Z2051" s="267"/>
      <c r="AA2051" s="268"/>
      <c r="AB2051" s="268"/>
      <c r="AC2051" s="269"/>
      <c r="AD2051" s="267"/>
      <c r="AE2051" s="268"/>
      <c r="AF2051" s="268"/>
      <c r="AG2051" s="269"/>
    </row>
    <row r="2052" spans="1:33" s="29" customFormat="1" ht="13.5" customHeight="1" x14ac:dyDescent="0.2">
      <c r="A2052" s="43"/>
      <c r="B2052" s="43"/>
      <c r="C2052" s="1557"/>
      <c r="D2052" s="1557"/>
      <c r="E2052" s="110"/>
      <c r="F2052" s="131"/>
      <c r="G2052" s="1625" t="s">
        <v>313</v>
      </c>
      <c r="H2052" s="1625"/>
      <c r="I2052" s="1636" t="s">
        <v>321</v>
      </c>
      <c r="J2052" s="1637"/>
      <c r="K2052" s="1637"/>
      <c r="L2052" s="1637"/>
      <c r="M2052" s="1637"/>
      <c r="N2052" s="1637"/>
      <c r="O2052" s="1637"/>
      <c r="P2052" s="1637"/>
      <c r="Q2052" s="1638"/>
      <c r="R2052" s="953">
        <f>+R2049</f>
        <v>2700000</v>
      </c>
      <c r="S2052" s="953"/>
      <c r="T2052" s="953"/>
      <c r="U2052" s="953">
        <f>+U2049</f>
        <v>2499101.39</v>
      </c>
      <c r="V2052" s="953"/>
      <c r="W2052" s="953"/>
      <c r="X2052" s="1345">
        <f t="shared" si="121"/>
        <v>0.92559310740740741</v>
      </c>
      <c r="Y2052" s="1345"/>
      <c r="Z2052" s="267"/>
      <c r="AA2052" s="268"/>
      <c r="AB2052" s="268"/>
      <c r="AC2052" s="269"/>
      <c r="AD2052" s="267">
        <f t="shared" si="122"/>
        <v>2499101.39</v>
      </c>
      <c r="AE2052" s="268"/>
      <c r="AF2052" s="268"/>
      <c r="AG2052" s="269"/>
    </row>
    <row r="2053" spans="1:33" s="29" customFormat="1" ht="13.5" customHeight="1" x14ac:dyDescent="0.2">
      <c r="A2053" s="43"/>
      <c r="B2053" s="43"/>
      <c r="C2053" s="1557"/>
      <c r="D2053" s="1557"/>
      <c r="E2053" s="110"/>
      <c r="F2053" s="131"/>
      <c r="G2053" s="1629"/>
      <c r="H2053" s="1629"/>
      <c r="I2053" s="1633" t="s">
        <v>839</v>
      </c>
      <c r="J2053" s="1634"/>
      <c r="K2053" s="1634"/>
      <c r="L2053" s="1634"/>
      <c r="M2053" s="1634"/>
      <c r="N2053" s="1634"/>
      <c r="O2053" s="1634"/>
      <c r="P2053" s="1634"/>
      <c r="Q2053" s="1635"/>
      <c r="R2053" s="1401">
        <f>SUM(R2052)</f>
        <v>2700000</v>
      </c>
      <c r="S2053" s="1401"/>
      <c r="T2053" s="1401"/>
      <c r="U2053" s="1401">
        <f>SUM(U2052)</f>
        <v>2499101.39</v>
      </c>
      <c r="V2053" s="1401"/>
      <c r="W2053" s="1401"/>
      <c r="X2053" s="1386">
        <f t="shared" si="121"/>
        <v>0.92559310740740741</v>
      </c>
      <c r="Y2053" s="1386"/>
      <c r="Z2053" s="991"/>
      <c r="AA2053" s="992"/>
      <c r="AB2053" s="992"/>
      <c r="AC2053" s="993"/>
      <c r="AD2053" s="991">
        <f t="shared" si="122"/>
        <v>2499101.39</v>
      </c>
      <c r="AE2053" s="992"/>
      <c r="AF2053" s="992"/>
      <c r="AG2053" s="993"/>
    </row>
    <row r="2054" spans="1:33" s="29" customFormat="1" ht="27.75" hidden="1" customHeight="1" x14ac:dyDescent="0.2">
      <c r="A2054" s="43"/>
      <c r="B2054" s="43"/>
      <c r="C2054" s="1385" t="s">
        <v>794</v>
      </c>
      <c r="D2054" s="1385"/>
      <c r="E2054" s="110"/>
      <c r="F2054" s="131"/>
      <c r="G2054" s="1629"/>
      <c r="H2054" s="1629"/>
      <c r="I2054" s="1034" t="s">
        <v>1243</v>
      </c>
      <c r="J2054" s="1035"/>
      <c r="K2054" s="1035"/>
      <c r="L2054" s="1035"/>
      <c r="M2054" s="1035"/>
      <c r="N2054" s="1035"/>
      <c r="O2054" s="1035"/>
      <c r="P2054" s="1035"/>
      <c r="Q2054" s="1036"/>
      <c r="R2054" s="953"/>
      <c r="S2054" s="953"/>
      <c r="T2054" s="953"/>
      <c r="U2054" s="953"/>
      <c r="V2054" s="953"/>
      <c r="W2054" s="953"/>
      <c r="X2054" s="268"/>
      <c r="Y2054" s="268"/>
      <c r="Z2054" s="267"/>
      <c r="AA2054" s="268"/>
      <c r="AB2054" s="268"/>
      <c r="AC2054" s="269"/>
      <c r="AD2054" s="267"/>
      <c r="AE2054" s="268"/>
      <c r="AF2054" s="268"/>
      <c r="AG2054" s="269"/>
    </row>
    <row r="2055" spans="1:33" s="29" customFormat="1" ht="13.5" hidden="1" customHeight="1" x14ac:dyDescent="0.2">
      <c r="A2055" s="43"/>
      <c r="B2055" s="43"/>
      <c r="C2055" s="1620"/>
      <c r="D2055" s="1620"/>
      <c r="E2055" s="53">
        <v>130</v>
      </c>
      <c r="F2055" s="105"/>
      <c r="G2055" s="972"/>
      <c r="H2055" s="972"/>
      <c r="I2055" s="961" t="s">
        <v>555</v>
      </c>
      <c r="J2055" s="962"/>
      <c r="K2055" s="962"/>
      <c r="L2055" s="962"/>
      <c r="M2055" s="962"/>
      <c r="N2055" s="962"/>
      <c r="O2055" s="962"/>
      <c r="P2055" s="962"/>
      <c r="Q2055" s="963"/>
      <c r="R2055" s="953"/>
      <c r="S2055" s="953"/>
      <c r="T2055" s="953"/>
      <c r="U2055" s="953"/>
      <c r="V2055" s="953"/>
      <c r="W2055" s="953"/>
      <c r="X2055" s="268"/>
      <c r="Y2055" s="268"/>
      <c r="Z2055" s="267"/>
      <c r="AA2055" s="268"/>
      <c r="AB2055" s="268"/>
      <c r="AC2055" s="269"/>
      <c r="AD2055" s="267"/>
      <c r="AE2055" s="268"/>
      <c r="AF2055" s="268"/>
      <c r="AG2055" s="269"/>
    </row>
    <row r="2056" spans="1:33" s="29" customFormat="1" ht="13.5" hidden="1" customHeight="1" x14ac:dyDescent="0.2">
      <c r="A2056" s="43"/>
      <c r="B2056" s="43"/>
      <c r="C2056" s="1620"/>
      <c r="D2056" s="1620"/>
      <c r="E2056" s="53"/>
      <c r="F2056" s="105" t="s">
        <v>1293</v>
      </c>
      <c r="G2056" s="972">
        <v>423</v>
      </c>
      <c r="H2056" s="972"/>
      <c r="I2056" s="1636" t="s">
        <v>117</v>
      </c>
      <c r="J2056" s="1637"/>
      <c r="K2056" s="1637"/>
      <c r="L2056" s="1637"/>
      <c r="M2056" s="1637"/>
      <c r="N2056" s="1637"/>
      <c r="O2056" s="1637"/>
      <c r="P2056" s="1637"/>
      <c r="Q2056" s="1638"/>
      <c r="R2056" s="953">
        <v>0</v>
      </c>
      <c r="S2056" s="953"/>
      <c r="T2056" s="953"/>
      <c r="U2056" s="953">
        <v>0</v>
      </c>
      <c r="V2056" s="953"/>
      <c r="W2056" s="953"/>
      <c r="X2056" s="1345" t="e">
        <f t="shared" si="121"/>
        <v>#DIV/0!</v>
      </c>
      <c r="Y2056" s="1345"/>
      <c r="Z2056" s="267"/>
      <c r="AA2056" s="268"/>
      <c r="AB2056" s="268"/>
      <c r="AC2056" s="269"/>
      <c r="AD2056" s="267">
        <f t="shared" si="122"/>
        <v>0</v>
      </c>
      <c r="AE2056" s="268"/>
      <c r="AF2056" s="268"/>
      <c r="AG2056" s="269"/>
    </row>
    <row r="2057" spans="1:33" s="29" customFormat="1" ht="13.5" hidden="1" customHeight="1" x14ac:dyDescent="0.2">
      <c r="A2057" s="43"/>
      <c r="B2057" s="43"/>
      <c r="C2057" s="1620"/>
      <c r="D2057" s="1620"/>
      <c r="E2057" s="53"/>
      <c r="F2057" s="105" t="s">
        <v>1294</v>
      </c>
      <c r="G2057" s="972">
        <v>424</v>
      </c>
      <c r="H2057" s="972"/>
      <c r="I2057" s="1636" t="s">
        <v>1244</v>
      </c>
      <c r="J2057" s="1637"/>
      <c r="K2057" s="1637"/>
      <c r="L2057" s="1637"/>
      <c r="M2057" s="1637"/>
      <c r="N2057" s="1637"/>
      <c r="O2057" s="1637"/>
      <c r="P2057" s="1637"/>
      <c r="Q2057" s="1638"/>
      <c r="R2057" s="953">
        <v>0</v>
      </c>
      <c r="S2057" s="953"/>
      <c r="T2057" s="953"/>
      <c r="U2057" s="953">
        <v>0</v>
      </c>
      <c r="V2057" s="953"/>
      <c r="W2057" s="953"/>
      <c r="X2057" s="1345" t="e">
        <f t="shared" si="121"/>
        <v>#DIV/0!</v>
      </c>
      <c r="Y2057" s="1345"/>
      <c r="Z2057" s="267"/>
      <c r="AA2057" s="268"/>
      <c r="AB2057" s="268"/>
      <c r="AC2057" s="269"/>
      <c r="AD2057" s="267">
        <f t="shared" si="122"/>
        <v>0</v>
      </c>
      <c r="AE2057" s="268"/>
      <c r="AF2057" s="268"/>
      <c r="AG2057" s="269"/>
    </row>
    <row r="2058" spans="1:33" s="29" customFormat="1" ht="13.5" hidden="1" customHeight="1" x14ac:dyDescent="0.2">
      <c r="A2058" s="43"/>
      <c r="B2058" s="43"/>
      <c r="C2058" s="1620"/>
      <c r="D2058" s="1620"/>
      <c r="E2058" s="53"/>
      <c r="F2058" s="105" t="s">
        <v>1295</v>
      </c>
      <c r="G2058" s="972">
        <v>425</v>
      </c>
      <c r="H2058" s="972"/>
      <c r="I2058" s="1636" t="s">
        <v>119</v>
      </c>
      <c r="J2058" s="1637"/>
      <c r="K2058" s="1637"/>
      <c r="L2058" s="1637"/>
      <c r="M2058" s="1637"/>
      <c r="N2058" s="1637"/>
      <c r="O2058" s="1637"/>
      <c r="P2058" s="1637"/>
      <c r="Q2058" s="1638"/>
      <c r="R2058" s="953">
        <v>0</v>
      </c>
      <c r="S2058" s="953"/>
      <c r="T2058" s="953"/>
      <c r="U2058" s="953">
        <v>0</v>
      </c>
      <c r="V2058" s="953"/>
      <c r="W2058" s="953"/>
      <c r="X2058" s="1345" t="e">
        <f t="shared" si="121"/>
        <v>#DIV/0!</v>
      </c>
      <c r="Y2058" s="1345"/>
      <c r="Z2058" s="267"/>
      <c r="AA2058" s="268"/>
      <c r="AB2058" s="268"/>
      <c r="AC2058" s="269"/>
      <c r="AD2058" s="267">
        <f t="shared" si="122"/>
        <v>0</v>
      </c>
      <c r="AE2058" s="268"/>
      <c r="AF2058" s="268"/>
      <c r="AG2058" s="269"/>
    </row>
    <row r="2059" spans="1:33" s="29" customFormat="1" ht="13.5" hidden="1" customHeight="1" x14ac:dyDescent="0.2">
      <c r="A2059" s="43"/>
      <c r="B2059" s="43"/>
      <c r="C2059" s="1620"/>
      <c r="D2059" s="1620"/>
      <c r="E2059" s="53"/>
      <c r="F2059" s="105" t="s">
        <v>1296</v>
      </c>
      <c r="G2059" s="972">
        <v>426</v>
      </c>
      <c r="H2059" s="972"/>
      <c r="I2059" s="1636" t="s">
        <v>120</v>
      </c>
      <c r="J2059" s="1637"/>
      <c r="K2059" s="1637"/>
      <c r="L2059" s="1637"/>
      <c r="M2059" s="1637"/>
      <c r="N2059" s="1637"/>
      <c r="O2059" s="1637"/>
      <c r="P2059" s="1637"/>
      <c r="Q2059" s="1638"/>
      <c r="R2059" s="953">
        <v>0</v>
      </c>
      <c r="S2059" s="953"/>
      <c r="T2059" s="953"/>
      <c r="U2059" s="953">
        <v>0</v>
      </c>
      <c r="V2059" s="953"/>
      <c r="W2059" s="953"/>
      <c r="X2059" s="1345" t="e">
        <f t="shared" si="121"/>
        <v>#DIV/0!</v>
      </c>
      <c r="Y2059" s="1345"/>
      <c r="Z2059" s="267"/>
      <c r="AA2059" s="268"/>
      <c r="AB2059" s="268"/>
      <c r="AC2059" s="269"/>
      <c r="AD2059" s="267">
        <f t="shared" si="122"/>
        <v>0</v>
      </c>
      <c r="AE2059" s="268"/>
      <c r="AF2059" s="268"/>
      <c r="AG2059" s="269"/>
    </row>
    <row r="2060" spans="1:33" s="29" customFormat="1" ht="13.5" hidden="1" customHeight="1" x14ac:dyDescent="0.2">
      <c r="A2060" s="43"/>
      <c r="B2060" s="43"/>
      <c r="C2060" s="1620"/>
      <c r="D2060" s="1620"/>
      <c r="E2060" s="53"/>
      <c r="F2060" s="105" t="s">
        <v>1297</v>
      </c>
      <c r="G2060" s="972">
        <v>512</v>
      </c>
      <c r="H2060" s="972"/>
      <c r="I2060" s="1636" t="s">
        <v>139</v>
      </c>
      <c r="J2060" s="1637"/>
      <c r="K2060" s="1637"/>
      <c r="L2060" s="1637"/>
      <c r="M2060" s="1637"/>
      <c r="N2060" s="1637"/>
      <c r="O2060" s="1637"/>
      <c r="P2060" s="1637"/>
      <c r="Q2060" s="1638"/>
      <c r="R2060" s="953">
        <v>0</v>
      </c>
      <c r="S2060" s="953"/>
      <c r="T2060" s="953"/>
      <c r="U2060" s="953">
        <v>0</v>
      </c>
      <c r="V2060" s="953"/>
      <c r="W2060" s="953"/>
      <c r="X2060" s="1345" t="e">
        <f t="shared" si="121"/>
        <v>#DIV/0!</v>
      </c>
      <c r="Y2060" s="1345"/>
      <c r="Z2060" s="267"/>
      <c r="AA2060" s="268"/>
      <c r="AB2060" s="268"/>
      <c r="AC2060" s="269"/>
      <c r="AD2060" s="267">
        <f t="shared" si="122"/>
        <v>0</v>
      </c>
      <c r="AE2060" s="268"/>
      <c r="AF2060" s="268"/>
      <c r="AG2060" s="269"/>
    </row>
    <row r="2061" spans="1:33" s="29" customFormat="1" ht="13.5" hidden="1" customHeight="1" x14ac:dyDescent="0.2">
      <c r="A2061" s="43"/>
      <c r="B2061" s="43"/>
      <c r="C2061" s="1557"/>
      <c r="D2061" s="1557"/>
      <c r="E2061" s="110"/>
      <c r="F2061" s="131"/>
      <c r="G2061" s="1725"/>
      <c r="H2061" s="1725"/>
      <c r="I2061" s="1636" t="s">
        <v>557</v>
      </c>
      <c r="J2061" s="1637"/>
      <c r="K2061" s="1637"/>
      <c r="L2061" s="1637"/>
      <c r="M2061" s="1637"/>
      <c r="N2061" s="1637"/>
      <c r="O2061" s="1637"/>
      <c r="P2061" s="1637"/>
      <c r="Q2061" s="1638"/>
      <c r="R2061" s="953"/>
      <c r="S2061" s="953"/>
      <c r="T2061" s="953"/>
      <c r="U2061" s="953"/>
      <c r="V2061" s="953"/>
      <c r="W2061" s="953"/>
      <c r="X2061" s="268"/>
      <c r="Y2061" s="268"/>
      <c r="Z2061" s="267"/>
      <c r="AA2061" s="268"/>
      <c r="AB2061" s="268"/>
      <c r="AC2061" s="269"/>
      <c r="AD2061" s="267"/>
      <c r="AE2061" s="268"/>
      <c r="AF2061" s="268"/>
      <c r="AG2061" s="269"/>
    </row>
    <row r="2062" spans="1:33" s="29" customFormat="1" ht="13.5" hidden="1" customHeight="1" x14ac:dyDescent="0.2">
      <c r="A2062" s="43"/>
      <c r="B2062" s="43"/>
      <c r="C2062" s="1557"/>
      <c r="D2062" s="1557"/>
      <c r="E2062" s="110"/>
      <c r="F2062" s="131"/>
      <c r="G2062" s="1625" t="s">
        <v>313</v>
      </c>
      <c r="H2062" s="1625"/>
      <c r="I2062" s="1636" t="s">
        <v>321</v>
      </c>
      <c r="J2062" s="1637"/>
      <c r="K2062" s="1637"/>
      <c r="L2062" s="1637"/>
      <c r="M2062" s="1637"/>
      <c r="N2062" s="1637"/>
      <c r="O2062" s="1637"/>
      <c r="P2062" s="1637"/>
      <c r="Q2062" s="1638"/>
      <c r="R2062" s="953">
        <f>SUM(R2056:R2061)</f>
        <v>0</v>
      </c>
      <c r="S2062" s="953"/>
      <c r="T2062" s="953"/>
      <c r="U2062" s="953">
        <f>SUM(U2056:U2061)</f>
        <v>0</v>
      </c>
      <c r="V2062" s="953"/>
      <c r="W2062" s="953"/>
      <c r="X2062" s="1345" t="e">
        <f t="shared" si="121"/>
        <v>#DIV/0!</v>
      </c>
      <c r="Y2062" s="1345"/>
      <c r="Z2062" s="267"/>
      <c r="AA2062" s="268"/>
      <c r="AB2062" s="268"/>
      <c r="AC2062" s="269"/>
      <c r="AD2062" s="267">
        <f t="shared" si="122"/>
        <v>0</v>
      </c>
      <c r="AE2062" s="268"/>
      <c r="AF2062" s="268"/>
      <c r="AG2062" s="269"/>
    </row>
    <row r="2063" spans="1:33" s="29" customFormat="1" ht="13.5" hidden="1" customHeight="1" x14ac:dyDescent="0.2">
      <c r="A2063" s="43"/>
      <c r="B2063" s="43"/>
      <c r="C2063" s="1557"/>
      <c r="D2063" s="1557"/>
      <c r="E2063" s="110"/>
      <c r="F2063" s="131"/>
      <c r="G2063" s="1625"/>
      <c r="H2063" s="1625"/>
      <c r="I2063" s="1633" t="s">
        <v>558</v>
      </c>
      <c r="J2063" s="1634"/>
      <c r="K2063" s="1634"/>
      <c r="L2063" s="1634"/>
      <c r="M2063" s="1634"/>
      <c r="N2063" s="1634"/>
      <c r="O2063" s="1634"/>
      <c r="P2063" s="1634"/>
      <c r="Q2063" s="1635"/>
      <c r="R2063" s="1401">
        <f>SUM(R2062)</f>
        <v>0</v>
      </c>
      <c r="S2063" s="1401"/>
      <c r="T2063" s="1401"/>
      <c r="U2063" s="1401">
        <f>SUM(U2062)</f>
        <v>0</v>
      </c>
      <c r="V2063" s="1401"/>
      <c r="W2063" s="1401"/>
      <c r="X2063" s="1386" t="e">
        <f t="shared" si="121"/>
        <v>#DIV/0!</v>
      </c>
      <c r="Y2063" s="1386"/>
      <c r="Z2063" s="991"/>
      <c r="AA2063" s="992"/>
      <c r="AB2063" s="992"/>
      <c r="AC2063" s="993"/>
      <c r="AD2063" s="991">
        <f t="shared" si="122"/>
        <v>0</v>
      </c>
      <c r="AE2063" s="992"/>
      <c r="AF2063" s="992"/>
      <c r="AG2063" s="993"/>
    </row>
    <row r="2064" spans="1:33" s="29" customFormat="1" ht="13.5" hidden="1" customHeight="1" x14ac:dyDescent="0.2">
      <c r="A2064" s="43"/>
      <c r="B2064" s="43"/>
      <c r="C2064" s="1557"/>
      <c r="D2064" s="1557"/>
      <c r="E2064" s="110"/>
      <c r="F2064" s="131"/>
      <c r="G2064" s="1625"/>
      <c r="H2064" s="1625"/>
      <c r="I2064" s="1636" t="s">
        <v>1259</v>
      </c>
      <c r="J2064" s="1637"/>
      <c r="K2064" s="1637"/>
      <c r="L2064" s="1637"/>
      <c r="M2064" s="1637"/>
      <c r="N2064" s="1637"/>
      <c r="O2064" s="1637"/>
      <c r="P2064" s="1637"/>
      <c r="Q2064" s="1638"/>
      <c r="R2064" s="953"/>
      <c r="S2064" s="953"/>
      <c r="T2064" s="953"/>
      <c r="U2064" s="953"/>
      <c r="V2064" s="953"/>
      <c r="W2064" s="953"/>
      <c r="X2064" s="268"/>
      <c r="Y2064" s="268"/>
      <c r="Z2064" s="267"/>
      <c r="AA2064" s="268"/>
      <c r="AB2064" s="268"/>
      <c r="AC2064" s="269"/>
      <c r="AD2064" s="267"/>
      <c r="AE2064" s="268"/>
      <c r="AF2064" s="268"/>
      <c r="AG2064" s="269"/>
    </row>
    <row r="2065" spans="1:33" s="29" customFormat="1" ht="13.5" hidden="1" customHeight="1" x14ac:dyDescent="0.2">
      <c r="A2065" s="43"/>
      <c r="B2065" s="43"/>
      <c r="C2065" s="1557"/>
      <c r="D2065" s="1557"/>
      <c r="E2065" s="110"/>
      <c r="F2065" s="131"/>
      <c r="G2065" s="1625" t="s">
        <v>313</v>
      </c>
      <c r="H2065" s="1625"/>
      <c r="I2065" s="1636" t="s">
        <v>321</v>
      </c>
      <c r="J2065" s="1637"/>
      <c r="K2065" s="1637"/>
      <c r="L2065" s="1637"/>
      <c r="M2065" s="1637"/>
      <c r="N2065" s="1637"/>
      <c r="O2065" s="1637"/>
      <c r="P2065" s="1637"/>
      <c r="Q2065" s="1638"/>
      <c r="R2065" s="953">
        <f>+R2062</f>
        <v>0</v>
      </c>
      <c r="S2065" s="953"/>
      <c r="T2065" s="953"/>
      <c r="U2065" s="953">
        <f>+U2062</f>
        <v>0</v>
      </c>
      <c r="V2065" s="953"/>
      <c r="W2065" s="953"/>
      <c r="X2065" s="1345" t="e">
        <f t="shared" si="121"/>
        <v>#DIV/0!</v>
      </c>
      <c r="Y2065" s="1345"/>
      <c r="Z2065" s="267"/>
      <c r="AA2065" s="268"/>
      <c r="AB2065" s="268"/>
      <c r="AC2065" s="269"/>
      <c r="AD2065" s="267">
        <f t="shared" si="122"/>
        <v>0</v>
      </c>
      <c r="AE2065" s="268"/>
      <c r="AF2065" s="268"/>
      <c r="AG2065" s="269"/>
    </row>
    <row r="2066" spans="1:33" s="29" customFormat="1" ht="13.5" hidden="1" customHeight="1" x14ac:dyDescent="0.2">
      <c r="A2066" s="43"/>
      <c r="B2066" s="43"/>
      <c r="C2066" s="1557"/>
      <c r="D2066" s="1557"/>
      <c r="E2066" s="110"/>
      <c r="F2066" s="131"/>
      <c r="G2066" s="1629"/>
      <c r="H2066" s="1629"/>
      <c r="I2066" s="1633" t="s">
        <v>1217</v>
      </c>
      <c r="J2066" s="1634"/>
      <c r="K2066" s="1634"/>
      <c r="L2066" s="1634"/>
      <c r="M2066" s="1634"/>
      <c r="N2066" s="1634"/>
      <c r="O2066" s="1634"/>
      <c r="P2066" s="1634"/>
      <c r="Q2066" s="1635"/>
      <c r="R2066" s="1401">
        <f>SUM(R2065)</f>
        <v>0</v>
      </c>
      <c r="S2066" s="1401"/>
      <c r="T2066" s="1401"/>
      <c r="U2066" s="1401">
        <f>SUM(U2065)</f>
        <v>0</v>
      </c>
      <c r="V2066" s="1401"/>
      <c r="W2066" s="1401"/>
      <c r="X2066" s="1386" t="e">
        <f t="shared" si="121"/>
        <v>#DIV/0!</v>
      </c>
      <c r="Y2066" s="1386"/>
      <c r="Z2066" s="991"/>
      <c r="AA2066" s="992"/>
      <c r="AB2066" s="992"/>
      <c r="AC2066" s="993"/>
      <c r="AD2066" s="991">
        <f t="shared" si="122"/>
        <v>0</v>
      </c>
      <c r="AE2066" s="992"/>
      <c r="AF2066" s="992"/>
      <c r="AG2066" s="993"/>
    </row>
    <row r="2067" spans="1:33" s="29" customFormat="1" ht="41.25" customHeight="1" x14ac:dyDescent="0.2">
      <c r="A2067" s="43"/>
      <c r="B2067" s="43"/>
      <c r="C2067" s="1385" t="s">
        <v>991</v>
      </c>
      <c r="D2067" s="1385"/>
      <c r="E2067" s="110"/>
      <c r="F2067" s="131"/>
      <c r="G2067" s="1629"/>
      <c r="H2067" s="1629"/>
      <c r="I2067" s="1034" t="s">
        <v>1984</v>
      </c>
      <c r="J2067" s="1035"/>
      <c r="K2067" s="1035"/>
      <c r="L2067" s="1035"/>
      <c r="M2067" s="1035"/>
      <c r="N2067" s="1035"/>
      <c r="O2067" s="1035"/>
      <c r="P2067" s="1035"/>
      <c r="Q2067" s="1036"/>
      <c r="R2067" s="953"/>
      <c r="S2067" s="953"/>
      <c r="T2067" s="953"/>
      <c r="U2067" s="953"/>
      <c r="V2067" s="953"/>
      <c r="W2067" s="953"/>
      <c r="X2067" s="268"/>
      <c r="Y2067" s="268"/>
      <c r="Z2067" s="267"/>
      <c r="AA2067" s="268"/>
      <c r="AB2067" s="268"/>
      <c r="AC2067" s="269"/>
      <c r="AD2067" s="267"/>
      <c r="AE2067" s="268"/>
      <c r="AF2067" s="268"/>
      <c r="AG2067" s="269"/>
    </row>
    <row r="2068" spans="1:33" s="29" customFormat="1" ht="13.5" customHeight="1" x14ac:dyDescent="0.2">
      <c r="A2068" s="43"/>
      <c r="B2068" s="43"/>
      <c r="C2068" s="1620"/>
      <c r="D2068" s="1620"/>
      <c r="E2068" s="53">
        <v>130</v>
      </c>
      <c r="F2068" s="105"/>
      <c r="G2068" s="972"/>
      <c r="H2068" s="972"/>
      <c r="I2068" s="961" t="s">
        <v>555</v>
      </c>
      <c r="J2068" s="962"/>
      <c r="K2068" s="962"/>
      <c r="L2068" s="962"/>
      <c r="M2068" s="962"/>
      <c r="N2068" s="962"/>
      <c r="O2068" s="962"/>
      <c r="P2068" s="962"/>
      <c r="Q2068" s="963"/>
      <c r="R2068" s="953"/>
      <c r="S2068" s="953"/>
      <c r="T2068" s="953"/>
      <c r="U2068" s="953"/>
      <c r="V2068" s="953"/>
      <c r="W2068" s="953"/>
      <c r="X2068" s="268"/>
      <c r="Y2068" s="268"/>
      <c r="Z2068" s="267"/>
      <c r="AA2068" s="268"/>
      <c r="AB2068" s="268"/>
      <c r="AC2068" s="269"/>
      <c r="AD2068" s="267"/>
      <c r="AE2068" s="268"/>
      <c r="AF2068" s="268"/>
      <c r="AG2068" s="269"/>
    </row>
    <row r="2069" spans="1:33" s="29" customFormat="1" ht="13.5" customHeight="1" x14ac:dyDescent="0.2">
      <c r="A2069" s="43"/>
      <c r="B2069" s="43"/>
      <c r="C2069" s="1620"/>
      <c r="D2069" s="1620"/>
      <c r="E2069" s="53"/>
      <c r="F2069" s="105" t="s">
        <v>1985</v>
      </c>
      <c r="G2069" s="972">
        <v>511</v>
      </c>
      <c r="H2069" s="972"/>
      <c r="I2069" s="1636" t="s">
        <v>138</v>
      </c>
      <c r="J2069" s="1637"/>
      <c r="K2069" s="1637"/>
      <c r="L2069" s="1637"/>
      <c r="M2069" s="1637"/>
      <c r="N2069" s="1637"/>
      <c r="O2069" s="1637"/>
      <c r="P2069" s="1637"/>
      <c r="Q2069" s="1638"/>
      <c r="R2069" s="953">
        <v>3146727.3</v>
      </c>
      <c r="S2069" s="953"/>
      <c r="T2069" s="953"/>
      <c r="U2069" s="953">
        <v>3146727.3</v>
      </c>
      <c r="V2069" s="953"/>
      <c r="W2069" s="953"/>
      <c r="X2069" s="1345">
        <f t="shared" ref="X2069" si="123">(U2069/R2069)</f>
        <v>1</v>
      </c>
      <c r="Y2069" s="1345"/>
      <c r="Z2069" s="267"/>
      <c r="AA2069" s="268"/>
      <c r="AB2069" s="268"/>
      <c r="AC2069" s="269"/>
      <c r="AD2069" s="267">
        <f t="shared" ref="AD2069" si="124">U2069+Z2069</f>
        <v>3146727.3</v>
      </c>
      <c r="AE2069" s="268"/>
      <c r="AF2069" s="268"/>
      <c r="AG2069" s="269"/>
    </row>
    <row r="2070" spans="1:33" s="29" customFormat="1" ht="13.5" customHeight="1" x14ac:dyDescent="0.2">
      <c r="A2070" s="43"/>
      <c r="B2070" s="43"/>
      <c r="C2070" s="1557"/>
      <c r="D2070" s="1557"/>
      <c r="E2070" s="110"/>
      <c r="F2070" s="131"/>
      <c r="G2070" s="1725"/>
      <c r="H2070" s="1725"/>
      <c r="I2070" s="1636" t="s">
        <v>557</v>
      </c>
      <c r="J2070" s="1637"/>
      <c r="K2070" s="1637"/>
      <c r="L2070" s="1637"/>
      <c r="M2070" s="1637"/>
      <c r="N2070" s="1637"/>
      <c r="O2070" s="1637"/>
      <c r="P2070" s="1637"/>
      <c r="Q2070" s="1638"/>
      <c r="R2070" s="953"/>
      <c r="S2070" s="953"/>
      <c r="T2070" s="953"/>
      <c r="U2070" s="953"/>
      <c r="V2070" s="953"/>
      <c r="W2070" s="953"/>
      <c r="X2070" s="268"/>
      <c r="Y2070" s="268"/>
      <c r="Z2070" s="267"/>
      <c r="AA2070" s="268"/>
      <c r="AB2070" s="268"/>
      <c r="AC2070" s="269"/>
      <c r="AD2070" s="267"/>
      <c r="AE2070" s="268"/>
      <c r="AF2070" s="268"/>
      <c r="AG2070" s="269"/>
    </row>
    <row r="2071" spans="1:33" s="29" customFormat="1" ht="13.5" customHeight="1" x14ac:dyDescent="0.2">
      <c r="A2071" s="43"/>
      <c r="B2071" s="43"/>
      <c r="C2071" s="1557"/>
      <c r="D2071" s="1557"/>
      <c r="E2071" s="110"/>
      <c r="F2071" s="131"/>
      <c r="G2071" s="1380" t="s">
        <v>361</v>
      </c>
      <c r="H2071" s="1380"/>
      <c r="I2071" s="1378" t="s">
        <v>362</v>
      </c>
      <c r="J2071" s="1379"/>
      <c r="K2071" s="1379"/>
      <c r="L2071" s="1379"/>
      <c r="M2071" s="1379"/>
      <c r="N2071" s="1379"/>
      <c r="O2071" s="1379"/>
      <c r="P2071" s="1379"/>
      <c r="Q2071" s="1379"/>
      <c r="R2071" s="953">
        <f>R2069</f>
        <v>3146727.3</v>
      </c>
      <c r="S2071" s="953"/>
      <c r="T2071" s="953"/>
      <c r="U2071" s="953">
        <f>U2069</f>
        <v>3146727.3</v>
      </c>
      <c r="V2071" s="953"/>
      <c r="W2071" s="953"/>
      <c r="X2071" s="1345">
        <v>1</v>
      </c>
      <c r="Y2071" s="1345"/>
      <c r="Z2071" s="267"/>
      <c r="AA2071" s="268"/>
      <c r="AB2071" s="268"/>
      <c r="AC2071" s="269"/>
      <c r="AD2071" s="267"/>
      <c r="AE2071" s="268"/>
      <c r="AF2071" s="268"/>
      <c r="AG2071" s="269"/>
    </row>
    <row r="2072" spans="1:33" s="29" customFormat="1" ht="13.5" customHeight="1" x14ac:dyDescent="0.2">
      <c r="A2072" s="43"/>
      <c r="B2072" s="43"/>
      <c r="C2072" s="1557"/>
      <c r="D2072" s="1557"/>
      <c r="E2072" s="110"/>
      <c r="F2072" s="131"/>
      <c r="G2072" s="1625"/>
      <c r="H2072" s="1625"/>
      <c r="I2072" s="1633" t="s">
        <v>1217</v>
      </c>
      <c r="J2072" s="1634"/>
      <c r="K2072" s="1634"/>
      <c r="L2072" s="1634"/>
      <c r="M2072" s="1634"/>
      <c r="N2072" s="1634"/>
      <c r="O2072" s="1634"/>
      <c r="P2072" s="1634"/>
      <c r="Q2072" s="1635"/>
      <c r="R2072" s="1401">
        <f>R2071</f>
        <v>3146727.3</v>
      </c>
      <c r="S2072" s="1401"/>
      <c r="T2072" s="1401"/>
      <c r="U2072" s="1401">
        <f>U2071</f>
        <v>3146727.3</v>
      </c>
      <c r="V2072" s="1401"/>
      <c r="W2072" s="1401"/>
      <c r="X2072" s="1386">
        <f t="shared" ref="X2072" si="125">(U2072/R2072)</f>
        <v>1</v>
      </c>
      <c r="Y2072" s="1386"/>
      <c r="Z2072" s="991"/>
      <c r="AA2072" s="992"/>
      <c r="AB2072" s="992"/>
      <c r="AC2072" s="993"/>
      <c r="AD2072" s="991">
        <f t="shared" ref="AD2072" si="126">U2072+Z2072</f>
        <v>3146727.3</v>
      </c>
      <c r="AE2072" s="992"/>
      <c r="AF2072" s="992"/>
      <c r="AG2072" s="993"/>
    </row>
    <row r="2073" spans="1:33" s="29" customFormat="1" ht="44.25" customHeight="1" x14ac:dyDescent="0.2">
      <c r="A2073" s="43"/>
      <c r="B2073" s="43"/>
      <c r="C2073" s="1385" t="s">
        <v>1247</v>
      </c>
      <c r="D2073" s="1385"/>
      <c r="E2073" s="110"/>
      <c r="F2073" s="131"/>
      <c r="G2073" s="1629"/>
      <c r="H2073" s="1629"/>
      <c r="I2073" s="1034" t="s">
        <v>1213</v>
      </c>
      <c r="J2073" s="1035"/>
      <c r="K2073" s="1035"/>
      <c r="L2073" s="1035"/>
      <c r="M2073" s="1035"/>
      <c r="N2073" s="1035"/>
      <c r="O2073" s="1035"/>
      <c r="P2073" s="1035"/>
      <c r="Q2073" s="1036"/>
      <c r="R2073" s="953"/>
      <c r="S2073" s="953"/>
      <c r="T2073" s="953"/>
      <c r="U2073" s="953"/>
      <c r="V2073" s="953"/>
      <c r="W2073" s="953"/>
      <c r="X2073" s="268"/>
      <c r="Y2073" s="268"/>
      <c r="Z2073" s="267"/>
      <c r="AA2073" s="268"/>
      <c r="AB2073" s="268"/>
      <c r="AC2073" s="269"/>
      <c r="AD2073" s="267"/>
      <c r="AE2073" s="268"/>
      <c r="AF2073" s="268"/>
      <c r="AG2073" s="269"/>
    </row>
    <row r="2074" spans="1:33" s="29" customFormat="1" ht="13.5" customHeight="1" x14ac:dyDescent="0.2">
      <c r="A2074" s="43"/>
      <c r="B2074" s="43"/>
      <c r="C2074" s="1620"/>
      <c r="D2074" s="1620"/>
      <c r="E2074" s="53">
        <v>130</v>
      </c>
      <c r="F2074" s="105"/>
      <c r="G2074" s="972"/>
      <c r="H2074" s="972"/>
      <c r="I2074" s="961" t="s">
        <v>555</v>
      </c>
      <c r="J2074" s="962"/>
      <c r="K2074" s="962"/>
      <c r="L2074" s="962"/>
      <c r="M2074" s="962"/>
      <c r="N2074" s="962"/>
      <c r="O2074" s="962"/>
      <c r="P2074" s="962"/>
      <c r="Q2074" s="963"/>
      <c r="R2074" s="953"/>
      <c r="S2074" s="953"/>
      <c r="T2074" s="953"/>
      <c r="U2074" s="953"/>
      <c r="V2074" s="953"/>
      <c r="W2074" s="953"/>
      <c r="X2074" s="268"/>
      <c r="Y2074" s="268"/>
      <c r="Z2074" s="267"/>
      <c r="AA2074" s="268"/>
      <c r="AB2074" s="268"/>
      <c r="AC2074" s="269"/>
      <c r="AD2074" s="267"/>
      <c r="AE2074" s="268"/>
      <c r="AF2074" s="268"/>
      <c r="AG2074" s="269"/>
    </row>
    <row r="2075" spans="1:33" s="29" customFormat="1" ht="13.5" customHeight="1" x14ac:dyDescent="0.2">
      <c r="A2075" s="43"/>
      <c r="B2075" s="43"/>
      <c r="C2075" s="1620"/>
      <c r="D2075" s="1620"/>
      <c r="E2075" s="53"/>
      <c r="F2075" s="105" t="s">
        <v>1298</v>
      </c>
      <c r="G2075" s="972">
        <v>511</v>
      </c>
      <c r="H2075" s="972"/>
      <c r="I2075" s="1636" t="s">
        <v>138</v>
      </c>
      <c r="J2075" s="1637"/>
      <c r="K2075" s="1637"/>
      <c r="L2075" s="1637"/>
      <c r="M2075" s="1637"/>
      <c r="N2075" s="1637"/>
      <c r="O2075" s="1637"/>
      <c r="P2075" s="1637"/>
      <c r="Q2075" s="1638"/>
      <c r="R2075" s="953">
        <v>1819000</v>
      </c>
      <c r="S2075" s="953"/>
      <c r="T2075" s="953"/>
      <c r="U2075" s="953">
        <v>1819000</v>
      </c>
      <c r="V2075" s="953"/>
      <c r="W2075" s="953"/>
      <c r="X2075" s="1345">
        <f t="shared" si="121"/>
        <v>1</v>
      </c>
      <c r="Y2075" s="1345"/>
      <c r="Z2075" s="267"/>
      <c r="AA2075" s="268"/>
      <c r="AB2075" s="268"/>
      <c r="AC2075" s="269"/>
      <c r="AD2075" s="267">
        <f t="shared" si="122"/>
        <v>1819000</v>
      </c>
      <c r="AE2075" s="268"/>
      <c r="AF2075" s="268"/>
      <c r="AG2075" s="269"/>
    </row>
    <row r="2076" spans="1:33" s="29" customFormat="1" ht="13.5" customHeight="1" x14ac:dyDescent="0.2">
      <c r="A2076" s="43"/>
      <c r="B2076" s="43"/>
      <c r="C2076" s="1620"/>
      <c r="D2076" s="1620"/>
      <c r="E2076" s="53"/>
      <c r="F2076" s="105" t="s">
        <v>1983</v>
      </c>
      <c r="G2076" s="972">
        <v>423</v>
      </c>
      <c r="H2076" s="972"/>
      <c r="I2076" s="1636" t="s">
        <v>117</v>
      </c>
      <c r="J2076" s="1637"/>
      <c r="K2076" s="1637"/>
      <c r="L2076" s="1637"/>
      <c r="M2076" s="1637"/>
      <c r="N2076" s="1637"/>
      <c r="O2076" s="1637"/>
      <c r="P2076" s="1637"/>
      <c r="Q2076" s="1638"/>
      <c r="R2076" s="953">
        <v>678200</v>
      </c>
      <c r="S2076" s="953"/>
      <c r="T2076" s="953"/>
      <c r="U2076" s="953">
        <v>664439.52</v>
      </c>
      <c r="V2076" s="953"/>
      <c r="W2076" s="953"/>
      <c r="X2076" s="1345">
        <f t="shared" ref="X2076" si="127">(U2076/R2076)</f>
        <v>0.9797102919492775</v>
      </c>
      <c r="Y2076" s="1345"/>
      <c r="Z2076" s="267"/>
      <c r="AA2076" s="268"/>
      <c r="AB2076" s="268"/>
      <c r="AC2076" s="269"/>
      <c r="AD2076" s="267">
        <f t="shared" ref="AD2076" si="128">U2076+Z2076</f>
        <v>664439.52</v>
      </c>
      <c r="AE2076" s="268"/>
      <c r="AF2076" s="268"/>
      <c r="AG2076" s="269"/>
    </row>
    <row r="2077" spans="1:33" s="29" customFormat="1" ht="13.5" customHeight="1" x14ac:dyDescent="0.2">
      <c r="A2077" s="43"/>
      <c r="B2077" s="43"/>
      <c r="C2077" s="1557"/>
      <c r="D2077" s="1557"/>
      <c r="E2077" s="110"/>
      <c r="F2077" s="131"/>
      <c r="G2077" s="1725"/>
      <c r="H2077" s="1725"/>
      <c r="I2077" s="1636" t="s">
        <v>557</v>
      </c>
      <c r="J2077" s="1637"/>
      <c r="K2077" s="1637"/>
      <c r="L2077" s="1637"/>
      <c r="M2077" s="1637"/>
      <c r="N2077" s="1637"/>
      <c r="O2077" s="1637"/>
      <c r="P2077" s="1637"/>
      <c r="Q2077" s="1638"/>
      <c r="R2077" s="953"/>
      <c r="S2077" s="953"/>
      <c r="T2077" s="953"/>
      <c r="U2077" s="953"/>
      <c r="V2077" s="953"/>
      <c r="W2077" s="953"/>
      <c r="X2077" s="268"/>
      <c r="Y2077" s="268"/>
      <c r="Z2077" s="267"/>
      <c r="AA2077" s="268"/>
      <c r="AB2077" s="268"/>
      <c r="AC2077" s="269"/>
      <c r="AD2077" s="267"/>
      <c r="AE2077" s="268"/>
      <c r="AF2077" s="268"/>
      <c r="AG2077" s="269"/>
    </row>
    <row r="2078" spans="1:33" s="29" customFormat="1" ht="13.5" customHeight="1" x14ac:dyDescent="0.2">
      <c r="A2078" s="43"/>
      <c r="B2078" s="43"/>
      <c r="C2078" s="1557"/>
      <c r="D2078" s="1557"/>
      <c r="E2078" s="110"/>
      <c r="F2078" s="131"/>
      <c r="G2078" s="1625" t="s">
        <v>313</v>
      </c>
      <c r="H2078" s="1625"/>
      <c r="I2078" s="1636" t="s">
        <v>321</v>
      </c>
      <c r="J2078" s="1637"/>
      <c r="K2078" s="1637"/>
      <c r="L2078" s="1637"/>
      <c r="M2078" s="1637"/>
      <c r="N2078" s="1637"/>
      <c r="O2078" s="1637"/>
      <c r="P2078" s="1637"/>
      <c r="Q2078" s="1638"/>
      <c r="R2078" s="953"/>
      <c r="S2078" s="953"/>
      <c r="T2078" s="953"/>
      <c r="U2078" s="953"/>
      <c r="V2078" s="953"/>
      <c r="W2078" s="953"/>
      <c r="X2078" s="1345"/>
      <c r="Y2078" s="1345"/>
      <c r="Z2078" s="267"/>
      <c r="AA2078" s="268"/>
      <c r="AB2078" s="268"/>
      <c r="AC2078" s="269"/>
      <c r="AD2078" s="267"/>
      <c r="AE2078" s="268"/>
      <c r="AF2078" s="268"/>
      <c r="AG2078" s="269"/>
    </row>
    <row r="2079" spans="1:33" s="29" customFormat="1" ht="13.5" customHeight="1" x14ac:dyDescent="0.2">
      <c r="A2079" s="43"/>
      <c r="B2079" s="43"/>
      <c r="C2079" s="1557"/>
      <c r="D2079" s="1557"/>
      <c r="E2079" s="110"/>
      <c r="F2079" s="131"/>
      <c r="G2079" s="1625" t="s">
        <v>1214</v>
      </c>
      <c r="H2079" s="1625"/>
      <c r="I2079" s="1636" t="s">
        <v>1215</v>
      </c>
      <c r="J2079" s="1637"/>
      <c r="K2079" s="1637"/>
      <c r="L2079" s="1637"/>
      <c r="M2079" s="1637"/>
      <c r="N2079" s="1637"/>
      <c r="O2079" s="1637"/>
      <c r="P2079" s="1637"/>
      <c r="Q2079" s="1638"/>
      <c r="R2079" s="953"/>
      <c r="S2079" s="953"/>
      <c r="T2079" s="953"/>
      <c r="U2079" s="953"/>
      <c r="V2079" s="953"/>
      <c r="W2079" s="953"/>
      <c r="X2079" s="1345"/>
      <c r="Y2079" s="1345"/>
      <c r="Z2079" s="267"/>
      <c r="AA2079" s="268"/>
      <c r="AB2079" s="268"/>
      <c r="AC2079" s="269"/>
      <c r="AD2079" s="267"/>
      <c r="AE2079" s="268"/>
      <c r="AF2079" s="268"/>
      <c r="AG2079" s="269"/>
    </row>
    <row r="2080" spans="1:33" s="29" customFormat="1" ht="13.5" customHeight="1" x14ac:dyDescent="0.2">
      <c r="A2080" s="43"/>
      <c r="B2080" s="43"/>
      <c r="C2080" s="1557"/>
      <c r="D2080" s="1557"/>
      <c r="E2080" s="110"/>
      <c r="F2080" s="131"/>
      <c r="G2080" s="1625" t="s">
        <v>1342</v>
      </c>
      <c r="H2080" s="1625"/>
      <c r="I2080" s="1636" t="s">
        <v>1343</v>
      </c>
      <c r="J2080" s="1637"/>
      <c r="K2080" s="1637"/>
      <c r="L2080" s="1637"/>
      <c r="M2080" s="1637"/>
      <c r="N2080" s="1637"/>
      <c r="O2080" s="1637"/>
      <c r="P2080" s="1637"/>
      <c r="Q2080" s="1638"/>
      <c r="R2080" s="953">
        <f>R2075+R2076</f>
        <v>2497200</v>
      </c>
      <c r="S2080" s="953"/>
      <c r="T2080" s="953"/>
      <c r="U2080" s="953">
        <f>U2075+U2076</f>
        <v>2483439.52</v>
      </c>
      <c r="V2080" s="953"/>
      <c r="W2080" s="953"/>
      <c r="X2080" s="1345">
        <f t="shared" ref="X2080" si="129">(U2080/R2080)</f>
        <v>0.99448963639275989</v>
      </c>
      <c r="Y2080" s="1345"/>
      <c r="Z2080" s="267"/>
      <c r="AA2080" s="268"/>
      <c r="AB2080" s="268"/>
      <c r="AC2080" s="269"/>
      <c r="AD2080" s="267">
        <f t="shared" ref="AD2080" si="130">U2080+Z2080</f>
        <v>2483439.52</v>
      </c>
      <c r="AE2080" s="268"/>
      <c r="AF2080" s="268"/>
      <c r="AG2080" s="269"/>
    </row>
    <row r="2081" spans="1:33" s="29" customFormat="1" ht="13.5" customHeight="1" x14ac:dyDescent="0.2">
      <c r="A2081" s="43"/>
      <c r="B2081" s="43"/>
      <c r="C2081" s="1557"/>
      <c r="D2081" s="1557"/>
      <c r="E2081" s="110"/>
      <c r="F2081" s="131"/>
      <c r="G2081" s="1625"/>
      <c r="H2081" s="1625"/>
      <c r="I2081" s="1633" t="s">
        <v>1217</v>
      </c>
      <c r="J2081" s="1634"/>
      <c r="K2081" s="1634"/>
      <c r="L2081" s="1634"/>
      <c r="M2081" s="1634"/>
      <c r="N2081" s="1634"/>
      <c r="O2081" s="1634"/>
      <c r="P2081" s="1634"/>
      <c r="Q2081" s="1635"/>
      <c r="R2081" s="1401">
        <f>R2080</f>
        <v>2497200</v>
      </c>
      <c r="S2081" s="1401"/>
      <c r="T2081" s="1401"/>
      <c r="U2081" s="1401">
        <f>U2080</f>
        <v>2483439.52</v>
      </c>
      <c r="V2081" s="1401"/>
      <c r="W2081" s="1401"/>
      <c r="X2081" s="1386">
        <f t="shared" si="121"/>
        <v>0.99448963639275989</v>
      </c>
      <c r="Y2081" s="1386"/>
      <c r="Z2081" s="991"/>
      <c r="AA2081" s="992"/>
      <c r="AB2081" s="992"/>
      <c r="AC2081" s="993"/>
      <c r="AD2081" s="991">
        <f t="shared" si="122"/>
        <v>2483439.52</v>
      </c>
      <c r="AE2081" s="992"/>
      <c r="AF2081" s="992"/>
      <c r="AG2081" s="993"/>
    </row>
    <row r="2082" spans="1:33" s="29" customFormat="1" ht="13.5" customHeight="1" x14ac:dyDescent="0.2">
      <c r="A2082" s="43"/>
      <c r="B2082" s="43"/>
      <c r="C2082" s="1557"/>
      <c r="D2082" s="1557"/>
      <c r="E2082" s="110"/>
      <c r="F2082" s="131"/>
      <c r="G2082" s="1625"/>
      <c r="H2082" s="1625"/>
      <c r="I2082" s="1636" t="s">
        <v>1258</v>
      </c>
      <c r="J2082" s="1637"/>
      <c r="K2082" s="1637"/>
      <c r="L2082" s="1637"/>
      <c r="M2082" s="1637"/>
      <c r="N2082" s="1637"/>
      <c r="O2082" s="1637"/>
      <c r="P2082" s="1637"/>
      <c r="Q2082" s="1638"/>
      <c r="R2082" s="953"/>
      <c r="S2082" s="953"/>
      <c r="T2082" s="953"/>
      <c r="U2082" s="953"/>
      <c r="V2082" s="953"/>
      <c r="W2082" s="953"/>
      <c r="X2082" s="268"/>
      <c r="Y2082" s="268"/>
      <c r="Z2082" s="267"/>
      <c r="AA2082" s="268"/>
      <c r="AB2082" s="268"/>
      <c r="AC2082" s="269"/>
      <c r="AD2082" s="267"/>
      <c r="AE2082" s="268"/>
      <c r="AF2082" s="268"/>
      <c r="AG2082" s="269"/>
    </row>
    <row r="2083" spans="1:33" s="29" customFormat="1" ht="36" customHeight="1" x14ac:dyDescent="0.2">
      <c r="A2083" s="43"/>
      <c r="B2083" s="43"/>
      <c r="C2083" s="1385" t="s">
        <v>793</v>
      </c>
      <c r="D2083" s="1385"/>
      <c r="E2083" s="110"/>
      <c r="F2083" s="131"/>
      <c r="G2083" s="1629"/>
      <c r="H2083" s="1629"/>
      <c r="I2083" s="1034" t="s">
        <v>1240</v>
      </c>
      <c r="J2083" s="1035"/>
      <c r="K2083" s="1035"/>
      <c r="L2083" s="1035"/>
      <c r="M2083" s="1035"/>
      <c r="N2083" s="1035"/>
      <c r="O2083" s="1035"/>
      <c r="P2083" s="1035"/>
      <c r="Q2083" s="1036"/>
      <c r="R2083" s="953"/>
      <c r="S2083" s="953"/>
      <c r="T2083" s="953"/>
      <c r="U2083" s="953"/>
      <c r="V2083" s="953"/>
      <c r="W2083" s="953"/>
      <c r="X2083" s="268"/>
      <c r="Y2083" s="268"/>
      <c r="Z2083" s="267"/>
      <c r="AA2083" s="268"/>
      <c r="AB2083" s="268"/>
      <c r="AC2083" s="269"/>
      <c r="AD2083" s="267"/>
      <c r="AE2083" s="268"/>
      <c r="AF2083" s="268"/>
      <c r="AG2083" s="269"/>
    </row>
    <row r="2084" spans="1:33" s="29" customFormat="1" ht="13.5" customHeight="1" x14ac:dyDescent="0.2">
      <c r="A2084" s="43"/>
      <c r="B2084" s="43"/>
      <c r="C2084" s="1620"/>
      <c r="D2084" s="1620"/>
      <c r="E2084" s="53">
        <v>130</v>
      </c>
      <c r="F2084" s="105"/>
      <c r="G2084" s="972"/>
      <c r="H2084" s="972"/>
      <c r="I2084" s="961" t="s">
        <v>555</v>
      </c>
      <c r="J2084" s="962"/>
      <c r="K2084" s="962"/>
      <c r="L2084" s="962"/>
      <c r="M2084" s="962"/>
      <c r="N2084" s="962"/>
      <c r="O2084" s="962"/>
      <c r="P2084" s="962"/>
      <c r="Q2084" s="963"/>
      <c r="R2084" s="953"/>
      <c r="S2084" s="953"/>
      <c r="T2084" s="953"/>
      <c r="U2084" s="953"/>
      <c r="V2084" s="953"/>
      <c r="W2084" s="953"/>
      <c r="X2084" s="268"/>
      <c r="Y2084" s="268"/>
      <c r="Z2084" s="267"/>
      <c r="AA2084" s="268"/>
      <c r="AB2084" s="268"/>
      <c r="AC2084" s="269"/>
      <c r="AD2084" s="267"/>
      <c r="AE2084" s="268"/>
      <c r="AF2084" s="268"/>
      <c r="AG2084" s="269"/>
    </row>
    <row r="2085" spans="1:33" s="29" customFormat="1" ht="13.5" customHeight="1" x14ac:dyDescent="0.2">
      <c r="A2085" s="43"/>
      <c r="B2085" s="43"/>
      <c r="C2085" s="1620"/>
      <c r="D2085" s="1620"/>
      <c r="E2085" s="53"/>
      <c r="F2085" s="105" t="s">
        <v>1299</v>
      </c>
      <c r="G2085" s="972">
        <v>423</v>
      </c>
      <c r="H2085" s="972"/>
      <c r="I2085" s="1636" t="s">
        <v>117</v>
      </c>
      <c r="J2085" s="1637"/>
      <c r="K2085" s="1637"/>
      <c r="L2085" s="1637"/>
      <c r="M2085" s="1637"/>
      <c r="N2085" s="1637"/>
      <c r="O2085" s="1637"/>
      <c r="P2085" s="1637"/>
      <c r="Q2085" s="1638"/>
      <c r="R2085" s="953">
        <f>175095+1250000</f>
        <v>1425095</v>
      </c>
      <c r="S2085" s="953"/>
      <c r="T2085" s="953"/>
      <c r="U2085" s="953">
        <v>87544.21</v>
      </c>
      <c r="V2085" s="953"/>
      <c r="W2085" s="953"/>
      <c r="X2085" s="1345">
        <f t="shared" ref="X2085:X2147" si="131">(U2085/R2085)</f>
        <v>6.143043797080195E-2</v>
      </c>
      <c r="Y2085" s="1345"/>
      <c r="Z2085" s="267"/>
      <c r="AA2085" s="268"/>
      <c r="AB2085" s="268"/>
      <c r="AC2085" s="269"/>
      <c r="AD2085" s="267">
        <f t="shared" si="122"/>
        <v>87544.21</v>
      </c>
      <c r="AE2085" s="268"/>
      <c r="AF2085" s="268"/>
      <c r="AG2085" s="269"/>
    </row>
    <row r="2086" spans="1:33" s="29" customFormat="1" ht="13.5" customHeight="1" x14ac:dyDescent="0.2">
      <c r="A2086" s="43"/>
      <c r="B2086" s="43"/>
      <c r="C2086" s="1557"/>
      <c r="D2086" s="1557"/>
      <c r="E2086" s="110"/>
      <c r="F2086" s="131"/>
      <c r="G2086" s="1725"/>
      <c r="H2086" s="1725"/>
      <c r="I2086" s="1636" t="s">
        <v>557</v>
      </c>
      <c r="J2086" s="1637"/>
      <c r="K2086" s="1637"/>
      <c r="L2086" s="1637"/>
      <c r="M2086" s="1637"/>
      <c r="N2086" s="1637"/>
      <c r="O2086" s="1637"/>
      <c r="P2086" s="1637"/>
      <c r="Q2086" s="1638"/>
      <c r="R2086" s="953"/>
      <c r="S2086" s="953"/>
      <c r="T2086" s="953"/>
      <c r="U2086" s="953"/>
      <c r="V2086" s="953"/>
      <c r="W2086" s="953"/>
      <c r="X2086" s="268"/>
      <c r="Y2086" s="268"/>
      <c r="Z2086" s="267"/>
      <c r="AA2086" s="268"/>
      <c r="AB2086" s="268"/>
      <c r="AC2086" s="269"/>
      <c r="AD2086" s="267"/>
      <c r="AE2086" s="268"/>
      <c r="AF2086" s="268"/>
      <c r="AG2086" s="269"/>
    </row>
    <row r="2087" spans="1:33" s="29" customFormat="1" ht="13.5" customHeight="1" x14ac:dyDescent="0.2">
      <c r="A2087" s="43"/>
      <c r="B2087" s="43"/>
      <c r="C2087" s="1557"/>
      <c r="D2087" s="1557"/>
      <c r="E2087" s="110"/>
      <c r="F2087" s="131"/>
      <c r="G2087" s="1625" t="s">
        <v>313</v>
      </c>
      <c r="H2087" s="1625"/>
      <c r="I2087" s="1636" t="s">
        <v>321</v>
      </c>
      <c r="J2087" s="1637"/>
      <c r="K2087" s="1637"/>
      <c r="L2087" s="1637"/>
      <c r="M2087" s="1637"/>
      <c r="N2087" s="1637"/>
      <c r="O2087" s="1637"/>
      <c r="P2087" s="1637"/>
      <c r="Q2087" s="1638"/>
      <c r="R2087" s="953">
        <v>1425095</v>
      </c>
      <c r="S2087" s="953"/>
      <c r="T2087" s="953"/>
      <c r="U2087" s="953">
        <v>87544.21</v>
      </c>
      <c r="V2087" s="953"/>
      <c r="W2087" s="953"/>
      <c r="X2087" s="1345">
        <f t="shared" si="131"/>
        <v>6.143043797080195E-2</v>
      </c>
      <c r="Y2087" s="1345"/>
      <c r="Z2087" s="267"/>
      <c r="AA2087" s="268"/>
      <c r="AB2087" s="268"/>
      <c r="AC2087" s="269"/>
      <c r="AD2087" s="267">
        <f t="shared" ref="AD2087" si="132">U2087+Z2087</f>
        <v>87544.21</v>
      </c>
      <c r="AE2087" s="268"/>
      <c r="AF2087" s="268"/>
      <c r="AG2087" s="269"/>
    </row>
    <row r="2088" spans="1:33" s="29" customFormat="1" ht="13.5" customHeight="1" x14ac:dyDescent="0.2">
      <c r="A2088" s="43"/>
      <c r="B2088" s="43"/>
      <c r="C2088" s="1557"/>
      <c r="D2088" s="1557"/>
      <c r="E2088" s="110"/>
      <c r="F2088" s="131"/>
      <c r="G2088" s="1625" t="s">
        <v>1214</v>
      </c>
      <c r="H2088" s="1625"/>
      <c r="I2088" s="1636" t="s">
        <v>1215</v>
      </c>
      <c r="J2088" s="1637"/>
      <c r="K2088" s="1637"/>
      <c r="L2088" s="1637"/>
      <c r="M2088" s="1637"/>
      <c r="N2088" s="1637"/>
      <c r="O2088" s="1637"/>
      <c r="P2088" s="1637"/>
      <c r="Q2088" s="1638"/>
      <c r="R2088" s="953">
        <v>0</v>
      </c>
      <c r="S2088" s="953"/>
      <c r="T2088" s="953"/>
      <c r="U2088" s="953">
        <v>0</v>
      </c>
      <c r="V2088" s="953"/>
      <c r="W2088" s="953"/>
      <c r="X2088" s="1345"/>
      <c r="Y2088" s="1345"/>
      <c r="Z2088" s="267"/>
      <c r="AA2088" s="268"/>
      <c r="AB2088" s="268"/>
      <c r="AC2088" s="269"/>
      <c r="AD2088" s="267">
        <f t="shared" si="122"/>
        <v>0</v>
      </c>
      <c r="AE2088" s="268"/>
      <c r="AF2088" s="268"/>
      <c r="AG2088" s="269"/>
    </row>
    <row r="2089" spans="1:33" s="29" customFormat="1" ht="13.5" customHeight="1" x14ac:dyDescent="0.2">
      <c r="A2089" s="43"/>
      <c r="B2089" s="43"/>
      <c r="C2089" s="1557"/>
      <c r="D2089" s="1557"/>
      <c r="E2089" s="110"/>
      <c r="F2089" s="131"/>
      <c r="G2089" s="1625"/>
      <c r="H2089" s="1625"/>
      <c r="I2089" s="1633" t="s">
        <v>558</v>
      </c>
      <c r="J2089" s="1634"/>
      <c r="K2089" s="1634"/>
      <c r="L2089" s="1634"/>
      <c r="M2089" s="1634"/>
      <c r="N2089" s="1634"/>
      <c r="O2089" s="1634"/>
      <c r="P2089" s="1634"/>
      <c r="Q2089" s="1635"/>
      <c r="R2089" s="1401">
        <f>SUM(R2087:T2088)</f>
        <v>1425095</v>
      </c>
      <c r="S2089" s="1401"/>
      <c r="T2089" s="1401"/>
      <c r="U2089" s="1401">
        <f>SUM(U2087:W2088)</f>
        <v>87544.21</v>
      </c>
      <c r="V2089" s="1401"/>
      <c r="W2089" s="1401"/>
      <c r="X2089" s="1386">
        <f t="shared" si="131"/>
        <v>6.143043797080195E-2</v>
      </c>
      <c r="Y2089" s="1386"/>
      <c r="Z2089" s="991"/>
      <c r="AA2089" s="992"/>
      <c r="AB2089" s="992"/>
      <c r="AC2089" s="993"/>
      <c r="AD2089" s="991">
        <f t="shared" si="122"/>
        <v>87544.21</v>
      </c>
      <c r="AE2089" s="992"/>
      <c r="AF2089" s="992"/>
      <c r="AG2089" s="993"/>
    </row>
    <row r="2090" spans="1:33" s="29" customFormat="1" ht="13.5" customHeight="1" x14ac:dyDescent="0.2">
      <c r="A2090" s="43"/>
      <c r="B2090" s="43"/>
      <c r="C2090" s="1557"/>
      <c r="D2090" s="1557"/>
      <c r="E2090" s="110"/>
      <c r="F2090" s="131"/>
      <c r="G2090" s="1625"/>
      <c r="H2090" s="1625"/>
      <c r="I2090" s="1636" t="s">
        <v>1257</v>
      </c>
      <c r="J2090" s="1637"/>
      <c r="K2090" s="1637"/>
      <c r="L2090" s="1637"/>
      <c r="M2090" s="1637"/>
      <c r="N2090" s="1637"/>
      <c r="O2090" s="1637"/>
      <c r="P2090" s="1637"/>
      <c r="Q2090" s="1638"/>
      <c r="R2090" s="953"/>
      <c r="S2090" s="953"/>
      <c r="T2090" s="953"/>
      <c r="U2090" s="953"/>
      <c r="V2090" s="953"/>
      <c r="W2090" s="953"/>
      <c r="X2090" s="268"/>
      <c r="Y2090" s="268"/>
      <c r="Z2090" s="267"/>
      <c r="AA2090" s="268"/>
      <c r="AB2090" s="268"/>
      <c r="AC2090" s="269"/>
      <c r="AD2090" s="267"/>
      <c r="AE2090" s="268"/>
      <c r="AF2090" s="268"/>
      <c r="AG2090" s="269"/>
    </row>
    <row r="2091" spans="1:33" s="29" customFormat="1" ht="13.5" customHeight="1" x14ac:dyDescent="0.2">
      <c r="A2091" s="43"/>
      <c r="B2091" s="43"/>
      <c r="C2091" s="1557"/>
      <c r="D2091" s="1557"/>
      <c r="E2091" s="110"/>
      <c r="F2091" s="131"/>
      <c r="G2091" s="1625" t="s">
        <v>313</v>
      </c>
      <c r="H2091" s="1625"/>
      <c r="I2091" s="1636" t="s">
        <v>321</v>
      </c>
      <c r="J2091" s="1637"/>
      <c r="K2091" s="1637"/>
      <c r="L2091" s="1637"/>
      <c r="M2091" s="1637"/>
      <c r="N2091" s="1637"/>
      <c r="O2091" s="1637"/>
      <c r="P2091" s="1637"/>
      <c r="Q2091" s="1638"/>
      <c r="R2091" s="953">
        <f>R2087</f>
        <v>1425095</v>
      </c>
      <c r="S2091" s="953"/>
      <c r="T2091" s="953"/>
      <c r="U2091" s="953">
        <f>U2087</f>
        <v>87544.21</v>
      </c>
      <c r="V2091" s="953"/>
      <c r="W2091" s="953"/>
      <c r="X2091" s="1345">
        <f t="shared" si="131"/>
        <v>6.143043797080195E-2</v>
      </c>
      <c r="Y2091" s="1345"/>
      <c r="Z2091" s="267"/>
      <c r="AA2091" s="268"/>
      <c r="AB2091" s="268"/>
      <c r="AC2091" s="269"/>
      <c r="AD2091" s="267">
        <f t="shared" ref="AD2091" si="133">U2091+Z2091</f>
        <v>87544.21</v>
      </c>
      <c r="AE2091" s="268"/>
      <c r="AF2091" s="268"/>
      <c r="AG2091" s="269"/>
    </row>
    <row r="2092" spans="1:33" s="29" customFormat="1" ht="13.5" customHeight="1" x14ac:dyDescent="0.2">
      <c r="A2092" s="43"/>
      <c r="B2092" s="43"/>
      <c r="C2092" s="1557"/>
      <c r="D2092" s="1557"/>
      <c r="E2092" s="110"/>
      <c r="F2092" s="131"/>
      <c r="G2092" s="1625" t="s">
        <v>1214</v>
      </c>
      <c r="H2092" s="1625"/>
      <c r="I2092" s="1636" t="s">
        <v>1215</v>
      </c>
      <c r="J2092" s="1637"/>
      <c r="K2092" s="1637"/>
      <c r="L2092" s="1637"/>
      <c r="M2092" s="1637"/>
      <c r="N2092" s="1637"/>
      <c r="O2092" s="1637"/>
      <c r="P2092" s="1637"/>
      <c r="Q2092" s="1638"/>
      <c r="R2092" s="953">
        <f>R2088</f>
        <v>0</v>
      </c>
      <c r="S2092" s="953"/>
      <c r="T2092" s="953"/>
      <c r="U2092" s="953">
        <f>U2088</f>
        <v>0</v>
      </c>
      <c r="V2092" s="953"/>
      <c r="W2092" s="953"/>
      <c r="X2092" s="1345"/>
      <c r="Y2092" s="1345"/>
      <c r="Z2092" s="267"/>
      <c r="AA2092" s="268"/>
      <c r="AB2092" s="268"/>
      <c r="AC2092" s="269"/>
      <c r="AD2092" s="267">
        <f t="shared" si="122"/>
        <v>0</v>
      </c>
      <c r="AE2092" s="268"/>
      <c r="AF2092" s="268"/>
      <c r="AG2092" s="269"/>
    </row>
    <row r="2093" spans="1:33" s="29" customFormat="1" ht="13.5" customHeight="1" x14ac:dyDescent="0.2">
      <c r="A2093" s="43"/>
      <c r="B2093" s="43"/>
      <c r="C2093" s="1557"/>
      <c r="D2093" s="1557"/>
      <c r="E2093" s="110"/>
      <c r="F2093" s="131"/>
      <c r="G2093" s="1629"/>
      <c r="H2093" s="1629"/>
      <c r="I2093" s="1633" t="s">
        <v>1217</v>
      </c>
      <c r="J2093" s="1634"/>
      <c r="K2093" s="1634"/>
      <c r="L2093" s="1634"/>
      <c r="M2093" s="1634"/>
      <c r="N2093" s="1634"/>
      <c r="O2093" s="1634"/>
      <c r="P2093" s="1634"/>
      <c r="Q2093" s="1635"/>
      <c r="R2093" s="1401">
        <f>SUM(R2091:T2092)</f>
        <v>1425095</v>
      </c>
      <c r="S2093" s="1401"/>
      <c r="T2093" s="1401"/>
      <c r="U2093" s="1401">
        <f>SUM(U2091:W2092)</f>
        <v>87544.21</v>
      </c>
      <c r="V2093" s="1401"/>
      <c r="W2093" s="1401"/>
      <c r="X2093" s="1386">
        <f t="shared" si="131"/>
        <v>6.143043797080195E-2</v>
      </c>
      <c r="Y2093" s="1386"/>
      <c r="Z2093" s="991"/>
      <c r="AA2093" s="992"/>
      <c r="AB2093" s="992"/>
      <c r="AC2093" s="993"/>
      <c r="AD2093" s="991">
        <f t="shared" si="122"/>
        <v>87544.21</v>
      </c>
      <c r="AE2093" s="992"/>
      <c r="AF2093" s="992"/>
      <c r="AG2093" s="993"/>
    </row>
    <row r="2094" spans="1:33" s="29" customFormat="1" ht="13.5" hidden="1" customHeight="1" x14ac:dyDescent="0.2">
      <c r="A2094" s="43"/>
      <c r="B2094" s="43"/>
      <c r="C2094" s="120"/>
      <c r="D2094" s="121"/>
      <c r="E2094" s="110"/>
      <c r="F2094" s="131"/>
      <c r="G2094" s="123"/>
      <c r="H2094" s="123"/>
      <c r="I2094" s="1633"/>
      <c r="J2094" s="1634"/>
      <c r="K2094" s="1634"/>
      <c r="L2094" s="1634"/>
      <c r="M2094" s="1634"/>
      <c r="N2094" s="1634"/>
      <c r="O2094" s="1634"/>
      <c r="P2094" s="1634"/>
      <c r="Q2094" s="1635"/>
      <c r="R2094" s="1401"/>
      <c r="S2094" s="1401"/>
      <c r="T2094" s="1401"/>
      <c r="U2094" s="1401"/>
      <c r="V2094" s="1401"/>
      <c r="W2094" s="1401"/>
      <c r="X2094" s="992" t="e">
        <f t="shared" si="131"/>
        <v>#DIV/0!</v>
      </c>
      <c r="Y2094" s="992"/>
      <c r="Z2094" s="991"/>
      <c r="AA2094" s="992"/>
      <c r="AB2094" s="992"/>
      <c r="AC2094" s="992"/>
      <c r="AD2094" s="991">
        <f t="shared" si="122"/>
        <v>0</v>
      </c>
      <c r="AE2094" s="992"/>
      <c r="AF2094" s="992"/>
      <c r="AG2094" s="992"/>
    </row>
    <row r="2095" spans="1:33" s="29" customFormat="1" ht="13.5" hidden="1" customHeight="1" x14ac:dyDescent="0.2">
      <c r="A2095" s="43"/>
      <c r="B2095" s="43"/>
      <c r="C2095" s="120"/>
      <c r="D2095" s="121"/>
      <c r="E2095" s="110"/>
      <c r="F2095" s="131"/>
      <c r="G2095" s="123"/>
      <c r="H2095" s="123"/>
      <c r="I2095" s="1633"/>
      <c r="J2095" s="1634"/>
      <c r="K2095" s="1634"/>
      <c r="L2095" s="1634"/>
      <c r="M2095" s="1634"/>
      <c r="N2095" s="1634"/>
      <c r="O2095" s="1634"/>
      <c r="P2095" s="1634"/>
      <c r="Q2095" s="1635"/>
      <c r="R2095" s="1401"/>
      <c r="S2095" s="1401"/>
      <c r="T2095" s="1401"/>
      <c r="U2095" s="1401"/>
      <c r="V2095" s="1401"/>
      <c r="W2095" s="1401"/>
      <c r="X2095" s="992" t="e">
        <f t="shared" si="131"/>
        <v>#DIV/0!</v>
      </c>
      <c r="Y2095" s="992"/>
      <c r="Z2095" s="991"/>
      <c r="AA2095" s="992"/>
      <c r="AB2095" s="992"/>
      <c r="AC2095" s="992"/>
      <c r="AD2095" s="991">
        <f t="shared" si="122"/>
        <v>0</v>
      </c>
      <c r="AE2095" s="992"/>
      <c r="AF2095" s="992"/>
      <c r="AG2095" s="992"/>
    </row>
    <row r="2096" spans="1:33" s="29" customFormat="1" ht="13.5" hidden="1" customHeight="1" x14ac:dyDescent="0.2">
      <c r="A2096" s="43"/>
      <c r="B2096" s="43"/>
      <c r="C2096" s="120"/>
      <c r="D2096" s="121"/>
      <c r="E2096" s="110"/>
      <c r="F2096" s="131"/>
      <c r="G2096" s="123"/>
      <c r="H2096" s="123"/>
      <c r="I2096" s="1633"/>
      <c r="J2096" s="1634"/>
      <c r="K2096" s="1634"/>
      <c r="L2096" s="1634"/>
      <c r="M2096" s="1634"/>
      <c r="N2096" s="1634"/>
      <c r="O2096" s="1634"/>
      <c r="P2096" s="1634"/>
      <c r="Q2096" s="1635"/>
      <c r="R2096" s="1401"/>
      <c r="S2096" s="1401"/>
      <c r="T2096" s="1401"/>
      <c r="U2096" s="1401"/>
      <c r="V2096" s="1401"/>
      <c r="W2096" s="1401"/>
      <c r="X2096" s="992" t="e">
        <f t="shared" si="131"/>
        <v>#DIV/0!</v>
      </c>
      <c r="Y2096" s="992"/>
      <c r="Z2096" s="991"/>
      <c r="AA2096" s="992"/>
      <c r="AB2096" s="992"/>
      <c r="AC2096" s="992"/>
      <c r="AD2096" s="991">
        <f t="shared" si="122"/>
        <v>0</v>
      </c>
      <c r="AE2096" s="992"/>
      <c r="AF2096" s="992"/>
      <c r="AG2096" s="992"/>
    </row>
    <row r="2097" spans="1:33" s="29" customFormat="1" ht="14.25" customHeight="1" x14ac:dyDescent="0.2">
      <c r="A2097" s="43"/>
      <c r="B2097" s="43"/>
      <c r="C2097" s="1793"/>
      <c r="D2097" s="1794"/>
      <c r="E2097" s="110"/>
      <c r="F2097" s="106"/>
      <c r="G2097" s="1392"/>
      <c r="H2097" s="1392"/>
      <c r="I2097" s="264" t="s">
        <v>686</v>
      </c>
      <c r="J2097" s="265"/>
      <c r="K2097" s="265"/>
      <c r="L2097" s="265"/>
      <c r="M2097" s="265"/>
      <c r="N2097" s="265"/>
      <c r="O2097" s="265"/>
      <c r="P2097" s="265"/>
      <c r="Q2097" s="266"/>
      <c r="R2097" s="1401"/>
      <c r="S2097" s="1401"/>
      <c r="T2097" s="1401"/>
      <c r="U2097" s="1401"/>
      <c r="V2097" s="1401"/>
      <c r="W2097" s="1401"/>
      <c r="X2097" s="992"/>
      <c r="Y2097" s="992"/>
      <c r="Z2097" s="991"/>
      <c r="AA2097" s="992"/>
      <c r="AB2097" s="992"/>
      <c r="AC2097" s="992"/>
      <c r="AD2097" s="991"/>
      <c r="AE2097" s="992"/>
      <c r="AF2097" s="992"/>
      <c r="AG2097" s="992"/>
    </row>
    <row r="2098" spans="1:33" s="29" customFormat="1" ht="14.25" customHeight="1" x14ac:dyDescent="0.2">
      <c r="A2098" s="43"/>
      <c r="B2098" s="43"/>
      <c r="C2098" s="1793"/>
      <c r="D2098" s="1794"/>
      <c r="E2098" s="110"/>
      <c r="F2098" s="106"/>
      <c r="G2098" s="263" t="s">
        <v>313</v>
      </c>
      <c r="H2098" s="263"/>
      <c r="I2098" s="264" t="s">
        <v>314</v>
      </c>
      <c r="J2098" s="265"/>
      <c r="K2098" s="265"/>
      <c r="L2098" s="265"/>
      <c r="M2098" s="265"/>
      <c r="N2098" s="265"/>
      <c r="O2098" s="265"/>
      <c r="P2098" s="265"/>
      <c r="Q2098" s="266"/>
      <c r="R2098" s="953">
        <f>R2009+R2022+R2031+R2037+R2043+R2052+R2078+R2065+R2087</f>
        <v>256191546.25999999</v>
      </c>
      <c r="S2098" s="953"/>
      <c r="T2098" s="953"/>
      <c r="U2098" s="953">
        <f>U2009+U2022+U2031+U2037+U2043+U2052+U2078+U2065+U2091</f>
        <v>235538261.72</v>
      </c>
      <c r="V2098" s="953"/>
      <c r="W2098" s="953"/>
      <c r="X2098" s="1345">
        <f t="shared" si="131"/>
        <v>0.91938342680894047</v>
      </c>
      <c r="Y2098" s="1345"/>
      <c r="Z2098" s="991"/>
      <c r="AA2098" s="992"/>
      <c r="AB2098" s="992"/>
      <c r="AC2098" s="992"/>
      <c r="AD2098" s="267">
        <f t="shared" si="122"/>
        <v>235538261.72</v>
      </c>
      <c r="AE2098" s="268"/>
      <c r="AF2098" s="268"/>
      <c r="AG2098" s="269"/>
    </row>
    <row r="2099" spans="1:33" s="29" customFormat="1" ht="14.25" customHeight="1" x14ac:dyDescent="0.2">
      <c r="A2099" s="43"/>
      <c r="B2099" s="43"/>
      <c r="C2099" s="1793"/>
      <c r="D2099" s="1794"/>
      <c r="E2099" s="110"/>
      <c r="F2099" s="106"/>
      <c r="G2099" s="263" t="s">
        <v>361</v>
      </c>
      <c r="H2099" s="263"/>
      <c r="I2099" s="264" t="s">
        <v>362</v>
      </c>
      <c r="J2099" s="265"/>
      <c r="K2099" s="265"/>
      <c r="L2099" s="265"/>
      <c r="M2099" s="265"/>
      <c r="N2099" s="265"/>
      <c r="O2099" s="265"/>
      <c r="P2099" s="265"/>
      <c r="Q2099" s="266"/>
      <c r="R2099" s="953">
        <f>R2010+R2071</f>
        <v>3366727.3</v>
      </c>
      <c r="S2099" s="953"/>
      <c r="T2099" s="953"/>
      <c r="U2099" s="953">
        <f>U2010+U2071</f>
        <v>3366727.3</v>
      </c>
      <c r="V2099" s="953"/>
      <c r="W2099" s="953"/>
      <c r="X2099" s="1345">
        <f t="shared" si="131"/>
        <v>1</v>
      </c>
      <c r="Y2099" s="1345"/>
      <c r="Z2099" s="991"/>
      <c r="AA2099" s="992"/>
      <c r="AB2099" s="992"/>
      <c r="AC2099" s="992"/>
      <c r="AD2099" s="267">
        <f t="shared" si="122"/>
        <v>3366727.3</v>
      </c>
      <c r="AE2099" s="268"/>
      <c r="AF2099" s="268"/>
      <c r="AG2099" s="269"/>
    </row>
    <row r="2100" spans="1:33" s="29" customFormat="1" ht="14.25" customHeight="1" x14ac:dyDescent="0.2">
      <c r="A2100" s="43"/>
      <c r="B2100" s="43"/>
      <c r="C2100" s="1793"/>
      <c r="D2100" s="1794"/>
      <c r="E2100" s="110"/>
      <c r="F2100" s="106"/>
      <c r="G2100" s="263" t="s">
        <v>1214</v>
      </c>
      <c r="H2100" s="263"/>
      <c r="I2100" s="264" t="s">
        <v>1215</v>
      </c>
      <c r="J2100" s="265"/>
      <c r="K2100" s="265"/>
      <c r="L2100" s="265"/>
      <c r="M2100" s="265"/>
      <c r="N2100" s="265"/>
      <c r="O2100" s="265"/>
      <c r="P2100" s="265"/>
      <c r="Q2100" s="266"/>
      <c r="R2100" s="953">
        <f>R2079+R2092</f>
        <v>0</v>
      </c>
      <c r="S2100" s="953"/>
      <c r="T2100" s="953"/>
      <c r="U2100" s="953">
        <f>U2079+U2092</f>
        <v>0</v>
      </c>
      <c r="V2100" s="953"/>
      <c r="W2100" s="953"/>
      <c r="X2100" s="1345">
        <v>0</v>
      </c>
      <c r="Y2100" s="1345"/>
      <c r="Z2100" s="991"/>
      <c r="AA2100" s="992"/>
      <c r="AB2100" s="992"/>
      <c r="AC2100" s="992"/>
      <c r="AD2100" s="267">
        <f t="shared" si="122"/>
        <v>0</v>
      </c>
      <c r="AE2100" s="268"/>
      <c r="AF2100" s="268"/>
      <c r="AG2100" s="269"/>
    </row>
    <row r="2101" spans="1:33" s="29" customFormat="1" ht="24.75" customHeight="1" x14ac:dyDescent="0.2">
      <c r="A2101" s="43"/>
      <c r="B2101" s="43"/>
      <c r="C2101" s="2035"/>
      <c r="D2101" s="2036"/>
      <c r="E2101" s="110"/>
      <c r="F2101" s="106"/>
      <c r="G2101" s="995" t="s">
        <v>840</v>
      </c>
      <c r="H2101" s="996"/>
      <c r="I2101" s="264" t="s">
        <v>841</v>
      </c>
      <c r="J2101" s="265"/>
      <c r="K2101" s="265"/>
      <c r="L2101" s="265"/>
      <c r="M2101" s="265"/>
      <c r="N2101" s="265"/>
      <c r="O2101" s="265"/>
      <c r="P2101" s="265"/>
      <c r="Q2101" s="265"/>
      <c r="R2101" s="953">
        <f>R2011</f>
        <v>18849771</v>
      </c>
      <c r="S2101" s="953"/>
      <c r="T2101" s="953"/>
      <c r="U2101" s="953">
        <f>U2011</f>
        <v>17507352.210000001</v>
      </c>
      <c r="V2101" s="953"/>
      <c r="W2101" s="953"/>
      <c r="X2101" s="1345">
        <f t="shared" si="131"/>
        <v>0.92878328389241449</v>
      </c>
      <c r="Y2101" s="1345"/>
      <c r="Z2101" s="991"/>
      <c r="AA2101" s="992"/>
      <c r="AB2101" s="992"/>
      <c r="AC2101" s="992"/>
      <c r="AD2101" s="267">
        <f t="shared" si="122"/>
        <v>17507352.210000001</v>
      </c>
      <c r="AE2101" s="268"/>
      <c r="AF2101" s="268"/>
      <c r="AG2101" s="269"/>
    </row>
    <row r="2102" spans="1:33" s="29" customFormat="1" ht="24.75" customHeight="1" x14ac:dyDescent="0.2">
      <c r="A2102" s="43"/>
      <c r="B2102" s="43"/>
      <c r="C2102" s="1621"/>
      <c r="D2102" s="1622"/>
      <c r="E2102" s="129"/>
      <c r="F2102" s="37"/>
      <c r="G2102" s="1380" t="s">
        <v>1315</v>
      </c>
      <c r="H2102" s="1380"/>
      <c r="I2102" s="264" t="s">
        <v>1318</v>
      </c>
      <c r="J2102" s="265"/>
      <c r="K2102" s="265"/>
      <c r="L2102" s="265"/>
      <c r="M2102" s="265"/>
      <c r="N2102" s="265"/>
      <c r="O2102" s="265"/>
      <c r="P2102" s="265"/>
      <c r="Q2102" s="266"/>
      <c r="R2102" s="953">
        <f>R2012</f>
        <v>4583125.24</v>
      </c>
      <c r="S2102" s="953"/>
      <c r="T2102" s="953"/>
      <c r="U2102" s="953">
        <f>U2012</f>
        <v>678526.24</v>
      </c>
      <c r="V2102" s="953"/>
      <c r="W2102" s="953"/>
      <c r="X2102" s="1345">
        <f t="shared" si="131"/>
        <v>0.14804881046628349</v>
      </c>
      <c r="Y2102" s="1345"/>
      <c r="Z2102" s="267"/>
      <c r="AA2102" s="268"/>
      <c r="AB2102" s="268"/>
      <c r="AC2102" s="268"/>
      <c r="AD2102" s="267">
        <f t="shared" si="122"/>
        <v>678526.24</v>
      </c>
      <c r="AE2102" s="268"/>
      <c r="AF2102" s="268"/>
      <c r="AG2102" s="268"/>
    </row>
    <row r="2103" spans="1:33" s="29" customFormat="1" ht="15" customHeight="1" x14ac:dyDescent="0.2">
      <c r="A2103" s="43"/>
      <c r="B2103" s="43"/>
      <c r="C2103" s="1557"/>
      <c r="D2103" s="1557"/>
      <c r="E2103" s="110"/>
      <c r="F2103" s="131"/>
      <c r="G2103" s="1625" t="s">
        <v>1342</v>
      </c>
      <c r="H2103" s="1625"/>
      <c r="I2103" s="1636" t="s">
        <v>1343</v>
      </c>
      <c r="J2103" s="1637"/>
      <c r="K2103" s="1637"/>
      <c r="L2103" s="1637"/>
      <c r="M2103" s="1637"/>
      <c r="N2103" s="1637"/>
      <c r="O2103" s="1637"/>
      <c r="P2103" s="1637"/>
      <c r="Q2103" s="1638"/>
      <c r="R2103" s="953">
        <f>R2080</f>
        <v>2497200</v>
      </c>
      <c r="S2103" s="953"/>
      <c r="T2103" s="953"/>
      <c r="U2103" s="953">
        <f>U2080</f>
        <v>2483439.52</v>
      </c>
      <c r="V2103" s="953"/>
      <c r="W2103" s="953"/>
      <c r="X2103" s="1345">
        <f t="shared" si="131"/>
        <v>0.99448963639275989</v>
      </c>
      <c r="Y2103" s="1345"/>
      <c r="Z2103" s="267"/>
      <c r="AA2103" s="268"/>
      <c r="AB2103" s="268"/>
      <c r="AC2103" s="269"/>
      <c r="AD2103" s="267">
        <f t="shared" si="122"/>
        <v>2483439.52</v>
      </c>
      <c r="AE2103" s="268"/>
      <c r="AF2103" s="268"/>
      <c r="AG2103" s="269"/>
    </row>
    <row r="2104" spans="1:33" s="29" customFormat="1" ht="14.25" customHeight="1" x14ac:dyDescent="0.2">
      <c r="A2104" s="43"/>
      <c r="B2104" s="43"/>
      <c r="C2104" s="1793"/>
      <c r="D2104" s="1794"/>
      <c r="E2104" s="110"/>
      <c r="F2104" s="106"/>
      <c r="G2104" s="1392"/>
      <c r="H2104" s="1392"/>
      <c r="I2104" s="1034" t="s">
        <v>687</v>
      </c>
      <c r="J2104" s="1035"/>
      <c r="K2104" s="1035"/>
      <c r="L2104" s="1035"/>
      <c r="M2104" s="1035"/>
      <c r="N2104" s="1035"/>
      <c r="O2104" s="1035"/>
      <c r="P2104" s="1035"/>
      <c r="Q2104" s="1036"/>
      <c r="R2104" s="1401">
        <f>SUM(R2098:R2103)</f>
        <v>285488369.80000001</v>
      </c>
      <c r="S2104" s="1401"/>
      <c r="T2104" s="1401"/>
      <c r="U2104" s="1401">
        <f>SUM(U2098:U2103)</f>
        <v>259574306.99000004</v>
      </c>
      <c r="V2104" s="1401"/>
      <c r="W2104" s="1401"/>
      <c r="X2104" s="1386">
        <f t="shared" si="131"/>
        <v>0.90922900702345888</v>
      </c>
      <c r="Y2104" s="1386"/>
      <c r="Z2104" s="991"/>
      <c r="AA2104" s="992"/>
      <c r="AB2104" s="992"/>
      <c r="AC2104" s="992"/>
      <c r="AD2104" s="991">
        <f t="shared" si="122"/>
        <v>259574306.99000004</v>
      </c>
      <c r="AE2104" s="992"/>
      <c r="AF2104" s="992"/>
      <c r="AG2104" s="993"/>
    </row>
    <row r="2105" spans="1:33" s="29" customFormat="1" ht="27" customHeight="1" x14ac:dyDescent="0.2">
      <c r="A2105" s="43"/>
      <c r="B2105" s="43"/>
      <c r="C2105" s="1567" t="s">
        <v>881</v>
      </c>
      <c r="D2105" s="1567"/>
      <c r="E2105" s="47"/>
      <c r="F2105" s="116"/>
      <c r="G2105" s="1568"/>
      <c r="H2105" s="1568"/>
      <c r="I2105" s="976" t="s">
        <v>885</v>
      </c>
      <c r="J2105" s="977"/>
      <c r="K2105" s="977"/>
      <c r="L2105" s="977"/>
      <c r="M2105" s="977"/>
      <c r="N2105" s="977"/>
      <c r="O2105" s="977"/>
      <c r="P2105" s="977"/>
      <c r="Q2105" s="978"/>
      <c r="R2105" s="1654"/>
      <c r="S2105" s="1654"/>
      <c r="T2105" s="1654"/>
      <c r="U2105" s="1654"/>
      <c r="V2105" s="1654"/>
      <c r="W2105" s="1654"/>
      <c r="X2105" s="969"/>
      <c r="Y2105" s="969"/>
      <c r="Z2105" s="968"/>
      <c r="AA2105" s="969"/>
      <c r="AB2105" s="969"/>
      <c r="AC2105" s="970"/>
      <c r="AD2105" s="968"/>
      <c r="AE2105" s="969"/>
      <c r="AF2105" s="969"/>
      <c r="AG2105" s="970"/>
    </row>
    <row r="2106" spans="1:33" s="29" customFormat="1" ht="14.25" customHeight="1" x14ac:dyDescent="0.2">
      <c r="A2106" s="43"/>
      <c r="B2106" s="43"/>
      <c r="C2106" s="1627" t="s">
        <v>882</v>
      </c>
      <c r="D2106" s="1628"/>
      <c r="E2106" s="110"/>
      <c r="F2106" s="106"/>
      <c r="G2106" s="1392"/>
      <c r="H2106" s="1392"/>
      <c r="I2106" s="1034" t="s">
        <v>886</v>
      </c>
      <c r="J2106" s="1035"/>
      <c r="K2106" s="1035"/>
      <c r="L2106" s="1035"/>
      <c r="M2106" s="1035"/>
      <c r="N2106" s="1035"/>
      <c r="O2106" s="1035"/>
      <c r="P2106" s="1035"/>
      <c r="Q2106" s="1036"/>
      <c r="R2106" s="1401"/>
      <c r="S2106" s="1401"/>
      <c r="T2106" s="1401"/>
      <c r="U2106" s="1401"/>
      <c r="V2106" s="1401"/>
      <c r="W2106" s="1401"/>
      <c r="X2106" s="992"/>
      <c r="Y2106" s="992"/>
      <c r="Z2106" s="991"/>
      <c r="AA2106" s="992"/>
      <c r="AB2106" s="992"/>
      <c r="AC2106" s="992"/>
      <c r="AD2106" s="991"/>
      <c r="AE2106" s="992"/>
      <c r="AF2106" s="992"/>
      <c r="AG2106" s="993"/>
    </row>
    <row r="2107" spans="1:33" s="29" customFormat="1" ht="14.25" customHeight="1" x14ac:dyDescent="0.2">
      <c r="A2107" s="43"/>
      <c r="B2107" s="43"/>
      <c r="C2107" s="1793"/>
      <c r="D2107" s="1794"/>
      <c r="E2107" s="110">
        <v>436</v>
      </c>
      <c r="F2107" s="106"/>
      <c r="G2107" s="1392"/>
      <c r="H2107" s="1392"/>
      <c r="I2107" s="961" t="s">
        <v>887</v>
      </c>
      <c r="J2107" s="962"/>
      <c r="K2107" s="962"/>
      <c r="L2107" s="962"/>
      <c r="M2107" s="962"/>
      <c r="N2107" s="962"/>
      <c r="O2107" s="962"/>
      <c r="P2107" s="962"/>
      <c r="Q2107" s="963"/>
      <c r="R2107" s="953"/>
      <c r="S2107" s="953"/>
      <c r="T2107" s="953"/>
      <c r="U2107" s="953"/>
      <c r="V2107" s="953"/>
      <c r="W2107" s="953"/>
      <c r="X2107" s="268"/>
      <c r="Y2107" s="268"/>
      <c r="Z2107" s="267"/>
      <c r="AA2107" s="268"/>
      <c r="AB2107" s="268"/>
      <c r="AC2107" s="268"/>
      <c r="AD2107" s="267"/>
      <c r="AE2107" s="268"/>
      <c r="AF2107" s="268"/>
      <c r="AG2107" s="269"/>
    </row>
    <row r="2108" spans="1:33" s="29" customFormat="1" ht="14.25" customHeight="1" x14ac:dyDescent="0.2">
      <c r="A2108" s="43"/>
      <c r="B2108" s="43"/>
      <c r="C2108" s="1793"/>
      <c r="D2108" s="1794"/>
      <c r="E2108" s="110"/>
      <c r="F2108" s="106" t="s">
        <v>1070</v>
      </c>
      <c r="G2108" s="1392">
        <v>454</v>
      </c>
      <c r="H2108" s="1392"/>
      <c r="I2108" s="264" t="s">
        <v>888</v>
      </c>
      <c r="J2108" s="265"/>
      <c r="K2108" s="265"/>
      <c r="L2108" s="265"/>
      <c r="M2108" s="265"/>
      <c r="N2108" s="265"/>
      <c r="O2108" s="265"/>
      <c r="P2108" s="265"/>
      <c r="Q2108" s="266"/>
      <c r="R2108" s="953">
        <v>12850000</v>
      </c>
      <c r="S2108" s="953"/>
      <c r="T2108" s="953"/>
      <c r="U2108" s="953">
        <v>10886974.92</v>
      </c>
      <c r="V2108" s="953"/>
      <c r="W2108" s="953"/>
      <c r="X2108" s="1345">
        <f t="shared" si="131"/>
        <v>0.84723540233463035</v>
      </c>
      <c r="Y2108" s="1345"/>
      <c r="Z2108" s="267"/>
      <c r="AA2108" s="268"/>
      <c r="AB2108" s="268"/>
      <c r="AC2108" s="268"/>
      <c r="AD2108" s="267">
        <f t="shared" si="122"/>
        <v>10886974.92</v>
      </c>
      <c r="AE2108" s="268"/>
      <c r="AF2108" s="268"/>
      <c r="AG2108" s="269"/>
    </row>
    <row r="2109" spans="1:33" s="29" customFormat="1" ht="14.25" customHeight="1" x14ac:dyDescent="0.2">
      <c r="A2109" s="43"/>
      <c r="B2109" s="43"/>
      <c r="C2109" s="1793"/>
      <c r="D2109" s="1794"/>
      <c r="E2109" s="110"/>
      <c r="F2109" s="106"/>
      <c r="G2109" s="1392"/>
      <c r="H2109" s="1392"/>
      <c r="I2109" s="264" t="s">
        <v>889</v>
      </c>
      <c r="J2109" s="265"/>
      <c r="K2109" s="265"/>
      <c r="L2109" s="265"/>
      <c r="M2109" s="265"/>
      <c r="N2109" s="265"/>
      <c r="O2109" s="265"/>
      <c r="P2109" s="265"/>
      <c r="Q2109" s="266"/>
      <c r="R2109" s="953"/>
      <c r="S2109" s="953"/>
      <c r="T2109" s="953"/>
      <c r="U2109" s="953"/>
      <c r="V2109" s="953"/>
      <c r="W2109" s="953"/>
      <c r="X2109" s="268"/>
      <c r="Y2109" s="268"/>
      <c r="Z2109" s="267"/>
      <c r="AA2109" s="268"/>
      <c r="AB2109" s="268"/>
      <c r="AC2109" s="268"/>
      <c r="AD2109" s="267"/>
      <c r="AE2109" s="268"/>
      <c r="AF2109" s="268"/>
      <c r="AG2109" s="269"/>
    </row>
    <row r="2110" spans="1:33" s="29" customFormat="1" ht="14.25" customHeight="1" x14ac:dyDescent="0.2">
      <c r="A2110" s="43"/>
      <c r="B2110" s="43"/>
      <c r="C2110" s="1793"/>
      <c r="D2110" s="1794"/>
      <c r="E2110" s="110"/>
      <c r="F2110" s="106"/>
      <c r="G2110" s="263" t="s">
        <v>313</v>
      </c>
      <c r="H2110" s="263"/>
      <c r="I2110" s="264" t="s">
        <v>314</v>
      </c>
      <c r="J2110" s="265"/>
      <c r="K2110" s="265"/>
      <c r="L2110" s="265"/>
      <c r="M2110" s="265"/>
      <c r="N2110" s="265"/>
      <c r="O2110" s="265"/>
      <c r="P2110" s="265"/>
      <c r="Q2110" s="266"/>
      <c r="R2110" s="953">
        <v>10350000</v>
      </c>
      <c r="S2110" s="953"/>
      <c r="T2110" s="953"/>
      <c r="U2110" s="953">
        <v>8406705.6600000001</v>
      </c>
      <c r="V2110" s="953"/>
      <c r="W2110" s="953"/>
      <c r="X2110" s="1345">
        <f t="shared" si="131"/>
        <v>0.81224209275362325</v>
      </c>
      <c r="Y2110" s="1345"/>
      <c r="Z2110" s="267"/>
      <c r="AA2110" s="268"/>
      <c r="AB2110" s="268"/>
      <c r="AC2110" s="268"/>
      <c r="AD2110" s="267">
        <f t="shared" si="122"/>
        <v>8406705.6600000001</v>
      </c>
      <c r="AE2110" s="268"/>
      <c r="AF2110" s="268"/>
      <c r="AG2110" s="269"/>
    </row>
    <row r="2111" spans="1:33" s="29" customFormat="1" ht="14.25" customHeight="1" x14ac:dyDescent="0.2">
      <c r="A2111" s="43"/>
      <c r="B2111" s="43"/>
      <c r="C2111" s="1793"/>
      <c r="D2111" s="1794"/>
      <c r="E2111" s="110"/>
      <c r="F2111" s="106"/>
      <c r="G2111" s="263" t="s">
        <v>361</v>
      </c>
      <c r="H2111" s="263"/>
      <c r="I2111" s="264" t="s">
        <v>891</v>
      </c>
      <c r="J2111" s="265"/>
      <c r="K2111" s="265"/>
      <c r="L2111" s="265"/>
      <c r="M2111" s="265"/>
      <c r="N2111" s="265"/>
      <c r="O2111" s="265"/>
      <c r="P2111" s="265"/>
      <c r="Q2111" s="266"/>
      <c r="R2111" s="953">
        <v>2500000</v>
      </c>
      <c r="S2111" s="953"/>
      <c r="T2111" s="953"/>
      <c r="U2111" s="953">
        <v>2480269.2599999998</v>
      </c>
      <c r="V2111" s="953"/>
      <c r="W2111" s="953"/>
      <c r="X2111" s="1345">
        <f t="shared" si="131"/>
        <v>0.99210770399999992</v>
      </c>
      <c r="Y2111" s="1345"/>
      <c r="Z2111" s="267"/>
      <c r="AA2111" s="268"/>
      <c r="AB2111" s="268"/>
      <c r="AC2111" s="268"/>
      <c r="AD2111" s="267"/>
      <c r="AE2111" s="268"/>
      <c r="AF2111" s="268"/>
      <c r="AG2111" s="269"/>
    </row>
    <row r="2112" spans="1:33" s="29" customFormat="1" ht="14.25" customHeight="1" x14ac:dyDescent="0.2">
      <c r="A2112" s="43"/>
      <c r="B2112" s="43"/>
      <c r="C2112" s="1793"/>
      <c r="D2112" s="1794"/>
      <c r="E2112" s="110"/>
      <c r="F2112" s="106"/>
      <c r="G2112" s="1392"/>
      <c r="H2112" s="1392"/>
      <c r="I2112" s="1034" t="s">
        <v>883</v>
      </c>
      <c r="J2112" s="1035"/>
      <c r="K2112" s="1035"/>
      <c r="L2112" s="1035"/>
      <c r="M2112" s="1035"/>
      <c r="N2112" s="1035"/>
      <c r="O2112" s="1035"/>
      <c r="P2112" s="1035"/>
      <c r="Q2112" s="1036"/>
      <c r="R2112" s="1401">
        <f>R2110+R2111</f>
        <v>12850000</v>
      </c>
      <c r="S2112" s="1401"/>
      <c r="T2112" s="1401"/>
      <c r="U2112" s="1401">
        <f>U2110+U2111</f>
        <v>10886974.92</v>
      </c>
      <c r="V2112" s="1401"/>
      <c r="W2112" s="1401"/>
      <c r="X2112" s="1386">
        <f t="shared" si="131"/>
        <v>0.84723540233463035</v>
      </c>
      <c r="Y2112" s="1386"/>
      <c r="Z2112" s="267"/>
      <c r="AA2112" s="268"/>
      <c r="AB2112" s="268"/>
      <c r="AC2112" s="268"/>
      <c r="AD2112" s="991">
        <f t="shared" si="122"/>
        <v>10886974.92</v>
      </c>
      <c r="AE2112" s="992"/>
      <c r="AF2112" s="992"/>
      <c r="AG2112" s="993"/>
    </row>
    <row r="2113" spans="1:33" s="29" customFormat="1" ht="14.25" customHeight="1" x14ac:dyDescent="0.2">
      <c r="A2113" s="43"/>
      <c r="B2113" s="43"/>
      <c r="C2113" s="1793"/>
      <c r="D2113" s="1794"/>
      <c r="E2113" s="110"/>
      <c r="F2113" s="106"/>
      <c r="G2113" s="1392"/>
      <c r="H2113" s="1392"/>
      <c r="I2113" s="264" t="s">
        <v>890</v>
      </c>
      <c r="J2113" s="265"/>
      <c r="K2113" s="265"/>
      <c r="L2113" s="265"/>
      <c r="M2113" s="265"/>
      <c r="N2113" s="265"/>
      <c r="O2113" s="265"/>
      <c r="P2113" s="265"/>
      <c r="Q2113" s="266"/>
      <c r="R2113" s="953"/>
      <c r="S2113" s="953"/>
      <c r="T2113" s="953"/>
      <c r="U2113" s="953"/>
      <c r="V2113" s="953"/>
      <c r="W2113" s="953"/>
      <c r="X2113" s="268"/>
      <c r="Y2113" s="268"/>
      <c r="Z2113" s="267"/>
      <c r="AA2113" s="268"/>
      <c r="AB2113" s="268"/>
      <c r="AC2113" s="268"/>
      <c r="AD2113" s="267"/>
      <c r="AE2113" s="268"/>
      <c r="AF2113" s="268"/>
      <c r="AG2113" s="269"/>
    </row>
    <row r="2114" spans="1:33" s="29" customFormat="1" ht="14.25" customHeight="1" x14ac:dyDescent="0.2">
      <c r="A2114" s="43"/>
      <c r="B2114" s="43"/>
      <c r="C2114" s="1793"/>
      <c r="D2114" s="1794"/>
      <c r="E2114" s="110"/>
      <c r="F2114" s="106"/>
      <c r="G2114" s="263" t="s">
        <v>313</v>
      </c>
      <c r="H2114" s="263"/>
      <c r="I2114" s="264" t="s">
        <v>314</v>
      </c>
      <c r="J2114" s="265"/>
      <c r="K2114" s="265"/>
      <c r="L2114" s="265"/>
      <c r="M2114" s="265"/>
      <c r="N2114" s="265"/>
      <c r="O2114" s="265"/>
      <c r="P2114" s="265"/>
      <c r="Q2114" s="266"/>
      <c r="R2114" s="953">
        <f>R2110</f>
        <v>10350000</v>
      </c>
      <c r="S2114" s="953"/>
      <c r="T2114" s="953"/>
      <c r="U2114" s="953">
        <f>U2110</f>
        <v>8406705.6600000001</v>
      </c>
      <c r="V2114" s="953"/>
      <c r="W2114" s="953"/>
      <c r="X2114" s="1345">
        <f t="shared" si="131"/>
        <v>0.81224209275362325</v>
      </c>
      <c r="Y2114" s="1345"/>
      <c r="Z2114" s="267"/>
      <c r="AA2114" s="268"/>
      <c r="AB2114" s="268"/>
      <c r="AC2114" s="268"/>
      <c r="AD2114" s="267">
        <f t="shared" ref="AD2114:AD2178" si="134">U2114+Z2114</f>
        <v>8406705.6600000001</v>
      </c>
      <c r="AE2114" s="268"/>
      <c r="AF2114" s="268"/>
      <c r="AG2114" s="269"/>
    </row>
    <row r="2115" spans="1:33" s="29" customFormat="1" ht="14.25" customHeight="1" x14ac:dyDescent="0.2">
      <c r="A2115" s="43"/>
      <c r="B2115" s="43"/>
      <c r="C2115" s="1793"/>
      <c r="D2115" s="1794"/>
      <c r="E2115" s="110"/>
      <c r="F2115" s="106"/>
      <c r="G2115" s="263" t="s">
        <v>361</v>
      </c>
      <c r="H2115" s="263"/>
      <c r="I2115" s="264" t="s">
        <v>891</v>
      </c>
      <c r="J2115" s="265"/>
      <c r="K2115" s="265"/>
      <c r="L2115" s="265"/>
      <c r="M2115" s="265"/>
      <c r="N2115" s="265"/>
      <c r="O2115" s="265"/>
      <c r="P2115" s="265"/>
      <c r="Q2115" s="266"/>
      <c r="R2115" s="953">
        <f>R2111</f>
        <v>2500000</v>
      </c>
      <c r="S2115" s="953"/>
      <c r="T2115" s="953"/>
      <c r="U2115" s="953">
        <f>U2111</f>
        <v>2480269.2599999998</v>
      </c>
      <c r="V2115" s="953"/>
      <c r="W2115" s="953"/>
      <c r="X2115" s="1345">
        <f t="shared" si="131"/>
        <v>0.99210770399999992</v>
      </c>
      <c r="Y2115" s="1345"/>
      <c r="Z2115" s="267"/>
      <c r="AA2115" s="268"/>
      <c r="AB2115" s="268"/>
      <c r="AC2115" s="268"/>
      <c r="AD2115" s="267"/>
      <c r="AE2115" s="268"/>
      <c r="AF2115" s="268"/>
      <c r="AG2115" s="269"/>
    </row>
    <row r="2116" spans="1:33" s="29" customFormat="1" ht="14.25" customHeight="1" x14ac:dyDescent="0.2">
      <c r="A2116" s="108"/>
      <c r="B2116" s="108"/>
      <c r="C2116" s="1793"/>
      <c r="D2116" s="1794"/>
      <c r="E2116" s="110"/>
      <c r="F2116" s="106"/>
      <c r="G2116" s="1392"/>
      <c r="H2116" s="1392"/>
      <c r="I2116" s="1034" t="s">
        <v>884</v>
      </c>
      <c r="J2116" s="1035"/>
      <c r="K2116" s="1035"/>
      <c r="L2116" s="1035"/>
      <c r="M2116" s="1035"/>
      <c r="N2116" s="1035"/>
      <c r="O2116" s="1035"/>
      <c r="P2116" s="1035"/>
      <c r="Q2116" s="1036"/>
      <c r="R2116" s="1401">
        <f>R2114+R2115</f>
        <v>12850000</v>
      </c>
      <c r="S2116" s="1401"/>
      <c r="T2116" s="1401"/>
      <c r="U2116" s="1401">
        <f>U2114+U2115</f>
        <v>10886974.92</v>
      </c>
      <c r="V2116" s="1401"/>
      <c r="W2116" s="1401"/>
      <c r="X2116" s="1386">
        <f t="shared" si="131"/>
        <v>0.84723540233463035</v>
      </c>
      <c r="Y2116" s="1386"/>
      <c r="Z2116" s="267"/>
      <c r="AA2116" s="268"/>
      <c r="AB2116" s="268"/>
      <c r="AC2116" s="268"/>
      <c r="AD2116" s="991">
        <f t="shared" si="134"/>
        <v>10886974.92</v>
      </c>
      <c r="AE2116" s="992"/>
      <c r="AF2116" s="992"/>
      <c r="AG2116" s="993"/>
    </row>
    <row r="2117" spans="1:33" s="29" customFormat="1" ht="13.5" customHeight="1" x14ac:dyDescent="0.2">
      <c r="A2117" s="102"/>
      <c r="B2117" s="102"/>
      <c r="C2117" s="1393"/>
      <c r="D2117" s="1394"/>
      <c r="E2117" s="110"/>
      <c r="F2117" s="106"/>
      <c r="G2117" s="1368"/>
      <c r="H2117" s="1369"/>
      <c r="I2117" s="264" t="s">
        <v>573</v>
      </c>
      <c r="J2117" s="265"/>
      <c r="K2117" s="265"/>
      <c r="L2117" s="265"/>
      <c r="M2117" s="265"/>
      <c r="N2117" s="265"/>
      <c r="O2117" s="265"/>
      <c r="P2117" s="265"/>
      <c r="Q2117" s="265"/>
      <c r="R2117" s="953"/>
      <c r="S2117" s="953"/>
      <c r="T2117" s="953"/>
      <c r="U2117" s="953"/>
      <c r="V2117" s="953"/>
      <c r="W2117" s="953"/>
      <c r="X2117" s="268"/>
      <c r="Y2117" s="268"/>
      <c r="Z2117" s="267"/>
      <c r="AA2117" s="268"/>
      <c r="AB2117" s="268"/>
      <c r="AC2117" s="268"/>
      <c r="AD2117" s="267"/>
      <c r="AE2117" s="268"/>
      <c r="AF2117" s="268"/>
      <c r="AG2117" s="268"/>
    </row>
    <row r="2118" spans="1:33" s="29" customFormat="1" ht="13.5" customHeight="1" x14ac:dyDescent="0.2">
      <c r="A2118" s="102"/>
      <c r="B2118" s="102"/>
      <c r="C2118" s="1393"/>
      <c r="D2118" s="1394"/>
      <c r="E2118" s="110"/>
      <c r="F2118" s="106"/>
      <c r="G2118" s="995" t="s">
        <v>313</v>
      </c>
      <c r="H2118" s="996"/>
      <c r="I2118" s="264" t="s">
        <v>314</v>
      </c>
      <c r="J2118" s="265"/>
      <c r="K2118" s="265"/>
      <c r="L2118" s="265"/>
      <c r="M2118" s="265"/>
      <c r="N2118" s="265"/>
      <c r="O2118" s="265"/>
      <c r="P2118" s="265"/>
      <c r="Q2118" s="265"/>
      <c r="R2118" s="953">
        <f>R937+R994+R1034+R1073+R1183+R1243+R1255+R1457+R1663+R1698+R1912+R1975+R2098+R2114</f>
        <v>765631447.48000002</v>
      </c>
      <c r="S2118" s="953"/>
      <c r="T2118" s="953"/>
      <c r="U2118" s="953">
        <f>U937+U994+U1034+U1073+U1183+U1243+U1255+U1457+U1663+U1698+U1912+U1975+U2098+U2114</f>
        <v>691771490.28999984</v>
      </c>
      <c r="V2118" s="953"/>
      <c r="W2118" s="953"/>
      <c r="X2118" s="1345">
        <f t="shared" si="131"/>
        <v>0.90353066422088213</v>
      </c>
      <c r="Y2118" s="1345"/>
      <c r="Z2118" s="267"/>
      <c r="AA2118" s="268"/>
      <c r="AB2118" s="268"/>
      <c r="AC2118" s="268"/>
      <c r="AD2118" s="267">
        <f t="shared" si="134"/>
        <v>691771490.28999984</v>
      </c>
      <c r="AE2118" s="268"/>
      <c r="AF2118" s="268"/>
      <c r="AG2118" s="268"/>
    </row>
    <row r="2119" spans="1:33" s="29" customFormat="1" ht="13.5" customHeight="1" x14ac:dyDescent="0.2">
      <c r="A2119" s="102"/>
      <c r="B2119" s="102"/>
      <c r="C2119" s="1393"/>
      <c r="D2119" s="1394"/>
      <c r="E2119" s="110"/>
      <c r="F2119" s="106"/>
      <c r="G2119" s="995" t="s">
        <v>361</v>
      </c>
      <c r="H2119" s="996"/>
      <c r="I2119" s="264" t="s">
        <v>362</v>
      </c>
      <c r="J2119" s="265"/>
      <c r="K2119" s="265"/>
      <c r="L2119" s="265"/>
      <c r="M2119" s="265"/>
      <c r="N2119" s="265"/>
      <c r="O2119" s="265"/>
      <c r="P2119" s="265"/>
      <c r="Q2119" s="265"/>
      <c r="R2119" s="953">
        <f>R1035+R1244+R1664+R1913+R1976+R2099+R1699+R995+R2115</f>
        <v>167022279.07999998</v>
      </c>
      <c r="S2119" s="953"/>
      <c r="T2119" s="953"/>
      <c r="U2119" s="953">
        <f>U1035+U1244+U1664+U1913+U1976+U2099+U1699+U995+U2115</f>
        <v>167002544.80000001</v>
      </c>
      <c r="V2119" s="953"/>
      <c r="W2119" s="953"/>
      <c r="X2119" s="1345">
        <f t="shared" si="131"/>
        <v>0.99988184642127587</v>
      </c>
      <c r="Y2119" s="1345"/>
      <c r="Z2119" s="267"/>
      <c r="AA2119" s="268"/>
      <c r="AB2119" s="268"/>
      <c r="AC2119" s="268"/>
      <c r="AD2119" s="267">
        <f t="shared" si="134"/>
        <v>167002544.80000001</v>
      </c>
      <c r="AE2119" s="268"/>
      <c r="AF2119" s="268"/>
      <c r="AG2119" s="268"/>
    </row>
    <row r="2120" spans="1:33" s="29" customFormat="1" ht="13.5" customHeight="1" x14ac:dyDescent="0.2">
      <c r="A2120" s="102"/>
      <c r="B2120" s="102"/>
      <c r="C2120" s="1393"/>
      <c r="D2120" s="1394"/>
      <c r="E2120" s="110"/>
      <c r="F2120" s="106"/>
      <c r="G2120" s="995" t="s">
        <v>1214</v>
      </c>
      <c r="H2120" s="996"/>
      <c r="I2120" s="264" t="s">
        <v>1215</v>
      </c>
      <c r="J2120" s="265"/>
      <c r="K2120" s="265"/>
      <c r="L2120" s="265"/>
      <c r="M2120" s="265"/>
      <c r="N2120" s="265"/>
      <c r="O2120" s="265"/>
      <c r="P2120" s="265"/>
      <c r="Q2120" s="265"/>
      <c r="R2120" s="953">
        <f>R2100+R1977+R996+R1665+R1184+R1914+R1036+R1074</f>
        <v>86671000</v>
      </c>
      <c r="S2120" s="953"/>
      <c r="T2120" s="953"/>
      <c r="U2120" s="953">
        <f>U2100+U1977+U996+U1665+U1184+U1914+U1036+U1074</f>
        <v>53760220.5</v>
      </c>
      <c r="V2120" s="953"/>
      <c r="W2120" s="953"/>
      <c r="X2120" s="1345">
        <f t="shared" si="131"/>
        <v>0.6202792225773327</v>
      </c>
      <c r="Y2120" s="1345"/>
      <c r="Z2120" s="267"/>
      <c r="AA2120" s="268"/>
      <c r="AB2120" s="268"/>
      <c r="AC2120" s="268"/>
      <c r="AD2120" s="267">
        <f t="shared" si="134"/>
        <v>53760220.5</v>
      </c>
      <c r="AE2120" s="268"/>
      <c r="AF2120" s="268"/>
      <c r="AG2120" s="268"/>
    </row>
    <row r="2121" spans="1:33" s="29" customFormat="1" ht="23.25" customHeight="1" x14ac:dyDescent="0.2">
      <c r="A2121" s="102"/>
      <c r="B2121" s="102"/>
      <c r="C2121" s="1393"/>
      <c r="D2121" s="1394"/>
      <c r="E2121" s="110"/>
      <c r="F2121" s="106"/>
      <c r="G2121" s="995" t="s">
        <v>840</v>
      </c>
      <c r="H2121" s="996"/>
      <c r="I2121" s="264" t="s">
        <v>841</v>
      </c>
      <c r="J2121" s="265"/>
      <c r="K2121" s="265"/>
      <c r="L2121" s="265"/>
      <c r="M2121" s="265"/>
      <c r="N2121" s="265"/>
      <c r="O2121" s="265"/>
      <c r="P2121" s="265"/>
      <c r="Q2121" s="265"/>
      <c r="R2121" s="953">
        <f>+R1102+R2011+R1245+R1075+R1666+R997</f>
        <v>76426771</v>
      </c>
      <c r="S2121" s="953"/>
      <c r="T2121" s="953"/>
      <c r="U2121" s="953">
        <f>+U1102+U2011+U1245+U1075+U1666+U997</f>
        <v>72332994.969999999</v>
      </c>
      <c r="V2121" s="953"/>
      <c r="W2121" s="953"/>
      <c r="X2121" s="1345">
        <f t="shared" si="131"/>
        <v>0.94643531348459031</v>
      </c>
      <c r="Y2121" s="1345"/>
      <c r="Z2121" s="267"/>
      <c r="AA2121" s="268"/>
      <c r="AB2121" s="268"/>
      <c r="AC2121" s="268"/>
      <c r="AD2121" s="267">
        <f t="shared" si="134"/>
        <v>72332994.969999999</v>
      </c>
      <c r="AE2121" s="268"/>
      <c r="AF2121" s="268"/>
      <c r="AG2121" s="268"/>
    </row>
    <row r="2122" spans="1:33" s="29" customFormat="1" ht="26.25" customHeight="1" x14ac:dyDescent="0.2">
      <c r="A2122" s="43"/>
      <c r="B2122" s="43"/>
      <c r="C2122" s="262"/>
      <c r="D2122" s="262"/>
      <c r="E2122" s="110"/>
      <c r="F2122" s="106"/>
      <c r="G2122" s="263" t="s">
        <v>1333</v>
      </c>
      <c r="H2122" s="263"/>
      <c r="I2122" s="264" t="s">
        <v>1338</v>
      </c>
      <c r="J2122" s="265"/>
      <c r="K2122" s="265"/>
      <c r="L2122" s="265"/>
      <c r="M2122" s="265"/>
      <c r="N2122" s="265"/>
      <c r="O2122" s="265"/>
      <c r="P2122" s="265"/>
      <c r="Q2122" s="266"/>
      <c r="R2122" s="953">
        <f>R1667</f>
        <v>525100</v>
      </c>
      <c r="S2122" s="953"/>
      <c r="T2122" s="953"/>
      <c r="U2122" s="953">
        <f>U1667</f>
        <v>525100</v>
      </c>
      <c r="V2122" s="953"/>
      <c r="W2122" s="953"/>
      <c r="X2122" s="1345">
        <f t="shared" si="131"/>
        <v>1</v>
      </c>
      <c r="Y2122" s="1345"/>
      <c r="Z2122" s="991"/>
      <c r="AA2122" s="992"/>
      <c r="AB2122" s="992"/>
      <c r="AC2122" s="993"/>
      <c r="AD2122" s="267">
        <f t="shared" si="134"/>
        <v>525100</v>
      </c>
      <c r="AE2122" s="268"/>
      <c r="AF2122" s="268"/>
      <c r="AG2122" s="269"/>
    </row>
    <row r="2123" spans="1:33" s="29" customFormat="1" ht="17.25" customHeight="1" x14ac:dyDescent="0.2">
      <c r="A2123" s="43"/>
      <c r="B2123" s="43"/>
      <c r="C2123" s="1390"/>
      <c r="D2123" s="1391"/>
      <c r="E2123" s="110"/>
      <c r="F2123" s="106"/>
      <c r="G2123" s="995" t="s">
        <v>1315</v>
      </c>
      <c r="H2123" s="996"/>
      <c r="I2123" s="264" t="s">
        <v>1324</v>
      </c>
      <c r="J2123" s="265"/>
      <c r="K2123" s="265"/>
      <c r="L2123" s="265"/>
      <c r="M2123" s="265"/>
      <c r="N2123" s="265"/>
      <c r="O2123" s="265"/>
      <c r="P2123" s="265"/>
      <c r="Q2123" s="265"/>
      <c r="R2123" s="953">
        <f>R1915+R1978+R1185+R2102+R1668+R1246</f>
        <v>9373904.7800000012</v>
      </c>
      <c r="S2123" s="953"/>
      <c r="T2123" s="953"/>
      <c r="U2123" s="953">
        <f>U1915+U1978+U1185+U2102+U1668+U1246</f>
        <v>5469305.7800000003</v>
      </c>
      <c r="V2123" s="953"/>
      <c r="W2123" s="953"/>
      <c r="X2123" s="1345">
        <f t="shared" si="131"/>
        <v>0.58346077844413513</v>
      </c>
      <c r="Y2123" s="1345"/>
      <c r="Z2123" s="991"/>
      <c r="AA2123" s="992"/>
      <c r="AB2123" s="992"/>
      <c r="AC2123" s="992"/>
      <c r="AD2123" s="267">
        <f t="shared" si="134"/>
        <v>5469305.7800000003</v>
      </c>
      <c r="AE2123" s="268"/>
      <c r="AF2123" s="268"/>
      <c r="AG2123" s="269"/>
    </row>
    <row r="2124" spans="1:33" s="29" customFormat="1" ht="17.25" customHeight="1" x14ac:dyDescent="0.2">
      <c r="A2124" s="43"/>
      <c r="B2124" s="43"/>
      <c r="C2124" s="1390"/>
      <c r="D2124" s="1391"/>
      <c r="E2124" s="110"/>
      <c r="F2124" s="106"/>
      <c r="G2124" s="995" t="s">
        <v>1345</v>
      </c>
      <c r="H2124" s="996"/>
      <c r="I2124" s="264" t="s">
        <v>1346</v>
      </c>
      <c r="J2124" s="265"/>
      <c r="K2124" s="265"/>
      <c r="L2124" s="265"/>
      <c r="M2124" s="265"/>
      <c r="N2124" s="265"/>
      <c r="O2124" s="265"/>
      <c r="P2124" s="265"/>
      <c r="Q2124" s="265"/>
      <c r="R2124" s="953">
        <f>R1957+R2103+R1669</f>
        <v>4572093.5999999996</v>
      </c>
      <c r="S2124" s="953"/>
      <c r="T2124" s="953"/>
      <c r="U2124" s="953">
        <f>U1957+U2103+U1669</f>
        <v>4549189.5199999996</v>
      </c>
      <c r="V2124" s="953"/>
      <c r="W2124" s="953"/>
      <c r="X2124" s="1345">
        <f t="shared" si="131"/>
        <v>0.99499046126264779</v>
      </c>
      <c r="Y2124" s="1345"/>
      <c r="Z2124" s="991"/>
      <c r="AA2124" s="992"/>
      <c r="AB2124" s="992"/>
      <c r="AC2124" s="992"/>
      <c r="AD2124" s="267">
        <f t="shared" ref="AD2124" si="135">U2124+Z2124</f>
        <v>4549189.5199999996</v>
      </c>
      <c r="AE2124" s="268"/>
      <c r="AF2124" s="268"/>
      <c r="AG2124" s="269"/>
    </row>
    <row r="2125" spans="1:33" s="29" customFormat="1" ht="13.5" customHeight="1" x14ac:dyDescent="0.2">
      <c r="A2125" s="102"/>
      <c r="B2125" s="102"/>
      <c r="C2125" s="1393"/>
      <c r="D2125" s="1394"/>
      <c r="E2125" s="110"/>
      <c r="F2125" s="106"/>
      <c r="G2125" s="1368"/>
      <c r="H2125" s="1369"/>
      <c r="I2125" s="1034" t="s">
        <v>574</v>
      </c>
      <c r="J2125" s="1035"/>
      <c r="K2125" s="1035"/>
      <c r="L2125" s="1035"/>
      <c r="M2125" s="1035"/>
      <c r="N2125" s="1035"/>
      <c r="O2125" s="1035"/>
      <c r="P2125" s="1035"/>
      <c r="Q2125" s="1035"/>
      <c r="R2125" s="1401">
        <f>SUM(R2118:R2124)</f>
        <v>1110222595.9399998</v>
      </c>
      <c r="S2125" s="1401"/>
      <c r="T2125" s="1401"/>
      <c r="U2125" s="1401">
        <f>SUM(U2118:U2124)</f>
        <v>995410845.8599999</v>
      </c>
      <c r="V2125" s="1401"/>
      <c r="W2125" s="1401"/>
      <c r="X2125" s="1386">
        <f t="shared" si="131"/>
        <v>0.89658672909391524</v>
      </c>
      <c r="Y2125" s="1386"/>
      <c r="Z2125" s="991"/>
      <c r="AA2125" s="992"/>
      <c r="AB2125" s="992"/>
      <c r="AC2125" s="992"/>
      <c r="AD2125" s="991">
        <f t="shared" si="134"/>
        <v>995410845.8599999</v>
      </c>
      <c r="AE2125" s="992"/>
      <c r="AF2125" s="992"/>
      <c r="AG2125" s="992"/>
    </row>
    <row r="2126" spans="1:33" s="29" customFormat="1" ht="13.5" customHeight="1" x14ac:dyDescent="0.2">
      <c r="A2126" s="102"/>
      <c r="B2126" s="102"/>
      <c r="C2126" s="1393"/>
      <c r="D2126" s="1394"/>
      <c r="E2126" s="110"/>
      <c r="F2126" s="106"/>
      <c r="G2126" s="1368"/>
      <c r="H2126" s="1369"/>
      <c r="I2126" s="1034"/>
      <c r="J2126" s="1035"/>
      <c r="K2126" s="1035"/>
      <c r="L2126" s="1035"/>
      <c r="M2126" s="1035"/>
      <c r="N2126" s="1035"/>
      <c r="O2126" s="1035"/>
      <c r="P2126" s="1035"/>
      <c r="Q2126" s="1035"/>
      <c r="R2126" s="1401"/>
      <c r="S2126" s="1401"/>
      <c r="T2126" s="1401"/>
      <c r="U2126" s="1401"/>
      <c r="V2126" s="1401"/>
      <c r="W2126" s="1401"/>
      <c r="X2126" s="992"/>
      <c r="Y2126" s="992"/>
      <c r="Z2126" s="991"/>
      <c r="AA2126" s="992"/>
      <c r="AB2126" s="992"/>
      <c r="AC2126" s="992"/>
      <c r="AD2126" s="991"/>
      <c r="AE2126" s="992"/>
      <c r="AF2126" s="992"/>
      <c r="AG2126" s="992"/>
    </row>
    <row r="2127" spans="1:33" s="29" customFormat="1" ht="13.5" customHeight="1" x14ac:dyDescent="0.2">
      <c r="A2127" s="49">
        <v>5</v>
      </c>
      <c r="B2127" s="49">
        <v>2</v>
      </c>
      <c r="C2127" s="2063"/>
      <c r="D2127" s="2064"/>
      <c r="E2127" s="133"/>
      <c r="F2127" s="119"/>
      <c r="G2127" s="2065"/>
      <c r="H2127" s="2066"/>
      <c r="I2127" s="965" t="s">
        <v>575</v>
      </c>
      <c r="J2127" s="966"/>
      <c r="K2127" s="966"/>
      <c r="L2127" s="966"/>
      <c r="M2127" s="966"/>
      <c r="N2127" s="966"/>
      <c r="O2127" s="966"/>
      <c r="P2127" s="966"/>
      <c r="Q2127" s="966"/>
      <c r="R2127" s="1653"/>
      <c r="S2127" s="1653"/>
      <c r="T2127" s="1653"/>
      <c r="U2127" s="1653"/>
      <c r="V2127" s="1653"/>
      <c r="W2127" s="1653"/>
      <c r="X2127" s="1655"/>
      <c r="Y2127" s="1655"/>
      <c r="Z2127" s="2116"/>
      <c r="AA2127" s="1655"/>
      <c r="AB2127" s="1655"/>
      <c r="AC2127" s="1655"/>
      <c r="AD2127" s="2116"/>
      <c r="AE2127" s="1655"/>
      <c r="AF2127" s="1655"/>
      <c r="AG2127" s="1655"/>
    </row>
    <row r="2128" spans="1:33" s="29" customFormat="1" ht="13.5" customHeight="1" x14ac:dyDescent="0.2">
      <c r="A2128" s="46"/>
      <c r="B2128" s="112"/>
      <c r="C2128" s="1829" t="s">
        <v>365</v>
      </c>
      <c r="D2128" s="1830"/>
      <c r="E2128" s="47"/>
      <c r="F2128" s="118"/>
      <c r="G2128" s="2052"/>
      <c r="H2128" s="2053"/>
      <c r="I2128" s="976" t="s">
        <v>366</v>
      </c>
      <c r="J2128" s="977"/>
      <c r="K2128" s="977"/>
      <c r="L2128" s="977"/>
      <c r="M2128" s="977"/>
      <c r="N2128" s="977"/>
      <c r="O2128" s="977"/>
      <c r="P2128" s="977"/>
      <c r="Q2128" s="977"/>
      <c r="R2128" s="1654"/>
      <c r="S2128" s="1654"/>
      <c r="T2128" s="1654"/>
      <c r="U2128" s="1654"/>
      <c r="V2128" s="1654"/>
      <c r="W2128" s="1654"/>
      <c r="X2128" s="969"/>
      <c r="Y2128" s="969"/>
      <c r="Z2128" s="968"/>
      <c r="AA2128" s="969"/>
      <c r="AB2128" s="969"/>
      <c r="AC2128" s="969"/>
      <c r="AD2128" s="968"/>
      <c r="AE2128" s="969"/>
      <c r="AF2128" s="969"/>
      <c r="AG2128" s="969"/>
    </row>
    <row r="2129" spans="1:33" s="29" customFormat="1" ht="23.25" customHeight="1" x14ac:dyDescent="0.2">
      <c r="A2129" s="102"/>
      <c r="B2129" s="108"/>
      <c r="C2129" s="1627" t="s">
        <v>576</v>
      </c>
      <c r="D2129" s="1628"/>
      <c r="E2129" s="130"/>
      <c r="F2129" s="131"/>
      <c r="G2129" s="1791"/>
      <c r="H2129" s="1792"/>
      <c r="I2129" s="1034" t="s">
        <v>577</v>
      </c>
      <c r="J2129" s="1035"/>
      <c r="K2129" s="1035"/>
      <c r="L2129" s="1035"/>
      <c r="M2129" s="1035"/>
      <c r="N2129" s="1035"/>
      <c r="O2129" s="1035"/>
      <c r="P2129" s="1035"/>
      <c r="Q2129" s="1035"/>
      <c r="R2129" s="953"/>
      <c r="S2129" s="953"/>
      <c r="T2129" s="953"/>
      <c r="U2129" s="953"/>
      <c r="V2129" s="953"/>
      <c r="W2129" s="953"/>
      <c r="X2129" s="268"/>
      <c r="Y2129" s="268"/>
      <c r="Z2129" s="267"/>
      <c r="AA2129" s="268"/>
      <c r="AB2129" s="268"/>
      <c r="AC2129" s="268"/>
      <c r="AD2129" s="267"/>
      <c r="AE2129" s="268"/>
      <c r="AF2129" s="268"/>
      <c r="AG2129" s="268"/>
    </row>
    <row r="2130" spans="1:33" s="29" customFormat="1" ht="13.5" customHeight="1" x14ac:dyDescent="0.2">
      <c r="A2130" s="102"/>
      <c r="B2130" s="108"/>
      <c r="C2130" s="1393"/>
      <c r="D2130" s="1394"/>
      <c r="E2130" s="53">
        <v>150</v>
      </c>
      <c r="F2130" s="42"/>
      <c r="G2130" s="1555"/>
      <c r="H2130" s="1556"/>
      <c r="I2130" s="2112" t="s">
        <v>578</v>
      </c>
      <c r="J2130" s="2113"/>
      <c r="K2130" s="2113"/>
      <c r="L2130" s="2113"/>
      <c r="M2130" s="2113"/>
      <c r="N2130" s="2113"/>
      <c r="O2130" s="2113"/>
      <c r="P2130" s="2113"/>
      <c r="Q2130" s="2113"/>
      <c r="R2130" s="953"/>
      <c r="S2130" s="953"/>
      <c r="T2130" s="953"/>
      <c r="U2130" s="953"/>
      <c r="V2130" s="953"/>
      <c r="W2130" s="953"/>
      <c r="X2130" s="268"/>
      <c r="Y2130" s="268"/>
      <c r="Z2130" s="267"/>
      <c r="AA2130" s="268"/>
      <c r="AB2130" s="268"/>
      <c r="AC2130" s="268"/>
      <c r="AD2130" s="267"/>
      <c r="AE2130" s="268"/>
      <c r="AF2130" s="268"/>
      <c r="AG2130" s="268"/>
    </row>
    <row r="2131" spans="1:33" s="29" customFormat="1" ht="13.5" customHeight="1" x14ac:dyDescent="0.2">
      <c r="A2131" s="102"/>
      <c r="B2131" s="102"/>
      <c r="C2131" s="1393"/>
      <c r="D2131" s="1394"/>
      <c r="E2131" s="110"/>
      <c r="F2131" s="106" t="s">
        <v>1135</v>
      </c>
      <c r="G2131" s="1368">
        <v>411</v>
      </c>
      <c r="H2131" s="1369"/>
      <c r="I2131" s="264" t="s">
        <v>108</v>
      </c>
      <c r="J2131" s="265"/>
      <c r="K2131" s="265"/>
      <c r="L2131" s="265"/>
      <c r="M2131" s="265"/>
      <c r="N2131" s="265"/>
      <c r="O2131" s="265"/>
      <c r="P2131" s="265"/>
      <c r="Q2131" s="265"/>
      <c r="R2131" s="953">
        <v>5703891</v>
      </c>
      <c r="S2131" s="953"/>
      <c r="T2131" s="953"/>
      <c r="U2131" s="953">
        <v>5703589.71</v>
      </c>
      <c r="V2131" s="953"/>
      <c r="W2131" s="953"/>
      <c r="X2131" s="1345">
        <f t="shared" si="131"/>
        <v>0.99994717816311707</v>
      </c>
      <c r="Y2131" s="1345"/>
      <c r="Z2131" s="267"/>
      <c r="AA2131" s="268"/>
      <c r="AB2131" s="268"/>
      <c r="AC2131" s="268"/>
      <c r="AD2131" s="267">
        <f t="shared" si="134"/>
        <v>5703589.71</v>
      </c>
      <c r="AE2131" s="268"/>
      <c r="AF2131" s="268"/>
      <c r="AG2131" s="268"/>
    </row>
    <row r="2132" spans="1:33" s="29" customFormat="1" ht="13.5" customHeight="1" x14ac:dyDescent="0.2">
      <c r="A2132" s="102"/>
      <c r="B2132" s="102"/>
      <c r="C2132" s="1393"/>
      <c r="D2132" s="1394"/>
      <c r="E2132" s="110"/>
      <c r="F2132" s="106" t="s">
        <v>1136</v>
      </c>
      <c r="G2132" s="1368">
        <v>412</v>
      </c>
      <c r="H2132" s="1369"/>
      <c r="I2132" s="1542" t="s">
        <v>109</v>
      </c>
      <c r="J2132" s="1543"/>
      <c r="K2132" s="1543"/>
      <c r="L2132" s="1543"/>
      <c r="M2132" s="1543"/>
      <c r="N2132" s="1543"/>
      <c r="O2132" s="1543"/>
      <c r="P2132" s="1543"/>
      <c r="Q2132" s="1543"/>
      <c r="R2132" s="953">
        <v>865390</v>
      </c>
      <c r="S2132" s="953"/>
      <c r="T2132" s="953"/>
      <c r="U2132" s="953">
        <v>864093.8</v>
      </c>
      <c r="V2132" s="953"/>
      <c r="W2132" s="953"/>
      <c r="X2132" s="1345">
        <f t="shared" si="131"/>
        <v>0.99850217820866893</v>
      </c>
      <c r="Y2132" s="1345"/>
      <c r="Z2132" s="267"/>
      <c r="AA2132" s="268"/>
      <c r="AB2132" s="268"/>
      <c r="AC2132" s="268"/>
      <c r="AD2132" s="267">
        <f t="shared" si="134"/>
        <v>864093.8</v>
      </c>
      <c r="AE2132" s="268"/>
      <c r="AF2132" s="268"/>
      <c r="AG2132" s="268"/>
    </row>
    <row r="2133" spans="1:33" s="29" customFormat="1" ht="13.5" customHeight="1" x14ac:dyDescent="0.2">
      <c r="A2133" s="102"/>
      <c r="B2133" s="102"/>
      <c r="C2133" s="1393"/>
      <c r="D2133" s="1394"/>
      <c r="E2133" s="110"/>
      <c r="F2133" s="106" t="s">
        <v>1137</v>
      </c>
      <c r="G2133" s="1368">
        <v>413</v>
      </c>
      <c r="H2133" s="1369"/>
      <c r="I2133" s="1542" t="s">
        <v>110</v>
      </c>
      <c r="J2133" s="1543"/>
      <c r="K2133" s="1543"/>
      <c r="L2133" s="1543"/>
      <c r="M2133" s="1543"/>
      <c r="N2133" s="1543"/>
      <c r="O2133" s="1543"/>
      <c r="P2133" s="1543"/>
      <c r="Q2133" s="1543"/>
      <c r="R2133" s="953">
        <v>5000</v>
      </c>
      <c r="S2133" s="953"/>
      <c r="T2133" s="953"/>
      <c r="U2133" s="953">
        <v>0</v>
      </c>
      <c r="V2133" s="953"/>
      <c r="W2133" s="953"/>
      <c r="X2133" s="1345">
        <f t="shared" si="131"/>
        <v>0</v>
      </c>
      <c r="Y2133" s="1345"/>
      <c r="Z2133" s="267"/>
      <c r="AA2133" s="268"/>
      <c r="AB2133" s="268"/>
      <c r="AC2133" s="268"/>
      <c r="AD2133" s="267">
        <f t="shared" si="134"/>
        <v>0</v>
      </c>
      <c r="AE2133" s="268"/>
      <c r="AF2133" s="268"/>
      <c r="AG2133" s="268"/>
    </row>
    <row r="2134" spans="1:33" s="29" customFormat="1" ht="13.5" customHeight="1" x14ac:dyDescent="0.2">
      <c r="A2134" s="102"/>
      <c r="B2134" s="102"/>
      <c r="C2134" s="1393"/>
      <c r="D2134" s="1394"/>
      <c r="E2134" s="110"/>
      <c r="F2134" s="106" t="s">
        <v>1138</v>
      </c>
      <c r="G2134" s="1368">
        <v>414</v>
      </c>
      <c r="H2134" s="1369"/>
      <c r="I2134" s="264" t="s">
        <v>111</v>
      </c>
      <c r="J2134" s="265"/>
      <c r="K2134" s="265"/>
      <c r="L2134" s="265"/>
      <c r="M2134" s="265"/>
      <c r="N2134" s="265"/>
      <c r="O2134" s="265"/>
      <c r="P2134" s="265"/>
      <c r="Q2134" s="265"/>
      <c r="R2134" s="953">
        <v>105000</v>
      </c>
      <c r="S2134" s="953"/>
      <c r="T2134" s="953"/>
      <c r="U2134" s="953">
        <v>0</v>
      </c>
      <c r="V2134" s="953"/>
      <c r="W2134" s="953"/>
      <c r="X2134" s="1345">
        <f t="shared" si="131"/>
        <v>0</v>
      </c>
      <c r="Y2134" s="1345"/>
      <c r="Z2134" s="267"/>
      <c r="AA2134" s="268"/>
      <c r="AB2134" s="268"/>
      <c r="AC2134" s="268"/>
      <c r="AD2134" s="267">
        <f t="shared" si="134"/>
        <v>0</v>
      </c>
      <c r="AE2134" s="268"/>
      <c r="AF2134" s="268"/>
      <c r="AG2134" s="268"/>
    </row>
    <row r="2135" spans="1:33" s="29" customFormat="1" ht="13.5" customHeight="1" x14ac:dyDescent="0.2">
      <c r="A2135" s="102"/>
      <c r="B2135" s="102"/>
      <c r="C2135" s="1393"/>
      <c r="D2135" s="1394"/>
      <c r="E2135" s="110"/>
      <c r="F2135" s="106" t="s">
        <v>1139</v>
      </c>
      <c r="G2135" s="1368">
        <v>416</v>
      </c>
      <c r="H2135" s="1369"/>
      <c r="I2135" s="267" t="s">
        <v>327</v>
      </c>
      <c r="J2135" s="268"/>
      <c r="K2135" s="268"/>
      <c r="L2135" s="268"/>
      <c r="M2135" s="268"/>
      <c r="N2135" s="268"/>
      <c r="O2135" s="268"/>
      <c r="P2135" s="268"/>
      <c r="Q2135" s="269"/>
      <c r="R2135" s="953">
        <v>5000</v>
      </c>
      <c r="S2135" s="953"/>
      <c r="T2135" s="953"/>
      <c r="U2135" s="953">
        <v>0</v>
      </c>
      <c r="V2135" s="953"/>
      <c r="W2135" s="953"/>
      <c r="X2135" s="1345">
        <f t="shared" si="131"/>
        <v>0</v>
      </c>
      <c r="Y2135" s="1345"/>
      <c r="Z2135" s="267"/>
      <c r="AA2135" s="268"/>
      <c r="AB2135" s="268"/>
      <c r="AC2135" s="268"/>
      <c r="AD2135" s="267">
        <f t="shared" si="134"/>
        <v>0</v>
      </c>
      <c r="AE2135" s="268"/>
      <c r="AF2135" s="268"/>
      <c r="AG2135" s="268"/>
    </row>
    <row r="2136" spans="1:33" s="29" customFormat="1" ht="13.5" customHeight="1" x14ac:dyDescent="0.2">
      <c r="A2136" s="102"/>
      <c r="B2136" s="102"/>
      <c r="C2136" s="1393"/>
      <c r="D2136" s="1394"/>
      <c r="E2136" s="110"/>
      <c r="F2136" s="106" t="s">
        <v>1140</v>
      </c>
      <c r="G2136" s="1368">
        <v>421</v>
      </c>
      <c r="H2136" s="1369"/>
      <c r="I2136" s="264" t="s">
        <v>115</v>
      </c>
      <c r="J2136" s="265"/>
      <c r="K2136" s="265"/>
      <c r="L2136" s="265"/>
      <c r="M2136" s="265"/>
      <c r="N2136" s="265"/>
      <c r="O2136" s="265"/>
      <c r="P2136" s="265"/>
      <c r="Q2136" s="265"/>
      <c r="R2136" s="953">
        <v>352000</v>
      </c>
      <c r="S2136" s="953"/>
      <c r="T2136" s="953"/>
      <c r="U2136" s="953">
        <v>347624.57</v>
      </c>
      <c r="V2136" s="953"/>
      <c r="W2136" s="953"/>
      <c r="X2136" s="1345">
        <f t="shared" si="131"/>
        <v>0.98756980113636361</v>
      </c>
      <c r="Y2136" s="1345"/>
      <c r="Z2136" s="267">
        <v>1007.45</v>
      </c>
      <c r="AA2136" s="268"/>
      <c r="AB2136" s="268"/>
      <c r="AC2136" s="268"/>
      <c r="AD2136" s="267">
        <f t="shared" si="134"/>
        <v>348632.02</v>
      </c>
      <c r="AE2136" s="268"/>
      <c r="AF2136" s="268"/>
      <c r="AG2136" s="268"/>
    </row>
    <row r="2137" spans="1:33" s="29" customFormat="1" ht="13.5" hidden="1" customHeight="1" x14ac:dyDescent="0.2">
      <c r="A2137" s="102"/>
      <c r="B2137" s="102"/>
      <c r="C2137" s="1393"/>
      <c r="D2137" s="1394"/>
      <c r="E2137" s="110"/>
      <c r="F2137" s="106"/>
      <c r="G2137" s="1368">
        <v>422</v>
      </c>
      <c r="H2137" s="1369"/>
      <c r="I2137" s="264" t="s">
        <v>116</v>
      </c>
      <c r="J2137" s="265"/>
      <c r="K2137" s="265"/>
      <c r="L2137" s="265"/>
      <c r="M2137" s="265"/>
      <c r="N2137" s="265"/>
      <c r="O2137" s="265"/>
      <c r="P2137" s="265"/>
      <c r="Q2137" s="265"/>
      <c r="R2137" s="953"/>
      <c r="S2137" s="953"/>
      <c r="T2137" s="953"/>
      <c r="U2137" s="953"/>
      <c r="V2137" s="953"/>
      <c r="W2137" s="953"/>
      <c r="X2137" s="1345" t="e">
        <f t="shared" si="131"/>
        <v>#DIV/0!</v>
      </c>
      <c r="Y2137" s="1345"/>
      <c r="Z2137" s="267"/>
      <c r="AA2137" s="268"/>
      <c r="AB2137" s="268"/>
      <c r="AC2137" s="268"/>
      <c r="AD2137" s="267">
        <f t="shared" si="134"/>
        <v>0</v>
      </c>
      <c r="AE2137" s="268"/>
      <c r="AF2137" s="268"/>
      <c r="AG2137" s="268"/>
    </row>
    <row r="2138" spans="1:33" s="29" customFormat="1" ht="13.5" customHeight="1" x14ac:dyDescent="0.2">
      <c r="A2138" s="102"/>
      <c r="B2138" s="102"/>
      <c r="C2138" s="262"/>
      <c r="D2138" s="262"/>
      <c r="E2138" s="110"/>
      <c r="F2138" s="106" t="s">
        <v>1141</v>
      </c>
      <c r="G2138" s="1392">
        <v>423</v>
      </c>
      <c r="H2138" s="1392"/>
      <c r="I2138" s="264" t="s">
        <v>117</v>
      </c>
      <c r="J2138" s="265"/>
      <c r="K2138" s="265"/>
      <c r="L2138" s="265"/>
      <c r="M2138" s="265"/>
      <c r="N2138" s="265"/>
      <c r="O2138" s="265"/>
      <c r="P2138" s="265"/>
      <c r="Q2138" s="266"/>
      <c r="R2138" s="1401">
        <v>8401000</v>
      </c>
      <c r="S2138" s="1401"/>
      <c r="T2138" s="1401"/>
      <c r="U2138" s="1401">
        <v>1728037.14</v>
      </c>
      <c r="V2138" s="1401"/>
      <c r="W2138" s="1401"/>
      <c r="X2138" s="1345">
        <f t="shared" si="131"/>
        <v>0.20569421973574573</v>
      </c>
      <c r="Y2138" s="1345"/>
      <c r="Z2138" s="267"/>
      <c r="AA2138" s="268"/>
      <c r="AB2138" s="268"/>
      <c r="AC2138" s="269"/>
      <c r="AD2138" s="267">
        <f t="shared" si="134"/>
        <v>1728037.14</v>
      </c>
      <c r="AE2138" s="268"/>
      <c r="AF2138" s="268"/>
      <c r="AG2138" s="269"/>
    </row>
    <row r="2139" spans="1:33" s="29" customFormat="1" ht="13.5" customHeight="1" x14ac:dyDescent="0.2">
      <c r="A2139" s="102"/>
      <c r="B2139" s="102"/>
      <c r="C2139" s="262"/>
      <c r="D2139" s="262"/>
      <c r="E2139" s="110"/>
      <c r="F2139" s="106" t="s">
        <v>1142</v>
      </c>
      <c r="G2139" s="1392">
        <v>425</v>
      </c>
      <c r="H2139" s="1392"/>
      <c r="I2139" s="264" t="s">
        <v>119</v>
      </c>
      <c r="J2139" s="265"/>
      <c r="K2139" s="265"/>
      <c r="L2139" s="265"/>
      <c r="M2139" s="265"/>
      <c r="N2139" s="265"/>
      <c r="O2139" s="265"/>
      <c r="P2139" s="265"/>
      <c r="Q2139" s="266"/>
      <c r="R2139" s="953">
        <v>127000</v>
      </c>
      <c r="S2139" s="953"/>
      <c r="T2139" s="953"/>
      <c r="U2139" s="953">
        <v>125160</v>
      </c>
      <c r="V2139" s="953"/>
      <c r="W2139" s="953"/>
      <c r="X2139" s="1345">
        <f t="shared" si="131"/>
        <v>0.98551181102362206</v>
      </c>
      <c r="Y2139" s="1345"/>
      <c r="Z2139" s="267"/>
      <c r="AA2139" s="268"/>
      <c r="AB2139" s="268"/>
      <c r="AC2139" s="269"/>
      <c r="AD2139" s="267">
        <f t="shared" si="134"/>
        <v>125160</v>
      </c>
      <c r="AE2139" s="268"/>
      <c r="AF2139" s="268"/>
      <c r="AG2139" s="269"/>
    </row>
    <row r="2140" spans="1:33" s="29" customFormat="1" ht="13.5" customHeight="1" x14ac:dyDescent="0.2">
      <c r="A2140" s="102"/>
      <c r="B2140" s="102"/>
      <c r="C2140" s="262"/>
      <c r="D2140" s="262"/>
      <c r="E2140" s="110"/>
      <c r="F2140" s="106" t="s">
        <v>1143</v>
      </c>
      <c r="G2140" s="1392">
        <v>426</v>
      </c>
      <c r="H2140" s="1392"/>
      <c r="I2140" s="264" t="s">
        <v>120</v>
      </c>
      <c r="J2140" s="265"/>
      <c r="K2140" s="265"/>
      <c r="L2140" s="265"/>
      <c r="M2140" s="265"/>
      <c r="N2140" s="265"/>
      <c r="O2140" s="265"/>
      <c r="P2140" s="265"/>
      <c r="Q2140" s="266"/>
      <c r="R2140" s="953">
        <v>2000</v>
      </c>
      <c r="S2140" s="953"/>
      <c r="T2140" s="953"/>
      <c r="U2140" s="953">
        <v>0</v>
      </c>
      <c r="V2140" s="953"/>
      <c r="W2140" s="953"/>
      <c r="X2140" s="1345">
        <f t="shared" si="131"/>
        <v>0</v>
      </c>
      <c r="Y2140" s="1345"/>
      <c r="Z2140" s="267"/>
      <c r="AA2140" s="268"/>
      <c r="AB2140" s="268"/>
      <c r="AC2140" s="269"/>
      <c r="AD2140" s="267">
        <f t="shared" si="134"/>
        <v>0</v>
      </c>
      <c r="AE2140" s="268"/>
      <c r="AF2140" s="268"/>
      <c r="AG2140" s="269"/>
    </row>
    <row r="2141" spans="1:33" s="29" customFormat="1" ht="13.5" customHeight="1" x14ac:dyDescent="0.2">
      <c r="A2141" s="102"/>
      <c r="B2141" s="102"/>
      <c r="C2141" s="262"/>
      <c r="D2141" s="262"/>
      <c r="E2141" s="110"/>
      <c r="F2141" s="106" t="s">
        <v>1144</v>
      </c>
      <c r="G2141" s="1392">
        <v>482</v>
      </c>
      <c r="H2141" s="1392"/>
      <c r="I2141" s="264" t="s">
        <v>131</v>
      </c>
      <c r="J2141" s="265"/>
      <c r="K2141" s="265"/>
      <c r="L2141" s="265"/>
      <c r="M2141" s="265"/>
      <c r="N2141" s="265"/>
      <c r="O2141" s="265"/>
      <c r="P2141" s="265"/>
      <c r="Q2141" s="266"/>
      <c r="R2141" s="953">
        <v>1000</v>
      </c>
      <c r="S2141" s="953"/>
      <c r="T2141" s="953"/>
      <c r="U2141" s="953">
        <v>0</v>
      </c>
      <c r="V2141" s="953"/>
      <c r="W2141" s="953"/>
      <c r="X2141" s="1345">
        <f t="shared" si="131"/>
        <v>0</v>
      </c>
      <c r="Y2141" s="1345"/>
      <c r="Z2141" s="267"/>
      <c r="AA2141" s="268"/>
      <c r="AB2141" s="268"/>
      <c r="AC2141" s="269"/>
      <c r="AD2141" s="267">
        <f t="shared" si="134"/>
        <v>0</v>
      </c>
      <c r="AE2141" s="268"/>
      <c r="AF2141" s="268"/>
      <c r="AG2141" s="269"/>
    </row>
    <row r="2142" spans="1:33" s="29" customFormat="1" ht="13.5" customHeight="1" x14ac:dyDescent="0.2">
      <c r="A2142" s="102"/>
      <c r="B2142" s="102"/>
      <c r="C2142" s="262"/>
      <c r="D2142" s="262"/>
      <c r="E2142" s="110"/>
      <c r="F2142" s="106" t="s">
        <v>1145</v>
      </c>
      <c r="G2142" s="1392">
        <v>512</v>
      </c>
      <c r="H2142" s="1392"/>
      <c r="I2142" s="264" t="s">
        <v>988</v>
      </c>
      <c r="J2142" s="265"/>
      <c r="K2142" s="265"/>
      <c r="L2142" s="265"/>
      <c r="M2142" s="265"/>
      <c r="N2142" s="265"/>
      <c r="O2142" s="265"/>
      <c r="P2142" s="265"/>
      <c r="Q2142" s="266"/>
      <c r="R2142" s="953">
        <v>228000</v>
      </c>
      <c r="S2142" s="953"/>
      <c r="T2142" s="953"/>
      <c r="U2142" s="953">
        <v>0</v>
      </c>
      <c r="V2142" s="953"/>
      <c r="W2142" s="953"/>
      <c r="X2142" s="1345">
        <f t="shared" si="131"/>
        <v>0</v>
      </c>
      <c r="Y2142" s="1345"/>
      <c r="Z2142" s="267"/>
      <c r="AA2142" s="268"/>
      <c r="AB2142" s="268"/>
      <c r="AC2142" s="269"/>
      <c r="AD2142" s="267">
        <f t="shared" si="134"/>
        <v>0</v>
      </c>
      <c r="AE2142" s="268"/>
      <c r="AF2142" s="268"/>
      <c r="AG2142" s="269"/>
    </row>
    <row r="2143" spans="1:33" s="29" customFormat="1" ht="13.5" customHeight="1" x14ac:dyDescent="0.2">
      <c r="A2143" s="102"/>
      <c r="B2143" s="102"/>
      <c r="C2143" s="262"/>
      <c r="D2143" s="262"/>
      <c r="E2143" s="110"/>
      <c r="F2143" s="106" t="s">
        <v>1349</v>
      </c>
      <c r="G2143" s="1392">
        <v>515</v>
      </c>
      <c r="H2143" s="1392"/>
      <c r="I2143" s="264" t="s">
        <v>140</v>
      </c>
      <c r="J2143" s="265"/>
      <c r="K2143" s="265"/>
      <c r="L2143" s="265"/>
      <c r="M2143" s="265"/>
      <c r="N2143" s="265"/>
      <c r="O2143" s="265"/>
      <c r="P2143" s="265"/>
      <c r="Q2143" s="266"/>
      <c r="R2143" s="953">
        <v>1990000</v>
      </c>
      <c r="S2143" s="953"/>
      <c r="T2143" s="953"/>
      <c r="U2143" s="953">
        <v>1972000</v>
      </c>
      <c r="V2143" s="953"/>
      <c r="W2143" s="953"/>
      <c r="X2143" s="1345">
        <f t="shared" si="131"/>
        <v>0.99095477386934672</v>
      </c>
      <c r="Y2143" s="1345"/>
      <c r="Z2143" s="267"/>
      <c r="AA2143" s="268"/>
      <c r="AB2143" s="268"/>
      <c r="AC2143" s="269"/>
      <c r="AD2143" s="267">
        <f t="shared" ref="AD2143" si="136">U2143+Z2143</f>
        <v>1972000</v>
      </c>
      <c r="AE2143" s="268"/>
      <c r="AF2143" s="268"/>
      <c r="AG2143" s="269"/>
    </row>
    <row r="2144" spans="1:33" s="29" customFormat="1" ht="13.5" customHeight="1" x14ac:dyDescent="0.2">
      <c r="A2144" s="102"/>
      <c r="B2144" s="102"/>
      <c r="C2144" s="1393"/>
      <c r="D2144" s="1394"/>
      <c r="E2144" s="110"/>
      <c r="F2144" s="106"/>
      <c r="G2144" s="1368"/>
      <c r="H2144" s="1369"/>
      <c r="I2144" s="264" t="s">
        <v>579</v>
      </c>
      <c r="J2144" s="265"/>
      <c r="K2144" s="265"/>
      <c r="L2144" s="265"/>
      <c r="M2144" s="265"/>
      <c r="N2144" s="265"/>
      <c r="O2144" s="265"/>
      <c r="P2144" s="265"/>
      <c r="Q2144" s="266"/>
      <c r="R2144" s="953"/>
      <c r="S2144" s="953"/>
      <c r="T2144" s="953"/>
      <c r="U2144" s="953"/>
      <c r="V2144" s="953"/>
      <c r="W2144" s="953"/>
      <c r="X2144" s="268"/>
      <c r="Y2144" s="269"/>
      <c r="Z2144" s="267"/>
      <c r="AA2144" s="268"/>
      <c r="AB2144" s="268"/>
      <c r="AC2144" s="269"/>
      <c r="AD2144" s="267">
        <f t="shared" si="134"/>
        <v>0</v>
      </c>
      <c r="AE2144" s="268"/>
      <c r="AF2144" s="268"/>
      <c r="AG2144" s="269"/>
    </row>
    <row r="2145" spans="1:33" s="29" customFormat="1" ht="13.5" customHeight="1" x14ac:dyDescent="0.2">
      <c r="A2145" s="102"/>
      <c r="B2145" s="102"/>
      <c r="C2145" s="262"/>
      <c r="D2145" s="262"/>
      <c r="E2145" s="110"/>
      <c r="F2145" s="106"/>
      <c r="G2145" s="263" t="s">
        <v>313</v>
      </c>
      <c r="H2145" s="263"/>
      <c r="I2145" s="264" t="s">
        <v>314</v>
      </c>
      <c r="J2145" s="265"/>
      <c r="K2145" s="265"/>
      <c r="L2145" s="265"/>
      <c r="M2145" s="265"/>
      <c r="N2145" s="265"/>
      <c r="O2145" s="265"/>
      <c r="P2145" s="265"/>
      <c r="Q2145" s="266"/>
      <c r="R2145" s="953">
        <f>SUM(R2131:R2143)</f>
        <v>17785281</v>
      </c>
      <c r="S2145" s="953"/>
      <c r="T2145" s="953"/>
      <c r="U2145" s="953">
        <f>SUM(U2131:U2143)</f>
        <v>10740505.220000001</v>
      </c>
      <c r="V2145" s="953"/>
      <c r="W2145" s="953"/>
      <c r="X2145" s="1345">
        <f t="shared" si="131"/>
        <v>0.60389853947204997</v>
      </c>
      <c r="Y2145" s="1345"/>
      <c r="Z2145" s="267"/>
      <c r="AA2145" s="268"/>
      <c r="AB2145" s="268"/>
      <c r="AC2145" s="269"/>
      <c r="AD2145" s="267">
        <f t="shared" si="134"/>
        <v>10740505.220000001</v>
      </c>
      <c r="AE2145" s="268"/>
      <c r="AF2145" s="268"/>
      <c r="AG2145" s="269"/>
    </row>
    <row r="2146" spans="1:33" s="29" customFormat="1" ht="13.5" customHeight="1" x14ac:dyDescent="0.2">
      <c r="A2146" s="102"/>
      <c r="B2146" s="102"/>
      <c r="C2146" s="262"/>
      <c r="D2146" s="262"/>
      <c r="E2146" s="110"/>
      <c r="F2146" s="106"/>
      <c r="G2146" s="263" t="s">
        <v>580</v>
      </c>
      <c r="H2146" s="263"/>
      <c r="I2146" s="264" t="s">
        <v>586</v>
      </c>
      <c r="J2146" s="265"/>
      <c r="K2146" s="265"/>
      <c r="L2146" s="265"/>
      <c r="M2146" s="265"/>
      <c r="N2146" s="265"/>
      <c r="O2146" s="265"/>
      <c r="P2146" s="265"/>
      <c r="Q2146" s="266"/>
      <c r="R2146" s="953"/>
      <c r="S2146" s="953"/>
      <c r="T2146" s="953"/>
      <c r="U2146" s="953"/>
      <c r="V2146" s="953"/>
      <c r="W2146" s="953"/>
      <c r="X2146" s="268"/>
      <c r="Y2146" s="268"/>
      <c r="Z2146" s="267">
        <f>Z2136</f>
        <v>1007.45</v>
      </c>
      <c r="AA2146" s="268"/>
      <c r="AB2146" s="268"/>
      <c r="AC2146" s="269"/>
      <c r="AD2146" s="267"/>
      <c r="AE2146" s="268"/>
      <c r="AF2146" s="268"/>
      <c r="AG2146" s="269"/>
    </row>
    <row r="2147" spans="1:33" s="29" customFormat="1" ht="15" customHeight="1" x14ac:dyDescent="0.2">
      <c r="A2147" s="102"/>
      <c r="B2147" s="102"/>
      <c r="C2147" s="262"/>
      <c r="D2147" s="262"/>
      <c r="E2147" s="110"/>
      <c r="F2147" s="106"/>
      <c r="G2147" s="1392"/>
      <c r="H2147" s="1392"/>
      <c r="I2147" s="1034" t="s">
        <v>583</v>
      </c>
      <c r="J2147" s="1035"/>
      <c r="K2147" s="1035"/>
      <c r="L2147" s="1035"/>
      <c r="M2147" s="1035"/>
      <c r="N2147" s="1035"/>
      <c r="O2147" s="1035"/>
      <c r="P2147" s="1035"/>
      <c r="Q2147" s="1036"/>
      <c r="R2147" s="1401">
        <f>R2145</f>
        <v>17785281</v>
      </c>
      <c r="S2147" s="1401"/>
      <c r="T2147" s="1401"/>
      <c r="U2147" s="1401">
        <f>U2145</f>
        <v>10740505.220000001</v>
      </c>
      <c r="V2147" s="1401"/>
      <c r="W2147" s="1401"/>
      <c r="X2147" s="1386">
        <f t="shared" si="131"/>
        <v>0.60389853947204997</v>
      </c>
      <c r="Y2147" s="1386"/>
      <c r="Z2147" s="991">
        <f>Z2146</f>
        <v>1007.45</v>
      </c>
      <c r="AA2147" s="992"/>
      <c r="AB2147" s="992"/>
      <c r="AC2147" s="993"/>
      <c r="AD2147" s="991">
        <f t="shared" si="134"/>
        <v>10741512.67</v>
      </c>
      <c r="AE2147" s="992"/>
      <c r="AF2147" s="992"/>
      <c r="AG2147" s="993"/>
    </row>
    <row r="2148" spans="1:33" s="29" customFormat="1" ht="13.5" customHeight="1" x14ac:dyDescent="0.2">
      <c r="A2148" s="102"/>
      <c r="B2148" s="102"/>
      <c r="C2148" s="262"/>
      <c r="D2148" s="262"/>
      <c r="E2148" s="110"/>
      <c r="F2148" s="106"/>
      <c r="G2148" s="1392"/>
      <c r="H2148" s="1392"/>
      <c r="I2148" s="1034"/>
      <c r="J2148" s="1035"/>
      <c r="K2148" s="1035"/>
      <c r="L2148" s="1035"/>
      <c r="M2148" s="1035"/>
      <c r="N2148" s="1035"/>
      <c r="O2148" s="1035"/>
      <c r="P2148" s="1035"/>
      <c r="Q2148" s="1036"/>
      <c r="R2148" s="1401"/>
      <c r="S2148" s="1401"/>
      <c r="T2148" s="1401"/>
      <c r="U2148" s="1401"/>
      <c r="V2148" s="1401"/>
      <c r="W2148" s="1401"/>
      <c r="X2148" s="992"/>
      <c r="Y2148" s="992"/>
      <c r="Z2148" s="991"/>
      <c r="AA2148" s="992"/>
      <c r="AB2148" s="992"/>
      <c r="AC2148" s="993"/>
      <c r="AD2148" s="991"/>
      <c r="AE2148" s="992"/>
      <c r="AF2148" s="992"/>
      <c r="AG2148" s="993"/>
    </row>
    <row r="2149" spans="1:33" s="29" customFormat="1" ht="17.25" customHeight="1" x14ac:dyDescent="0.2">
      <c r="A2149" s="49">
        <v>5</v>
      </c>
      <c r="B2149" s="49">
        <v>3</v>
      </c>
      <c r="C2149" s="1723"/>
      <c r="D2149" s="1723"/>
      <c r="E2149" s="133"/>
      <c r="F2149" s="119"/>
      <c r="G2149" s="1569"/>
      <c r="H2149" s="1569"/>
      <c r="I2149" s="965" t="s">
        <v>584</v>
      </c>
      <c r="J2149" s="966"/>
      <c r="K2149" s="966"/>
      <c r="L2149" s="966"/>
      <c r="M2149" s="966"/>
      <c r="N2149" s="966"/>
      <c r="O2149" s="966"/>
      <c r="P2149" s="966"/>
      <c r="Q2149" s="967"/>
      <c r="R2149" s="1653"/>
      <c r="S2149" s="1653"/>
      <c r="T2149" s="1653"/>
      <c r="U2149" s="1653"/>
      <c r="V2149" s="1653"/>
      <c r="W2149" s="1653"/>
      <c r="X2149" s="1655"/>
      <c r="Y2149" s="1655"/>
      <c r="Z2149" s="2116"/>
      <c r="AA2149" s="1655"/>
      <c r="AB2149" s="1655"/>
      <c r="AC2149" s="2117"/>
      <c r="AD2149" s="2116"/>
      <c r="AE2149" s="1655"/>
      <c r="AF2149" s="1655"/>
      <c r="AG2149" s="2117"/>
    </row>
    <row r="2150" spans="1:33" s="29" customFormat="1" ht="13.5" customHeight="1" x14ac:dyDescent="0.2">
      <c r="A2150" s="46"/>
      <c r="B2150" s="112"/>
      <c r="C2150" s="1567" t="s">
        <v>435</v>
      </c>
      <c r="D2150" s="1567"/>
      <c r="E2150" s="47"/>
      <c r="F2150" s="118"/>
      <c r="G2150" s="1568"/>
      <c r="H2150" s="1568"/>
      <c r="I2150" s="976" t="s">
        <v>896</v>
      </c>
      <c r="J2150" s="977"/>
      <c r="K2150" s="977"/>
      <c r="L2150" s="977"/>
      <c r="M2150" s="977"/>
      <c r="N2150" s="977"/>
      <c r="O2150" s="977"/>
      <c r="P2150" s="977"/>
      <c r="Q2150" s="978"/>
      <c r="R2150" s="1654"/>
      <c r="S2150" s="1654"/>
      <c r="T2150" s="1654"/>
      <c r="U2150" s="1654"/>
      <c r="V2150" s="1654"/>
      <c r="W2150" s="1654"/>
      <c r="X2150" s="969"/>
      <c r="Y2150" s="969"/>
      <c r="Z2150" s="968"/>
      <c r="AA2150" s="969"/>
      <c r="AB2150" s="969"/>
      <c r="AC2150" s="970"/>
      <c r="AD2150" s="968"/>
      <c r="AE2150" s="969"/>
      <c r="AF2150" s="969"/>
      <c r="AG2150" s="970"/>
    </row>
    <row r="2151" spans="1:33" s="29" customFormat="1" ht="36.75" customHeight="1" x14ac:dyDescent="0.2">
      <c r="A2151" s="102"/>
      <c r="B2151" s="108"/>
      <c r="C2151" s="1385" t="s">
        <v>897</v>
      </c>
      <c r="D2151" s="1385"/>
      <c r="E2151" s="130"/>
      <c r="F2151" s="106"/>
      <c r="G2151" s="1570"/>
      <c r="H2151" s="1570"/>
      <c r="I2151" s="1034" t="s">
        <v>945</v>
      </c>
      <c r="J2151" s="1035"/>
      <c r="K2151" s="1035"/>
      <c r="L2151" s="1035"/>
      <c r="M2151" s="1035"/>
      <c r="N2151" s="1035"/>
      <c r="O2151" s="1035"/>
      <c r="P2151" s="1035"/>
      <c r="Q2151" s="1036"/>
      <c r="R2151" s="953"/>
      <c r="S2151" s="953"/>
      <c r="T2151" s="953"/>
      <c r="U2151" s="953"/>
      <c r="V2151" s="953"/>
      <c r="W2151" s="953"/>
      <c r="X2151" s="268"/>
      <c r="Y2151" s="268"/>
      <c r="Z2151" s="267"/>
      <c r="AA2151" s="268"/>
      <c r="AB2151" s="268"/>
      <c r="AC2151" s="269"/>
      <c r="AD2151" s="267"/>
      <c r="AE2151" s="268"/>
      <c r="AF2151" s="268"/>
      <c r="AG2151" s="269"/>
    </row>
    <row r="2152" spans="1:33" s="29" customFormat="1" ht="13.5" customHeight="1" x14ac:dyDescent="0.2">
      <c r="A2152" s="102"/>
      <c r="B2152" s="102"/>
      <c r="C2152" s="262"/>
      <c r="D2152" s="262"/>
      <c r="E2152" s="53">
        <v>911</v>
      </c>
      <c r="F2152" s="42"/>
      <c r="G2152" s="972"/>
      <c r="H2152" s="972"/>
      <c r="I2152" s="961" t="s">
        <v>585</v>
      </c>
      <c r="J2152" s="962"/>
      <c r="K2152" s="962"/>
      <c r="L2152" s="962"/>
      <c r="M2152" s="962"/>
      <c r="N2152" s="962"/>
      <c r="O2152" s="962"/>
      <c r="P2152" s="962"/>
      <c r="Q2152" s="963"/>
      <c r="R2152" s="953"/>
      <c r="S2152" s="953"/>
      <c r="T2152" s="953"/>
      <c r="U2152" s="953"/>
      <c r="V2152" s="953"/>
      <c r="W2152" s="953"/>
      <c r="X2152" s="268"/>
      <c r="Y2152" s="268"/>
      <c r="Z2152" s="267"/>
      <c r="AA2152" s="268"/>
      <c r="AB2152" s="268"/>
      <c r="AC2152" s="269"/>
      <c r="AD2152" s="267"/>
      <c r="AE2152" s="268"/>
      <c r="AF2152" s="268"/>
      <c r="AG2152" s="269"/>
    </row>
    <row r="2153" spans="1:33" s="29" customFormat="1" ht="13.5" customHeight="1" x14ac:dyDescent="0.2">
      <c r="A2153" s="102"/>
      <c r="B2153" s="102"/>
      <c r="C2153" s="262"/>
      <c r="D2153" s="262"/>
      <c r="E2153" s="110"/>
      <c r="F2153" s="106" t="s">
        <v>1146</v>
      </c>
      <c r="G2153" s="1392">
        <v>411</v>
      </c>
      <c r="H2153" s="1392"/>
      <c r="I2153" s="264" t="s">
        <v>108</v>
      </c>
      <c r="J2153" s="265"/>
      <c r="K2153" s="265"/>
      <c r="L2153" s="265"/>
      <c r="M2153" s="265"/>
      <c r="N2153" s="265"/>
      <c r="O2153" s="265"/>
      <c r="P2153" s="265"/>
      <c r="Q2153" s="266"/>
      <c r="R2153" s="953">
        <v>124321519</v>
      </c>
      <c r="S2153" s="953"/>
      <c r="T2153" s="953"/>
      <c r="U2153" s="953">
        <v>122502894.44</v>
      </c>
      <c r="V2153" s="953"/>
      <c r="W2153" s="953"/>
      <c r="X2153" s="1345">
        <f t="shared" ref="X2153:X2210" si="137">(U2153/R2153)</f>
        <v>0.98537160280353397</v>
      </c>
      <c r="Y2153" s="1345"/>
      <c r="Z2153" s="267"/>
      <c r="AA2153" s="268"/>
      <c r="AB2153" s="268"/>
      <c r="AC2153" s="269"/>
      <c r="AD2153" s="267">
        <f t="shared" si="134"/>
        <v>122502894.44</v>
      </c>
      <c r="AE2153" s="268"/>
      <c r="AF2153" s="268"/>
      <c r="AG2153" s="269"/>
    </row>
    <row r="2154" spans="1:33" s="29" customFormat="1" ht="13.5" customHeight="1" x14ac:dyDescent="0.2">
      <c r="A2154" s="102"/>
      <c r="B2154" s="102"/>
      <c r="C2154" s="262"/>
      <c r="D2154" s="262"/>
      <c r="E2154" s="110"/>
      <c r="F2154" s="106" t="s">
        <v>1147</v>
      </c>
      <c r="G2154" s="1392">
        <v>412</v>
      </c>
      <c r="H2154" s="1392"/>
      <c r="I2154" s="1542" t="s">
        <v>109</v>
      </c>
      <c r="J2154" s="1543"/>
      <c r="K2154" s="1543"/>
      <c r="L2154" s="1543"/>
      <c r="M2154" s="1543"/>
      <c r="N2154" s="1543"/>
      <c r="O2154" s="1543"/>
      <c r="P2154" s="1543"/>
      <c r="Q2154" s="1544"/>
      <c r="R2154" s="953">
        <v>18834384.800000001</v>
      </c>
      <c r="S2154" s="953"/>
      <c r="T2154" s="953"/>
      <c r="U2154" s="953">
        <v>18573345.199999999</v>
      </c>
      <c r="V2154" s="953"/>
      <c r="W2154" s="953"/>
      <c r="X2154" s="1345">
        <f t="shared" si="137"/>
        <v>0.98614026405577093</v>
      </c>
      <c r="Y2154" s="1345"/>
      <c r="Z2154" s="267"/>
      <c r="AA2154" s="268"/>
      <c r="AB2154" s="268"/>
      <c r="AC2154" s="269"/>
      <c r="AD2154" s="267">
        <f t="shared" si="134"/>
        <v>18573345.199999999</v>
      </c>
      <c r="AE2154" s="268"/>
      <c r="AF2154" s="268"/>
      <c r="AG2154" s="269"/>
    </row>
    <row r="2155" spans="1:33" s="29" customFormat="1" ht="13.5" customHeight="1" x14ac:dyDescent="0.2">
      <c r="A2155" s="102"/>
      <c r="B2155" s="102"/>
      <c r="C2155" s="262"/>
      <c r="D2155" s="262"/>
      <c r="E2155" s="110"/>
      <c r="F2155" s="106" t="s">
        <v>1300</v>
      </c>
      <c r="G2155" s="1392">
        <v>413</v>
      </c>
      <c r="H2155" s="1392"/>
      <c r="I2155" s="1542" t="s">
        <v>109</v>
      </c>
      <c r="J2155" s="1543"/>
      <c r="K2155" s="1543"/>
      <c r="L2155" s="1543"/>
      <c r="M2155" s="1543"/>
      <c r="N2155" s="1543"/>
      <c r="O2155" s="1543"/>
      <c r="P2155" s="1543"/>
      <c r="Q2155" s="1544"/>
      <c r="R2155" s="953">
        <v>63000</v>
      </c>
      <c r="S2155" s="953"/>
      <c r="T2155" s="953"/>
      <c r="U2155" s="953">
        <v>63000</v>
      </c>
      <c r="V2155" s="953"/>
      <c r="W2155" s="953"/>
      <c r="X2155" s="1345">
        <f t="shared" si="137"/>
        <v>1</v>
      </c>
      <c r="Y2155" s="1345"/>
      <c r="Z2155" s="267"/>
      <c r="AA2155" s="268"/>
      <c r="AB2155" s="268"/>
      <c r="AC2155" s="269"/>
      <c r="AD2155" s="267">
        <f t="shared" si="134"/>
        <v>63000</v>
      </c>
      <c r="AE2155" s="268"/>
      <c r="AF2155" s="268"/>
      <c r="AG2155" s="269"/>
    </row>
    <row r="2156" spans="1:33" s="29" customFormat="1" ht="13.5" customHeight="1" x14ac:dyDescent="0.2">
      <c r="A2156" s="102"/>
      <c r="B2156" s="102"/>
      <c r="C2156" s="262"/>
      <c r="D2156" s="262"/>
      <c r="E2156" s="110"/>
      <c r="F2156" s="106" t="s">
        <v>1148</v>
      </c>
      <c r="G2156" s="1392">
        <v>414</v>
      </c>
      <c r="H2156" s="1392"/>
      <c r="I2156" s="264" t="s">
        <v>111</v>
      </c>
      <c r="J2156" s="265"/>
      <c r="K2156" s="265"/>
      <c r="L2156" s="265"/>
      <c r="M2156" s="265"/>
      <c r="N2156" s="265"/>
      <c r="O2156" s="265"/>
      <c r="P2156" s="265"/>
      <c r="Q2156" s="266"/>
      <c r="R2156" s="953">
        <v>2040000</v>
      </c>
      <c r="S2156" s="953"/>
      <c r="T2156" s="953"/>
      <c r="U2156" s="953">
        <v>2035575.43</v>
      </c>
      <c r="V2156" s="953"/>
      <c r="W2156" s="953"/>
      <c r="X2156" s="1345">
        <f t="shared" si="137"/>
        <v>0.99783109313725482</v>
      </c>
      <c r="Y2156" s="1345"/>
      <c r="Z2156" s="267"/>
      <c r="AA2156" s="268"/>
      <c r="AB2156" s="268"/>
      <c r="AC2156" s="269"/>
      <c r="AD2156" s="267">
        <f t="shared" si="134"/>
        <v>2035575.43</v>
      </c>
      <c r="AE2156" s="268"/>
      <c r="AF2156" s="268"/>
      <c r="AG2156" s="269"/>
    </row>
    <row r="2157" spans="1:33" s="29" customFormat="1" ht="13.5" customHeight="1" x14ac:dyDescent="0.2">
      <c r="A2157" s="102"/>
      <c r="B2157" s="102"/>
      <c r="C2157" s="262"/>
      <c r="D2157" s="262"/>
      <c r="E2157" s="110"/>
      <c r="F2157" s="106" t="s">
        <v>1149</v>
      </c>
      <c r="G2157" s="1392">
        <v>415</v>
      </c>
      <c r="H2157" s="1392"/>
      <c r="I2157" s="264" t="s">
        <v>112</v>
      </c>
      <c r="J2157" s="265"/>
      <c r="K2157" s="265"/>
      <c r="L2157" s="265"/>
      <c r="M2157" s="265"/>
      <c r="N2157" s="265"/>
      <c r="O2157" s="265"/>
      <c r="P2157" s="265"/>
      <c r="Q2157" s="266"/>
      <c r="R2157" s="953">
        <v>5200000</v>
      </c>
      <c r="S2157" s="953"/>
      <c r="T2157" s="953"/>
      <c r="U2157" s="953">
        <v>5126655.99</v>
      </c>
      <c r="V2157" s="953"/>
      <c r="W2157" s="953"/>
      <c r="X2157" s="1345">
        <f t="shared" si="137"/>
        <v>0.9858953826923077</v>
      </c>
      <c r="Y2157" s="1345"/>
      <c r="Z2157" s="267"/>
      <c r="AA2157" s="268"/>
      <c r="AB2157" s="268"/>
      <c r="AC2157" s="269"/>
      <c r="AD2157" s="267">
        <f t="shared" si="134"/>
        <v>5126655.99</v>
      </c>
      <c r="AE2157" s="268"/>
      <c r="AF2157" s="268"/>
      <c r="AG2157" s="269"/>
    </row>
    <row r="2158" spans="1:33" s="29" customFormat="1" ht="13.5" customHeight="1" x14ac:dyDescent="0.2">
      <c r="A2158" s="102"/>
      <c r="B2158" s="102"/>
      <c r="C2158" s="262"/>
      <c r="D2158" s="262"/>
      <c r="E2158" s="110"/>
      <c r="F2158" s="106" t="s">
        <v>1150</v>
      </c>
      <c r="G2158" s="1392">
        <v>416</v>
      </c>
      <c r="H2158" s="1392"/>
      <c r="I2158" s="267" t="s">
        <v>327</v>
      </c>
      <c r="J2158" s="268"/>
      <c r="K2158" s="268"/>
      <c r="L2158" s="268"/>
      <c r="M2158" s="268"/>
      <c r="N2158" s="268"/>
      <c r="O2158" s="268"/>
      <c r="P2158" s="268"/>
      <c r="Q2158" s="269"/>
      <c r="R2158" s="953">
        <v>525000</v>
      </c>
      <c r="S2158" s="953"/>
      <c r="T2158" s="953"/>
      <c r="U2158" s="953">
        <v>329181.78000000003</v>
      </c>
      <c r="V2158" s="953"/>
      <c r="W2158" s="953"/>
      <c r="X2158" s="1345">
        <f t="shared" si="137"/>
        <v>0.62701291428571437</v>
      </c>
      <c r="Y2158" s="1345"/>
      <c r="Z2158" s="267">
        <v>11111.11</v>
      </c>
      <c r="AA2158" s="268"/>
      <c r="AB2158" s="268"/>
      <c r="AC2158" s="269"/>
      <c r="AD2158" s="267">
        <f t="shared" si="134"/>
        <v>340292.89</v>
      </c>
      <c r="AE2158" s="268"/>
      <c r="AF2158" s="268"/>
      <c r="AG2158" s="269"/>
    </row>
    <row r="2159" spans="1:33" s="29" customFormat="1" ht="13.5" customHeight="1" x14ac:dyDescent="0.2">
      <c r="A2159" s="102"/>
      <c r="B2159" s="102"/>
      <c r="C2159" s="262"/>
      <c r="D2159" s="262"/>
      <c r="E2159" s="110"/>
      <c r="F2159" s="106" t="s">
        <v>1151</v>
      </c>
      <c r="G2159" s="1392">
        <v>421</v>
      </c>
      <c r="H2159" s="1392"/>
      <c r="I2159" s="264" t="s">
        <v>115</v>
      </c>
      <c r="J2159" s="265"/>
      <c r="K2159" s="265"/>
      <c r="L2159" s="265"/>
      <c r="M2159" s="265"/>
      <c r="N2159" s="265"/>
      <c r="O2159" s="265"/>
      <c r="P2159" s="265"/>
      <c r="Q2159" s="266"/>
      <c r="R2159" s="953">
        <v>10170000</v>
      </c>
      <c r="S2159" s="953"/>
      <c r="T2159" s="953"/>
      <c r="U2159" s="953">
        <v>9756320.3900000006</v>
      </c>
      <c r="V2159" s="953"/>
      <c r="W2159" s="953"/>
      <c r="X2159" s="1345">
        <f t="shared" si="137"/>
        <v>0.95932353883972477</v>
      </c>
      <c r="Y2159" s="1345"/>
      <c r="Z2159" s="267">
        <v>132359</v>
      </c>
      <c r="AA2159" s="268"/>
      <c r="AB2159" s="268"/>
      <c r="AC2159" s="269"/>
      <c r="AD2159" s="267">
        <f t="shared" si="134"/>
        <v>9888679.3900000006</v>
      </c>
      <c r="AE2159" s="268"/>
      <c r="AF2159" s="268"/>
      <c r="AG2159" s="269"/>
    </row>
    <row r="2160" spans="1:33" s="29" customFormat="1" ht="13.5" customHeight="1" x14ac:dyDescent="0.2">
      <c r="A2160" s="102"/>
      <c r="B2160" s="102"/>
      <c r="C2160" s="262"/>
      <c r="D2160" s="262"/>
      <c r="E2160" s="110"/>
      <c r="F2160" s="106" t="s">
        <v>1152</v>
      </c>
      <c r="G2160" s="1392">
        <v>422</v>
      </c>
      <c r="H2160" s="1392"/>
      <c r="I2160" s="264" t="s">
        <v>116</v>
      </c>
      <c r="J2160" s="265"/>
      <c r="K2160" s="265"/>
      <c r="L2160" s="265"/>
      <c r="M2160" s="265"/>
      <c r="N2160" s="265"/>
      <c r="O2160" s="265"/>
      <c r="P2160" s="265"/>
      <c r="Q2160" s="266"/>
      <c r="R2160" s="953">
        <v>600000</v>
      </c>
      <c r="S2160" s="953"/>
      <c r="T2160" s="953"/>
      <c r="U2160" s="953">
        <v>344721.17</v>
      </c>
      <c r="V2160" s="953"/>
      <c r="W2160" s="953"/>
      <c r="X2160" s="1345">
        <f t="shared" si="137"/>
        <v>0.57453528333333326</v>
      </c>
      <c r="Y2160" s="1345"/>
      <c r="Z2160" s="267">
        <v>327640.99</v>
      </c>
      <c r="AA2160" s="268"/>
      <c r="AB2160" s="268"/>
      <c r="AC2160" s="269"/>
      <c r="AD2160" s="267">
        <f t="shared" si="134"/>
        <v>672362.15999999992</v>
      </c>
      <c r="AE2160" s="268"/>
      <c r="AF2160" s="268"/>
      <c r="AG2160" s="269"/>
    </row>
    <row r="2161" spans="1:33" s="29" customFormat="1" ht="13.5" customHeight="1" x14ac:dyDescent="0.2">
      <c r="A2161" s="102"/>
      <c r="B2161" s="102"/>
      <c r="C2161" s="262"/>
      <c r="D2161" s="262"/>
      <c r="E2161" s="110"/>
      <c r="F2161" s="106" t="s">
        <v>1153</v>
      </c>
      <c r="G2161" s="1392">
        <v>423</v>
      </c>
      <c r="H2161" s="1392"/>
      <c r="I2161" s="264" t="s">
        <v>117</v>
      </c>
      <c r="J2161" s="265"/>
      <c r="K2161" s="265"/>
      <c r="L2161" s="265"/>
      <c r="M2161" s="265"/>
      <c r="N2161" s="265"/>
      <c r="O2161" s="265"/>
      <c r="P2161" s="265"/>
      <c r="Q2161" s="266"/>
      <c r="R2161" s="953">
        <v>3692000</v>
      </c>
      <c r="S2161" s="953"/>
      <c r="T2161" s="953"/>
      <c r="U2161" s="953">
        <v>3036460.53</v>
      </c>
      <c r="V2161" s="953"/>
      <c r="W2161" s="953"/>
      <c r="X2161" s="1345">
        <f t="shared" si="137"/>
        <v>0.82244326381365107</v>
      </c>
      <c r="Y2161" s="1345"/>
      <c r="Z2161" s="267">
        <v>614587.99</v>
      </c>
      <c r="AA2161" s="268"/>
      <c r="AB2161" s="268"/>
      <c r="AC2161" s="269"/>
      <c r="AD2161" s="267">
        <f t="shared" si="134"/>
        <v>3651048.5199999996</v>
      </c>
      <c r="AE2161" s="268"/>
      <c r="AF2161" s="268"/>
      <c r="AG2161" s="269"/>
    </row>
    <row r="2162" spans="1:33" s="29" customFormat="1" ht="13.5" customHeight="1" x14ac:dyDescent="0.2">
      <c r="A2162" s="102"/>
      <c r="B2162" s="102"/>
      <c r="C2162" s="262"/>
      <c r="D2162" s="262"/>
      <c r="E2162" s="110"/>
      <c r="F2162" s="106" t="s">
        <v>1154</v>
      </c>
      <c r="G2162" s="1392">
        <v>424</v>
      </c>
      <c r="H2162" s="1392"/>
      <c r="I2162" s="264" t="s">
        <v>118</v>
      </c>
      <c r="J2162" s="265"/>
      <c r="K2162" s="265"/>
      <c r="L2162" s="265"/>
      <c r="M2162" s="265"/>
      <c r="N2162" s="265"/>
      <c r="O2162" s="265"/>
      <c r="P2162" s="265"/>
      <c r="Q2162" s="266"/>
      <c r="R2162" s="953">
        <v>1360000</v>
      </c>
      <c r="S2162" s="953"/>
      <c r="T2162" s="953"/>
      <c r="U2162" s="953">
        <v>1162722.56</v>
      </c>
      <c r="V2162" s="953"/>
      <c r="W2162" s="953"/>
      <c r="X2162" s="1345">
        <f t="shared" si="137"/>
        <v>0.8549430588235295</v>
      </c>
      <c r="Y2162" s="1345"/>
      <c r="Z2162" s="267">
        <v>148838.66</v>
      </c>
      <c r="AA2162" s="268"/>
      <c r="AB2162" s="268"/>
      <c r="AC2162" s="269"/>
      <c r="AD2162" s="267">
        <f t="shared" si="134"/>
        <v>1311561.22</v>
      </c>
      <c r="AE2162" s="268"/>
      <c r="AF2162" s="268"/>
      <c r="AG2162" s="269"/>
    </row>
    <row r="2163" spans="1:33" s="29" customFormat="1" ht="13.5" customHeight="1" x14ac:dyDescent="0.2">
      <c r="A2163" s="102"/>
      <c r="B2163" s="102"/>
      <c r="C2163" s="262"/>
      <c r="D2163" s="262"/>
      <c r="E2163" s="110"/>
      <c r="F2163" s="106" t="s">
        <v>1155</v>
      </c>
      <c r="G2163" s="1392">
        <v>425</v>
      </c>
      <c r="H2163" s="1392"/>
      <c r="I2163" s="264" t="s">
        <v>119</v>
      </c>
      <c r="J2163" s="265"/>
      <c r="K2163" s="265"/>
      <c r="L2163" s="265"/>
      <c r="M2163" s="265"/>
      <c r="N2163" s="265"/>
      <c r="O2163" s="265"/>
      <c r="P2163" s="265"/>
      <c r="Q2163" s="266"/>
      <c r="R2163" s="953">
        <v>2093000</v>
      </c>
      <c r="S2163" s="953"/>
      <c r="T2163" s="953"/>
      <c r="U2163" s="953">
        <v>1781729</v>
      </c>
      <c r="V2163" s="953"/>
      <c r="W2163" s="953"/>
      <c r="X2163" s="1345">
        <f t="shared" si="137"/>
        <v>0.85127998088867651</v>
      </c>
      <c r="Y2163" s="1345"/>
      <c r="Z2163" s="267">
        <v>96435</v>
      </c>
      <c r="AA2163" s="268"/>
      <c r="AB2163" s="268"/>
      <c r="AC2163" s="269"/>
      <c r="AD2163" s="267">
        <f t="shared" si="134"/>
        <v>1878164</v>
      </c>
      <c r="AE2163" s="268"/>
      <c r="AF2163" s="268"/>
      <c r="AG2163" s="269"/>
    </row>
    <row r="2164" spans="1:33" s="29" customFormat="1" ht="13.5" customHeight="1" x14ac:dyDescent="0.2">
      <c r="A2164" s="102"/>
      <c r="B2164" s="102"/>
      <c r="C2164" s="262"/>
      <c r="D2164" s="262"/>
      <c r="E2164" s="110"/>
      <c r="F2164" s="106" t="s">
        <v>1156</v>
      </c>
      <c r="G2164" s="1392">
        <v>426</v>
      </c>
      <c r="H2164" s="1392"/>
      <c r="I2164" s="264" t="s">
        <v>120</v>
      </c>
      <c r="J2164" s="265"/>
      <c r="K2164" s="265"/>
      <c r="L2164" s="265"/>
      <c r="M2164" s="265"/>
      <c r="N2164" s="265"/>
      <c r="O2164" s="265"/>
      <c r="P2164" s="265"/>
      <c r="Q2164" s="266"/>
      <c r="R2164" s="953">
        <v>21907000</v>
      </c>
      <c r="S2164" s="953"/>
      <c r="T2164" s="953"/>
      <c r="U2164" s="953">
        <v>17933471.140000001</v>
      </c>
      <c r="V2164" s="953"/>
      <c r="W2164" s="953"/>
      <c r="X2164" s="1345">
        <f t="shared" si="137"/>
        <v>0.81861830191263074</v>
      </c>
      <c r="Y2164" s="1345"/>
      <c r="Z2164" s="267">
        <v>3357350.55</v>
      </c>
      <c r="AA2164" s="268"/>
      <c r="AB2164" s="268"/>
      <c r="AC2164" s="269"/>
      <c r="AD2164" s="267">
        <f t="shared" si="134"/>
        <v>21290821.690000001</v>
      </c>
      <c r="AE2164" s="268"/>
      <c r="AF2164" s="268"/>
      <c r="AG2164" s="269"/>
    </row>
    <row r="2165" spans="1:33" s="29" customFormat="1" ht="13.5" customHeight="1" x14ac:dyDescent="0.2">
      <c r="A2165" s="102"/>
      <c r="B2165" s="102"/>
      <c r="C2165" s="262"/>
      <c r="D2165" s="262"/>
      <c r="E2165" s="110"/>
      <c r="F2165" s="106"/>
      <c r="G2165" s="1392">
        <v>444</v>
      </c>
      <c r="H2165" s="1392"/>
      <c r="I2165" s="264" t="s">
        <v>122</v>
      </c>
      <c r="J2165" s="265"/>
      <c r="K2165" s="265"/>
      <c r="L2165" s="265"/>
      <c r="M2165" s="265"/>
      <c r="N2165" s="265"/>
      <c r="O2165" s="265"/>
      <c r="P2165" s="265"/>
      <c r="Q2165" s="266"/>
      <c r="R2165" s="953">
        <v>0</v>
      </c>
      <c r="S2165" s="953"/>
      <c r="T2165" s="953"/>
      <c r="U2165" s="953">
        <v>0</v>
      </c>
      <c r="V2165" s="953"/>
      <c r="W2165" s="953"/>
      <c r="X2165" s="1345"/>
      <c r="Y2165" s="1345"/>
      <c r="Z2165" s="267">
        <v>3063.47</v>
      </c>
      <c r="AA2165" s="268"/>
      <c r="AB2165" s="268"/>
      <c r="AC2165" s="269"/>
      <c r="AD2165" s="267">
        <f t="shared" si="134"/>
        <v>3063.47</v>
      </c>
      <c r="AE2165" s="268"/>
      <c r="AF2165" s="268"/>
      <c r="AG2165" s="269"/>
    </row>
    <row r="2166" spans="1:33" s="29" customFormat="1" ht="13.5" customHeight="1" x14ac:dyDescent="0.2">
      <c r="A2166" s="102"/>
      <c r="B2166" s="102"/>
      <c r="C2166" s="262"/>
      <c r="D2166" s="262"/>
      <c r="E2166" s="110"/>
      <c r="F2166" s="106" t="s">
        <v>1157</v>
      </c>
      <c r="G2166" s="1392">
        <v>482</v>
      </c>
      <c r="H2166" s="1392"/>
      <c r="I2166" s="264" t="s">
        <v>131</v>
      </c>
      <c r="J2166" s="265"/>
      <c r="K2166" s="265"/>
      <c r="L2166" s="265"/>
      <c r="M2166" s="265"/>
      <c r="N2166" s="265"/>
      <c r="O2166" s="265"/>
      <c r="P2166" s="265"/>
      <c r="Q2166" s="266"/>
      <c r="R2166" s="953">
        <v>1150000</v>
      </c>
      <c r="S2166" s="953"/>
      <c r="T2166" s="953"/>
      <c r="U2166" s="953">
        <v>1103202</v>
      </c>
      <c r="V2166" s="953"/>
      <c r="W2166" s="953"/>
      <c r="X2166" s="1345">
        <f t="shared" si="137"/>
        <v>0.95930608695652175</v>
      </c>
      <c r="Y2166" s="1345"/>
      <c r="Z2166" s="267">
        <v>33598.519999999997</v>
      </c>
      <c r="AA2166" s="268"/>
      <c r="AB2166" s="268"/>
      <c r="AC2166" s="269"/>
      <c r="AD2166" s="267">
        <f t="shared" si="134"/>
        <v>1136800.52</v>
      </c>
      <c r="AE2166" s="268"/>
      <c r="AF2166" s="268"/>
      <c r="AG2166" s="269"/>
    </row>
    <row r="2167" spans="1:33" s="29" customFormat="1" ht="13.5" customHeight="1" x14ac:dyDescent="0.2">
      <c r="A2167" s="102"/>
      <c r="B2167" s="102"/>
      <c r="C2167" s="262"/>
      <c r="D2167" s="262"/>
      <c r="E2167" s="110"/>
      <c r="F2167" s="106" t="s">
        <v>1158</v>
      </c>
      <c r="G2167" s="1392">
        <v>511</v>
      </c>
      <c r="H2167" s="1392"/>
      <c r="I2167" s="264" t="s">
        <v>139</v>
      </c>
      <c r="J2167" s="265"/>
      <c r="K2167" s="265"/>
      <c r="L2167" s="265"/>
      <c r="M2167" s="265"/>
      <c r="N2167" s="265"/>
      <c r="O2167" s="265"/>
      <c r="P2167" s="265"/>
      <c r="Q2167" s="266"/>
      <c r="R2167" s="953">
        <v>0</v>
      </c>
      <c r="S2167" s="953"/>
      <c r="T2167" s="953"/>
      <c r="U2167" s="953">
        <v>0</v>
      </c>
      <c r="V2167" s="953"/>
      <c r="W2167" s="953"/>
      <c r="X2167" s="1345"/>
      <c r="Y2167" s="1345"/>
      <c r="Z2167" s="267"/>
      <c r="AA2167" s="268"/>
      <c r="AB2167" s="268"/>
      <c r="AC2167" s="269"/>
      <c r="AD2167" s="267">
        <f t="shared" si="134"/>
        <v>0</v>
      </c>
      <c r="AE2167" s="268"/>
      <c r="AF2167" s="268"/>
      <c r="AG2167" s="269"/>
    </row>
    <row r="2168" spans="1:33" s="29" customFormat="1" ht="13.5" customHeight="1" x14ac:dyDescent="0.2">
      <c r="A2168" s="102"/>
      <c r="B2168" s="102"/>
      <c r="C2168" s="1632"/>
      <c r="D2168" s="1632"/>
      <c r="E2168" s="110"/>
      <c r="F2168" s="106" t="s">
        <v>1159</v>
      </c>
      <c r="G2168" s="1392">
        <v>512</v>
      </c>
      <c r="H2168" s="1392"/>
      <c r="I2168" s="264" t="s">
        <v>139</v>
      </c>
      <c r="J2168" s="265"/>
      <c r="K2168" s="265"/>
      <c r="L2168" s="265"/>
      <c r="M2168" s="265"/>
      <c r="N2168" s="265"/>
      <c r="O2168" s="265"/>
      <c r="P2168" s="265"/>
      <c r="Q2168" s="266"/>
      <c r="R2168" s="953">
        <v>640000</v>
      </c>
      <c r="S2168" s="953"/>
      <c r="T2168" s="953"/>
      <c r="U2168" s="953">
        <v>589920</v>
      </c>
      <c r="V2168" s="953"/>
      <c r="W2168" s="953"/>
      <c r="X2168" s="1345">
        <f t="shared" si="137"/>
        <v>0.92174999999999996</v>
      </c>
      <c r="Y2168" s="1345"/>
      <c r="Z2168" s="267">
        <v>2831786</v>
      </c>
      <c r="AA2168" s="268"/>
      <c r="AB2168" s="268"/>
      <c r="AC2168" s="269"/>
      <c r="AD2168" s="267">
        <f t="shared" si="134"/>
        <v>3421706</v>
      </c>
      <c r="AE2168" s="268"/>
      <c r="AF2168" s="268"/>
      <c r="AG2168" s="269"/>
    </row>
    <row r="2169" spans="1:33" s="29" customFormat="1" ht="25.5" customHeight="1" x14ac:dyDescent="0.2">
      <c r="A2169" s="102"/>
      <c r="B2169" s="102"/>
      <c r="C2169" s="262"/>
      <c r="D2169" s="262"/>
      <c r="E2169" s="110"/>
      <c r="F2169" s="106"/>
      <c r="G2169" s="1392"/>
      <c r="H2169" s="1392"/>
      <c r="I2169" s="264" t="s">
        <v>898</v>
      </c>
      <c r="J2169" s="265"/>
      <c r="K2169" s="265"/>
      <c r="L2169" s="265"/>
      <c r="M2169" s="265"/>
      <c r="N2169" s="265"/>
      <c r="O2169" s="265"/>
      <c r="P2169" s="265"/>
      <c r="Q2169" s="266"/>
      <c r="R2169" s="953"/>
      <c r="S2169" s="953"/>
      <c r="T2169" s="953"/>
      <c r="U2169" s="953"/>
      <c r="V2169" s="953"/>
      <c r="W2169" s="953"/>
      <c r="X2169" s="1345"/>
      <c r="Y2169" s="1345"/>
      <c r="Z2169" s="267"/>
      <c r="AA2169" s="268"/>
      <c r="AB2169" s="268"/>
      <c r="AC2169" s="269"/>
      <c r="AD2169" s="267"/>
      <c r="AE2169" s="268"/>
      <c r="AF2169" s="268"/>
      <c r="AG2169" s="269"/>
    </row>
    <row r="2170" spans="1:33" s="29" customFormat="1" ht="13.5" customHeight="1" x14ac:dyDescent="0.2">
      <c r="A2170" s="102"/>
      <c r="B2170" s="102"/>
      <c r="C2170" s="262"/>
      <c r="D2170" s="262"/>
      <c r="E2170" s="110"/>
      <c r="F2170" s="106"/>
      <c r="G2170" s="263" t="s">
        <v>313</v>
      </c>
      <c r="H2170" s="263"/>
      <c r="I2170" s="264" t="s">
        <v>314</v>
      </c>
      <c r="J2170" s="265"/>
      <c r="K2170" s="265"/>
      <c r="L2170" s="265"/>
      <c r="M2170" s="265"/>
      <c r="N2170" s="265"/>
      <c r="O2170" s="265"/>
      <c r="P2170" s="265"/>
      <c r="Q2170" s="266"/>
      <c r="R2170" s="953">
        <v>180266000</v>
      </c>
      <c r="S2170" s="953"/>
      <c r="T2170" s="953"/>
      <c r="U2170" s="953">
        <v>172009295.83000001</v>
      </c>
      <c r="V2170" s="953"/>
      <c r="W2170" s="953"/>
      <c r="X2170" s="1345">
        <f t="shared" si="137"/>
        <v>0.9541971077740673</v>
      </c>
      <c r="Y2170" s="1345"/>
      <c r="Z2170" s="267"/>
      <c r="AA2170" s="268"/>
      <c r="AB2170" s="268"/>
      <c r="AC2170" s="269"/>
      <c r="AD2170" s="267">
        <f t="shared" si="134"/>
        <v>172009295.83000001</v>
      </c>
      <c r="AE2170" s="268"/>
      <c r="AF2170" s="268"/>
      <c r="AG2170" s="269"/>
    </row>
    <row r="2171" spans="1:33" s="29" customFormat="1" ht="13.5" customHeight="1" x14ac:dyDescent="0.2">
      <c r="A2171" s="102"/>
      <c r="B2171" s="102"/>
      <c r="C2171" s="262"/>
      <c r="D2171" s="262"/>
      <c r="E2171" s="110"/>
      <c r="F2171" s="106"/>
      <c r="G2171" s="263" t="s">
        <v>580</v>
      </c>
      <c r="H2171" s="263"/>
      <c r="I2171" s="264" t="s">
        <v>586</v>
      </c>
      <c r="J2171" s="265"/>
      <c r="K2171" s="265"/>
      <c r="L2171" s="265"/>
      <c r="M2171" s="265"/>
      <c r="N2171" s="265"/>
      <c r="O2171" s="265"/>
      <c r="P2171" s="265"/>
      <c r="Q2171" s="266"/>
      <c r="R2171" s="953"/>
      <c r="S2171" s="953"/>
      <c r="T2171" s="953"/>
      <c r="U2171" s="953"/>
      <c r="V2171" s="953"/>
      <c r="W2171" s="953"/>
      <c r="X2171" s="268"/>
      <c r="Y2171" s="268"/>
      <c r="Z2171" s="267">
        <v>3384440.74</v>
      </c>
      <c r="AA2171" s="268"/>
      <c r="AB2171" s="268"/>
      <c r="AC2171" s="269"/>
      <c r="AD2171" s="267"/>
      <c r="AE2171" s="268"/>
      <c r="AF2171" s="268"/>
      <c r="AG2171" s="269"/>
    </row>
    <row r="2172" spans="1:33" s="29" customFormat="1" ht="12.75" customHeight="1" x14ac:dyDescent="0.2">
      <c r="A2172" s="102"/>
      <c r="B2172" s="102"/>
      <c r="C2172" s="262"/>
      <c r="D2172" s="262"/>
      <c r="E2172" s="110"/>
      <c r="F2172" s="106"/>
      <c r="G2172" s="263" t="s">
        <v>581</v>
      </c>
      <c r="H2172" s="263"/>
      <c r="I2172" s="264" t="s">
        <v>587</v>
      </c>
      <c r="J2172" s="265"/>
      <c r="K2172" s="265"/>
      <c r="L2172" s="265"/>
      <c r="M2172" s="265"/>
      <c r="N2172" s="265"/>
      <c r="O2172" s="265"/>
      <c r="P2172" s="265"/>
      <c r="Q2172" s="266"/>
      <c r="R2172" s="953"/>
      <c r="S2172" s="953"/>
      <c r="T2172" s="953"/>
      <c r="U2172" s="953"/>
      <c r="V2172" s="953"/>
      <c r="W2172" s="953"/>
      <c r="X2172" s="268"/>
      <c r="Y2172" s="268"/>
      <c r="Z2172" s="267">
        <v>26555.64</v>
      </c>
      <c r="AA2172" s="268"/>
      <c r="AB2172" s="268"/>
      <c r="AC2172" s="269"/>
      <c r="AD2172" s="267"/>
      <c r="AE2172" s="268"/>
      <c r="AF2172" s="268"/>
      <c r="AG2172" s="269"/>
    </row>
    <row r="2173" spans="1:33" s="29" customFormat="1" ht="12.75" customHeight="1" x14ac:dyDescent="0.2">
      <c r="A2173" s="102"/>
      <c r="B2173" s="102"/>
      <c r="C2173" s="262"/>
      <c r="D2173" s="262"/>
      <c r="E2173" s="110"/>
      <c r="F2173" s="106"/>
      <c r="G2173" s="263" t="s">
        <v>361</v>
      </c>
      <c r="H2173" s="263"/>
      <c r="I2173" s="264" t="s">
        <v>588</v>
      </c>
      <c r="J2173" s="265"/>
      <c r="K2173" s="265"/>
      <c r="L2173" s="265"/>
      <c r="M2173" s="265"/>
      <c r="N2173" s="265"/>
      <c r="O2173" s="265"/>
      <c r="P2173" s="265"/>
      <c r="Q2173" s="266"/>
      <c r="R2173" s="953">
        <v>11407199.800000001</v>
      </c>
      <c r="S2173" s="953"/>
      <c r="T2173" s="953"/>
      <c r="U2173" s="953">
        <v>11407199.800000001</v>
      </c>
      <c r="V2173" s="953"/>
      <c r="W2173" s="953"/>
      <c r="X2173" s="268">
        <f t="shared" si="137"/>
        <v>1</v>
      </c>
      <c r="Y2173" s="268"/>
      <c r="Z2173" s="267">
        <v>833315.79</v>
      </c>
      <c r="AA2173" s="268"/>
      <c r="AB2173" s="268"/>
      <c r="AC2173" s="269"/>
      <c r="AD2173" s="267">
        <f t="shared" si="134"/>
        <v>12240515.59</v>
      </c>
      <c r="AE2173" s="268"/>
      <c r="AF2173" s="268"/>
      <c r="AG2173" s="269"/>
    </row>
    <row r="2174" spans="1:33" s="29" customFormat="1" ht="12.75" customHeight="1" x14ac:dyDescent="0.2">
      <c r="A2174" s="102"/>
      <c r="B2174" s="102"/>
      <c r="C2174" s="262"/>
      <c r="D2174" s="262"/>
      <c r="E2174" s="110"/>
      <c r="F2174" s="106"/>
      <c r="G2174" s="263" t="s">
        <v>589</v>
      </c>
      <c r="H2174" s="263"/>
      <c r="I2174" s="264" t="s">
        <v>590</v>
      </c>
      <c r="J2174" s="265"/>
      <c r="K2174" s="265"/>
      <c r="L2174" s="265"/>
      <c r="M2174" s="265"/>
      <c r="N2174" s="265"/>
      <c r="O2174" s="265"/>
      <c r="P2174" s="265"/>
      <c r="Q2174" s="266"/>
      <c r="R2174" s="953"/>
      <c r="S2174" s="953"/>
      <c r="T2174" s="953"/>
      <c r="U2174" s="953"/>
      <c r="V2174" s="953"/>
      <c r="W2174" s="953"/>
      <c r="X2174" s="268"/>
      <c r="Y2174" s="268"/>
      <c r="Z2174" s="267">
        <v>3312459.12</v>
      </c>
      <c r="AA2174" s="268"/>
      <c r="AB2174" s="268"/>
      <c r="AC2174" s="269"/>
      <c r="AD2174" s="267"/>
      <c r="AE2174" s="268"/>
      <c r="AF2174" s="268"/>
      <c r="AG2174" s="269"/>
    </row>
    <row r="2175" spans="1:33" s="29" customFormat="1" ht="28.5" customHeight="1" x14ac:dyDescent="0.2">
      <c r="A2175" s="34"/>
      <c r="B2175" s="34"/>
      <c r="C2175" s="262"/>
      <c r="D2175" s="262"/>
      <c r="E2175" s="110"/>
      <c r="F2175" s="106"/>
      <c r="G2175" s="263" t="s">
        <v>1315</v>
      </c>
      <c r="H2175" s="263"/>
      <c r="I2175" s="264" t="s">
        <v>1318</v>
      </c>
      <c r="J2175" s="265"/>
      <c r="K2175" s="265"/>
      <c r="L2175" s="265"/>
      <c r="M2175" s="265"/>
      <c r="N2175" s="265"/>
      <c r="O2175" s="265"/>
      <c r="P2175" s="265"/>
      <c r="Q2175" s="266"/>
      <c r="R2175" s="953">
        <v>922704</v>
      </c>
      <c r="S2175" s="953"/>
      <c r="T2175" s="953"/>
      <c r="U2175" s="953">
        <v>922704</v>
      </c>
      <c r="V2175" s="953"/>
      <c r="W2175" s="953"/>
      <c r="X2175" s="1345">
        <f t="shared" si="137"/>
        <v>1</v>
      </c>
      <c r="Y2175" s="1345"/>
      <c r="Z2175" s="991"/>
      <c r="AA2175" s="992"/>
      <c r="AB2175" s="992"/>
      <c r="AC2175" s="993"/>
      <c r="AD2175" s="267">
        <f t="shared" ref="AD2175" si="138">U2175+Z2175</f>
        <v>922704</v>
      </c>
      <c r="AE2175" s="268"/>
      <c r="AF2175" s="268"/>
      <c r="AG2175" s="269"/>
    </row>
    <row r="2176" spans="1:33" s="29" customFormat="1" ht="13.5" customHeight="1" x14ac:dyDescent="0.2">
      <c r="A2176" s="102"/>
      <c r="B2176" s="102"/>
      <c r="C2176" s="262"/>
      <c r="D2176" s="262"/>
      <c r="E2176" s="110"/>
      <c r="F2176" s="106"/>
      <c r="G2176" s="1384"/>
      <c r="H2176" s="1384"/>
      <c r="I2176" s="1034" t="s">
        <v>899</v>
      </c>
      <c r="J2176" s="1035"/>
      <c r="K2176" s="1035"/>
      <c r="L2176" s="1035"/>
      <c r="M2176" s="1035"/>
      <c r="N2176" s="1035"/>
      <c r="O2176" s="1035"/>
      <c r="P2176" s="1035"/>
      <c r="Q2176" s="1036"/>
      <c r="R2176" s="1401">
        <f>SUM(R2170:R2175)</f>
        <v>192595903.80000001</v>
      </c>
      <c r="S2176" s="1401"/>
      <c r="T2176" s="1401"/>
      <c r="U2176" s="1401">
        <f>SUM(U2153:W2168)</f>
        <v>184339199.63</v>
      </c>
      <c r="V2176" s="1401"/>
      <c r="W2176" s="1401"/>
      <c r="X2176" s="1386">
        <f t="shared" si="137"/>
        <v>0.95712938849117923</v>
      </c>
      <c r="Y2176" s="1386"/>
      <c r="Z2176" s="991">
        <f>SUM(Z2171:Z2174)</f>
        <v>7556771.29</v>
      </c>
      <c r="AA2176" s="992"/>
      <c r="AB2176" s="992"/>
      <c r="AC2176" s="993"/>
      <c r="AD2176" s="991">
        <f t="shared" si="134"/>
        <v>191895970.91999999</v>
      </c>
      <c r="AE2176" s="992"/>
      <c r="AF2176" s="992"/>
      <c r="AG2176" s="993"/>
    </row>
    <row r="2177" spans="1:33" s="29" customFormat="1" ht="13.5" customHeight="1" x14ac:dyDescent="0.2">
      <c r="A2177" s="102"/>
      <c r="B2177" s="102"/>
      <c r="C2177" s="262"/>
      <c r="D2177" s="262"/>
      <c r="E2177" s="110"/>
      <c r="F2177" s="106"/>
      <c r="G2177" s="1384"/>
      <c r="H2177" s="1384"/>
      <c r="I2177" s="264" t="s">
        <v>598</v>
      </c>
      <c r="J2177" s="265"/>
      <c r="K2177" s="265"/>
      <c r="L2177" s="265"/>
      <c r="M2177" s="265"/>
      <c r="N2177" s="265"/>
      <c r="O2177" s="265"/>
      <c r="P2177" s="265"/>
      <c r="Q2177" s="266"/>
      <c r="R2177" s="953"/>
      <c r="S2177" s="953"/>
      <c r="T2177" s="953"/>
      <c r="U2177" s="953"/>
      <c r="V2177" s="953"/>
      <c r="W2177" s="953"/>
      <c r="X2177" s="268"/>
      <c r="Y2177" s="268"/>
      <c r="Z2177" s="267"/>
      <c r="AA2177" s="268"/>
      <c r="AB2177" s="268"/>
      <c r="AC2177" s="269"/>
      <c r="AD2177" s="267"/>
      <c r="AE2177" s="268"/>
      <c r="AF2177" s="268"/>
      <c r="AG2177" s="269"/>
    </row>
    <row r="2178" spans="1:33" s="29" customFormat="1" ht="13.5" customHeight="1" x14ac:dyDescent="0.2">
      <c r="A2178" s="102"/>
      <c r="B2178" s="102"/>
      <c r="C2178" s="262"/>
      <c r="D2178" s="262"/>
      <c r="E2178" s="110"/>
      <c r="F2178" s="106"/>
      <c r="G2178" s="263" t="s">
        <v>313</v>
      </c>
      <c r="H2178" s="263"/>
      <c r="I2178" s="264" t="s">
        <v>314</v>
      </c>
      <c r="J2178" s="265"/>
      <c r="K2178" s="265"/>
      <c r="L2178" s="265"/>
      <c r="M2178" s="265"/>
      <c r="N2178" s="265"/>
      <c r="O2178" s="265"/>
      <c r="P2178" s="265"/>
      <c r="Q2178" s="266"/>
      <c r="R2178" s="953">
        <f>R2170</f>
        <v>180266000</v>
      </c>
      <c r="S2178" s="953"/>
      <c r="T2178" s="953"/>
      <c r="U2178" s="953">
        <f>U2170</f>
        <v>172009295.83000001</v>
      </c>
      <c r="V2178" s="953"/>
      <c r="W2178" s="953"/>
      <c r="X2178" s="1345">
        <f t="shared" si="137"/>
        <v>0.9541971077740673</v>
      </c>
      <c r="Y2178" s="1345"/>
      <c r="Z2178" s="267"/>
      <c r="AA2178" s="268"/>
      <c r="AB2178" s="268"/>
      <c r="AC2178" s="269"/>
      <c r="AD2178" s="267">
        <f t="shared" si="134"/>
        <v>172009295.83000001</v>
      </c>
      <c r="AE2178" s="268"/>
      <c r="AF2178" s="268"/>
      <c r="AG2178" s="269"/>
    </row>
    <row r="2179" spans="1:33" s="29" customFormat="1" ht="13.5" customHeight="1" x14ac:dyDescent="0.2">
      <c r="A2179" s="102"/>
      <c r="B2179" s="102"/>
      <c r="C2179" s="262"/>
      <c r="D2179" s="262"/>
      <c r="E2179" s="110"/>
      <c r="F2179" s="106"/>
      <c r="G2179" s="263" t="s">
        <v>580</v>
      </c>
      <c r="H2179" s="263"/>
      <c r="I2179" s="264" t="s">
        <v>592</v>
      </c>
      <c r="J2179" s="265"/>
      <c r="K2179" s="265"/>
      <c r="L2179" s="265"/>
      <c r="M2179" s="265"/>
      <c r="N2179" s="265"/>
      <c r="O2179" s="265"/>
      <c r="P2179" s="265"/>
      <c r="Q2179" s="266"/>
      <c r="R2179" s="953"/>
      <c r="S2179" s="953"/>
      <c r="T2179" s="953"/>
      <c r="U2179" s="953"/>
      <c r="V2179" s="953"/>
      <c r="W2179" s="953"/>
      <c r="X2179" s="268"/>
      <c r="Y2179" s="268"/>
      <c r="Z2179" s="267">
        <f>Z2171</f>
        <v>3384440.74</v>
      </c>
      <c r="AA2179" s="268"/>
      <c r="AB2179" s="268"/>
      <c r="AC2179" s="269"/>
      <c r="AD2179" s="267">
        <f t="shared" ref="AD2179:AD2182" si="139">U2179+Z2179</f>
        <v>3384440.74</v>
      </c>
      <c r="AE2179" s="268"/>
      <c r="AF2179" s="268"/>
      <c r="AG2179" s="269"/>
    </row>
    <row r="2180" spans="1:33" s="29" customFormat="1" ht="13.5" customHeight="1" x14ac:dyDescent="0.2">
      <c r="A2180" s="102"/>
      <c r="B2180" s="102"/>
      <c r="C2180" s="262"/>
      <c r="D2180" s="262"/>
      <c r="E2180" s="110"/>
      <c r="F2180" s="106"/>
      <c r="G2180" s="263" t="s">
        <v>581</v>
      </c>
      <c r="H2180" s="263"/>
      <c r="I2180" s="264" t="s">
        <v>587</v>
      </c>
      <c r="J2180" s="265"/>
      <c r="K2180" s="265"/>
      <c r="L2180" s="265"/>
      <c r="M2180" s="265"/>
      <c r="N2180" s="265"/>
      <c r="O2180" s="265"/>
      <c r="P2180" s="265"/>
      <c r="Q2180" s="266"/>
      <c r="R2180" s="953"/>
      <c r="S2180" s="953"/>
      <c r="T2180" s="953"/>
      <c r="U2180" s="953"/>
      <c r="V2180" s="953"/>
      <c r="W2180" s="953"/>
      <c r="X2180" s="268"/>
      <c r="Y2180" s="268"/>
      <c r="Z2180" s="267">
        <f>Z2172</f>
        <v>26555.64</v>
      </c>
      <c r="AA2180" s="268"/>
      <c r="AB2180" s="268"/>
      <c r="AC2180" s="269"/>
      <c r="AD2180" s="267">
        <f t="shared" si="139"/>
        <v>26555.64</v>
      </c>
      <c r="AE2180" s="268"/>
      <c r="AF2180" s="268"/>
      <c r="AG2180" s="269"/>
    </row>
    <row r="2181" spans="1:33" s="29" customFormat="1" ht="13.5" customHeight="1" x14ac:dyDescent="0.2">
      <c r="A2181" s="102"/>
      <c r="B2181" s="102"/>
      <c r="C2181" s="262"/>
      <c r="D2181" s="262"/>
      <c r="E2181" s="110"/>
      <c r="F2181" s="106"/>
      <c r="G2181" s="263" t="s">
        <v>361</v>
      </c>
      <c r="H2181" s="263"/>
      <c r="I2181" s="264" t="s">
        <v>588</v>
      </c>
      <c r="J2181" s="265"/>
      <c r="K2181" s="265"/>
      <c r="L2181" s="265"/>
      <c r="M2181" s="265"/>
      <c r="N2181" s="265"/>
      <c r="O2181" s="265"/>
      <c r="P2181" s="265"/>
      <c r="Q2181" s="266"/>
      <c r="R2181" s="953">
        <f>R2173</f>
        <v>11407199.800000001</v>
      </c>
      <c r="S2181" s="953"/>
      <c r="T2181" s="953"/>
      <c r="U2181" s="953">
        <f>U2173</f>
        <v>11407199.800000001</v>
      </c>
      <c r="V2181" s="953"/>
      <c r="W2181" s="953"/>
      <c r="X2181" s="1345">
        <f t="shared" si="137"/>
        <v>1</v>
      </c>
      <c r="Y2181" s="1345"/>
      <c r="Z2181" s="267">
        <f>Z2173</f>
        <v>833315.79</v>
      </c>
      <c r="AA2181" s="268"/>
      <c r="AB2181" s="268"/>
      <c r="AC2181" s="269"/>
      <c r="AD2181" s="267">
        <f t="shared" si="139"/>
        <v>12240515.59</v>
      </c>
      <c r="AE2181" s="268"/>
      <c r="AF2181" s="268"/>
      <c r="AG2181" s="269"/>
    </row>
    <row r="2182" spans="1:33" s="29" customFormat="1" ht="13.5" customHeight="1" x14ac:dyDescent="0.2">
      <c r="A2182" s="102"/>
      <c r="B2182" s="102"/>
      <c r="C2182" s="262"/>
      <c r="D2182" s="262"/>
      <c r="E2182" s="110"/>
      <c r="F2182" s="106"/>
      <c r="G2182" s="263" t="s">
        <v>589</v>
      </c>
      <c r="H2182" s="263"/>
      <c r="I2182" s="264" t="s">
        <v>590</v>
      </c>
      <c r="J2182" s="265"/>
      <c r="K2182" s="265"/>
      <c r="L2182" s="265"/>
      <c r="M2182" s="265"/>
      <c r="N2182" s="265"/>
      <c r="O2182" s="265"/>
      <c r="P2182" s="265"/>
      <c r="Q2182" s="266"/>
      <c r="R2182" s="953">
        <v>0</v>
      </c>
      <c r="S2182" s="953"/>
      <c r="T2182" s="953"/>
      <c r="U2182" s="953">
        <v>0</v>
      </c>
      <c r="V2182" s="953"/>
      <c r="W2182" s="953"/>
      <c r="X2182" s="1345">
        <v>0</v>
      </c>
      <c r="Y2182" s="1345"/>
      <c r="Z2182" s="267">
        <f>Z2174</f>
        <v>3312459.12</v>
      </c>
      <c r="AA2182" s="268"/>
      <c r="AB2182" s="268"/>
      <c r="AC2182" s="269"/>
      <c r="AD2182" s="267">
        <f t="shared" si="139"/>
        <v>3312459.12</v>
      </c>
      <c r="AE2182" s="268"/>
      <c r="AF2182" s="268"/>
      <c r="AG2182" s="269"/>
    </row>
    <row r="2183" spans="1:33" s="29" customFormat="1" ht="25.5" customHeight="1" x14ac:dyDescent="0.2">
      <c r="A2183" s="34"/>
      <c r="B2183" s="34"/>
      <c r="C2183" s="262"/>
      <c r="D2183" s="262"/>
      <c r="E2183" s="110"/>
      <c r="F2183" s="106"/>
      <c r="G2183" s="263" t="s">
        <v>1315</v>
      </c>
      <c r="H2183" s="263"/>
      <c r="I2183" s="264" t="s">
        <v>1318</v>
      </c>
      <c r="J2183" s="265"/>
      <c r="K2183" s="265"/>
      <c r="L2183" s="265"/>
      <c r="M2183" s="265"/>
      <c r="N2183" s="265"/>
      <c r="O2183" s="265"/>
      <c r="P2183" s="265"/>
      <c r="Q2183" s="266"/>
      <c r="R2183" s="953">
        <v>922704</v>
      </c>
      <c r="S2183" s="953"/>
      <c r="T2183" s="953"/>
      <c r="U2183" s="953">
        <f>U2175</f>
        <v>922704</v>
      </c>
      <c r="V2183" s="953"/>
      <c r="W2183" s="953"/>
      <c r="X2183" s="1345">
        <f t="shared" si="137"/>
        <v>1</v>
      </c>
      <c r="Y2183" s="1345"/>
      <c r="Z2183" s="267">
        <f>Z2175</f>
        <v>0</v>
      </c>
      <c r="AA2183" s="268"/>
      <c r="AB2183" s="268"/>
      <c r="AC2183" s="269"/>
      <c r="AD2183" s="267">
        <f t="shared" ref="AD2183" si="140">U2183+Z2183</f>
        <v>922704</v>
      </c>
      <c r="AE2183" s="268"/>
      <c r="AF2183" s="268"/>
      <c r="AG2183" s="269"/>
    </row>
    <row r="2184" spans="1:33" s="29" customFormat="1" ht="13.5" customHeight="1" x14ac:dyDescent="0.2">
      <c r="A2184" s="102"/>
      <c r="B2184" s="102"/>
      <c r="C2184" s="262"/>
      <c r="D2184" s="262"/>
      <c r="E2184" s="110"/>
      <c r="F2184" s="106"/>
      <c r="G2184" s="1392"/>
      <c r="H2184" s="1392"/>
      <c r="I2184" s="1034" t="s">
        <v>599</v>
      </c>
      <c r="J2184" s="1035"/>
      <c r="K2184" s="1035"/>
      <c r="L2184" s="1035"/>
      <c r="M2184" s="1035"/>
      <c r="N2184" s="1035"/>
      <c r="O2184" s="1035"/>
      <c r="P2184" s="1035"/>
      <c r="Q2184" s="1036"/>
      <c r="R2184" s="1401">
        <f>SUM(R2178:R2183)</f>
        <v>192595903.80000001</v>
      </c>
      <c r="S2184" s="1401"/>
      <c r="T2184" s="1401"/>
      <c r="U2184" s="1401">
        <f>U2176</f>
        <v>184339199.63</v>
      </c>
      <c r="V2184" s="1401"/>
      <c r="W2184" s="1401"/>
      <c r="X2184" s="1386">
        <f t="shared" si="137"/>
        <v>0.95712938849117923</v>
      </c>
      <c r="Y2184" s="1386"/>
      <c r="Z2184" s="991">
        <f>SUM(Z2179:Z2182)</f>
        <v>7556771.29</v>
      </c>
      <c r="AA2184" s="992"/>
      <c r="AB2184" s="992"/>
      <c r="AC2184" s="993"/>
      <c r="AD2184" s="991">
        <f t="shared" ref="AD2184:AD2254" si="141">U2184+Z2184</f>
        <v>191895970.91999999</v>
      </c>
      <c r="AE2184" s="992"/>
      <c r="AF2184" s="992"/>
      <c r="AG2184" s="993"/>
    </row>
    <row r="2185" spans="1:33" s="29" customFormat="1" ht="13.5" customHeight="1" x14ac:dyDescent="0.2">
      <c r="A2185" s="102"/>
      <c r="B2185" s="102"/>
      <c r="C2185" s="262"/>
      <c r="D2185" s="262"/>
      <c r="E2185" s="110"/>
      <c r="F2185" s="106"/>
      <c r="G2185" s="1392"/>
      <c r="H2185" s="1392"/>
      <c r="I2185" s="1034"/>
      <c r="J2185" s="1035"/>
      <c r="K2185" s="1035"/>
      <c r="L2185" s="1035"/>
      <c r="M2185" s="1035"/>
      <c r="N2185" s="1035"/>
      <c r="O2185" s="1035"/>
      <c r="P2185" s="1035"/>
      <c r="Q2185" s="1036"/>
      <c r="R2185" s="1401"/>
      <c r="S2185" s="1401"/>
      <c r="T2185" s="1401"/>
      <c r="U2185" s="1401"/>
      <c r="V2185" s="1401"/>
      <c r="W2185" s="1401"/>
      <c r="X2185" s="992"/>
      <c r="Y2185" s="992"/>
      <c r="Z2185" s="991"/>
      <c r="AA2185" s="992"/>
      <c r="AB2185" s="992"/>
      <c r="AC2185" s="993"/>
      <c r="AD2185" s="991"/>
      <c r="AE2185" s="992"/>
      <c r="AF2185" s="992"/>
      <c r="AG2185" s="993"/>
    </row>
    <row r="2186" spans="1:33" s="29" customFormat="1" ht="26.25" customHeight="1" x14ac:dyDescent="0.2">
      <c r="A2186" s="49">
        <v>5</v>
      </c>
      <c r="B2186" s="49">
        <v>4</v>
      </c>
      <c r="C2186" s="1723"/>
      <c r="D2186" s="1723"/>
      <c r="E2186" s="133"/>
      <c r="F2186" s="119"/>
      <c r="G2186" s="1569"/>
      <c r="H2186" s="1569"/>
      <c r="I2186" s="965" t="s">
        <v>594</v>
      </c>
      <c r="J2186" s="966"/>
      <c r="K2186" s="966"/>
      <c r="L2186" s="966"/>
      <c r="M2186" s="966"/>
      <c r="N2186" s="966"/>
      <c r="O2186" s="966"/>
      <c r="P2186" s="966"/>
      <c r="Q2186" s="967"/>
      <c r="R2186" s="1653"/>
      <c r="S2186" s="1653"/>
      <c r="T2186" s="1653"/>
      <c r="U2186" s="1653"/>
      <c r="V2186" s="1653"/>
      <c r="W2186" s="1653"/>
      <c r="X2186" s="1655"/>
      <c r="Y2186" s="1655"/>
      <c r="Z2186" s="2116"/>
      <c r="AA2186" s="1655"/>
      <c r="AB2186" s="1655"/>
      <c r="AC2186" s="2117"/>
      <c r="AD2186" s="2116"/>
      <c r="AE2186" s="1655"/>
      <c r="AF2186" s="1655"/>
      <c r="AG2186" s="2117"/>
    </row>
    <row r="2187" spans="1:33" s="29" customFormat="1" ht="13.5" customHeight="1" x14ac:dyDescent="0.2">
      <c r="A2187" s="46"/>
      <c r="B2187" s="112"/>
      <c r="C2187" s="1567" t="s">
        <v>942</v>
      </c>
      <c r="D2187" s="1567"/>
      <c r="E2187" s="47"/>
      <c r="F2187" s="118"/>
      <c r="G2187" s="1568"/>
      <c r="H2187" s="1568"/>
      <c r="I2187" s="976" t="s">
        <v>1274</v>
      </c>
      <c r="J2187" s="977"/>
      <c r="K2187" s="977"/>
      <c r="L2187" s="977"/>
      <c r="M2187" s="977"/>
      <c r="N2187" s="977"/>
      <c r="O2187" s="977"/>
      <c r="P2187" s="977"/>
      <c r="Q2187" s="978"/>
      <c r="R2187" s="1654"/>
      <c r="S2187" s="1654"/>
      <c r="T2187" s="1654"/>
      <c r="U2187" s="1654"/>
      <c r="V2187" s="1654"/>
      <c r="W2187" s="1654"/>
      <c r="X2187" s="969"/>
      <c r="Y2187" s="969"/>
      <c r="Z2187" s="968"/>
      <c r="AA2187" s="969"/>
      <c r="AB2187" s="969"/>
      <c r="AC2187" s="970"/>
      <c r="AD2187" s="968"/>
      <c r="AE2187" s="969"/>
      <c r="AF2187" s="969"/>
      <c r="AG2187" s="970"/>
    </row>
    <row r="2188" spans="1:33" s="29" customFormat="1" ht="35.25" customHeight="1" x14ac:dyDescent="0.2">
      <c r="A2188" s="102"/>
      <c r="B2188" s="108"/>
      <c r="C2188" s="1385" t="s">
        <v>970</v>
      </c>
      <c r="D2188" s="1385"/>
      <c r="E2188" s="130"/>
      <c r="F2188" s="106"/>
      <c r="G2188" s="1570"/>
      <c r="H2188" s="1570"/>
      <c r="I2188" s="1034" t="s">
        <v>806</v>
      </c>
      <c r="J2188" s="1035"/>
      <c r="K2188" s="1035"/>
      <c r="L2188" s="1035"/>
      <c r="M2188" s="1035"/>
      <c r="N2188" s="1035"/>
      <c r="O2188" s="1035"/>
      <c r="P2188" s="1035"/>
      <c r="Q2188" s="1036"/>
      <c r="R2188" s="953"/>
      <c r="S2188" s="953"/>
      <c r="T2188" s="953"/>
      <c r="U2188" s="953"/>
      <c r="V2188" s="953"/>
      <c r="W2188" s="953"/>
      <c r="X2188" s="268"/>
      <c r="Y2188" s="268"/>
      <c r="Z2188" s="267"/>
      <c r="AA2188" s="268"/>
      <c r="AB2188" s="268"/>
      <c r="AC2188" s="269"/>
      <c r="AD2188" s="267"/>
      <c r="AE2188" s="268"/>
      <c r="AF2188" s="268"/>
      <c r="AG2188" s="269"/>
    </row>
    <row r="2189" spans="1:33" s="29" customFormat="1" ht="13.5" customHeight="1" x14ac:dyDescent="0.2">
      <c r="A2189" s="102"/>
      <c r="B2189" s="108"/>
      <c r="C2189" s="262"/>
      <c r="D2189" s="262"/>
      <c r="E2189" s="53">
        <v>950</v>
      </c>
      <c r="F2189" s="42"/>
      <c r="G2189" s="972"/>
      <c r="H2189" s="972"/>
      <c r="I2189" s="961" t="s">
        <v>595</v>
      </c>
      <c r="J2189" s="962"/>
      <c r="K2189" s="962"/>
      <c r="L2189" s="962"/>
      <c r="M2189" s="962"/>
      <c r="N2189" s="962"/>
      <c r="O2189" s="962"/>
      <c r="P2189" s="962"/>
      <c r="Q2189" s="963"/>
      <c r="R2189" s="953"/>
      <c r="S2189" s="953"/>
      <c r="T2189" s="953"/>
      <c r="U2189" s="953"/>
      <c r="V2189" s="953"/>
      <c r="W2189" s="953"/>
      <c r="X2189" s="268"/>
      <c r="Y2189" s="268"/>
      <c r="Z2189" s="267"/>
      <c r="AA2189" s="268"/>
      <c r="AB2189" s="268"/>
      <c r="AC2189" s="269"/>
      <c r="AD2189" s="267"/>
      <c r="AE2189" s="268"/>
      <c r="AF2189" s="268"/>
      <c r="AG2189" s="269"/>
    </row>
    <row r="2190" spans="1:33" s="29" customFormat="1" ht="13.5" customHeight="1" x14ac:dyDescent="0.2">
      <c r="A2190" s="102"/>
      <c r="B2190" s="102"/>
      <c r="C2190" s="262"/>
      <c r="D2190" s="262"/>
      <c r="E2190" s="110"/>
      <c r="F2190" s="106" t="s">
        <v>1160</v>
      </c>
      <c r="G2190" s="1392">
        <v>411</v>
      </c>
      <c r="H2190" s="1392"/>
      <c r="I2190" s="264" t="s">
        <v>108</v>
      </c>
      <c r="J2190" s="265"/>
      <c r="K2190" s="265"/>
      <c r="L2190" s="265"/>
      <c r="M2190" s="265"/>
      <c r="N2190" s="265"/>
      <c r="O2190" s="265"/>
      <c r="P2190" s="265"/>
      <c r="Q2190" s="266"/>
      <c r="R2190" s="953">
        <v>3051000</v>
      </c>
      <c r="S2190" s="953"/>
      <c r="T2190" s="953"/>
      <c r="U2190" s="953">
        <v>3050838.29</v>
      </c>
      <c r="V2190" s="953"/>
      <c r="W2190" s="953"/>
      <c r="X2190" s="1345">
        <f t="shared" si="137"/>
        <v>0.9999469977056703</v>
      </c>
      <c r="Y2190" s="1345"/>
      <c r="Z2190" s="267"/>
      <c r="AA2190" s="268"/>
      <c r="AB2190" s="268"/>
      <c r="AC2190" s="269"/>
      <c r="AD2190" s="267">
        <f t="shared" si="141"/>
        <v>3050838.29</v>
      </c>
      <c r="AE2190" s="268"/>
      <c r="AF2190" s="268"/>
      <c r="AG2190" s="269"/>
    </row>
    <row r="2191" spans="1:33" s="29" customFormat="1" ht="13.5" customHeight="1" x14ac:dyDescent="0.2">
      <c r="A2191" s="102"/>
      <c r="B2191" s="102"/>
      <c r="C2191" s="262"/>
      <c r="D2191" s="262"/>
      <c r="E2191" s="110"/>
      <c r="F2191" s="106" t="s">
        <v>1161</v>
      </c>
      <c r="G2191" s="1392">
        <v>412</v>
      </c>
      <c r="H2191" s="1392"/>
      <c r="I2191" s="1542" t="s">
        <v>109</v>
      </c>
      <c r="J2191" s="1543"/>
      <c r="K2191" s="1543"/>
      <c r="L2191" s="1543"/>
      <c r="M2191" s="1543"/>
      <c r="N2191" s="1543"/>
      <c r="O2191" s="1543"/>
      <c r="P2191" s="1543"/>
      <c r="Q2191" s="1544"/>
      <c r="R2191" s="953">
        <v>462500</v>
      </c>
      <c r="S2191" s="953"/>
      <c r="T2191" s="953"/>
      <c r="U2191" s="953">
        <v>462202.03</v>
      </c>
      <c r="V2191" s="953"/>
      <c r="W2191" s="953"/>
      <c r="X2191" s="1345">
        <f t="shared" si="137"/>
        <v>0.99935574054054055</v>
      </c>
      <c r="Y2191" s="1345"/>
      <c r="Z2191" s="267"/>
      <c r="AA2191" s="268"/>
      <c r="AB2191" s="268"/>
      <c r="AC2191" s="269"/>
      <c r="AD2191" s="267">
        <f t="shared" si="141"/>
        <v>462202.03</v>
      </c>
      <c r="AE2191" s="268"/>
      <c r="AF2191" s="268"/>
      <c r="AG2191" s="269"/>
    </row>
    <row r="2192" spans="1:33" s="29" customFormat="1" ht="13.5" customHeight="1" x14ac:dyDescent="0.2">
      <c r="A2192" s="102"/>
      <c r="B2192" s="102"/>
      <c r="C2192" s="262"/>
      <c r="D2192" s="262"/>
      <c r="E2192" s="110"/>
      <c r="F2192" s="106" t="s">
        <v>1162</v>
      </c>
      <c r="G2192" s="1392">
        <v>413</v>
      </c>
      <c r="H2192" s="1392"/>
      <c r="I2192" s="264" t="s">
        <v>110</v>
      </c>
      <c r="J2192" s="265"/>
      <c r="K2192" s="265"/>
      <c r="L2192" s="265"/>
      <c r="M2192" s="265"/>
      <c r="N2192" s="265"/>
      <c r="O2192" s="265"/>
      <c r="P2192" s="265"/>
      <c r="Q2192" s="266"/>
      <c r="R2192" s="953">
        <v>30000</v>
      </c>
      <c r="S2192" s="953"/>
      <c r="T2192" s="953"/>
      <c r="U2192" s="953">
        <v>29900.03</v>
      </c>
      <c r="V2192" s="953"/>
      <c r="W2192" s="953"/>
      <c r="X2192" s="1345">
        <f t="shared" si="137"/>
        <v>0.99666766666666662</v>
      </c>
      <c r="Y2192" s="1345"/>
      <c r="Z2192" s="267"/>
      <c r="AA2192" s="268"/>
      <c r="AB2192" s="268"/>
      <c r="AC2192" s="269"/>
      <c r="AD2192" s="267">
        <f t="shared" si="141"/>
        <v>29900.03</v>
      </c>
      <c r="AE2192" s="268"/>
      <c r="AF2192" s="268"/>
      <c r="AG2192" s="269"/>
    </row>
    <row r="2193" spans="1:33" s="29" customFormat="1" ht="13.5" hidden="1" customHeight="1" x14ac:dyDescent="0.2">
      <c r="A2193" s="102"/>
      <c r="B2193" s="102"/>
      <c r="C2193" s="262"/>
      <c r="D2193" s="262"/>
      <c r="E2193" s="110"/>
      <c r="F2193" s="106"/>
      <c r="G2193" s="1392">
        <v>414</v>
      </c>
      <c r="H2193" s="1392"/>
      <c r="I2193" s="264" t="s">
        <v>111</v>
      </c>
      <c r="J2193" s="265"/>
      <c r="K2193" s="265"/>
      <c r="L2193" s="265"/>
      <c r="M2193" s="265"/>
      <c r="N2193" s="265"/>
      <c r="O2193" s="265"/>
      <c r="P2193" s="265"/>
      <c r="Q2193" s="266"/>
      <c r="R2193" s="953">
        <v>0</v>
      </c>
      <c r="S2193" s="953"/>
      <c r="T2193" s="953"/>
      <c r="U2193" s="953">
        <v>0</v>
      </c>
      <c r="V2193" s="953"/>
      <c r="W2193" s="953"/>
      <c r="X2193" s="1345"/>
      <c r="Y2193" s="1345"/>
      <c r="Z2193" s="267"/>
      <c r="AA2193" s="268"/>
      <c r="AB2193" s="268"/>
      <c r="AC2193" s="269"/>
      <c r="AD2193" s="267">
        <f t="shared" si="141"/>
        <v>0</v>
      </c>
      <c r="AE2193" s="268"/>
      <c r="AF2193" s="268"/>
      <c r="AG2193" s="269"/>
    </row>
    <row r="2194" spans="1:33" s="29" customFormat="1" ht="13.5" customHeight="1" x14ac:dyDescent="0.2">
      <c r="A2194" s="102"/>
      <c r="B2194" s="102"/>
      <c r="C2194" s="262"/>
      <c r="D2194" s="262"/>
      <c r="E2194" s="110"/>
      <c r="F2194" s="106" t="s">
        <v>1163</v>
      </c>
      <c r="G2194" s="1392">
        <v>415</v>
      </c>
      <c r="H2194" s="1392"/>
      <c r="I2194" s="264" t="s">
        <v>112</v>
      </c>
      <c r="J2194" s="265"/>
      <c r="K2194" s="265"/>
      <c r="L2194" s="265"/>
      <c r="M2194" s="265"/>
      <c r="N2194" s="265"/>
      <c r="O2194" s="265"/>
      <c r="P2194" s="265"/>
      <c r="Q2194" s="266"/>
      <c r="R2194" s="953">
        <v>110000</v>
      </c>
      <c r="S2194" s="953"/>
      <c r="T2194" s="953"/>
      <c r="U2194" s="953">
        <v>105643.22</v>
      </c>
      <c r="V2194" s="953"/>
      <c r="W2194" s="953"/>
      <c r="X2194" s="1345">
        <f t="shared" si="137"/>
        <v>0.96039290909090913</v>
      </c>
      <c r="Y2194" s="1345"/>
      <c r="Z2194" s="267"/>
      <c r="AA2194" s="268"/>
      <c r="AB2194" s="268"/>
      <c r="AC2194" s="269"/>
      <c r="AD2194" s="267">
        <f t="shared" si="141"/>
        <v>105643.22</v>
      </c>
      <c r="AE2194" s="268"/>
      <c r="AF2194" s="268"/>
      <c r="AG2194" s="269"/>
    </row>
    <row r="2195" spans="1:33" s="29" customFormat="1" ht="13.5" hidden="1" customHeight="1" x14ac:dyDescent="0.2">
      <c r="A2195" s="102"/>
      <c r="B2195" s="102"/>
      <c r="C2195" s="1392"/>
      <c r="D2195" s="1392"/>
      <c r="E2195" s="110"/>
      <c r="F2195" s="122"/>
      <c r="G2195" s="1368">
        <v>416</v>
      </c>
      <c r="H2195" s="1369"/>
      <c r="I2195" s="264" t="s">
        <v>327</v>
      </c>
      <c r="J2195" s="265"/>
      <c r="K2195" s="265"/>
      <c r="L2195" s="265"/>
      <c r="M2195" s="265"/>
      <c r="N2195" s="265"/>
      <c r="O2195" s="265"/>
      <c r="P2195" s="265"/>
      <c r="Q2195" s="266"/>
      <c r="R2195" s="953"/>
      <c r="S2195" s="953"/>
      <c r="T2195" s="953"/>
      <c r="U2195" s="953"/>
      <c r="V2195" s="953"/>
      <c r="W2195" s="953"/>
      <c r="X2195" s="1345" t="e">
        <f t="shared" si="137"/>
        <v>#DIV/0!</v>
      </c>
      <c r="Y2195" s="1345"/>
      <c r="Z2195" s="267"/>
      <c r="AA2195" s="268"/>
      <c r="AB2195" s="268"/>
      <c r="AC2195" s="269"/>
      <c r="AD2195" s="267">
        <f t="shared" si="141"/>
        <v>0</v>
      </c>
      <c r="AE2195" s="268"/>
      <c r="AF2195" s="268"/>
      <c r="AG2195" s="269"/>
    </row>
    <row r="2196" spans="1:33" s="29" customFormat="1" ht="13.5" customHeight="1" x14ac:dyDescent="0.2">
      <c r="A2196" s="102"/>
      <c r="B2196" s="102"/>
      <c r="C2196" s="262"/>
      <c r="D2196" s="262"/>
      <c r="E2196" s="110"/>
      <c r="F2196" s="106" t="s">
        <v>1164</v>
      </c>
      <c r="G2196" s="1392">
        <v>421</v>
      </c>
      <c r="H2196" s="1392"/>
      <c r="I2196" s="264" t="s">
        <v>115</v>
      </c>
      <c r="J2196" s="265"/>
      <c r="K2196" s="265"/>
      <c r="L2196" s="265"/>
      <c r="M2196" s="265"/>
      <c r="N2196" s="265"/>
      <c r="O2196" s="265"/>
      <c r="P2196" s="265"/>
      <c r="Q2196" s="266"/>
      <c r="R2196" s="953">
        <v>560000</v>
      </c>
      <c r="S2196" s="953"/>
      <c r="T2196" s="953"/>
      <c r="U2196" s="953">
        <v>366763.29</v>
      </c>
      <c r="V2196" s="953"/>
      <c r="W2196" s="953"/>
      <c r="X2196" s="1345">
        <f t="shared" si="137"/>
        <v>0.65493444642857135</v>
      </c>
      <c r="Y2196" s="1345"/>
      <c r="Z2196" s="267">
        <v>15627.86</v>
      </c>
      <c r="AA2196" s="268"/>
      <c r="AB2196" s="268"/>
      <c r="AC2196" s="269"/>
      <c r="AD2196" s="267">
        <f t="shared" si="141"/>
        <v>382391.14999999997</v>
      </c>
      <c r="AE2196" s="268"/>
      <c r="AF2196" s="268"/>
      <c r="AG2196" s="269"/>
    </row>
    <row r="2197" spans="1:33" s="29" customFormat="1" ht="13.5" customHeight="1" x14ac:dyDescent="0.2">
      <c r="A2197" s="102"/>
      <c r="B2197" s="102"/>
      <c r="C2197" s="262"/>
      <c r="D2197" s="262"/>
      <c r="E2197" s="110"/>
      <c r="F2197" s="106" t="s">
        <v>1165</v>
      </c>
      <c r="G2197" s="1392">
        <v>422</v>
      </c>
      <c r="H2197" s="1392"/>
      <c r="I2197" s="264" t="s">
        <v>116</v>
      </c>
      <c r="J2197" s="265"/>
      <c r="K2197" s="265"/>
      <c r="L2197" s="265"/>
      <c r="M2197" s="265"/>
      <c r="N2197" s="265"/>
      <c r="O2197" s="265"/>
      <c r="P2197" s="265"/>
      <c r="Q2197" s="266"/>
      <c r="R2197" s="953">
        <v>160000</v>
      </c>
      <c r="S2197" s="953"/>
      <c r="T2197" s="953"/>
      <c r="U2197" s="953">
        <v>131683.82999999999</v>
      </c>
      <c r="V2197" s="953"/>
      <c r="W2197" s="953"/>
      <c r="X2197" s="1345">
        <f t="shared" si="137"/>
        <v>0.82302393749999991</v>
      </c>
      <c r="Y2197" s="1345"/>
      <c r="Z2197" s="267">
        <v>183202.98</v>
      </c>
      <c r="AA2197" s="268"/>
      <c r="AB2197" s="268"/>
      <c r="AC2197" s="269"/>
      <c r="AD2197" s="267">
        <f t="shared" si="141"/>
        <v>314886.81</v>
      </c>
      <c r="AE2197" s="268"/>
      <c r="AF2197" s="268"/>
      <c r="AG2197" s="269"/>
    </row>
    <row r="2198" spans="1:33" s="29" customFormat="1" ht="13.5" customHeight="1" x14ac:dyDescent="0.2">
      <c r="A2198" s="102"/>
      <c r="B2198" s="102"/>
      <c r="C2198" s="262"/>
      <c r="D2198" s="262"/>
      <c r="E2198" s="110"/>
      <c r="F2198" s="106" t="s">
        <v>1166</v>
      </c>
      <c r="G2198" s="1392">
        <v>423</v>
      </c>
      <c r="H2198" s="1392"/>
      <c r="I2198" s="264" t="s">
        <v>117</v>
      </c>
      <c r="J2198" s="265"/>
      <c r="K2198" s="265"/>
      <c r="L2198" s="265"/>
      <c r="M2198" s="265"/>
      <c r="N2198" s="265"/>
      <c r="O2198" s="265"/>
      <c r="P2198" s="265"/>
      <c r="Q2198" s="266"/>
      <c r="R2198" s="953">
        <v>2390000</v>
      </c>
      <c r="S2198" s="953"/>
      <c r="T2198" s="953"/>
      <c r="U2198" s="953">
        <v>2111876.81</v>
      </c>
      <c r="V2198" s="953"/>
      <c r="W2198" s="953"/>
      <c r="X2198" s="1345">
        <f t="shared" si="137"/>
        <v>0.88363046443514648</v>
      </c>
      <c r="Y2198" s="1345"/>
      <c r="Z2198" s="267">
        <v>197066.27</v>
      </c>
      <c r="AA2198" s="268"/>
      <c r="AB2198" s="268"/>
      <c r="AC2198" s="269"/>
      <c r="AD2198" s="267">
        <f t="shared" si="141"/>
        <v>2308943.08</v>
      </c>
      <c r="AE2198" s="268"/>
      <c r="AF2198" s="268"/>
      <c r="AG2198" s="269"/>
    </row>
    <row r="2199" spans="1:33" s="29" customFormat="1" ht="13.5" customHeight="1" x14ac:dyDescent="0.2">
      <c r="A2199" s="102"/>
      <c r="B2199" s="102"/>
      <c r="C2199" s="262"/>
      <c r="D2199" s="262"/>
      <c r="E2199" s="110"/>
      <c r="F2199" s="106" t="s">
        <v>1167</v>
      </c>
      <c r="G2199" s="1392">
        <v>424</v>
      </c>
      <c r="H2199" s="1392"/>
      <c r="I2199" s="264" t="s">
        <v>118</v>
      </c>
      <c r="J2199" s="265"/>
      <c r="K2199" s="265"/>
      <c r="L2199" s="265"/>
      <c r="M2199" s="265"/>
      <c r="N2199" s="265"/>
      <c r="O2199" s="265"/>
      <c r="P2199" s="265"/>
      <c r="Q2199" s="266"/>
      <c r="R2199" s="953">
        <v>1320000</v>
      </c>
      <c r="S2199" s="953"/>
      <c r="T2199" s="953"/>
      <c r="U2199" s="953">
        <v>1082814.8400000001</v>
      </c>
      <c r="V2199" s="953"/>
      <c r="W2199" s="953"/>
      <c r="X2199" s="1345">
        <f t="shared" si="137"/>
        <v>0.82031427272727275</v>
      </c>
      <c r="Y2199" s="1345"/>
      <c r="Z2199" s="267">
        <v>710498.29</v>
      </c>
      <c r="AA2199" s="268"/>
      <c r="AB2199" s="268"/>
      <c r="AC2199" s="269"/>
      <c r="AD2199" s="267">
        <f t="shared" si="141"/>
        <v>1793313.1300000001</v>
      </c>
      <c r="AE2199" s="268"/>
      <c r="AF2199" s="268"/>
      <c r="AG2199" s="269"/>
    </row>
    <row r="2200" spans="1:33" s="29" customFormat="1" ht="13.5" customHeight="1" x14ac:dyDescent="0.2">
      <c r="A2200" s="102"/>
      <c r="B2200" s="102"/>
      <c r="C2200" s="262"/>
      <c r="D2200" s="262"/>
      <c r="E2200" s="110"/>
      <c r="F2200" s="106" t="s">
        <v>1168</v>
      </c>
      <c r="G2200" s="1392">
        <v>425</v>
      </c>
      <c r="H2200" s="1392"/>
      <c r="I2200" s="264" t="s">
        <v>119</v>
      </c>
      <c r="J2200" s="265"/>
      <c r="K2200" s="265"/>
      <c r="L2200" s="265"/>
      <c r="M2200" s="265"/>
      <c r="N2200" s="265"/>
      <c r="O2200" s="265"/>
      <c r="P2200" s="265"/>
      <c r="Q2200" s="266"/>
      <c r="R2200" s="953">
        <v>400000</v>
      </c>
      <c r="S2200" s="953"/>
      <c r="T2200" s="953"/>
      <c r="U2200" s="953">
        <v>136458</v>
      </c>
      <c r="V2200" s="953"/>
      <c r="W2200" s="953"/>
      <c r="X2200" s="1345">
        <f t="shared" si="137"/>
        <v>0.34114499999999998</v>
      </c>
      <c r="Y2200" s="1345"/>
      <c r="Z2200" s="267">
        <v>6000</v>
      </c>
      <c r="AA2200" s="268"/>
      <c r="AB2200" s="268"/>
      <c r="AC2200" s="269"/>
      <c r="AD2200" s="267">
        <f t="shared" si="141"/>
        <v>142458</v>
      </c>
      <c r="AE2200" s="268"/>
      <c r="AF2200" s="268"/>
      <c r="AG2200" s="269"/>
    </row>
    <row r="2201" spans="1:33" s="29" customFormat="1" ht="13.5" customHeight="1" x14ac:dyDescent="0.2">
      <c r="A2201" s="102"/>
      <c r="B2201" s="102"/>
      <c r="C2201" s="262"/>
      <c r="D2201" s="262"/>
      <c r="E2201" s="110"/>
      <c r="F2201" s="106" t="s">
        <v>1169</v>
      </c>
      <c r="G2201" s="1392">
        <v>426</v>
      </c>
      <c r="H2201" s="1392"/>
      <c r="I2201" s="264" t="s">
        <v>120</v>
      </c>
      <c r="J2201" s="265"/>
      <c r="K2201" s="265"/>
      <c r="L2201" s="265"/>
      <c r="M2201" s="265"/>
      <c r="N2201" s="265"/>
      <c r="O2201" s="265"/>
      <c r="P2201" s="265"/>
      <c r="Q2201" s="266"/>
      <c r="R2201" s="953">
        <v>360000</v>
      </c>
      <c r="S2201" s="953"/>
      <c r="T2201" s="953"/>
      <c r="U2201" s="953">
        <v>280520.96000000002</v>
      </c>
      <c r="V2201" s="953"/>
      <c r="W2201" s="953"/>
      <c r="X2201" s="1345">
        <f t="shared" si="137"/>
        <v>0.77922488888888897</v>
      </c>
      <c r="Y2201" s="1345"/>
      <c r="Z2201" s="267">
        <v>288050.31</v>
      </c>
      <c r="AA2201" s="268"/>
      <c r="AB2201" s="268"/>
      <c r="AC2201" s="269"/>
      <c r="AD2201" s="267">
        <f t="shared" si="141"/>
        <v>568571.27</v>
      </c>
      <c r="AE2201" s="268"/>
      <c r="AF2201" s="268"/>
      <c r="AG2201" s="269"/>
    </row>
    <row r="2202" spans="1:33" s="29" customFormat="1" ht="13.5" customHeight="1" x14ac:dyDescent="0.2">
      <c r="A2202" s="102"/>
      <c r="B2202" s="102"/>
      <c r="C2202" s="262"/>
      <c r="D2202" s="262"/>
      <c r="E2202" s="110"/>
      <c r="F2202" s="106" t="s">
        <v>1170</v>
      </c>
      <c r="G2202" s="1392">
        <v>482</v>
      </c>
      <c r="H2202" s="1392"/>
      <c r="I2202" s="264" t="s">
        <v>131</v>
      </c>
      <c r="J2202" s="265"/>
      <c r="K2202" s="265"/>
      <c r="L2202" s="265"/>
      <c r="M2202" s="265"/>
      <c r="N2202" s="265"/>
      <c r="O2202" s="265"/>
      <c r="P2202" s="265"/>
      <c r="Q2202" s="266"/>
      <c r="R2202" s="953">
        <v>10000</v>
      </c>
      <c r="S2202" s="953"/>
      <c r="T2202" s="953"/>
      <c r="U2202" s="953">
        <v>0</v>
      </c>
      <c r="V2202" s="953"/>
      <c r="W2202" s="953"/>
      <c r="X2202" s="1345">
        <f t="shared" si="137"/>
        <v>0</v>
      </c>
      <c r="Y2202" s="1345"/>
      <c r="Z2202" s="267">
        <v>1570</v>
      </c>
      <c r="AA2202" s="268"/>
      <c r="AB2202" s="268"/>
      <c r="AC2202" s="269"/>
      <c r="AD2202" s="267">
        <f t="shared" si="141"/>
        <v>1570</v>
      </c>
      <c r="AE2202" s="268"/>
      <c r="AF2202" s="268"/>
      <c r="AG2202" s="269"/>
    </row>
    <row r="2203" spans="1:33" s="29" customFormat="1" ht="13.5" customHeight="1" x14ac:dyDescent="0.2">
      <c r="A2203" s="102"/>
      <c r="B2203" s="102"/>
      <c r="C2203" s="262"/>
      <c r="D2203" s="262"/>
      <c r="E2203" s="110"/>
      <c r="F2203" s="106" t="s">
        <v>1171</v>
      </c>
      <c r="G2203" s="1392">
        <v>512</v>
      </c>
      <c r="H2203" s="1392"/>
      <c r="I2203" s="264" t="s">
        <v>139</v>
      </c>
      <c r="J2203" s="265"/>
      <c r="K2203" s="265"/>
      <c r="L2203" s="265"/>
      <c r="M2203" s="265"/>
      <c r="N2203" s="265"/>
      <c r="O2203" s="265"/>
      <c r="P2203" s="265"/>
      <c r="Q2203" s="266"/>
      <c r="R2203" s="953">
        <v>163000</v>
      </c>
      <c r="S2203" s="953"/>
      <c r="T2203" s="953"/>
      <c r="U2203" s="953">
        <v>97070</v>
      </c>
      <c r="V2203" s="953"/>
      <c r="W2203" s="953"/>
      <c r="X2203" s="1345">
        <f t="shared" si="137"/>
        <v>0.59552147239263808</v>
      </c>
      <c r="Y2203" s="1345"/>
      <c r="Z2203" s="267">
        <v>50000</v>
      </c>
      <c r="AA2203" s="268"/>
      <c r="AB2203" s="268"/>
      <c r="AC2203" s="269"/>
      <c r="AD2203" s="267">
        <f t="shared" si="141"/>
        <v>147070</v>
      </c>
      <c r="AE2203" s="268"/>
      <c r="AF2203" s="268"/>
      <c r="AG2203" s="269"/>
    </row>
    <row r="2204" spans="1:33" s="29" customFormat="1" ht="13.5" customHeight="1" x14ac:dyDescent="0.2">
      <c r="A2204" s="102"/>
      <c r="B2204" s="102"/>
      <c r="C2204" s="262"/>
      <c r="D2204" s="262"/>
      <c r="E2204" s="110"/>
      <c r="F2204" s="106"/>
      <c r="G2204" s="1392"/>
      <c r="H2204" s="1392"/>
      <c r="I2204" s="264" t="s">
        <v>619</v>
      </c>
      <c r="J2204" s="265"/>
      <c r="K2204" s="265"/>
      <c r="L2204" s="265"/>
      <c r="M2204" s="265"/>
      <c r="N2204" s="265"/>
      <c r="O2204" s="265"/>
      <c r="P2204" s="265"/>
      <c r="Q2204" s="266"/>
      <c r="R2204" s="953"/>
      <c r="S2204" s="953"/>
      <c r="T2204" s="953"/>
      <c r="U2204" s="953"/>
      <c r="V2204" s="953"/>
      <c r="W2204" s="953"/>
      <c r="X2204" s="268"/>
      <c r="Y2204" s="268"/>
      <c r="Z2204" s="267"/>
      <c r="AA2204" s="268"/>
      <c r="AB2204" s="268"/>
      <c r="AC2204" s="269"/>
      <c r="AD2204" s="267"/>
      <c r="AE2204" s="268"/>
      <c r="AF2204" s="268"/>
      <c r="AG2204" s="269"/>
    </row>
    <row r="2205" spans="1:33" s="29" customFormat="1" ht="13.5" customHeight="1" x14ac:dyDescent="0.2">
      <c r="A2205" s="102"/>
      <c r="B2205" s="102"/>
      <c r="C2205" s="262"/>
      <c r="D2205" s="262"/>
      <c r="E2205" s="110"/>
      <c r="F2205" s="106"/>
      <c r="G2205" s="263" t="s">
        <v>313</v>
      </c>
      <c r="H2205" s="263"/>
      <c r="I2205" s="264" t="s">
        <v>314</v>
      </c>
      <c r="J2205" s="265"/>
      <c r="K2205" s="265"/>
      <c r="L2205" s="265"/>
      <c r="M2205" s="265"/>
      <c r="N2205" s="265"/>
      <c r="O2205" s="265"/>
      <c r="P2205" s="265"/>
      <c r="Q2205" s="266"/>
      <c r="R2205" s="953">
        <v>7836500</v>
      </c>
      <c r="S2205" s="953"/>
      <c r="T2205" s="953"/>
      <c r="U2205" s="953">
        <v>6675771.2999999998</v>
      </c>
      <c r="V2205" s="953"/>
      <c r="W2205" s="953"/>
      <c r="X2205" s="1345">
        <f t="shared" si="137"/>
        <v>0.85188174567727937</v>
      </c>
      <c r="Y2205" s="1345"/>
      <c r="Z2205" s="267"/>
      <c r="AA2205" s="268"/>
      <c r="AB2205" s="268"/>
      <c r="AC2205" s="269"/>
      <c r="AD2205" s="267">
        <f t="shared" si="141"/>
        <v>6675771.2999999998</v>
      </c>
      <c r="AE2205" s="268"/>
      <c r="AF2205" s="268"/>
      <c r="AG2205" s="269"/>
    </row>
    <row r="2206" spans="1:33" s="29" customFormat="1" ht="13.5" customHeight="1" x14ac:dyDescent="0.2">
      <c r="A2206" s="102"/>
      <c r="B2206" s="102"/>
      <c r="C2206" s="262"/>
      <c r="D2206" s="262"/>
      <c r="E2206" s="110"/>
      <c r="F2206" s="106"/>
      <c r="G2206" s="263" t="s">
        <v>580</v>
      </c>
      <c r="H2206" s="263"/>
      <c r="I2206" s="264" t="s">
        <v>592</v>
      </c>
      <c r="J2206" s="265"/>
      <c r="K2206" s="265"/>
      <c r="L2206" s="265"/>
      <c r="M2206" s="265"/>
      <c r="N2206" s="265"/>
      <c r="O2206" s="265"/>
      <c r="P2206" s="265"/>
      <c r="Q2206" s="266"/>
      <c r="R2206" s="953"/>
      <c r="S2206" s="953"/>
      <c r="T2206" s="953"/>
      <c r="U2206" s="953"/>
      <c r="V2206" s="953"/>
      <c r="W2206" s="953"/>
      <c r="X2206" s="1345"/>
      <c r="Y2206" s="1345"/>
      <c r="Z2206" s="267">
        <v>1385366.11</v>
      </c>
      <c r="AA2206" s="268"/>
      <c r="AB2206" s="268"/>
      <c r="AC2206" s="269"/>
      <c r="AD2206" s="267">
        <f t="shared" ref="AD2206:AD2208" si="142">U2206+Z2206</f>
        <v>1385366.11</v>
      </c>
      <c r="AE2206" s="268"/>
      <c r="AF2206" s="268"/>
      <c r="AG2206" s="269"/>
    </row>
    <row r="2207" spans="1:33" s="29" customFormat="1" ht="13.5" customHeight="1" x14ac:dyDescent="0.2">
      <c r="A2207" s="102"/>
      <c r="B2207" s="102"/>
      <c r="C2207" s="262"/>
      <c r="D2207" s="262"/>
      <c r="E2207" s="110"/>
      <c r="F2207" s="106"/>
      <c r="G2207" s="263" t="s">
        <v>581</v>
      </c>
      <c r="H2207" s="263"/>
      <c r="I2207" s="267" t="s">
        <v>582</v>
      </c>
      <c r="J2207" s="268"/>
      <c r="K2207" s="268"/>
      <c r="L2207" s="268"/>
      <c r="M2207" s="268"/>
      <c r="N2207" s="268"/>
      <c r="O2207" s="268"/>
      <c r="P2207" s="268"/>
      <c r="Q2207" s="269"/>
      <c r="R2207" s="953"/>
      <c r="S2207" s="953"/>
      <c r="T2207" s="953"/>
      <c r="U2207" s="953"/>
      <c r="V2207" s="953"/>
      <c r="W2207" s="953"/>
      <c r="X2207" s="1345"/>
      <c r="Y2207" s="1345"/>
      <c r="Z2207" s="267"/>
      <c r="AA2207" s="268"/>
      <c r="AB2207" s="268"/>
      <c r="AC2207" s="269"/>
      <c r="AD2207" s="267"/>
      <c r="AE2207" s="268"/>
      <c r="AF2207" s="268"/>
      <c r="AG2207" s="269"/>
    </row>
    <row r="2208" spans="1:33" s="29" customFormat="1" ht="13.5" customHeight="1" x14ac:dyDescent="0.2">
      <c r="A2208" s="102"/>
      <c r="B2208" s="102"/>
      <c r="C2208" s="262"/>
      <c r="D2208" s="262"/>
      <c r="E2208" s="110"/>
      <c r="F2208" s="106"/>
      <c r="G2208" s="263" t="s">
        <v>361</v>
      </c>
      <c r="H2208" s="263"/>
      <c r="I2208" s="267" t="s">
        <v>1366</v>
      </c>
      <c r="J2208" s="268"/>
      <c r="K2208" s="268"/>
      <c r="L2208" s="268"/>
      <c r="M2208" s="268"/>
      <c r="N2208" s="268"/>
      <c r="O2208" s="268"/>
      <c r="P2208" s="268"/>
      <c r="Q2208" s="269"/>
      <c r="R2208" s="953">
        <v>1180000</v>
      </c>
      <c r="S2208" s="953"/>
      <c r="T2208" s="953"/>
      <c r="U2208" s="953">
        <v>1180000</v>
      </c>
      <c r="V2208" s="953"/>
      <c r="W2208" s="953"/>
      <c r="X2208" s="1345">
        <f t="shared" si="137"/>
        <v>1</v>
      </c>
      <c r="Y2208" s="1345"/>
      <c r="Z2208" s="267"/>
      <c r="AA2208" s="268"/>
      <c r="AB2208" s="268"/>
      <c r="AC2208" s="269"/>
      <c r="AD2208" s="267">
        <f t="shared" si="142"/>
        <v>1180000</v>
      </c>
      <c r="AE2208" s="268"/>
      <c r="AF2208" s="268"/>
      <c r="AG2208" s="269"/>
    </row>
    <row r="2209" spans="1:33" s="29" customFormat="1" ht="13.5" customHeight="1" x14ac:dyDescent="0.2">
      <c r="A2209" s="102"/>
      <c r="B2209" s="102"/>
      <c r="C2209" s="262"/>
      <c r="D2209" s="262"/>
      <c r="E2209" s="110"/>
      <c r="F2209" s="106"/>
      <c r="G2209" s="263" t="s">
        <v>589</v>
      </c>
      <c r="H2209" s="263"/>
      <c r="I2209" s="1542" t="s">
        <v>590</v>
      </c>
      <c r="J2209" s="1543"/>
      <c r="K2209" s="1543"/>
      <c r="L2209" s="1543"/>
      <c r="M2209" s="1543"/>
      <c r="N2209" s="1543"/>
      <c r="O2209" s="1543"/>
      <c r="P2209" s="1543"/>
      <c r="Q2209" s="1544"/>
      <c r="R2209" s="953"/>
      <c r="S2209" s="953"/>
      <c r="T2209" s="953"/>
      <c r="U2209" s="953"/>
      <c r="V2209" s="953"/>
      <c r="W2209" s="953"/>
      <c r="X2209" s="1345"/>
      <c r="Y2209" s="1345"/>
      <c r="Z2209" s="267">
        <v>66649.600000000006</v>
      </c>
      <c r="AA2209" s="268"/>
      <c r="AB2209" s="268"/>
      <c r="AC2209" s="269"/>
      <c r="AD2209" s="267">
        <f t="shared" ref="AD2209" si="143">U2209+Z2209</f>
        <v>66649.600000000006</v>
      </c>
      <c r="AE2209" s="268"/>
      <c r="AF2209" s="268"/>
      <c r="AG2209" s="269"/>
    </row>
    <row r="2210" spans="1:33" s="29" customFormat="1" ht="13.5" customHeight="1" x14ac:dyDescent="0.2">
      <c r="A2210" s="102"/>
      <c r="B2210" s="102"/>
      <c r="C2210" s="262"/>
      <c r="D2210" s="262"/>
      <c r="E2210" s="110"/>
      <c r="F2210" s="106"/>
      <c r="G2210" s="1384"/>
      <c r="H2210" s="1384"/>
      <c r="I2210" s="1034" t="s">
        <v>620</v>
      </c>
      <c r="J2210" s="1035"/>
      <c r="K2210" s="1035"/>
      <c r="L2210" s="1035"/>
      <c r="M2210" s="1035"/>
      <c r="N2210" s="1035"/>
      <c r="O2210" s="1035"/>
      <c r="P2210" s="1035"/>
      <c r="Q2210" s="1036"/>
      <c r="R2210" s="1401">
        <f>R2205+R2208</f>
        <v>9016500</v>
      </c>
      <c r="S2210" s="1401"/>
      <c r="T2210" s="1401"/>
      <c r="U2210" s="1401">
        <f>U2205+U2208</f>
        <v>7855771.2999999998</v>
      </c>
      <c r="V2210" s="1401"/>
      <c r="W2210" s="1401"/>
      <c r="X2210" s="1386">
        <f t="shared" si="137"/>
        <v>0.8712661564908778</v>
      </c>
      <c r="Y2210" s="1386"/>
      <c r="Z2210" s="991">
        <f>SUM(Z2206:AC2209)</f>
        <v>1452015.7100000002</v>
      </c>
      <c r="AA2210" s="992"/>
      <c r="AB2210" s="992"/>
      <c r="AC2210" s="993"/>
      <c r="AD2210" s="991">
        <f t="shared" si="141"/>
        <v>9307787.0099999998</v>
      </c>
      <c r="AE2210" s="992"/>
      <c r="AF2210" s="992"/>
      <c r="AG2210" s="993"/>
    </row>
    <row r="2211" spans="1:33" s="29" customFormat="1" ht="13.5" customHeight="1" x14ac:dyDescent="0.2">
      <c r="A2211" s="102"/>
      <c r="B2211" s="102"/>
      <c r="C2211" s="262"/>
      <c r="D2211" s="262"/>
      <c r="E2211" s="110"/>
      <c r="F2211" s="106"/>
      <c r="G2211" s="1392"/>
      <c r="H2211" s="1392"/>
      <c r="I2211" s="264"/>
      <c r="J2211" s="265"/>
      <c r="K2211" s="265"/>
      <c r="L2211" s="265"/>
      <c r="M2211" s="265"/>
      <c r="N2211" s="265"/>
      <c r="O2211" s="265"/>
      <c r="P2211" s="265"/>
      <c r="Q2211" s="266"/>
      <c r="R2211" s="1401"/>
      <c r="S2211" s="1401"/>
      <c r="T2211" s="1401"/>
      <c r="U2211" s="1401"/>
      <c r="V2211" s="1401"/>
      <c r="W2211" s="1401"/>
      <c r="X2211" s="992"/>
      <c r="Y2211" s="992"/>
      <c r="Z2211" s="991"/>
      <c r="AA2211" s="992"/>
      <c r="AB2211" s="992"/>
      <c r="AC2211" s="993"/>
      <c r="AD2211" s="991"/>
      <c r="AE2211" s="992"/>
      <c r="AF2211" s="992"/>
      <c r="AG2211" s="993"/>
    </row>
    <row r="2212" spans="1:33" s="29" customFormat="1" ht="13.5" customHeight="1" x14ac:dyDescent="0.2">
      <c r="A2212" s="49">
        <v>5</v>
      </c>
      <c r="B2212" s="49">
        <v>5</v>
      </c>
      <c r="C2212" s="1723"/>
      <c r="D2212" s="1723"/>
      <c r="E2212" s="133"/>
      <c r="F2212" s="119"/>
      <c r="G2212" s="1569"/>
      <c r="H2212" s="1569"/>
      <c r="I2212" s="965" t="s">
        <v>596</v>
      </c>
      <c r="J2212" s="966"/>
      <c r="K2212" s="966"/>
      <c r="L2212" s="966"/>
      <c r="M2212" s="966"/>
      <c r="N2212" s="966"/>
      <c r="O2212" s="966"/>
      <c r="P2212" s="966"/>
      <c r="Q2212" s="967"/>
      <c r="R2212" s="1653"/>
      <c r="S2212" s="1653"/>
      <c r="T2212" s="1653"/>
      <c r="U2212" s="1653"/>
      <c r="V2212" s="1653"/>
      <c r="W2212" s="1653"/>
      <c r="X2212" s="1655"/>
      <c r="Y2212" s="1655"/>
      <c r="Z2212" s="2116"/>
      <c r="AA2212" s="1655"/>
      <c r="AB2212" s="1655"/>
      <c r="AC2212" s="2117"/>
      <c r="AD2212" s="2116"/>
      <c r="AE2212" s="1655"/>
      <c r="AF2212" s="1655"/>
      <c r="AG2212" s="2117"/>
    </row>
    <row r="2213" spans="1:33" s="29" customFormat="1" ht="13.5" customHeight="1" x14ac:dyDescent="0.2">
      <c r="A2213" s="46"/>
      <c r="B2213" s="112"/>
      <c r="C2213" s="1567" t="s">
        <v>911</v>
      </c>
      <c r="D2213" s="1567"/>
      <c r="E2213" s="112"/>
      <c r="F2213" s="118"/>
      <c r="G2213" s="1568"/>
      <c r="H2213" s="1568"/>
      <c r="I2213" s="976" t="s">
        <v>465</v>
      </c>
      <c r="J2213" s="977"/>
      <c r="K2213" s="977"/>
      <c r="L2213" s="977"/>
      <c r="M2213" s="977"/>
      <c r="N2213" s="977"/>
      <c r="O2213" s="977"/>
      <c r="P2213" s="977"/>
      <c r="Q2213" s="978"/>
      <c r="R2213" s="1654"/>
      <c r="S2213" s="1654"/>
      <c r="T2213" s="1654"/>
      <c r="U2213" s="1654"/>
      <c r="V2213" s="1654"/>
      <c r="W2213" s="1654"/>
      <c r="X2213" s="969"/>
      <c r="Y2213" s="969"/>
      <c r="Z2213" s="968"/>
      <c r="AA2213" s="969"/>
      <c r="AB2213" s="969"/>
      <c r="AC2213" s="970"/>
      <c r="AD2213" s="968"/>
      <c r="AE2213" s="969"/>
      <c r="AF2213" s="969"/>
      <c r="AG2213" s="970"/>
    </row>
    <row r="2214" spans="1:33" s="29" customFormat="1" ht="27" customHeight="1" x14ac:dyDescent="0.2">
      <c r="A2214" s="102"/>
      <c r="B2214" s="108"/>
      <c r="C2214" s="1385" t="s">
        <v>957</v>
      </c>
      <c r="D2214" s="1385"/>
      <c r="E2214" s="130"/>
      <c r="F2214" s="106"/>
      <c r="G2214" s="1398"/>
      <c r="H2214" s="1398"/>
      <c r="I2214" s="1034" t="s">
        <v>1275</v>
      </c>
      <c r="J2214" s="1035"/>
      <c r="K2214" s="1035"/>
      <c r="L2214" s="1035"/>
      <c r="M2214" s="1035"/>
      <c r="N2214" s="1035"/>
      <c r="O2214" s="1035"/>
      <c r="P2214" s="1035"/>
      <c r="Q2214" s="1036"/>
      <c r="R2214" s="953"/>
      <c r="S2214" s="953"/>
      <c r="T2214" s="953"/>
      <c r="U2214" s="953"/>
      <c r="V2214" s="953"/>
      <c r="W2214" s="953"/>
      <c r="X2214" s="268"/>
      <c r="Y2214" s="268"/>
      <c r="Z2214" s="267"/>
      <c r="AA2214" s="268"/>
      <c r="AB2214" s="268"/>
      <c r="AC2214" s="269"/>
      <c r="AD2214" s="267"/>
      <c r="AE2214" s="268"/>
      <c r="AF2214" s="268"/>
      <c r="AG2214" s="269"/>
    </row>
    <row r="2215" spans="1:33" s="29" customFormat="1" ht="13.5" customHeight="1" x14ac:dyDescent="0.2">
      <c r="A2215" s="102"/>
      <c r="B2215" s="102"/>
      <c r="C2215" s="262"/>
      <c r="D2215" s="262"/>
      <c r="E2215" s="128" t="s">
        <v>162</v>
      </c>
      <c r="F2215" s="42"/>
      <c r="G2215" s="972"/>
      <c r="H2215" s="972"/>
      <c r="I2215" s="961" t="s">
        <v>468</v>
      </c>
      <c r="J2215" s="962"/>
      <c r="K2215" s="962"/>
      <c r="L2215" s="962"/>
      <c r="M2215" s="962"/>
      <c r="N2215" s="962"/>
      <c r="O2215" s="962"/>
      <c r="P2215" s="962"/>
      <c r="Q2215" s="963"/>
      <c r="R2215" s="953"/>
      <c r="S2215" s="953"/>
      <c r="T2215" s="953"/>
      <c r="U2215" s="953"/>
      <c r="V2215" s="953"/>
      <c r="W2215" s="953"/>
      <c r="X2215" s="268"/>
      <c r="Y2215" s="268"/>
      <c r="Z2215" s="267"/>
      <c r="AA2215" s="268"/>
      <c r="AB2215" s="268"/>
      <c r="AC2215" s="269"/>
      <c r="AD2215" s="267"/>
      <c r="AE2215" s="268"/>
      <c r="AF2215" s="268"/>
      <c r="AG2215" s="269"/>
    </row>
    <row r="2216" spans="1:33" s="29" customFormat="1" ht="13.5" customHeight="1" x14ac:dyDescent="0.2">
      <c r="A2216" s="102"/>
      <c r="B2216" s="102"/>
      <c r="C2216" s="262"/>
      <c r="D2216" s="262"/>
      <c r="E2216" s="110"/>
      <c r="F2216" s="106" t="s">
        <v>1172</v>
      </c>
      <c r="G2216" s="1392">
        <v>411</v>
      </c>
      <c r="H2216" s="1392"/>
      <c r="I2216" s="264" t="s">
        <v>108</v>
      </c>
      <c r="J2216" s="265"/>
      <c r="K2216" s="265"/>
      <c r="L2216" s="265"/>
      <c r="M2216" s="265"/>
      <c r="N2216" s="265"/>
      <c r="O2216" s="265"/>
      <c r="P2216" s="265"/>
      <c r="Q2216" s="266"/>
      <c r="R2216" s="953">
        <v>21028680.620000001</v>
      </c>
      <c r="S2216" s="953"/>
      <c r="T2216" s="953"/>
      <c r="U2216" s="953">
        <v>18251309.550000001</v>
      </c>
      <c r="V2216" s="953"/>
      <c r="W2216" s="953"/>
      <c r="X2216" s="1345">
        <f t="shared" ref="X2216:X2274" si="144">(U2216/R2216)</f>
        <v>0.86792461590012959</v>
      </c>
      <c r="Y2216" s="1345"/>
      <c r="Z2216" s="267"/>
      <c r="AA2216" s="268"/>
      <c r="AB2216" s="268"/>
      <c r="AC2216" s="269"/>
      <c r="AD2216" s="267">
        <f t="shared" si="141"/>
        <v>18251309.550000001</v>
      </c>
      <c r="AE2216" s="268"/>
      <c r="AF2216" s="268"/>
      <c r="AG2216" s="269"/>
    </row>
    <row r="2217" spans="1:33" s="29" customFormat="1" ht="13.5" customHeight="1" x14ac:dyDescent="0.2">
      <c r="A2217" s="102"/>
      <c r="B2217" s="102"/>
      <c r="C2217" s="262"/>
      <c r="D2217" s="262"/>
      <c r="E2217" s="110"/>
      <c r="F2217" s="106" t="s">
        <v>1173</v>
      </c>
      <c r="G2217" s="1392">
        <v>412</v>
      </c>
      <c r="H2217" s="1392"/>
      <c r="I2217" s="1542" t="s">
        <v>109</v>
      </c>
      <c r="J2217" s="1543"/>
      <c r="K2217" s="1543"/>
      <c r="L2217" s="1543"/>
      <c r="M2217" s="1543"/>
      <c r="N2217" s="1543"/>
      <c r="O2217" s="1543"/>
      <c r="P2217" s="1543"/>
      <c r="Q2217" s="1544"/>
      <c r="R2217" s="953">
        <v>3185987.64</v>
      </c>
      <c r="S2217" s="953"/>
      <c r="T2217" s="953"/>
      <c r="U2217" s="953">
        <v>2765073.66</v>
      </c>
      <c r="V2217" s="953"/>
      <c r="W2217" s="953"/>
      <c r="X2217" s="1345">
        <f t="shared" si="144"/>
        <v>0.86788587164763764</v>
      </c>
      <c r="Y2217" s="1345"/>
      <c r="Z2217" s="267"/>
      <c r="AA2217" s="268"/>
      <c r="AB2217" s="268"/>
      <c r="AC2217" s="269"/>
      <c r="AD2217" s="267">
        <f t="shared" si="141"/>
        <v>2765073.66</v>
      </c>
      <c r="AE2217" s="268"/>
      <c r="AF2217" s="268"/>
      <c r="AG2217" s="269"/>
    </row>
    <row r="2218" spans="1:33" s="29" customFormat="1" ht="13.5" customHeight="1" x14ac:dyDescent="0.2">
      <c r="A2218" s="102"/>
      <c r="B2218" s="102"/>
      <c r="C2218" s="262"/>
      <c r="D2218" s="262"/>
      <c r="E2218" s="110"/>
      <c r="F2218" s="106" t="s">
        <v>1174</v>
      </c>
      <c r="G2218" s="1392">
        <v>415</v>
      </c>
      <c r="H2218" s="1392"/>
      <c r="I2218" s="264" t="s">
        <v>112</v>
      </c>
      <c r="J2218" s="265"/>
      <c r="K2218" s="265"/>
      <c r="L2218" s="265"/>
      <c r="M2218" s="265"/>
      <c r="N2218" s="265"/>
      <c r="O2218" s="265"/>
      <c r="P2218" s="265"/>
      <c r="Q2218" s="266"/>
      <c r="R2218" s="953">
        <v>220000</v>
      </c>
      <c r="S2218" s="953"/>
      <c r="T2218" s="953"/>
      <c r="U2218" s="953">
        <v>144075.95000000001</v>
      </c>
      <c r="V2218" s="953"/>
      <c r="W2218" s="953"/>
      <c r="X2218" s="1345">
        <f t="shared" si="144"/>
        <v>0.65489068181818189</v>
      </c>
      <c r="Y2218" s="1345"/>
      <c r="Z2218" s="267"/>
      <c r="AA2218" s="268"/>
      <c r="AB2218" s="268"/>
      <c r="AC2218" s="269"/>
      <c r="AD2218" s="267">
        <f t="shared" si="141"/>
        <v>144075.95000000001</v>
      </c>
      <c r="AE2218" s="268"/>
      <c r="AF2218" s="268"/>
      <c r="AG2218" s="269"/>
    </row>
    <row r="2219" spans="1:33" s="29" customFormat="1" ht="13.5" customHeight="1" x14ac:dyDescent="0.2">
      <c r="A2219" s="102"/>
      <c r="B2219" s="102"/>
      <c r="C2219" s="262"/>
      <c r="D2219" s="262"/>
      <c r="E2219" s="110"/>
      <c r="F2219" s="106" t="s">
        <v>1175</v>
      </c>
      <c r="G2219" s="1392">
        <v>421</v>
      </c>
      <c r="H2219" s="1392"/>
      <c r="I2219" s="264" t="s">
        <v>115</v>
      </c>
      <c r="J2219" s="265"/>
      <c r="K2219" s="265"/>
      <c r="L2219" s="265"/>
      <c r="M2219" s="265"/>
      <c r="N2219" s="265"/>
      <c r="O2219" s="265"/>
      <c r="P2219" s="265"/>
      <c r="Q2219" s="266"/>
      <c r="R2219" s="953">
        <v>1139190</v>
      </c>
      <c r="S2219" s="953"/>
      <c r="T2219" s="953"/>
      <c r="U2219" s="953">
        <v>894071.23</v>
      </c>
      <c r="V2219" s="953"/>
      <c r="W2219" s="953"/>
      <c r="X2219" s="1345">
        <f t="shared" si="144"/>
        <v>0.78483065160333221</v>
      </c>
      <c r="Y2219" s="1345"/>
      <c r="Z2219" s="267">
        <v>18650.86</v>
      </c>
      <c r="AA2219" s="268"/>
      <c r="AB2219" s="268"/>
      <c r="AC2219" s="269"/>
      <c r="AD2219" s="267">
        <f t="shared" si="141"/>
        <v>912722.09</v>
      </c>
      <c r="AE2219" s="268"/>
      <c r="AF2219" s="268"/>
      <c r="AG2219" s="269"/>
    </row>
    <row r="2220" spans="1:33" s="29" customFormat="1" ht="13.5" customHeight="1" x14ac:dyDescent="0.2">
      <c r="A2220" s="102"/>
      <c r="B2220" s="102"/>
      <c r="C2220" s="262"/>
      <c r="D2220" s="262"/>
      <c r="E2220" s="110"/>
      <c r="F2220" s="106" t="s">
        <v>1176</v>
      </c>
      <c r="G2220" s="1392">
        <v>422</v>
      </c>
      <c r="H2220" s="1392"/>
      <c r="I2220" s="264" t="s">
        <v>116</v>
      </c>
      <c r="J2220" s="265"/>
      <c r="K2220" s="265"/>
      <c r="L2220" s="265"/>
      <c r="M2220" s="265"/>
      <c r="N2220" s="265"/>
      <c r="O2220" s="265"/>
      <c r="P2220" s="265"/>
      <c r="Q2220" s="266"/>
      <c r="R2220" s="953">
        <v>5000</v>
      </c>
      <c r="S2220" s="953"/>
      <c r="T2220" s="953"/>
      <c r="U2220" s="953">
        <v>0</v>
      </c>
      <c r="V2220" s="953"/>
      <c r="W2220" s="953"/>
      <c r="X2220" s="1345">
        <f t="shared" si="144"/>
        <v>0</v>
      </c>
      <c r="Y2220" s="1345"/>
      <c r="Z2220" s="267"/>
      <c r="AA2220" s="268"/>
      <c r="AB2220" s="268"/>
      <c r="AC2220" s="269"/>
      <c r="AD2220" s="267">
        <f t="shared" si="141"/>
        <v>0</v>
      </c>
      <c r="AE2220" s="268"/>
      <c r="AF2220" s="268"/>
      <c r="AG2220" s="269"/>
    </row>
    <row r="2221" spans="1:33" s="29" customFormat="1" ht="13.5" customHeight="1" x14ac:dyDescent="0.2">
      <c r="A2221" s="102"/>
      <c r="B2221" s="102"/>
      <c r="C2221" s="262"/>
      <c r="D2221" s="262"/>
      <c r="E2221" s="110"/>
      <c r="F2221" s="106" t="s">
        <v>1177</v>
      </c>
      <c r="G2221" s="1392">
        <v>423</v>
      </c>
      <c r="H2221" s="1392"/>
      <c r="I2221" s="264" t="s">
        <v>117</v>
      </c>
      <c r="J2221" s="265"/>
      <c r="K2221" s="265"/>
      <c r="L2221" s="265"/>
      <c r="M2221" s="265"/>
      <c r="N2221" s="265"/>
      <c r="O2221" s="265"/>
      <c r="P2221" s="265"/>
      <c r="Q2221" s="266"/>
      <c r="R2221" s="953">
        <v>10619500</v>
      </c>
      <c r="S2221" s="953"/>
      <c r="T2221" s="953"/>
      <c r="U2221" s="953">
        <v>9702540.7100000009</v>
      </c>
      <c r="V2221" s="953"/>
      <c r="W2221" s="953"/>
      <c r="X2221" s="1345">
        <f t="shared" si="144"/>
        <v>0.91365325203634828</v>
      </c>
      <c r="Y2221" s="1345"/>
      <c r="Z2221" s="267">
        <v>1671867.24</v>
      </c>
      <c r="AA2221" s="268"/>
      <c r="AB2221" s="268"/>
      <c r="AC2221" s="269"/>
      <c r="AD2221" s="267">
        <f t="shared" si="141"/>
        <v>11374407.950000001</v>
      </c>
      <c r="AE2221" s="268"/>
      <c r="AF2221" s="268"/>
      <c r="AG2221" s="269"/>
    </row>
    <row r="2222" spans="1:33" s="29" customFormat="1" ht="13.5" customHeight="1" x14ac:dyDescent="0.2">
      <c r="A2222" s="102"/>
      <c r="B2222" s="102"/>
      <c r="C2222" s="262"/>
      <c r="D2222" s="262"/>
      <c r="E2222" s="110"/>
      <c r="F2222" s="106" t="s">
        <v>1178</v>
      </c>
      <c r="G2222" s="1392">
        <v>424</v>
      </c>
      <c r="H2222" s="1392"/>
      <c r="I2222" s="264" t="s">
        <v>118</v>
      </c>
      <c r="J2222" s="265"/>
      <c r="K2222" s="265"/>
      <c r="L2222" s="265"/>
      <c r="M2222" s="265"/>
      <c r="N2222" s="265"/>
      <c r="O2222" s="265"/>
      <c r="P2222" s="265"/>
      <c r="Q2222" s="266"/>
      <c r="R2222" s="953">
        <v>238800</v>
      </c>
      <c r="S2222" s="953"/>
      <c r="T2222" s="953"/>
      <c r="U2222" s="953">
        <v>204953.60000000001</v>
      </c>
      <c r="V2222" s="953"/>
      <c r="W2222" s="953"/>
      <c r="X2222" s="1345">
        <f t="shared" si="144"/>
        <v>0.85826465661641549</v>
      </c>
      <c r="Y2222" s="1345"/>
      <c r="Z2222" s="267"/>
      <c r="AA2222" s="268"/>
      <c r="AB2222" s="268"/>
      <c r="AC2222" s="269"/>
      <c r="AD2222" s="267">
        <f t="shared" si="141"/>
        <v>204953.60000000001</v>
      </c>
      <c r="AE2222" s="268"/>
      <c r="AF2222" s="268"/>
      <c r="AG2222" s="269"/>
    </row>
    <row r="2223" spans="1:33" s="29" customFormat="1" ht="13.5" customHeight="1" x14ac:dyDescent="0.2">
      <c r="A2223" s="102"/>
      <c r="B2223" s="102"/>
      <c r="C2223" s="262"/>
      <c r="D2223" s="262"/>
      <c r="E2223" s="110"/>
      <c r="F2223" s="106" t="s">
        <v>1179</v>
      </c>
      <c r="G2223" s="1392">
        <v>425</v>
      </c>
      <c r="H2223" s="1392"/>
      <c r="I2223" s="264" t="s">
        <v>119</v>
      </c>
      <c r="J2223" s="265"/>
      <c r="K2223" s="265"/>
      <c r="L2223" s="265"/>
      <c r="M2223" s="265"/>
      <c r="N2223" s="265"/>
      <c r="O2223" s="265"/>
      <c r="P2223" s="265"/>
      <c r="Q2223" s="266"/>
      <c r="R2223" s="953">
        <v>731000</v>
      </c>
      <c r="S2223" s="953"/>
      <c r="T2223" s="953"/>
      <c r="U2223" s="953">
        <v>673969.11</v>
      </c>
      <c r="V2223" s="953"/>
      <c r="W2223" s="953"/>
      <c r="X2223" s="1345">
        <f t="shared" si="144"/>
        <v>0.92198236662106703</v>
      </c>
      <c r="Y2223" s="1345"/>
      <c r="Z2223" s="267"/>
      <c r="AA2223" s="268"/>
      <c r="AB2223" s="268"/>
      <c r="AC2223" s="269"/>
      <c r="AD2223" s="267">
        <f t="shared" si="141"/>
        <v>673969.11</v>
      </c>
      <c r="AE2223" s="268"/>
      <c r="AF2223" s="268"/>
      <c r="AG2223" s="269"/>
    </row>
    <row r="2224" spans="1:33" s="29" customFormat="1" ht="13.5" customHeight="1" x14ac:dyDescent="0.2">
      <c r="A2224" s="102"/>
      <c r="B2224" s="102"/>
      <c r="C2224" s="262"/>
      <c r="D2224" s="262"/>
      <c r="E2224" s="110"/>
      <c r="F2224" s="106" t="s">
        <v>1180</v>
      </c>
      <c r="G2224" s="1392">
        <v>426</v>
      </c>
      <c r="H2224" s="1392"/>
      <c r="I2224" s="264" t="s">
        <v>120</v>
      </c>
      <c r="J2224" s="265"/>
      <c r="K2224" s="265"/>
      <c r="L2224" s="265"/>
      <c r="M2224" s="265"/>
      <c r="N2224" s="265"/>
      <c r="O2224" s="265"/>
      <c r="P2224" s="265"/>
      <c r="Q2224" s="266"/>
      <c r="R2224" s="953">
        <v>3352600</v>
      </c>
      <c r="S2224" s="953"/>
      <c r="T2224" s="953"/>
      <c r="U2224" s="953">
        <v>3068462.6</v>
      </c>
      <c r="V2224" s="953"/>
      <c r="W2224" s="953"/>
      <c r="X2224" s="1345">
        <f t="shared" si="144"/>
        <v>0.91524864284435958</v>
      </c>
      <c r="Y2224" s="1345"/>
      <c r="Z2224" s="267">
        <v>554489.41</v>
      </c>
      <c r="AA2224" s="268"/>
      <c r="AB2224" s="268"/>
      <c r="AC2224" s="269"/>
      <c r="AD2224" s="267">
        <f t="shared" si="141"/>
        <v>3622952.0100000002</v>
      </c>
      <c r="AE2224" s="268"/>
      <c r="AF2224" s="268"/>
      <c r="AG2224" s="269"/>
    </row>
    <row r="2225" spans="1:33" s="29" customFormat="1" ht="13.5" customHeight="1" x14ac:dyDescent="0.2">
      <c r="A2225" s="102"/>
      <c r="B2225" s="102"/>
      <c r="C2225" s="262"/>
      <c r="D2225" s="262"/>
      <c r="E2225" s="110"/>
      <c r="F2225" s="106" t="s">
        <v>1181</v>
      </c>
      <c r="G2225" s="1392">
        <v>482</v>
      </c>
      <c r="H2225" s="1392"/>
      <c r="I2225" s="264" t="s">
        <v>131</v>
      </c>
      <c r="J2225" s="265"/>
      <c r="K2225" s="265"/>
      <c r="L2225" s="265"/>
      <c r="M2225" s="265"/>
      <c r="N2225" s="265"/>
      <c r="O2225" s="265"/>
      <c r="P2225" s="265"/>
      <c r="Q2225" s="266"/>
      <c r="R2225" s="953">
        <v>94000</v>
      </c>
      <c r="S2225" s="953"/>
      <c r="T2225" s="953"/>
      <c r="U2225" s="953">
        <v>0</v>
      </c>
      <c r="V2225" s="953"/>
      <c r="W2225" s="953"/>
      <c r="X2225" s="1345">
        <f t="shared" si="144"/>
        <v>0</v>
      </c>
      <c r="Y2225" s="1345"/>
      <c r="Z2225" s="267">
        <v>4000</v>
      </c>
      <c r="AA2225" s="268"/>
      <c r="AB2225" s="268"/>
      <c r="AC2225" s="269"/>
      <c r="AD2225" s="267">
        <f t="shared" si="141"/>
        <v>4000</v>
      </c>
      <c r="AE2225" s="268"/>
      <c r="AF2225" s="268"/>
      <c r="AG2225" s="269"/>
    </row>
    <row r="2226" spans="1:33" s="29" customFormat="1" ht="13.5" customHeight="1" x14ac:dyDescent="0.2">
      <c r="A2226" s="102"/>
      <c r="B2226" s="102"/>
      <c r="C2226" s="1632"/>
      <c r="D2226" s="1632"/>
      <c r="E2226" s="110"/>
      <c r="F2226" s="106" t="s">
        <v>1182</v>
      </c>
      <c r="G2226" s="1392">
        <v>512</v>
      </c>
      <c r="H2226" s="1392"/>
      <c r="I2226" s="264" t="s">
        <v>139</v>
      </c>
      <c r="J2226" s="265"/>
      <c r="K2226" s="265"/>
      <c r="L2226" s="265"/>
      <c r="M2226" s="265"/>
      <c r="N2226" s="265"/>
      <c r="O2226" s="265"/>
      <c r="P2226" s="265"/>
      <c r="Q2226" s="266"/>
      <c r="R2226" s="953">
        <v>70000</v>
      </c>
      <c r="S2226" s="953"/>
      <c r="T2226" s="953"/>
      <c r="U2226" s="953">
        <v>63400</v>
      </c>
      <c r="V2226" s="953"/>
      <c r="W2226" s="953"/>
      <c r="X2226" s="1345">
        <f t="shared" si="144"/>
        <v>0.90571428571428569</v>
      </c>
      <c r="Y2226" s="1345"/>
      <c r="Z2226" s="267"/>
      <c r="AA2226" s="268"/>
      <c r="AB2226" s="268"/>
      <c r="AC2226" s="269"/>
      <c r="AD2226" s="267">
        <f t="shared" si="141"/>
        <v>63400</v>
      </c>
      <c r="AE2226" s="268"/>
      <c r="AF2226" s="268"/>
      <c r="AG2226" s="269"/>
    </row>
    <row r="2227" spans="1:33" s="29" customFormat="1" ht="13.5" customHeight="1" x14ac:dyDescent="0.2">
      <c r="A2227" s="102"/>
      <c r="B2227" s="102"/>
      <c r="C2227" s="262"/>
      <c r="D2227" s="262"/>
      <c r="E2227" s="110"/>
      <c r="F2227" s="106"/>
      <c r="G2227" s="1392"/>
      <c r="H2227" s="1392"/>
      <c r="I2227" s="264" t="s">
        <v>958</v>
      </c>
      <c r="J2227" s="265"/>
      <c r="K2227" s="265"/>
      <c r="L2227" s="265"/>
      <c r="M2227" s="265"/>
      <c r="N2227" s="265"/>
      <c r="O2227" s="265"/>
      <c r="P2227" s="265"/>
      <c r="Q2227" s="266"/>
      <c r="R2227" s="953"/>
      <c r="S2227" s="953"/>
      <c r="T2227" s="953"/>
      <c r="U2227" s="953"/>
      <c r="V2227" s="953"/>
      <c r="W2227" s="953"/>
      <c r="X2227" s="268"/>
      <c r="Y2227" s="268"/>
      <c r="Z2227" s="267"/>
      <c r="AA2227" s="268"/>
      <c r="AB2227" s="268"/>
      <c r="AC2227" s="269"/>
      <c r="AD2227" s="267"/>
      <c r="AE2227" s="268"/>
      <c r="AF2227" s="268"/>
      <c r="AG2227" s="269"/>
    </row>
    <row r="2228" spans="1:33" s="29" customFormat="1" ht="13.5" customHeight="1" x14ac:dyDescent="0.2">
      <c r="A2228" s="102"/>
      <c r="B2228" s="102"/>
      <c r="C2228" s="262"/>
      <c r="D2228" s="262"/>
      <c r="E2228" s="110"/>
      <c r="F2228" s="106"/>
      <c r="G2228" s="263" t="s">
        <v>313</v>
      </c>
      <c r="H2228" s="263"/>
      <c r="I2228" s="264" t="s">
        <v>314</v>
      </c>
      <c r="J2228" s="265"/>
      <c r="K2228" s="265"/>
      <c r="L2228" s="265"/>
      <c r="M2228" s="265"/>
      <c r="N2228" s="265"/>
      <c r="O2228" s="265"/>
      <c r="P2228" s="265"/>
      <c r="Q2228" s="266"/>
      <c r="R2228" s="953">
        <v>36493090</v>
      </c>
      <c r="S2228" s="953"/>
      <c r="T2228" s="953"/>
      <c r="U2228" s="953">
        <v>31576189.100000001</v>
      </c>
      <c r="V2228" s="953"/>
      <c r="W2228" s="953"/>
      <c r="X2228" s="1345">
        <f t="shared" si="144"/>
        <v>0.86526487891269288</v>
      </c>
      <c r="Y2228" s="1345"/>
      <c r="Z2228" s="267"/>
      <c r="AA2228" s="268"/>
      <c r="AB2228" s="268"/>
      <c r="AC2228" s="269"/>
      <c r="AD2228" s="267">
        <f t="shared" si="141"/>
        <v>31576189.100000001</v>
      </c>
      <c r="AE2228" s="268"/>
      <c r="AF2228" s="268"/>
      <c r="AG2228" s="269"/>
    </row>
    <row r="2229" spans="1:33" s="29" customFormat="1" ht="13.5" customHeight="1" x14ac:dyDescent="0.2">
      <c r="A2229" s="102"/>
      <c r="B2229" s="102"/>
      <c r="C2229" s="262"/>
      <c r="D2229" s="262"/>
      <c r="E2229" s="110"/>
      <c r="F2229" s="106"/>
      <c r="G2229" s="263" t="s">
        <v>580</v>
      </c>
      <c r="H2229" s="263"/>
      <c r="I2229" s="264" t="s">
        <v>592</v>
      </c>
      <c r="J2229" s="265"/>
      <c r="K2229" s="265"/>
      <c r="L2229" s="265"/>
      <c r="M2229" s="265"/>
      <c r="N2229" s="265"/>
      <c r="O2229" s="265"/>
      <c r="P2229" s="265"/>
      <c r="Q2229" s="266"/>
      <c r="R2229" s="953"/>
      <c r="S2229" s="953"/>
      <c r="T2229" s="953"/>
      <c r="U2229" s="953"/>
      <c r="V2229" s="953"/>
      <c r="W2229" s="953"/>
      <c r="X2229" s="268"/>
      <c r="Y2229" s="268"/>
      <c r="Z2229" s="267">
        <v>565897.98</v>
      </c>
      <c r="AA2229" s="268"/>
      <c r="AB2229" s="268"/>
      <c r="AC2229" s="269"/>
      <c r="AD2229" s="267">
        <f t="shared" ref="AD2229:AD2231" si="145">U2229+Z2229</f>
        <v>565897.98</v>
      </c>
      <c r="AE2229" s="268"/>
      <c r="AF2229" s="268"/>
      <c r="AG2229" s="269"/>
    </row>
    <row r="2230" spans="1:33" s="29" customFormat="1" ht="13.5" customHeight="1" x14ac:dyDescent="0.2">
      <c r="A2230" s="102"/>
      <c r="B2230" s="102"/>
      <c r="C2230" s="262"/>
      <c r="D2230" s="262"/>
      <c r="E2230" s="110"/>
      <c r="F2230" s="106"/>
      <c r="G2230" s="263" t="s">
        <v>581</v>
      </c>
      <c r="H2230" s="263"/>
      <c r="I2230" s="267" t="s">
        <v>582</v>
      </c>
      <c r="J2230" s="268"/>
      <c r="K2230" s="268"/>
      <c r="L2230" s="268"/>
      <c r="M2230" s="268"/>
      <c r="N2230" s="268"/>
      <c r="O2230" s="268"/>
      <c r="P2230" s="268"/>
      <c r="Q2230" s="269"/>
      <c r="R2230" s="953"/>
      <c r="S2230" s="953"/>
      <c r="T2230" s="953"/>
      <c r="U2230" s="953"/>
      <c r="V2230" s="953"/>
      <c r="W2230" s="953"/>
      <c r="X2230" s="268"/>
      <c r="Y2230" s="268"/>
      <c r="Z2230" s="267">
        <v>1683109.53</v>
      </c>
      <c r="AA2230" s="268"/>
      <c r="AB2230" s="268"/>
      <c r="AC2230" s="269"/>
      <c r="AD2230" s="267">
        <f t="shared" si="145"/>
        <v>1683109.53</v>
      </c>
      <c r="AE2230" s="268"/>
      <c r="AF2230" s="268"/>
      <c r="AG2230" s="269"/>
    </row>
    <row r="2231" spans="1:33" s="29" customFormat="1" ht="13.5" customHeight="1" x14ac:dyDescent="0.2">
      <c r="A2231" s="102"/>
      <c r="B2231" s="102"/>
      <c r="C2231" s="262"/>
      <c r="D2231" s="262"/>
      <c r="E2231" s="110"/>
      <c r="F2231" s="106"/>
      <c r="G2231" s="263" t="s">
        <v>1342</v>
      </c>
      <c r="H2231" s="263"/>
      <c r="I2231" s="267" t="s">
        <v>1343</v>
      </c>
      <c r="J2231" s="268"/>
      <c r="K2231" s="268"/>
      <c r="L2231" s="268"/>
      <c r="M2231" s="268"/>
      <c r="N2231" s="268"/>
      <c r="O2231" s="268"/>
      <c r="P2231" s="268"/>
      <c r="Q2231" s="269"/>
      <c r="R2231" s="953">
        <v>4191668.26</v>
      </c>
      <c r="S2231" s="953"/>
      <c r="T2231" s="953"/>
      <c r="U2231" s="953">
        <v>4191667.31</v>
      </c>
      <c r="V2231" s="953"/>
      <c r="W2231" s="953"/>
      <c r="X2231" s="268"/>
      <c r="Y2231" s="268"/>
      <c r="Z2231" s="267"/>
      <c r="AA2231" s="268"/>
      <c r="AB2231" s="268"/>
      <c r="AC2231" s="269"/>
      <c r="AD2231" s="267">
        <f t="shared" si="145"/>
        <v>4191667.31</v>
      </c>
      <c r="AE2231" s="268"/>
      <c r="AF2231" s="268"/>
      <c r="AG2231" s="269"/>
    </row>
    <row r="2232" spans="1:33" s="29" customFormat="1" ht="13.5" customHeight="1" x14ac:dyDescent="0.2">
      <c r="A2232" s="102"/>
      <c r="B2232" s="102"/>
      <c r="C2232" s="262"/>
      <c r="D2232" s="262"/>
      <c r="E2232" s="110"/>
      <c r="F2232" s="106"/>
      <c r="G2232" s="1384"/>
      <c r="H2232" s="1384"/>
      <c r="I2232" s="1034" t="s">
        <v>959</v>
      </c>
      <c r="J2232" s="1035"/>
      <c r="K2232" s="1035"/>
      <c r="L2232" s="1035"/>
      <c r="M2232" s="1035"/>
      <c r="N2232" s="1035"/>
      <c r="O2232" s="1035"/>
      <c r="P2232" s="1035"/>
      <c r="Q2232" s="1036"/>
      <c r="R2232" s="1401">
        <f>SUM(R2228:R2231)</f>
        <v>40684758.259999998</v>
      </c>
      <c r="S2232" s="1401"/>
      <c r="T2232" s="1401"/>
      <c r="U2232" s="1401">
        <f>SUM(U2228:U2231)</f>
        <v>35767856.410000004</v>
      </c>
      <c r="V2232" s="1401"/>
      <c r="W2232" s="1401"/>
      <c r="X2232" s="1386">
        <f t="shared" si="144"/>
        <v>0.87914634225972188</v>
      </c>
      <c r="Y2232" s="1386"/>
      <c r="Z2232" s="991">
        <f>SUM(Z2229:AC2230)</f>
        <v>2249007.5099999998</v>
      </c>
      <c r="AA2232" s="992"/>
      <c r="AB2232" s="992"/>
      <c r="AC2232" s="993"/>
      <c r="AD2232" s="991">
        <f t="shared" si="141"/>
        <v>38016863.920000002</v>
      </c>
      <c r="AE2232" s="992"/>
      <c r="AF2232" s="992"/>
      <c r="AG2232" s="993"/>
    </row>
    <row r="2233" spans="1:33" s="29" customFormat="1" ht="13.5" customHeight="1" x14ac:dyDescent="0.2">
      <c r="A2233" s="102"/>
      <c r="B2233" s="102"/>
      <c r="C2233" s="262"/>
      <c r="D2233" s="262"/>
      <c r="E2233" s="110"/>
      <c r="F2233" s="106"/>
      <c r="G2233" s="1392"/>
      <c r="H2233" s="1392"/>
      <c r="I2233" s="264" t="s">
        <v>491</v>
      </c>
      <c r="J2233" s="265"/>
      <c r="K2233" s="265"/>
      <c r="L2233" s="265"/>
      <c r="M2233" s="265"/>
      <c r="N2233" s="265"/>
      <c r="O2233" s="265"/>
      <c r="P2233" s="265"/>
      <c r="Q2233" s="266"/>
      <c r="R2233" s="1401"/>
      <c r="S2233" s="1401"/>
      <c r="T2233" s="1401"/>
      <c r="U2233" s="1401"/>
      <c r="V2233" s="1401"/>
      <c r="W2233" s="1401"/>
      <c r="X2233" s="992"/>
      <c r="Y2233" s="992"/>
      <c r="Z2233" s="991"/>
      <c r="AA2233" s="992"/>
      <c r="AB2233" s="992"/>
      <c r="AC2233" s="993"/>
      <c r="AD2233" s="991"/>
      <c r="AE2233" s="992"/>
      <c r="AF2233" s="992"/>
      <c r="AG2233" s="993"/>
    </row>
    <row r="2234" spans="1:33" s="29" customFormat="1" ht="13.5" customHeight="1" x14ac:dyDescent="0.2">
      <c r="A2234" s="102"/>
      <c r="B2234" s="102"/>
      <c r="C2234" s="262"/>
      <c r="D2234" s="262"/>
      <c r="E2234" s="110"/>
      <c r="F2234" s="106"/>
      <c r="G2234" s="263" t="s">
        <v>313</v>
      </c>
      <c r="H2234" s="263"/>
      <c r="I2234" s="264" t="s">
        <v>314</v>
      </c>
      <c r="J2234" s="265"/>
      <c r="K2234" s="265"/>
      <c r="L2234" s="265"/>
      <c r="M2234" s="265"/>
      <c r="N2234" s="265"/>
      <c r="O2234" s="265"/>
      <c r="P2234" s="265"/>
      <c r="Q2234" s="266"/>
      <c r="R2234" s="953">
        <f>+R2228</f>
        <v>36493090</v>
      </c>
      <c r="S2234" s="953"/>
      <c r="T2234" s="953"/>
      <c r="U2234" s="953">
        <f>+U2228</f>
        <v>31576189.100000001</v>
      </c>
      <c r="V2234" s="953"/>
      <c r="W2234" s="953"/>
      <c r="X2234" s="1345">
        <f t="shared" si="144"/>
        <v>0.86526487891269288</v>
      </c>
      <c r="Y2234" s="1345"/>
      <c r="Z2234" s="991"/>
      <c r="AA2234" s="992"/>
      <c r="AB2234" s="992"/>
      <c r="AC2234" s="993"/>
      <c r="AD2234" s="267">
        <f t="shared" si="141"/>
        <v>31576189.100000001</v>
      </c>
      <c r="AE2234" s="268"/>
      <c r="AF2234" s="268"/>
      <c r="AG2234" s="269"/>
    </row>
    <row r="2235" spans="1:33" s="29" customFormat="1" ht="13.5" customHeight="1" x14ac:dyDescent="0.2">
      <c r="A2235" s="102"/>
      <c r="B2235" s="102"/>
      <c r="C2235" s="262"/>
      <c r="D2235" s="262"/>
      <c r="E2235" s="110"/>
      <c r="F2235" s="106"/>
      <c r="G2235" s="263" t="s">
        <v>580</v>
      </c>
      <c r="H2235" s="263"/>
      <c r="I2235" s="264" t="s">
        <v>592</v>
      </c>
      <c r="J2235" s="265"/>
      <c r="K2235" s="265"/>
      <c r="L2235" s="265"/>
      <c r="M2235" s="265"/>
      <c r="N2235" s="265"/>
      <c r="O2235" s="265"/>
      <c r="P2235" s="265"/>
      <c r="Q2235" s="266"/>
      <c r="R2235" s="1401"/>
      <c r="S2235" s="1401"/>
      <c r="T2235" s="1401"/>
      <c r="U2235" s="1401"/>
      <c r="V2235" s="1401"/>
      <c r="W2235" s="1401"/>
      <c r="X2235" s="992"/>
      <c r="Y2235" s="992"/>
      <c r="Z2235" s="267">
        <f>Z2229</f>
        <v>565897.98</v>
      </c>
      <c r="AA2235" s="268"/>
      <c r="AB2235" s="268"/>
      <c r="AC2235" s="269"/>
      <c r="AD2235" s="267">
        <f t="shared" ref="AD2235:AD2237" si="146">U2235+Z2235</f>
        <v>565897.98</v>
      </c>
      <c r="AE2235" s="268"/>
      <c r="AF2235" s="268"/>
      <c r="AG2235" s="269"/>
    </row>
    <row r="2236" spans="1:33" s="29" customFormat="1" ht="13.5" customHeight="1" x14ac:dyDescent="0.2">
      <c r="A2236" s="102"/>
      <c r="B2236" s="102"/>
      <c r="C2236" s="262"/>
      <c r="D2236" s="262"/>
      <c r="E2236" s="110"/>
      <c r="F2236" s="106"/>
      <c r="G2236" s="263" t="s">
        <v>581</v>
      </c>
      <c r="H2236" s="263"/>
      <c r="I2236" s="267" t="s">
        <v>582</v>
      </c>
      <c r="J2236" s="268"/>
      <c r="K2236" s="268"/>
      <c r="L2236" s="268"/>
      <c r="M2236" s="268"/>
      <c r="N2236" s="268"/>
      <c r="O2236" s="268"/>
      <c r="P2236" s="268"/>
      <c r="Q2236" s="269"/>
      <c r="R2236" s="953"/>
      <c r="S2236" s="953"/>
      <c r="T2236" s="953"/>
      <c r="U2236" s="953"/>
      <c r="V2236" s="953"/>
      <c r="W2236" s="953"/>
      <c r="X2236" s="268"/>
      <c r="Y2236" s="268"/>
      <c r="Z2236" s="267">
        <f>Z2230</f>
        <v>1683109.53</v>
      </c>
      <c r="AA2236" s="268"/>
      <c r="AB2236" s="268"/>
      <c r="AC2236" s="269"/>
      <c r="AD2236" s="267">
        <f t="shared" si="146"/>
        <v>1683109.53</v>
      </c>
      <c r="AE2236" s="268"/>
      <c r="AF2236" s="268"/>
      <c r="AG2236" s="269"/>
    </row>
    <row r="2237" spans="1:33" s="29" customFormat="1" ht="13.5" customHeight="1" x14ac:dyDescent="0.2">
      <c r="A2237" s="102"/>
      <c r="B2237" s="102"/>
      <c r="C2237" s="262"/>
      <c r="D2237" s="262"/>
      <c r="E2237" s="110"/>
      <c r="F2237" s="106"/>
      <c r="G2237" s="263" t="s">
        <v>1342</v>
      </c>
      <c r="H2237" s="263"/>
      <c r="I2237" s="267" t="s">
        <v>1343</v>
      </c>
      <c r="J2237" s="268"/>
      <c r="K2237" s="268"/>
      <c r="L2237" s="268"/>
      <c r="M2237" s="268"/>
      <c r="N2237" s="268"/>
      <c r="O2237" s="268"/>
      <c r="P2237" s="268"/>
      <c r="Q2237" s="269"/>
      <c r="R2237" s="953">
        <f>R2231</f>
        <v>4191668.26</v>
      </c>
      <c r="S2237" s="953"/>
      <c r="T2237" s="953"/>
      <c r="U2237" s="953">
        <f>U2231</f>
        <v>4191667.31</v>
      </c>
      <c r="V2237" s="953"/>
      <c r="W2237" s="953"/>
      <c r="X2237" s="268"/>
      <c r="Y2237" s="268"/>
      <c r="Z2237" s="267">
        <f>Z2231</f>
        <v>0</v>
      </c>
      <c r="AA2237" s="268"/>
      <c r="AB2237" s="268"/>
      <c r="AC2237" s="269"/>
      <c r="AD2237" s="267">
        <f t="shared" si="146"/>
        <v>4191667.31</v>
      </c>
      <c r="AE2237" s="268"/>
      <c r="AF2237" s="268"/>
      <c r="AG2237" s="269"/>
    </row>
    <row r="2238" spans="1:33" s="29" customFormat="1" ht="13.5" customHeight="1" x14ac:dyDescent="0.2">
      <c r="A2238" s="102"/>
      <c r="B2238" s="102"/>
      <c r="C2238" s="262"/>
      <c r="D2238" s="262"/>
      <c r="E2238" s="110"/>
      <c r="F2238" s="106"/>
      <c r="G2238" s="1384"/>
      <c r="H2238" s="1384"/>
      <c r="I2238" s="1034" t="s">
        <v>597</v>
      </c>
      <c r="J2238" s="1035"/>
      <c r="K2238" s="1035"/>
      <c r="L2238" s="1035"/>
      <c r="M2238" s="1035"/>
      <c r="N2238" s="1035"/>
      <c r="O2238" s="1035"/>
      <c r="P2238" s="1035"/>
      <c r="Q2238" s="1036"/>
      <c r="R2238" s="1401">
        <f>SUM(R2234:R2237)</f>
        <v>40684758.259999998</v>
      </c>
      <c r="S2238" s="1401"/>
      <c r="T2238" s="1401"/>
      <c r="U2238" s="1401">
        <f>SUM(U2234:U2237)</f>
        <v>35767856.410000004</v>
      </c>
      <c r="V2238" s="1401"/>
      <c r="W2238" s="1401"/>
      <c r="X2238" s="1386">
        <f t="shared" si="144"/>
        <v>0.87914634225972188</v>
      </c>
      <c r="Y2238" s="1386"/>
      <c r="Z2238" s="991">
        <f>SUM(Z2235:AC2236)</f>
        <v>2249007.5099999998</v>
      </c>
      <c r="AA2238" s="992"/>
      <c r="AB2238" s="992"/>
      <c r="AC2238" s="993"/>
      <c r="AD2238" s="991">
        <f t="shared" si="141"/>
        <v>38016863.920000002</v>
      </c>
      <c r="AE2238" s="992"/>
      <c r="AF2238" s="992"/>
      <c r="AG2238" s="993"/>
    </row>
    <row r="2239" spans="1:33" s="29" customFormat="1" ht="14.25" customHeight="1" x14ac:dyDescent="0.2">
      <c r="A2239" s="102"/>
      <c r="B2239" s="102"/>
      <c r="C2239" s="262"/>
      <c r="D2239" s="262"/>
      <c r="E2239" s="110"/>
      <c r="F2239" s="106"/>
      <c r="G2239" s="1384"/>
      <c r="H2239" s="1384"/>
      <c r="I2239" s="264" t="s">
        <v>591</v>
      </c>
      <c r="J2239" s="265"/>
      <c r="K2239" s="265"/>
      <c r="L2239" s="265"/>
      <c r="M2239" s="265"/>
      <c r="N2239" s="265"/>
      <c r="O2239" s="265"/>
      <c r="P2239" s="265"/>
      <c r="Q2239" s="266"/>
      <c r="R2239" s="953"/>
      <c r="S2239" s="953"/>
      <c r="T2239" s="953"/>
      <c r="U2239" s="953"/>
      <c r="V2239" s="953"/>
      <c r="W2239" s="953"/>
      <c r="X2239" s="268"/>
      <c r="Y2239" s="268"/>
      <c r="Z2239" s="267"/>
      <c r="AA2239" s="268"/>
      <c r="AB2239" s="268"/>
      <c r="AC2239" s="269"/>
      <c r="AD2239" s="267"/>
      <c r="AE2239" s="268"/>
      <c r="AF2239" s="268"/>
      <c r="AG2239" s="269"/>
    </row>
    <row r="2240" spans="1:33" s="29" customFormat="1" ht="13.5" customHeight="1" x14ac:dyDescent="0.2">
      <c r="A2240" s="102"/>
      <c r="B2240" s="102"/>
      <c r="C2240" s="262"/>
      <c r="D2240" s="262"/>
      <c r="E2240" s="110"/>
      <c r="F2240" s="106"/>
      <c r="G2240" s="263" t="s">
        <v>313</v>
      </c>
      <c r="H2240" s="263"/>
      <c r="I2240" s="264" t="s">
        <v>314</v>
      </c>
      <c r="J2240" s="265"/>
      <c r="K2240" s="265"/>
      <c r="L2240" s="265"/>
      <c r="M2240" s="265"/>
      <c r="N2240" s="265"/>
      <c r="O2240" s="265"/>
      <c r="P2240" s="265"/>
      <c r="Q2240" s="266"/>
      <c r="R2240" s="953">
        <f>R2228</f>
        <v>36493090</v>
      </c>
      <c r="S2240" s="953"/>
      <c r="T2240" s="953"/>
      <c r="U2240" s="953">
        <f>U2228</f>
        <v>31576189.100000001</v>
      </c>
      <c r="V2240" s="953"/>
      <c r="W2240" s="953"/>
      <c r="X2240" s="1345">
        <f t="shared" si="144"/>
        <v>0.86526487891269288</v>
      </c>
      <c r="Y2240" s="1345"/>
      <c r="Z2240" s="267"/>
      <c r="AA2240" s="268"/>
      <c r="AB2240" s="268"/>
      <c r="AC2240" s="269"/>
      <c r="AD2240" s="267">
        <f t="shared" si="141"/>
        <v>31576189.100000001</v>
      </c>
      <c r="AE2240" s="268"/>
      <c r="AF2240" s="268"/>
      <c r="AG2240" s="269"/>
    </row>
    <row r="2241" spans="1:33" s="29" customFormat="1" ht="13.5" customHeight="1" x14ac:dyDescent="0.2">
      <c r="A2241" s="102"/>
      <c r="B2241" s="102"/>
      <c r="C2241" s="262"/>
      <c r="D2241" s="262"/>
      <c r="E2241" s="110"/>
      <c r="F2241" s="106"/>
      <c r="G2241" s="263" t="s">
        <v>580</v>
      </c>
      <c r="H2241" s="263"/>
      <c r="I2241" s="264" t="s">
        <v>592</v>
      </c>
      <c r="J2241" s="265"/>
      <c r="K2241" s="265"/>
      <c r="L2241" s="265"/>
      <c r="M2241" s="265"/>
      <c r="N2241" s="265"/>
      <c r="O2241" s="265"/>
      <c r="P2241" s="265"/>
      <c r="Q2241" s="266"/>
      <c r="R2241" s="953"/>
      <c r="S2241" s="953"/>
      <c r="T2241" s="953"/>
      <c r="U2241" s="953"/>
      <c r="V2241" s="953"/>
      <c r="W2241" s="953"/>
      <c r="X2241" s="268"/>
      <c r="Y2241" s="268"/>
      <c r="Z2241" s="267">
        <f>Z2235</f>
        <v>565897.98</v>
      </c>
      <c r="AA2241" s="268"/>
      <c r="AB2241" s="268"/>
      <c r="AC2241" s="269"/>
      <c r="AD2241" s="267">
        <f t="shared" ref="AD2241:AD2243" si="147">U2241+Z2241</f>
        <v>565897.98</v>
      </c>
      <c r="AE2241" s="268"/>
      <c r="AF2241" s="268"/>
      <c r="AG2241" s="269"/>
    </row>
    <row r="2242" spans="1:33" s="29" customFormat="1" ht="13.5" customHeight="1" x14ac:dyDescent="0.2">
      <c r="A2242" s="102"/>
      <c r="B2242" s="102"/>
      <c r="C2242" s="262"/>
      <c r="D2242" s="262"/>
      <c r="E2242" s="110"/>
      <c r="F2242" s="106"/>
      <c r="G2242" s="263" t="s">
        <v>581</v>
      </c>
      <c r="H2242" s="263"/>
      <c r="I2242" s="267" t="s">
        <v>582</v>
      </c>
      <c r="J2242" s="268"/>
      <c r="K2242" s="268"/>
      <c r="L2242" s="268"/>
      <c r="M2242" s="268"/>
      <c r="N2242" s="268"/>
      <c r="O2242" s="268"/>
      <c r="P2242" s="268"/>
      <c r="Q2242" s="269"/>
      <c r="R2242" s="953"/>
      <c r="S2242" s="953"/>
      <c r="T2242" s="953"/>
      <c r="U2242" s="953"/>
      <c r="V2242" s="953"/>
      <c r="W2242" s="953"/>
      <c r="X2242" s="268"/>
      <c r="Y2242" s="268"/>
      <c r="Z2242" s="267">
        <f>Z2236</f>
        <v>1683109.53</v>
      </c>
      <c r="AA2242" s="268"/>
      <c r="AB2242" s="268"/>
      <c r="AC2242" s="269"/>
      <c r="AD2242" s="267">
        <f t="shared" si="147"/>
        <v>1683109.53</v>
      </c>
      <c r="AE2242" s="268"/>
      <c r="AF2242" s="268"/>
      <c r="AG2242" s="269"/>
    </row>
    <row r="2243" spans="1:33" s="29" customFormat="1" ht="13.5" customHeight="1" x14ac:dyDescent="0.2">
      <c r="A2243" s="102"/>
      <c r="B2243" s="102"/>
      <c r="C2243" s="262"/>
      <c r="D2243" s="262"/>
      <c r="E2243" s="110"/>
      <c r="F2243" s="106"/>
      <c r="G2243" s="263" t="s">
        <v>1342</v>
      </c>
      <c r="H2243" s="263"/>
      <c r="I2243" s="267" t="s">
        <v>1343</v>
      </c>
      <c r="J2243" s="268"/>
      <c r="K2243" s="268"/>
      <c r="L2243" s="268"/>
      <c r="M2243" s="268"/>
      <c r="N2243" s="268"/>
      <c r="O2243" s="268"/>
      <c r="P2243" s="268"/>
      <c r="Q2243" s="269"/>
      <c r="R2243" s="953">
        <f>R2237</f>
        <v>4191668.26</v>
      </c>
      <c r="S2243" s="953"/>
      <c r="T2243" s="953"/>
      <c r="U2243" s="953">
        <f>U2237</f>
        <v>4191667.31</v>
      </c>
      <c r="V2243" s="953"/>
      <c r="W2243" s="953"/>
      <c r="X2243" s="268"/>
      <c r="Y2243" s="268"/>
      <c r="Z2243" s="267">
        <f>Z2237</f>
        <v>0</v>
      </c>
      <c r="AA2243" s="268"/>
      <c r="AB2243" s="268"/>
      <c r="AC2243" s="269"/>
      <c r="AD2243" s="267">
        <f t="shared" si="147"/>
        <v>4191667.31</v>
      </c>
      <c r="AE2243" s="268"/>
      <c r="AF2243" s="268"/>
      <c r="AG2243" s="269"/>
    </row>
    <row r="2244" spans="1:33" s="29" customFormat="1" ht="13.5" customHeight="1" x14ac:dyDescent="0.2">
      <c r="A2244" s="102"/>
      <c r="B2244" s="102"/>
      <c r="C2244" s="262"/>
      <c r="D2244" s="262"/>
      <c r="E2244" s="110"/>
      <c r="F2244" s="106"/>
      <c r="G2244" s="1392"/>
      <c r="H2244" s="1392"/>
      <c r="I2244" s="1034" t="s">
        <v>593</v>
      </c>
      <c r="J2244" s="1035"/>
      <c r="K2244" s="1035"/>
      <c r="L2244" s="1035"/>
      <c r="M2244" s="1035"/>
      <c r="N2244" s="1035"/>
      <c r="O2244" s="1035"/>
      <c r="P2244" s="1035"/>
      <c r="Q2244" s="1036"/>
      <c r="R2244" s="1401">
        <f>SUM(R2240:R2243)</f>
        <v>40684758.259999998</v>
      </c>
      <c r="S2244" s="1401"/>
      <c r="T2244" s="1401"/>
      <c r="U2244" s="1401">
        <f>SUM(U2240:V2243)</f>
        <v>35767856.410000004</v>
      </c>
      <c r="V2244" s="1401"/>
      <c r="W2244" s="1401"/>
      <c r="X2244" s="1386">
        <f t="shared" si="144"/>
        <v>0.87914634225972188</v>
      </c>
      <c r="Y2244" s="1386"/>
      <c r="Z2244" s="991">
        <f>SUM(Z2241:AC2242)</f>
        <v>2249007.5099999998</v>
      </c>
      <c r="AA2244" s="992"/>
      <c r="AB2244" s="992"/>
      <c r="AC2244" s="993"/>
      <c r="AD2244" s="991">
        <f t="shared" si="141"/>
        <v>38016863.920000002</v>
      </c>
      <c r="AE2244" s="992"/>
      <c r="AF2244" s="992"/>
      <c r="AG2244" s="993"/>
    </row>
    <row r="2245" spans="1:33" s="29" customFormat="1" ht="13.5" customHeight="1" x14ac:dyDescent="0.2">
      <c r="A2245" s="102"/>
      <c r="B2245" s="102"/>
      <c r="C2245" s="262"/>
      <c r="D2245" s="262"/>
      <c r="E2245" s="110"/>
      <c r="F2245" s="106"/>
      <c r="G2245" s="1392"/>
      <c r="H2245" s="1392"/>
      <c r="I2245" s="1034"/>
      <c r="J2245" s="1035"/>
      <c r="K2245" s="1035"/>
      <c r="L2245" s="1035"/>
      <c r="M2245" s="1035"/>
      <c r="N2245" s="1035"/>
      <c r="O2245" s="1035"/>
      <c r="P2245" s="1035"/>
      <c r="Q2245" s="1036"/>
      <c r="R2245" s="1401"/>
      <c r="S2245" s="1401"/>
      <c r="T2245" s="1401"/>
      <c r="U2245" s="1401"/>
      <c r="V2245" s="1401"/>
      <c r="W2245" s="1401"/>
      <c r="X2245" s="992"/>
      <c r="Y2245" s="992"/>
      <c r="Z2245" s="991"/>
      <c r="AA2245" s="992"/>
      <c r="AB2245" s="992"/>
      <c r="AC2245" s="993"/>
      <c r="AD2245" s="991"/>
      <c r="AE2245" s="992"/>
      <c r="AF2245" s="992"/>
      <c r="AG2245" s="993"/>
    </row>
    <row r="2246" spans="1:33" s="29" customFormat="1" ht="13.5" customHeight="1" x14ac:dyDescent="0.2">
      <c r="A2246" s="49">
        <v>5</v>
      </c>
      <c r="B2246" s="49">
        <v>6</v>
      </c>
      <c r="C2246" s="1823"/>
      <c r="D2246" s="1823"/>
      <c r="E2246" s="133"/>
      <c r="F2246" s="119"/>
      <c r="G2246" s="1569"/>
      <c r="H2246" s="1569"/>
      <c r="I2246" s="965" t="s">
        <v>600</v>
      </c>
      <c r="J2246" s="966"/>
      <c r="K2246" s="966"/>
      <c r="L2246" s="966"/>
      <c r="M2246" s="966"/>
      <c r="N2246" s="966"/>
      <c r="O2246" s="966"/>
      <c r="P2246" s="966"/>
      <c r="Q2246" s="967"/>
      <c r="R2246" s="2054"/>
      <c r="S2246" s="2054"/>
      <c r="T2246" s="2054"/>
      <c r="U2246" s="2054"/>
      <c r="V2246" s="2054"/>
      <c r="W2246" s="2054"/>
      <c r="X2246" s="2119"/>
      <c r="Y2246" s="2119"/>
      <c r="Z2246" s="2118"/>
      <c r="AA2246" s="2119"/>
      <c r="AB2246" s="2119"/>
      <c r="AC2246" s="2120"/>
      <c r="AD2246" s="2118"/>
      <c r="AE2246" s="2119"/>
      <c r="AF2246" s="2119"/>
      <c r="AG2246" s="2120"/>
    </row>
    <row r="2247" spans="1:33" s="29" customFormat="1" ht="13.5" customHeight="1" x14ac:dyDescent="0.2">
      <c r="A2247" s="46"/>
      <c r="B2247" s="112"/>
      <c r="C2247" s="1567" t="s">
        <v>510</v>
      </c>
      <c r="D2247" s="1567"/>
      <c r="E2247" s="47"/>
      <c r="F2247" s="118"/>
      <c r="G2247" s="1568"/>
      <c r="H2247" s="1568"/>
      <c r="I2247" s="976" t="s">
        <v>511</v>
      </c>
      <c r="J2247" s="977"/>
      <c r="K2247" s="977"/>
      <c r="L2247" s="977"/>
      <c r="M2247" s="977"/>
      <c r="N2247" s="977"/>
      <c r="O2247" s="977"/>
      <c r="P2247" s="977"/>
      <c r="Q2247" s="978"/>
      <c r="R2247" s="1654"/>
      <c r="S2247" s="1654"/>
      <c r="T2247" s="1654"/>
      <c r="U2247" s="1654"/>
      <c r="V2247" s="1654"/>
      <c r="W2247" s="1654"/>
      <c r="X2247" s="969"/>
      <c r="Y2247" s="969"/>
      <c r="Z2247" s="968"/>
      <c r="AA2247" s="969"/>
      <c r="AB2247" s="969"/>
      <c r="AC2247" s="970"/>
      <c r="AD2247" s="968"/>
      <c r="AE2247" s="969"/>
      <c r="AF2247" s="969"/>
      <c r="AG2247" s="970"/>
    </row>
    <row r="2248" spans="1:33" s="29" customFormat="1" ht="13.5" customHeight="1" x14ac:dyDescent="0.2">
      <c r="A2248" s="102"/>
      <c r="B2248" s="108"/>
      <c r="C2248" s="262"/>
      <c r="D2248" s="262"/>
      <c r="E2248" s="53">
        <v>820</v>
      </c>
      <c r="F2248" s="42"/>
      <c r="G2248" s="972"/>
      <c r="H2248" s="972"/>
      <c r="I2248" s="961" t="s">
        <v>601</v>
      </c>
      <c r="J2248" s="962"/>
      <c r="K2248" s="962"/>
      <c r="L2248" s="962"/>
      <c r="M2248" s="962"/>
      <c r="N2248" s="962"/>
      <c r="O2248" s="962"/>
      <c r="P2248" s="962"/>
      <c r="Q2248" s="963"/>
      <c r="R2248" s="953"/>
      <c r="S2248" s="953"/>
      <c r="T2248" s="953"/>
      <c r="U2248" s="953"/>
      <c r="V2248" s="953"/>
      <c r="W2248" s="953"/>
      <c r="X2248" s="268"/>
      <c r="Y2248" s="268"/>
      <c r="Z2248" s="267"/>
      <c r="AA2248" s="268"/>
      <c r="AB2248" s="268"/>
      <c r="AC2248" s="269"/>
      <c r="AD2248" s="267"/>
      <c r="AE2248" s="268"/>
      <c r="AF2248" s="268"/>
      <c r="AG2248" s="269"/>
    </row>
    <row r="2249" spans="1:33" s="29" customFormat="1" ht="13.5" customHeight="1" x14ac:dyDescent="0.2">
      <c r="A2249" s="102"/>
      <c r="B2249" s="102"/>
      <c r="C2249" s="1392"/>
      <c r="D2249" s="1392"/>
      <c r="E2249" s="110"/>
      <c r="F2249" s="122" t="s">
        <v>1183</v>
      </c>
      <c r="G2249" s="1717">
        <v>411</v>
      </c>
      <c r="H2249" s="1718"/>
      <c r="I2249" s="264" t="s">
        <v>108</v>
      </c>
      <c r="J2249" s="265"/>
      <c r="K2249" s="265"/>
      <c r="L2249" s="265"/>
      <c r="M2249" s="265"/>
      <c r="N2249" s="265"/>
      <c r="O2249" s="265"/>
      <c r="P2249" s="265"/>
      <c r="Q2249" s="266"/>
      <c r="R2249" s="953">
        <f>R3241+R3277+R3339</f>
        <v>29282000</v>
      </c>
      <c r="S2249" s="953"/>
      <c r="T2249" s="953"/>
      <c r="U2249" s="953">
        <f>U3241+U3277+U3339</f>
        <v>29162678.590000004</v>
      </c>
      <c r="V2249" s="953"/>
      <c r="W2249" s="953"/>
      <c r="X2249" s="1345">
        <f t="shared" si="144"/>
        <v>0.99592509357284353</v>
      </c>
      <c r="Y2249" s="1345"/>
      <c r="Z2249" s="267">
        <f>Z2280+Z2316+Z2378</f>
        <v>2219241.89</v>
      </c>
      <c r="AA2249" s="268"/>
      <c r="AB2249" s="268"/>
      <c r="AC2249" s="269"/>
      <c r="AD2249" s="267">
        <f t="shared" si="141"/>
        <v>31381920.480000004</v>
      </c>
      <c r="AE2249" s="268"/>
      <c r="AF2249" s="268"/>
      <c r="AG2249" s="269"/>
    </row>
    <row r="2250" spans="1:33" s="29" customFormat="1" ht="13.5" customHeight="1" x14ac:dyDescent="0.2">
      <c r="A2250" s="102"/>
      <c r="B2250" s="102"/>
      <c r="C2250" s="1392"/>
      <c r="D2250" s="1392"/>
      <c r="E2250" s="110"/>
      <c r="F2250" s="122" t="s">
        <v>1184</v>
      </c>
      <c r="G2250" s="1717">
        <v>412</v>
      </c>
      <c r="H2250" s="1718"/>
      <c r="I2250" s="1542" t="s">
        <v>109</v>
      </c>
      <c r="J2250" s="1543"/>
      <c r="K2250" s="1543"/>
      <c r="L2250" s="1543"/>
      <c r="M2250" s="1543"/>
      <c r="N2250" s="1543"/>
      <c r="O2250" s="1543"/>
      <c r="P2250" s="1543"/>
      <c r="Q2250" s="1544"/>
      <c r="R2250" s="953">
        <f>R3242+R3278+R3340</f>
        <v>4426800</v>
      </c>
      <c r="S2250" s="953"/>
      <c r="T2250" s="953"/>
      <c r="U2250" s="953">
        <f>U3242+U3278+U3340</f>
        <v>4418145.91</v>
      </c>
      <c r="V2250" s="953"/>
      <c r="W2250" s="953"/>
      <c r="X2250" s="1345">
        <f t="shared" si="144"/>
        <v>0.99804506867263043</v>
      </c>
      <c r="Y2250" s="1345"/>
      <c r="Z2250" s="267">
        <f>Z2281+Z2317+Z2379</f>
        <v>336215.23</v>
      </c>
      <c r="AA2250" s="268"/>
      <c r="AB2250" s="268"/>
      <c r="AC2250" s="269"/>
      <c r="AD2250" s="267">
        <f t="shared" si="141"/>
        <v>4754361.1400000006</v>
      </c>
      <c r="AE2250" s="268"/>
      <c r="AF2250" s="268"/>
      <c r="AG2250" s="269"/>
    </row>
    <row r="2251" spans="1:33" s="29" customFormat="1" ht="13.5" customHeight="1" x14ac:dyDescent="0.2">
      <c r="A2251" s="102"/>
      <c r="B2251" s="102"/>
      <c r="C2251" s="1392"/>
      <c r="D2251" s="1392"/>
      <c r="E2251" s="110"/>
      <c r="F2251" s="122" t="s">
        <v>1185</v>
      </c>
      <c r="G2251" s="1717">
        <v>413</v>
      </c>
      <c r="H2251" s="1718"/>
      <c r="I2251" s="1542" t="s">
        <v>110</v>
      </c>
      <c r="J2251" s="1543"/>
      <c r="K2251" s="1543"/>
      <c r="L2251" s="1543"/>
      <c r="M2251" s="1543"/>
      <c r="N2251" s="1543"/>
      <c r="O2251" s="1543"/>
      <c r="P2251" s="1543"/>
      <c r="Q2251" s="1544"/>
      <c r="R2251" s="953">
        <f>R3243+R3279</f>
        <v>134000</v>
      </c>
      <c r="S2251" s="953"/>
      <c r="T2251" s="953"/>
      <c r="U2251" s="953">
        <f>U3243+U3279</f>
        <v>134000</v>
      </c>
      <c r="V2251" s="953"/>
      <c r="W2251" s="953"/>
      <c r="X2251" s="1345">
        <f t="shared" si="144"/>
        <v>1</v>
      </c>
      <c r="Y2251" s="1345"/>
      <c r="Z2251" s="267">
        <f>Z2282+Z2318</f>
        <v>0</v>
      </c>
      <c r="AA2251" s="268"/>
      <c r="AB2251" s="268"/>
      <c r="AC2251" s="269"/>
      <c r="AD2251" s="267">
        <f t="shared" si="141"/>
        <v>134000</v>
      </c>
      <c r="AE2251" s="268"/>
      <c r="AF2251" s="268"/>
      <c r="AG2251" s="269"/>
    </row>
    <row r="2252" spans="1:33" s="29" customFormat="1" ht="13.5" customHeight="1" x14ac:dyDescent="0.2">
      <c r="A2252" s="102"/>
      <c r="B2252" s="102"/>
      <c r="C2252" s="1392"/>
      <c r="D2252" s="1392"/>
      <c r="E2252" s="110"/>
      <c r="F2252" s="122" t="s">
        <v>1186</v>
      </c>
      <c r="G2252" s="1717">
        <v>414</v>
      </c>
      <c r="H2252" s="1718"/>
      <c r="I2252" s="264" t="s">
        <v>111</v>
      </c>
      <c r="J2252" s="265"/>
      <c r="K2252" s="265"/>
      <c r="L2252" s="265"/>
      <c r="M2252" s="265"/>
      <c r="N2252" s="265"/>
      <c r="O2252" s="265"/>
      <c r="P2252" s="265"/>
      <c r="Q2252" s="266"/>
      <c r="R2252" s="953">
        <f>R3244+R3280</f>
        <v>198000</v>
      </c>
      <c r="S2252" s="953"/>
      <c r="T2252" s="953"/>
      <c r="U2252" s="953">
        <f>U3244+U3280</f>
        <v>87777.78</v>
      </c>
      <c r="V2252" s="953"/>
      <c r="W2252" s="953"/>
      <c r="X2252" s="1345">
        <f t="shared" si="144"/>
        <v>0.44332212121212122</v>
      </c>
      <c r="Y2252" s="1345"/>
      <c r="Z2252" s="267">
        <f>Z2283+Z2319</f>
        <v>0.01</v>
      </c>
      <c r="AA2252" s="268"/>
      <c r="AB2252" s="268"/>
      <c r="AC2252" s="269"/>
      <c r="AD2252" s="267">
        <f t="shared" si="141"/>
        <v>87777.79</v>
      </c>
      <c r="AE2252" s="268"/>
      <c r="AF2252" s="268"/>
      <c r="AG2252" s="269"/>
    </row>
    <row r="2253" spans="1:33" s="29" customFormat="1" ht="13.5" customHeight="1" x14ac:dyDescent="0.2">
      <c r="A2253" s="102"/>
      <c r="B2253" s="102"/>
      <c r="C2253" s="1392"/>
      <c r="D2253" s="1392"/>
      <c r="E2253" s="110"/>
      <c r="F2253" s="122" t="s">
        <v>1187</v>
      </c>
      <c r="G2253" s="1717">
        <v>415</v>
      </c>
      <c r="H2253" s="1718"/>
      <c r="I2253" s="264" t="s">
        <v>112</v>
      </c>
      <c r="J2253" s="265"/>
      <c r="K2253" s="265"/>
      <c r="L2253" s="265"/>
      <c r="M2253" s="265"/>
      <c r="N2253" s="265"/>
      <c r="O2253" s="265"/>
      <c r="P2253" s="265"/>
      <c r="Q2253" s="266"/>
      <c r="R2253" s="953">
        <f>R3245+R3281</f>
        <v>290000</v>
      </c>
      <c r="S2253" s="953"/>
      <c r="T2253" s="953"/>
      <c r="U2253" s="953">
        <f>U3245+U3281</f>
        <v>264885.32999999996</v>
      </c>
      <c r="V2253" s="953"/>
      <c r="W2253" s="953"/>
      <c r="X2253" s="1345">
        <f t="shared" si="144"/>
        <v>0.91339768965517232</v>
      </c>
      <c r="Y2253" s="1345"/>
      <c r="Z2253" s="267">
        <f>Z2284</f>
        <v>0</v>
      </c>
      <c r="AA2253" s="268"/>
      <c r="AB2253" s="268"/>
      <c r="AC2253" s="269"/>
      <c r="AD2253" s="267">
        <f t="shared" si="141"/>
        <v>264885.32999999996</v>
      </c>
      <c r="AE2253" s="268"/>
      <c r="AF2253" s="268"/>
      <c r="AG2253" s="269"/>
    </row>
    <row r="2254" spans="1:33" s="29" customFormat="1" ht="13.5" customHeight="1" x14ac:dyDescent="0.2">
      <c r="A2254" s="102"/>
      <c r="B2254" s="102"/>
      <c r="C2254" s="1392"/>
      <c r="D2254" s="1392"/>
      <c r="E2254" s="110"/>
      <c r="F2254" s="122" t="s">
        <v>1188</v>
      </c>
      <c r="G2254" s="1717">
        <v>416</v>
      </c>
      <c r="H2254" s="1718"/>
      <c r="I2254" s="264" t="s">
        <v>327</v>
      </c>
      <c r="J2254" s="265"/>
      <c r="K2254" s="265"/>
      <c r="L2254" s="265"/>
      <c r="M2254" s="265"/>
      <c r="N2254" s="265"/>
      <c r="O2254" s="265"/>
      <c r="P2254" s="265"/>
      <c r="Q2254" s="266"/>
      <c r="R2254" s="953">
        <f>R3246+R3282</f>
        <v>1895000</v>
      </c>
      <c r="S2254" s="953"/>
      <c r="T2254" s="953"/>
      <c r="U2254" s="953">
        <f>U3246+U3282</f>
        <v>1799693.67</v>
      </c>
      <c r="V2254" s="953"/>
      <c r="W2254" s="953"/>
      <c r="X2254" s="1345">
        <f t="shared" si="144"/>
        <v>0.94970642216358836</v>
      </c>
      <c r="Y2254" s="1345"/>
      <c r="Z2254" s="267">
        <f>Z3246+Z3282</f>
        <v>0</v>
      </c>
      <c r="AA2254" s="268"/>
      <c r="AB2254" s="268"/>
      <c r="AC2254" s="269"/>
      <c r="AD2254" s="267">
        <f t="shared" si="141"/>
        <v>1799693.67</v>
      </c>
      <c r="AE2254" s="268"/>
      <c r="AF2254" s="268"/>
      <c r="AG2254" s="269"/>
    </row>
    <row r="2255" spans="1:33" s="29" customFormat="1" ht="13.5" customHeight="1" x14ac:dyDescent="0.2">
      <c r="A2255" s="102"/>
      <c r="B2255" s="102"/>
      <c r="C2255" s="1392"/>
      <c r="D2255" s="1392"/>
      <c r="E2255" s="110"/>
      <c r="F2255" s="122" t="s">
        <v>1189</v>
      </c>
      <c r="G2255" s="1717">
        <v>421</v>
      </c>
      <c r="H2255" s="1718"/>
      <c r="I2255" s="264" t="s">
        <v>115</v>
      </c>
      <c r="J2255" s="265"/>
      <c r="K2255" s="265"/>
      <c r="L2255" s="265"/>
      <c r="M2255" s="265"/>
      <c r="N2255" s="265"/>
      <c r="O2255" s="265"/>
      <c r="P2255" s="265"/>
      <c r="Q2255" s="266"/>
      <c r="R2255" s="953">
        <f>R3247+R3283+R3341</f>
        <v>8438000</v>
      </c>
      <c r="S2255" s="953"/>
      <c r="T2255" s="953"/>
      <c r="U2255" s="953">
        <f>U3247+U3283+U3341</f>
        <v>7519969.6399999997</v>
      </c>
      <c r="V2255" s="953"/>
      <c r="W2255" s="953"/>
      <c r="X2255" s="1345">
        <f t="shared" si="144"/>
        <v>0.89120284901635449</v>
      </c>
      <c r="Y2255" s="1345"/>
      <c r="Z2255" s="267">
        <f t="shared" ref="Z2255:Z2260" si="148">Z2286+Z2322+Z2380</f>
        <v>434957.18000000005</v>
      </c>
      <c r="AA2255" s="268"/>
      <c r="AB2255" s="268"/>
      <c r="AC2255" s="269"/>
      <c r="AD2255" s="267">
        <f t="shared" ref="AD2255:AD2659" si="149">U2255+Z2255</f>
        <v>7954926.8199999994</v>
      </c>
      <c r="AE2255" s="268"/>
      <c r="AF2255" s="268"/>
      <c r="AG2255" s="269"/>
    </row>
    <row r="2256" spans="1:33" s="29" customFormat="1" ht="13.5" customHeight="1" x14ac:dyDescent="0.2">
      <c r="A2256" s="102"/>
      <c r="B2256" s="102"/>
      <c r="C2256" s="1392"/>
      <c r="D2256" s="1392"/>
      <c r="E2256" s="110"/>
      <c r="F2256" s="122" t="s">
        <v>1190</v>
      </c>
      <c r="G2256" s="1717">
        <v>422</v>
      </c>
      <c r="H2256" s="1718"/>
      <c r="I2256" s="264" t="s">
        <v>116</v>
      </c>
      <c r="J2256" s="265"/>
      <c r="K2256" s="265"/>
      <c r="L2256" s="265"/>
      <c r="M2256" s="265"/>
      <c r="N2256" s="265"/>
      <c r="O2256" s="265"/>
      <c r="P2256" s="265"/>
      <c r="Q2256" s="266"/>
      <c r="R2256" s="953">
        <f>R3248+R3284+R3342</f>
        <v>113000</v>
      </c>
      <c r="S2256" s="953"/>
      <c r="T2256" s="953"/>
      <c r="U2256" s="953">
        <f>U3248+U3284+U3342</f>
        <v>60900</v>
      </c>
      <c r="V2256" s="953"/>
      <c r="W2256" s="953"/>
      <c r="X2256" s="1345">
        <f t="shared" si="144"/>
        <v>0.5389380530973451</v>
      </c>
      <c r="Y2256" s="1345"/>
      <c r="Z2256" s="267">
        <f t="shared" si="148"/>
        <v>630519.36</v>
      </c>
      <c r="AA2256" s="268"/>
      <c r="AB2256" s="268"/>
      <c r="AC2256" s="269"/>
      <c r="AD2256" s="267">
        <f t="shared" si="149"/>
        <v>691419.36</v>
      </c>
      <c r="AE2256" s="268"/>
      <c r="AF2256" s="268"/>
      <c r="AG2256" s="269"/>
    </row>
    <row r="2257" spans="1:33" s="29" customFormat="1" ht="13.5" customHeight="1" x14ac:dyDescent="0.2">
      <c r="A2257" s="102"/>
      <c r="B2257" s="102"/>
      <c r="C2257" s="1392"/>
      <c r="D2257" s="1392"/>
      <c r="E2257" s="110"/>
      <c r="F2257" s="122" t="s">
        <v>1191</v>
      </c>
      <c r="G2257" s="1717">
        <v>423</v>
      </c>
      <c r="H2257" s="1718"/>
      <c r="I2257" s="264" t="s">
        <v>117</v>
      </c>
      <c r="J2257" s="265"/>
      <c r="K2257" s="265"/>
      <c r="L2257" s="265"/>
      <c r="M2257" s="265"/>
      <c r="N2257" s="265"/>
      <c r="O2257" s="265"/>
      <c r="P2257" s="265"/>
      <c r="Q2257" s="266"/>
      <c r="R2257" s="953">
        <f>R3249+R3285+R3308+R3315+R3343</f>
        <v>6600000</v>
      </c>
      <c r="S2257" s="953"/>
      <c r="T2257" s="953"/>
      <c r="U2257" s="953">
        <f>U3249+U3285+U3308+U3315+U3343</f>
        <v>6003189.3999999994</v>
      </c>
      <c r="V2257" s="953"/>
      <c r="W2257" s="953"/>
      <c r="X2257" s="1345">
        <f t="shared" si="144"/>
        <v>0.90957415151515142</v>
      </c>
      <c r="Y2257" s="1345"/>
      <c r="Z2257" s="267">
        <f>Z2288+Z2324+Z2382</f>
        <v>595884.5</v>
      </c>
      <c r="AA2257" s="268"/>
      <c r="AB2257" s="268"/>
      <c r="AC2257" s="269"/>
      <c r="AD2257" s="267">
        <f t="shared" si="149"/>
        <v>6599073.8999999994</v>
      </c>
      <c r="AE2257" s="268"/>
      <c r="AF2257" s="268"/>
      <c r="AG2257" s="269"/>
    </row>
    <row r="2258" spans="1:33" s="29" customFormat="1" ht="13.5" customHeight="1" x14ac:dyDescent="0.2">
      <c r="A2258" s="102"/>
      <c r="B2258" s="102"/>
      <c r="C2258" s="1392"/>
      <c r="D2258" s="1392"/>
      <c r="E2258" s="110"/>
      <c r="F2258" s="122" t="s">
        <v>1192</v>
      </c>
      <c r="G2258" s="1717">
        <v>424</v>
      </c>
      <c r="H2258" s="1718"/>
      <c r="I2258" s="264" t="s">
        <v>118</v>
      </c>
      <c r="J2258" s="265"/>
      <c r="K2258" s="265"/>
      <c r="L2258" s="265"/>
      <c r="M2258" s="265"/>
      <c r="N2258" s="265"/>
      <c r="O2258" s="265"/>
      <c r="P2258" s="265"/>
      <c r="Q2258" s="266"/>
      <c r="R2258" s="953">
        <f>R3250+R3286+R3309+R3316+R3344</f>
        <v>2600000</v>
      </c>
      <c r="S2258" s="953"/>
      <c r="T2258" s="953"/>
      <c r="U2258" s="953">
        <f>U3250+U3286+U3309+U3316+U3344</f>
        <v>2533621.6399999997</v>
      </c>
      <c r="V2258" s="953"/>
      <c r="W2258" s="953"/>
      <c r="X2258" s="1345">
        <f t="shared" si="144"/>
        <v>0.97446986153846138</v>
      </c>
      <c r="Y2258" s="1345"/>
      <c r="Z2258" s="267">
        <f t="shared" si="148"/>
        <v>5316610.1100000003</v>
      </c>
      <c r="AA2258" s="268"/>
      <c r="AB2258" s="268"/>
      <c r="AC2258" s="269"/>
      <c r="AD2258" s="267">
        <f t="shared" si="149"/>
        <v>7850231.75</v>
      </c>
      <c r="AE2258" s="268"/>
      <c r="AF2258" s="268"/>
      <c r="AG2258" s="269"/>
    </row>
    <row r="2259" spans="1:33" s="29" customFormat="1" ht="13.5" customHeight="1" x14ac:dyDescent="0.2">
      <c r="A2259" s="102"/>
      <c r="B2259" s="102"/>
      <c r="C2259" s="1392"/>
      <c r="D2259" s="1392"/>
      <c r="E2259" s="110"/>
      <c r="F2259" s="122" t="s">
        <v>1193</v>
      </c>
      <c r="G2259" s="1717">
        <v>425</v>
      </c>
      <c r="H2259" s="1718"/>
      <c r="I2259" s="264" t="s">
        <v>119</v>
      </c>
      <c r="J2259" s="265"/>
      <c r="K2259" s="265"/>
      <c r="L2259" s="265"/>
      <c r="M2259" s="265"/>
      <c r="N2259" s="265"/>
      <c r="O2259" s="265"/>
      <c r="P2259" s="265"/>
      <c r="Q2259" s="266"/>
      <c r="R2259" s="953">
        <f>R3251+R3287+R3345</f>
        <v>1241000</v>
      </c>
      <c r="S2259" s="953"/>
      <c r="T2259" s="953"/>
      <c r="U2259" s="953">
        <f>U3251+U3287+U3345</f>
        <v>1033932.34</v>
      </c>
      <c r="V2259" s="953"/>
      <c r="W2259" s="953"/>
      <c r="X2259" s="1345">
        <f t="shared" si="144"/>
        <v>0.83314451248992749</v>
      </c>
      <c r="Y2259" s="1345"/>
      <c r="Z2259" s="267">
        <f t="shared" si="148"/>
        <v>36360.019999999997</v>
      </c>
      <c r="AA2259" s="268"/>
      <c r="AB2259" s="268"/>
      <c r="AC2259" s="269"/>
      <c r="AD2259" s="267">
        <f t="shared" si="149"/>
        <v>1070292.3599999999</v>
      </c>
      <c r="AE2259" s="268"/>
      <c r="AF2259" s="268"/>
      <c r="AG2259" s="269"/>
    </row>
    <row r="2260" spans="1:33" s="29" customFormat="1" ht="13.5" customHeight="1" x14ac:dyDescent="0.2">
      <c r="A2260" s="102"/>
      <c r="B2260" s="102"/>
      <c r="C2260" s="1392"/>
      <c r="D2260" s="1392"/>
      <c r="E2260" s="110"/>
      <c r="F2260" s="122" t="s">
        <v>1194</v>
      </c>
      <c r="G2260" s="1717">
        <v>426</v>
      </c>
      <c r="H2260" s="1718"/>
      <c r="I2260" s="264" t="s">
        <v>120</v>
      </c>
      <c r="J2260" s="265"/>
      <c r="K2260" s="265"/>
      <c r="L2260" s="265"/>
      <c r="M2260" s="265"/>
      <c r="N2260" s="265"/>
      <c r="O2260" s="265"/>
      <c r="P2260" s="265"/>
      <c r="Q2260" s="266"/>
      <c r="R2260" s="953">
        <f>R3252+R3288+R3346</f>
        <v>1022000</v>
      </c>
      <c r="S2260" s="953"/>
      <c r="T2260" s="953"/>
      <c r="U2260" s="953">
        <f>U3252+U3288+U3346</f>
        <v>863694.25</v>
      </c>
      <c r="V2260" s="953"/>
      <c r="W2260" s="953"/>
      <c r="X2260" s="1345">
        <f t="shared" si="144"/>
        <v>0.8451020058708415</v>
      </c>
      <c r="Y2260" s="1345"/>
      <c r="Z2260" s="267">
        <f t="shared" si="148"/>
        <v>143705.65</v>
      </c>
      <c r="AA2260" s="268"/>
      <c r="AB2260" s="268"/>
      <c r="AC2260" s="269"/>
      <c r="AD2260" s="267">
        <f t="shared" si="149"/>
        <v>1007399.9</v>
      </c>
      <c r="AE2260" s="268"/>
      <c r="AF2260" s="268"/>
      <c r="AG2260" s="269"/>
    </row>
    <row r="2261" spans="1:33" s="29" customFormat="1" ht="13.5" customHeight="1" x14ac:dyDescent="0.2">
      <c r="A2261" s="102"/>
      <c r="B2261" s="102"/>
      <c r="C2261" s="1392"/>
      <c r="D2261" s="1392"/>
      <c r="E2261" s="110"/>
      <c r="F2261" s="122" t="s">
        <v>1301</v>
      </c>
      <c r="G2261" s="1717">
        <v>444</v>
      </c>
      <c r="H2261" s="1718"/>
      <c r="I2261" s="264" t="s">
        <v>122</v>
      </c>
      <c r="J2261" s="265"/>
      <c r="K2261" s="265"/>
      <c r="L2261" s="265"/>
      <c r="M2261" s="265"/>
      <c r="N2261" s="265"/>
      <c r="O2261" s="265"/>
      <c r="P2261" s="265"/>
      <c r="Q2261" s="266"/>
      <c r="R2261" s="953">
        <f>R3253</f>
        <v>1000</v>
      </c>
      <c r="S2261" s="953"/>
      <c r="T2261" s="953"/>
      <c r="U2261" s="953">
        <f>U3253</f>
        <v>0</v>
      </c>
      <c r="V2261" s="953"/>
      <c r="W2261" s="953"/>
      <c r="X2261" s="1345">
        <f t="shared" si="144"/>
        <v>0</v>
      </c>
      <c r="Y2261" s="1345"/>
      <c r="Z2261" s="267">
        <f>Z2292</f>
        <v>158.96</v>
      </c>
      <c r="AA2261" s="268"/>
      <c r="AB2261" s="268"/>
      <c r="AC2261" s="269"/>
      <c r="AD2261" s="267">
        <f t="shared" si="149"/>
        <v>158.96</v>
      </c>
      <c r="AE2261" s="268"/>
      <c r="AF2261" s="268"/>
      <c r="AG2261" s="269"/>
    </row>
    <row r="2262" spans="1:33" s="29" customFormat="1" ht="13.5" customHeight="1" x14ac:dyDescent="0.2">
      <c r="A2262" s="102"/>
      <c r="B2262" s="102"/>
      <c r="C2262" s="1392"/>
      <c r="D2262" s="1392"/>
      <c r="E2262" s="110"/>
      <c r="F2262" s="122" t="s">
        <v>1195</v>
      </c>
      <c r="G2262" s="1717">
        <v>482</v>
      </c>
      <c r="H2262" s="1718"/>
      <c r="I2262" s="264" t="s">
        <v>131</v>
      </c>
      <c r="J2262" s="265"/>
      <c r="K2262" s="265"/>
      <c r="L2262" s="265"/>
      <c r="M2262" s="265"/>
      <c r="N2262" s="265"/>
      <c r="O2262" s="265"/>
      <c r="P2262" s="265"/>
      <c r="Q2262" s="266"/>
      <c r="R2262" s="953">
        <f>R3254+R3289+R3347</f>
        <v>70000</v>
      </c>
      <c r="S2262" s="953"/>
      <c r="T2262" s="953"/>
      <c r="U2262" s="953">
        <f>U3254+U3289+U3347</f>
        <v>0</v>
      </c>
      <c r="V2262" s="953"/>
      <c r="W2262" s="953"/>
      <c r="X2262" s="1345">
        <f t="shared" si="144"/>
        <v>0</v>
      </c>
      <c r="Y2262" s="1345"/>
      <c r="Z2262" s="267">
        <f>Z2293+Z2328+Z2386</f>
        <v>8774.119999999999</v>
      </c>
      <c r="AA2262" s="268"/>
      <c r="AB2262" s="268"/>
      <c r="AC2262" s="269"/>
      <c r="AD2262" s="267">
        <f t="shared" si="149"/>
        <v>8774.119999999999</v>
      </c>
      <c r="AE2262" s="268"/>
      <c r="AF2262" s="268"/>
      <c r="AG2262" s="269"/>
    </row>
    <row r="2263" spans="1:33" s="29" customFormat="1" ht="13.5" hidden="1" customHeight="1" x14ac:dyDescent="0.2">
      <c r="A2263" s="102"/>
      <c r="B2263" s="102"/>
      <c r="C2263" s="1392"/>
      <c r="D2263" s="1392"/>
      <c r="E2263" s="110"/>
      <c r="F2263" s="122"/>
      <c r="G2263" s="1717">
        <v>511</v>
      </c>
      <c r="H2263" s="1718"/>
      <c r="I2263" s="264" t="s">
        <v>138</v>
      </c>
      <c r="J2263" s="265"/>
      <c r="K2263" s="265"/>
      <c r="L2263" s="265"/>
      <c r="M2263" s="265"/>
      <c r="N2263" s="265"/>
      <c r="O2263" s="265"/>
      <c r="P2263" s="265"/>
      <c r="Q2263" s="266"/>
      <c r="R2263" s="953"/>
      <c r="S2263" s="953"/>
      <c r="T2263" s="953"/>
      <c r="U2263" s="953"/>
      <c r="V2263" s="953"/>
      <c r="W2263" s="953"/>
      <c r="X2263" s="1345" t="e">
        <f t="shared" si="144"/>
        <v>#DIV/0!</v>
      </c>
      <c r="Y2263" s="1345"/>
      <c r="Z2263" s="267"/>
      <c r="AA2263" s="268"/>
      <c r="AB2263" s="268"/>
      <c r="AC2263" s="269"/>
      <c r="AD2263" s="267">
        <f t="shared" si="149"/>
        <v>0</v>
      </c>
      <c r="AE2263" s="268"/>
      <c r="AF2263" s="268"/>
      <c r="AG2263" s="269"/>
    </row>
    <row r="2264" spans="1:33" s="29" customFormat="1" ht="13.5" customHeight="1" x14ac:dyDescent="0.2">
      <c r="A2264" s="102"/>
      <c r="B2264" s="102"/>
      <c r="C2264" s="1392"/>
      <c r="D2264" s="1392"/>
      <c r="E2264" s="110"/>
      <c r="F2264" s="122" t="s">
        <v>1196</v>
      </c>
      <c r="G2264" s="1717">
        <v>512</v>
      </c>
      <c r="H2264" s="1718"/>
      <c r="I2264" s="264" t="s">
        <v>139</v>
      </c>
      <c r="J2264" s="265"/>
      <c r="K2264" s="265"/>
      <c r="L2264" s="265"/>
      <c r="M2264" s="265"/>
      <c r="N2264" s="265"/>
      <c r="O2264" s="265"/>
      <c r="P2264" s="265"/>
      <c r="Q2264" s="266"/>
      <c r="R2264" s="953">
        <f>R3255+R3290+R3348</f>
        <v>643000</v>
      </c>
      <c r="S2264" s="953"/>
      <c r="T2264" s="953"/>
      <c r="U2264" s="953">
        <f>U3255+U3290+U3348</f>
        <v>218167</v>
      </c>
      <c r="V2264" s="953"/>
      <c r="W2264" s="953"/>
      <c r="X2264" s="1345">
        <f t="shared" si="144"/>
        <v>0.33929548989113528</v>
      </c>
      <c r="Y2264" s="1345"/>
      <c r="Z2264" s="267">
        <f>Z2294+Z2329+Z2387</f>
        <v>203976</v>
      </c>
      <c r="AA2264" s="268"/>
      <c r="AB2264" s="268"/>
      <c r="AC2264" s="269"/>
      <c r="AD2264" s="267">
        <f t="shared" si="149"/>
        <v>422143</v>
      </c>
      <c r="AE2264" s="268"/>
      <c r="AF2264" s="268"/>
      <c r="AG2264" s="269"/>
    </row>
    <row r="2265" spans="1:33" s="29" customFormat="1" ht="13.5" customHeight="1" x14ac:dyDescent="0.2">
      <c r="A2265" s="102"/>
      <c r="B2265" s="102"/>
      <c r="C2265" s="1392"/>
      <c r="D2265" s="1392"/>
      <c r="E2265" s="110"/>
      <c r="F2265" s="122" t="s">
        <v>1197</v>
      </c>
      <c r="G2265" s="1717">
        <v>515</v>
      </c>
      <c r="H2265" s="1718"/>
      <c r="I2265" s="264" t="s">
        <v>140</v>
      </c>
      <c r="J2265" s="265"/>
      <c r="K2265" s="265"/>
      <c r="L2265" s="265"/>
      <c r="M2265" s="265"/>
      <c r="N2265" s="265"/>
      <c r="O2265" s="265"/>
      <c r="P2265" s="265"/>
      <c r="Q2265" s="266"/>
      <c r="R2265" s="953">
        <f>R3291</f>
        <v>598000</v>
      </c>
      <c r="S2265" s="953"/>
      <c r="T2265" s="953"/>
      <c r="U2265" s="953">
        <f>U3291</f>
        <v>597130</v>
      </c>
      <c r="V2265" s="953"/>
      <c r="W2265" s="953"/>
      <c r="X2265" s="1345">
        <f t="shared" si="144"/>
        <v>0.99854515050167225</v>
      </c>
      <c r="Y2265" s="1345"/>
      <c r="Z2265" s="267">
        <f>Z2330</f>
        <v>368214.55</v>
      </c>
      <c r="AA2265" s="268"/>
      <c r="AB2265" s="268"/>
      <c r="AC2265" s="269"/>
      <c r="AD2265" s="267">
        <f t="shared" si="149"/>
        <v>965344.55</v>
      </c>
      <c r="AE2265" s="268"/>
      <c r="AF2265" s="268"/>
      <c r="AG2265" s="269"/>
    </row>
    <row r="2266" spans="1:33" s="29" customFormat="1" ht="13.5" customHeight="1" x14ac:dyDescent="0.2">
      <c r="A2266" s="102"/>
      <c r="B2266" s="102"/>
      <c r="C2266" s="262"/>
      <c r="D2266" s="262"/>
      <c r="E2266" s="110"/>
      <c r="F2266" s="106"/>
      <c r="G2266" s="1392"/>
      <c r="H2266" s="1392"/>
      <c r="I2266" s="264" t="s">
        <v>697</v>
      </c>
      <c r="J2266" s="265"/>
      <c r="K2266" s="265"/>
      <c r="L2266" s="265"/>
      <c r="M2266" s="265"/>
      <c r="N2266" s="265"/>
      <c r="O2266" s="265"/>
      <c r="P2266" s="265"/>
      <c r="Q2266" s="266"/>
      <c r="R2266" s="1401"/>
      <c r="S2266" s="1401"/>
      <c r="T2266" s="1401"/>
      <c r="U2266" s="1401"/>
      <c r="V2266" s="1401"/>
      <c r="W2266" s="1401"/>
      <c r="X2266" s="992"/>
      <c r="Y2266" s="992"/>
      <c r="Z2266" s="991"/>
      <c r="AA2266" s="992"/>
      <c r="AB2266" s="992"/>
      <c r="AC2266" s="993"/>
      <c r="AD2266" s="991"/>
      <c r="AE2266" s="992"/>
      <c r="AF2266" s="992"/>
      <c r="AG2266" s="993"/>
    </row>
    <row r="2267" spans="1:33" s="29" customFormat="1" ht="13.5" customHeight="1" x14ac:dyDescent="0.2">
      <c r="A2267" s="102"/>
      <c r="B2267" s="102"/>
      <c r="C2267" s="262"/>
      <c r="D2267" s="262"/>
      <c r="E2267" s="110"/>
      <c r="F2267" s="106"/>
      <c r="G2267" s="263" t="s">
        <v>313</v>
      </c>
      <c r="H2267" s="263"/>
      <c r="I2267" s="264" t="s">
        <v>314</v>
      </c>
      <c r="J2267" s="265"/>
      <c r="K2267" s="265"/>
      <c r="L2267" s="265"/>
      <c r="M2267" s="265"/>
      <c r="N2267" s="265"/>
      <c r="O2267" s="265"/>
      <c r="P2267" s="265"/>
      <c r="Q2267" s="266"/>
      <c r="R2267" s="953">
        <v>57023800</v>
      </c>
      <c r="S2267" s="953"/>
      <c r="T2267" s="953"/>
      <c r="U2267" s="953">
        <v>54169785.549999997</v>
      </c>
      <c r="V2267" s="953"/>
      <c r="W2267" s="953"/>
      <c r="X2267" s="1345">
        <f t="shared" si="144"/>
        <v>0.94995046892700941</v>
      </c>
      <c r="Y2267" s="1345"/>
      <c r="Z2267" s="267" t="s">
        <v>1331</v>
      </c>
      <c r="AA2267" s="268"/>
      <c r="AB2267" s="268"/>
      <c r="AC2267" s="269"/>
      <c r="AD2267" s="267"/>
      <c r="AE2267" s="268"/>
      <c r="AF2267" s="268"/>
      <c r="AG2267" s="269"/>
    </row>
    <row r="2268" spans="1:33" s="29" customFormat="1" ht="13.5" customHeight="1" x14ac:dyDescent="0.2">
      <c r="A2268" s="102"/>
      <c r="B2268" s="102"/>
      <c r="C2268" s="262"/>
      <c r="D2268" s="262"/>
      <c r="E2268" s="110"/>
      <c r="F2268" s="106"/>
      <c r="G2268" s="263" t="s">
        <v>580</v>
      </c>
      <c r="H2268" s="263"/>
      <c r="I2268" s="264" t="s">
        <v>586</v>
      </c>
      <c r="J2268" s="265"/>
      <c r="K2268" s="265"/>
      <c r="L2268" s="265"/>
      <c r="M2268" s="265"/>
      <c r="N2268" s="265"/>
      <c r="O2268" s="265"/>
      <c r="P2268" s="265"/>
      <c r="Q2268" s="266"/>
      <c r="R2268" s="953"/>
      <c r="S2268" s="953"/>
      <c r="T2268" s="953"/>
      <c r="U2268" s="953"/>
      <c r="V2268" s="953"/>
      <c r="W2268" s="953"/>
      <c r="X2268" s="1345"/>
      <c r="Y2268" s="1345"/>
      <c r="Z2268" s="267">
        <f>Z2297+Z2333+Z2390</f>
        <v>9694799.0500000007</v>
      </c>
      <c r="AA2268" s="268"/>
      <c r="AB2268" s="268"/>
      <c r="AC2268" s="269"/>
      <c r="AD2268" s="267">
        <f t="shared" ref="AD2268:AD2273" si="150">U2268+Z2268</f>
        <v>9694799.0500000007</v>
      </c>
      <c r="AE2268" s="268"/>
      <c r="AF2268" s="268"/>
      <c r="AG2268" s="269"/>
    </row>
    <row r="2269" spans="1:33" s="29" customFormat="1" ht="13.5" customHeight="1" x14ac:dyDescent="0.2">
      <c r="A2269" s="102"/>
      <c r="B2269" s="102"/>
      <c r="C2269" s="1393"/>
      <c r="D2269" s="1394"/>
      <c r="E2269" s="110"/>
      <c r="F2269" s="106"/>
      <c r="G2269" s="995" t="s">
        <v>709</v>
      </c>
      <c r="H2269" s="996"/>
      <c r="I2269" s="264" t="s">
        <v>710</v>
      </c>
      <c r="J2269" s="265"/>
      <c r="K2269" s="265"/>
      <c r="L2269" s="265"/>
      <c r="M2269" s="265"/>
      <c r="N2269" s="265"/>
      <c r="O2269" s="265"/>
      <c r="P2269" s="265"/>
      <c r="Q2269" s="265"/>
      <c r="R2269" s="953"/>
      <c r="S2269" s="953"/>
      <c r="T2269" s="953"/>
      <c r="U2269" s="953"/>
      <c r="V2269" s="953"/>
      <c r="W2269" s="953"/>
      <c r="X2269" s="1345"/>
      <c r="Y2269" s="1345"/>
      <c r="Z2269" s="267">
        <f>Z3259</f>
        <v>0</v>
      </c>
      <c r="AA2269" s="268"/>
      <c r="AB2269" s="268"/>
      <c r="AC2269" s="268"/>
      <c r="AD2269" s="267">
        <f t="shared" si="150"/>
        <v>0</v>
      </c>
      <c r="AE2269" s="268"/>
      <c r="AF2269" s="268"/>
      <c r="AG2269" s="268"/>
    </row>
    <row r="2270" spans="1:33" s="29" customFormat="1" ht="13.5" customHeight="1" x14ac:dyDescent="0.2">
      <c r="A2270" s="102"/>
      <c r="B2270" s="102"/>
      <c r="C2270" s="262"/>
      <c r="D2270" s="262"/>
      <c r="E2270" s="110"/>
      <c r="F2270" s="106"/>
      <c r="G2270" s="263" t="s">
        <v>581</v>
      </c>
      <c r="H2270" s="263"/>
      <c r="I2270" s="267" t="s">
        <v>582</v>
      </c>
      <c r="J2270" s="268"/>
      <c r="K2270" s="268"/>
      <c r="L2270" s="268"/>
      <c r="M2270" s="268"/>
      <c r="N2270" s="268"/>
      <c r="O2270" s="268"/>
      <c r="P2270" s="268"/>
      <c r="Q2270" s="269"/>
      <c r="R2270" s="953"/>
      <c r="S2270" s="953"/>
      <c r="T2270" s="953"/>
      <c r="U2270" s="953"/>
      <c r="V2270" s="953"/>
      <c r="W2270" s="953"/>
      <c r="X2270" s="1345"/>
      <c r="Y2270" s="1345"/>
      <c r="Z2270" s="267">
        <f>Z3260+Z3295+Z3352</f>
        <v>0</v>
      </c>
      <c r="AA2270" s="268"/>
      <c r="AB2270" s="268"/>
      <c r="AC2270" s="269"/>
      <c r="AD2270" s="267">
        <f t="shared" si="150"/>
        <v>0</v>
      </c>
      <c r="AE2270" s="268"/>
      <c r="AF2270" s="268"/>
      <c r="AG2270" s="269"/>
    </row>
    <row r="2271" spans="1:33" s="29" customFormat="1" ht="13.5" customHeight="1" x14ac:dyDescent="0.2">
      <c r="A2271" s="102"/>
      <c r="B2271" s="102"/>
      <c r="C2271" s="262"/>
      <c r="D2271" s="262"/>
      <c r="E2271" s="110"/>
      <c r="F2271" s="106"/>
      <c r="G2271" s="263" t="s">
        <v>361</v>
      </c>
      <c r="H2271" s="263"/>
      <c r="I2271" s="267" t="s">
        <v>588</v>
      </c>
      <c r="J2271" s="268"/>
      <c r="K2271" s="268"/>
      <c r="L2271" s="268"/>
      <c r="M2271" s="268"/>
      <c r="N2271" s="268"/>
      <c r="O2271" s="268"/>
      <c r="P2271" s="268"/>
      <c r="Q2271" s="269"/>
      <c r="R2271" s="953">
        <v>528000</v>
      </c>
      <c r="S2271" s="953"/>
      <c r="T2271" s="953"/>
      <c r="U2271" s="953">
        <v>528000</v>
      </c>
      <c r="V2271" s="953"/>
      <c r="W2271" s="953"/>
      <c r="X2271" s="1345">
        <f t="shared" ref="X2271" si="151">(U2271/R2271)</f>
        <v>1</v>
      </c>
      <c r="Y2271" s="1345"/>
      <c r="Z2271" s="267">
        <f>Z2300+Z2335+Z2399</f>
        <v>399818.53</v>
      </c>
      <c r="AA2271" s="268"/>
      <c r="AB2271" s="268"/>
      <c r="AC2271" s="269"/>
      <c r="AD2271" s="267">
        <f t="shared" si="150"/>
        <v>927818.53</v>
      </c>
      <c r="AE2271" s="268"/>
      <c r="AF2271" s="268"/>
      <c r="AG2271" s="269"/>
    </row>
    <row r="2272" spans="1:33" s="29" customFormat="1" ht="13.5" customHeight="1" x14ac:dyDescent="0.2">
      <c r="A2272" s="102"/>
      <c r="B2272" s="102"/>
      <c r="C2272" s="262"/>
      <c r="D2272" s="262"/>
      <c r="E2272" s="110"/>
      <c r="F2272" s="106"/>
      <c r="G2272" s="263" t="s">
        <v>589</v>
      </c>
      <c r="H2272" s="263"/>
      <c r="I2272" s="264" t="s">
        <v>590</v>
      </c>
      <c r="J2272" s="265"/>
      <c r="K2272" s="265"/>
      <c r="L2272" s="265"/>
      <c r="M2272" s="265"/>
      <c r="N2272" s="265"/>
      <c r="O2272" s="265"/>
      <c r="P2272" s="265"/>
      <c r="Q2272" s="266"/>
      <c r="R2272" s="953"/>
      <c r="S2272" s="953"/>
      <c r="T2272" s="953"/>
      <c r="U2272" s="953"/>
      <c r="V2272" s="953"/>
      <c r="W2272" s="953"/>
      <c r="X2272" s="1345"/>
      <c r="Y2272" s="1345"/>
      <c r="Z2272" s="267">
        <f>Z2336+Z2393</f>
        <v>200000</v>
      </c>
      <c r="AA2272" s="268"/>
      <c r="AB2272" s="268"/>
      <c r="AC2272" s="269"/>
      <c r="AD2272" s="267">
        <f t="shared" si="150"/>
        <v>200000</v>
      </c>
      <c r="AE2272" s="268"/>
      <c r="AF2272" s="268"/>
      <c r="AG2272" s="269"/>
    </row>
    <row r="2273" spans="1:33" s="29" customFormat="1" ht="25.5" customHeight="1" x14ac:dyDescent="0.2">
      <c r="A2273" s="102"/>
      <c r="B2273" s="102"/>
      <c r="C2273" s="262"/>
      <c r="D2273" s="262"/>
      <c r="E2273" s="110"/>
      <c r="F2273" s="106"/>
      <c r="G2273" s="263" t="s">
        <v>1315</v>
      </c>
      <c r="H2273" s="263"/>
      <c r="I2273" s="264" t="s">
        <v>1361</v>
      </c>
      <c r="J2273" s="265"/>
      <c r="K2273" s="265"/>
      <c r="L2273" s="265"/>
      <c r="M2273" s="265"/>
      <c r="N2273" s="265"/>
      <c r="O2273" s="265"/>
      <c r="P2273" s="265"/>
      <c r="Q2273" s="266"/>
      <c r="R2273" s="953"/>
      <c r="S2273" s="953"/>
      <c r="T2273" s="953"/>
      <c r="U2273" s="953"/>
      <c r="V2273" s="953"/>
      <c r="W2273" s="953"/>
      <c r="X2273" s="268"/>
      <c r="Y2273" s="268"/>
      <c r="Z2273" s="267">
        <f>Z3262</f>
        <v>0</v>
      </c>
      <c r="AA2273" s="268"/>
      <c r="AB2273" s="268"/>
      <c r="AC2273" s="269"/>
      <c r="AD2273" s="267">
        <f t="shared" si="150"/>
        <v>0</v>
      </c>
      <c r="AE2273" s="268"/>
      <c r="AF2273" s="268"/>
      <c r="AG2273" s="269"/>
    </row>
    <row r="2274" spans="1:33" s="29" customFormat="1" ht="13.5" customHeight="1" x14ac:dyDescent="0.2">
      <c r="A2274" s="102"/>
      <c r="B2274" s="102"/>
      <c r="C2274" s="262"/>
      <c r="D2274" s="262"/>
      <c r="E2274" s="110"/>
      <c r="F2274" s="106"/>
      <c r="G2274" s="1392"/>
      <c r="H2274" s="1392"/>
      <c r="I2274" s="1034" t="s">
        <v>698</v>
      </c>
      <c r="J2274" s="1035"/>
      <c r="K2274" s="1035"/>
      <c r="L2274" s="1035"/>
      <c r="M2274" s="1035"/>
      <c r="N2274" s="1035"/>
      <c r="O2274" s="1035"/>
      <c r="P2274" s="1035"/>
      <c r="Q2274" s="1036"/>
      <c r="R2274" s="1401">
        <f>SUM(R2267:R2272)</f>
        <v>57551800</v>
      </c>
      <c r="S2274" s="1401"/>
      <c r="T2274" s="1401"/>
      <c r="U2274" s="1401">
        <f>SUM(U2267:U2272)</f>
        <v>54697785.549999997</v>
      </c>
      <c r="V2274" s="1401"/>
      <c r="W2274" s="1401"/>
      <c r="X2274" s="1386">
        <f t="shared" si="144"/>
        <v>0.95040964053252885</v>
      </c>
      <c r="Y2274" s="1386"/>
      <c r="Z2274" s="991">
        <f>SUM(Z2268:AC2273)</f>
        <v>10294617.58</v>
      </c>
      <c r="AA2274" s="992"/>
      <c r="AB2274" s="992"/>
      <c r="AC2274" s="993"/>
      <c r="AD2274" s="991">
        <f t="shared" si="149"/>
        <v>64992403.129999995</v>
      </c>
      <c r="AE2274" s="992"/>
      <c r="AF2274" s="992"/>
      <c r="AG2274" s="993"/>
    </row>
    <row r="2275" spans="1:33" s="29" customFormat="1" ht="13.5" customHeight="1" x14ac:dyDescent="0.2">
      <c r="A2275" s="102"/>
      <c r="B2275" s="102"/>
      <c r="C2275" s="1632"/>
      <c r="D2275" s="1632"/>
      <c r="E2275" s="110"/>
      <c r="F2275" s="106"/>
      <c r="G2275" s="1392"/>
      <c r="H2275" s="1392"/>
      <c r="I2275" s="1034"/>
      <c r="J2275" s="1035"/>
      <c r="K2275" s="1035"/>
      <c r="L2275" s="1035"/>
      <c r="M2275" s="1035"/>
      <c r="N2275" s="1035"/>
      <c r="O2275" s="1035"/>
      <c r="P2275" s="1035"/>
      <c r="Q2275" s="1036"/>
      <c r="R2275" s="1401"/>
      <c r="S2275" s="1401"/>
      <c r="T2275" s="1401"/>
      <c r="U2275" s="1401"/>
      <c r="V2275" s="1401"/>
      <c r="W2275" s="1401"/>
      <c r="X2275" s="992"/>
      <c r="Y2275" s="992"/>
      <c r="Z2275" s="267"/>
      <c r="AA2275" s="268"/>
      <c r="AB2275" s="268"/>
      <c r="AC2275" s="269"/>
      <c r="AD2275" s="267"/>
      <c r="AE2275" s="268"/>
      <c r="AF2275" s="268"/>
      <c r="AG2275" s="269"/>
    </row>
    <row r="2276" spans="1:33" s="29" customFormat="1" ht="13.5" customHeight="1" x14ac:dyDescent="0.2">
      <c r="A2276" s="107"/>
      <c r="B2276" s="77" t="s">
        <v>602</v>
      </c>
      <c r="C2276" s="1548"/>
      <c r="D2276" s="1548"/>
      <c r="E2276" s="78"/>
      <c r="F2276" s="79"/>
      <c r="G2276" s="1549"/>
      <c r="H2276" s="1549"/>
      <c r="I2276" s="1613" t="s">
        <v>603</v>
      </c>
      <c r="J2276" s="1614"/>
      <c r="K2276" s="1614"/>
      <c r="L2276" s="1614"/>
      <c r="M2276" s="1614"/>
      <c r="N2276" s="1614"/>
      <c r="O2276" s="1614"/>
      <c r="P2276" s="1614"/>
      <c r="Q2276" s="1615"/>
      <c r="R2276" s="1822"/>
      <c r="S2276" s="1822"/>
      <c r="T2276" s="1822"/>
      <c r="U2276" s="1671"/>
      <c r="V2276" s="1671"/>
      <c r="W2276" s="1671"/>
      <c r="X2276" s="1672"/>
      <c r="Y2276" s="1673"/>
      <c r="Z2276" s="1674"/>
      <c r="AA2276" s="1675"/>
      <c r="AB2276" s="1675"/>
      <c r="AC2276" s="1676"/>
      <c r="AD2276" s="1677"/>
      <c r="AE2276" s="1672"/>
      <c r="AF2276" s="1672"/>
      <c r="AG2276" s="1673"/>
    </row>
    <row r="2277" spans="1:33" s="29" customFormat="1" ht="13.5" customHeight="1" x14ac:dyDescent="0.2">
      <c r="A2277" s="89"/>
      <c r="B2277" s="81"/>
      <c r="C2277" s="1597" t="s">
        <v>510</v>
      </c>
      <c r="D2277" s="1597"/>
      <c r="E2277" s="82"/>
      <c r="F2277" s="83"/>
      <c r="G2277" s="1598"/>
      <c r="H2277" s="1598"/>
      <c r="I2277" s="1610" t="s">
        <v>511</v>
      </c>
      <c r="J2277" s="1611"/>
      <c r="K2277" s="1611"/>
      <c r="L2277" s="1611"/>
      <c r="M2277" s="1611"/>
      <c r="N2277" s="1611"/>
      <c r="O2277" s="1611"/>
      <c r="P2277" s="1611"/>
      <c r="Q2277" s="1612"/>
      <c r="R2277" s="1599"/>
      <c r="S2277" s="1599"/>
      <c r="T2277" s="1599"/>
      <c r="U2277" s="1600"/>
      <c r="V2277" s="1600"/>
      <c r="W2277" s="1600"/>
      <c r="X2277" s="1601"/>
      <c r="Y2277" s="1602"/>
      <c r="Z2277" s="1603"/>
      <c r="AA2277" s="1604"/>
      <c r="AB2277" s="1604"/>
      <c r="AC2277" s="1605"/>
      <c r="AD2277" s="1606"/>
      <c r="AE2277" s="1601"/>
      <c r="AF2277" s="1601"/>
      <c r="AG2277" s="1602"/>
    </row>
    <row r="2278" spans="1:33" s="29" customFormat="1" ht="26.25" customHeight="1" x14ac:dyDescent="0.2">
      <c r="A2278" s="104"/>
      <c r="B2278" s="85"/>
      <c r="C2278" s="1565" t="s">
        <v>604</v>
      </c>
      <c r="D2278" s="1565"/>
      <c r="E2278" s="86"/>
      <c r="F2278" s="42"/>
      <c r="G2278" s="1566"/>
      <c r="H2278" s="1566"/>
      <c r="I2278" s="958" t="s">
        <v>605</v>
      </c>
      <c r="J2278" s="959"/>
      <c r="K2278" s="959"/>
      <c r="L2278" s="959"/>
      <c r="M2278" s="959"/>
      <c r="N2278" s="959"/>
      <c r="O2278" s="959"/>
      <c r="P2278" s="959"/>
      <c r="Q2278" s="960"/>
      <c r="R2278" s="973"/>
      <c r="S2278" s="973"/>
      <c r="T2278" s="973"/>
      <c r="U2278" s="964"/>
      <c r="V2278" s="964"/>
      <c r="W2278" s="964"/>
      <c r="X2278" s="855"/>
      <c r="Y2278" s="856"/>
      <c r="Z2278" s="851"/>
      <c r="AA2278" s="852"/>
      <c r="AB2278" s="852"/>
      <c r="AC2278" s="853"/>
      <c r="AD2278" s="854"/>
      <c r="AE2278" s="855"/>
      <c r="AF2278" s="855"/>
      <c r="AG2278" s="856"/>
    </row>
    <row r="2279" spans="1:33" s="29" customFormat="1" ht="13.5" customHeight="1" x14ac:dyDescent="0.2">
      <c r="A2279" s="104"/>
      <c r="B2279" s="85"/>
      <c r="C2279" s="1565"/>
      <c r="D2279" s="1565"/>
      <c r="E2279" s="53">
        <v>820</v>
      </c>
      <c r="F2279" s="42"/>
      <c r="G2279" s="972"/>
      <c r="H2279" s="972"/>
      <c r="I2279" s="961" t="s">
        <v>601</v>
      </c>
      <c r="J2279" s="962"/>
      <c r="K2279" s="962"/>
      <c r="L2279" s="962"/>
      <c r="M2279" s="962"/>
      <c r="N2279" s="962"/>
      <c r="O2279" s="962"/>
      <c r="P2279" s="962"/>
      <c r="Q2279" s="963"/>
      <c r="R2279" s="980"/>
      <c r="S2279" s="980"/>
      <c r="T2279" s="980"/>
      <c r="U2279" s="964"/>
      <c r="V2279" s="964"/>
      <c r="W2279" s="964"/>
      <c r="X2279" s="855"/>
      <c r="Y2279" s="856"/>
      <c r="Z2279" s="851"/>
      <c r="AA2279" s="852"/>
      <c r="AB2279" s="852"/>
      <c r="AC2279" s="853"/>
      <c r="AD2279" s="854"/>
      <c r="AE2279" s="855"/>
      <c r="AF2279" s="855"/>
      <c r="AG2279" s="856"/>
    </row>
    <row r="2280" spans="1:33" s="29" customFormat="1" ht="13.5" customHeight="1" x14ac:dyDescent="0.2">
      <c r="A2280" s="104"/>
      <c r="B2280" s="104"/>
      <c r="C2280" s="971"/>
      <c r="D2280" s="971"/>
      <c r="E2280" s="53"/>
      <c r="F2280" s="42"/>
      <c r="G2280" s="972">
        <v>411</v>
      </c>
      <c r="H2280" s="972"/>
      <c r="I2280" s="961" t="s">
        <v>108</v>
      </c>
      <c r="J2280" s="962"/>
      <c r="K2280" s="962"/>
      <c r="L2280" s="962"/>
      <c r="M2280" s="962"/>
      <c r="N2280" s="962"/>
      <c r="O2280" s="962"/>
      <c r="P2280" s="962"/>
      <c r="Q2280" s="963"/>
      <c r="R2280" s="964">
        <v>17718800</v>
      </c>
      <c r="S2280" s="964"/>
      <c r="T2280" s="964"/>
      <c r="U2280" s="964">
        <v>17718799.100000001</v>
      </c>
      <c r="V2280" s="964"/>
      <c r="W2280" s="964"/>
      <c r="X2280" s="852">
        <f t="shared" ref="X2280:X2294" si="152">(U2280/R2280)</f>
        <v>0.9999999492064926</v>
      </c>
      <c r="Y2280" s="853"/>
      <c r="Z2280" s="854">
        <v>2219241.89</v>
      </c>
      <c r="AA2280" s="855"/>
      <c r="AB2280" s="855"/>
      <c r="AC2280" s="856"/>
      <c r="AD2280" s="854">
        <f t="shared" ref="AD2280:AD2294" si="153">U2280+Z2280</f>
        <v>19938040.990000002</v>
      </c>
      <c r="AE2280" s="855"/>
      <c r="AF2280" s="855"/>
      <c r="AG2280" s="856"/>
    </row>
    <row r="2281" spans="1:33" s="29" customFormat="1" ht="13.5" customHeight="1" x14ac:dyDescent="0.2">
      <c r="A2281" s="104"/>
      <c r="B2281" s="104"/>
      <c r="C2281" s="971"/>
      <c r="D2281" s="971"/>
      <c r="E2281" s="53"/>
      <c r="F2281" s="42"/>
      <c r="G2281" s="972">
        <v>412</v>
      </c>
      <c r="H2281" s="972"/>
      <c r="I2281" s="982" t="s">
        <v>109</v>
      </c>
      <c r="J2281" s="983"/>
      <c r="K2281" s="983"/>
      <c r="L2281" s="983"/>
      <c r="M2281" s="983"/>
      <c r="N2281" s="983"/>
      <c r="O2281" s="983"/>
      <c r="P2281" s="983"/>
      <c r="Q2281" s="984"/>
      <c r="R2281" s="964">
        <v>2684400</v>
      </c>
      <c r="S2281" s="964"/>
      <c r="T2281" s="964"/>
      <c r="U2281" s="964">
        <v>2684398.13</v>
      </c>
      <c r="V2281" s="964"/>
      <c r="W2281" s="964"/>
      <c r="X2281" s="852">
        <f t="shared" si="152"/>
        <v>0.99999930338250631</v>
      </c>
      <c r="Y2281" s="853"/>
      <c r="Z2281" s="854">
        <v>336215.23</v>
      </c>
      <c r="AA2281" s="855"/>
      <c r="AB2281" s="855"/>
      <c r="AC2281" s="856"/>
      <c r="AD2281" s="854">
        <f t="shared" si="153"/>
        <v>3020613.36</v>
      </c>
      <c r="AE2281" s="855"/>
      <c r="AF2281" s="855"/>
      <c r="AG2281" s="856"/>
    </row>
    <row r="2282" spans="1:33" s="29" customFormat="1" ht="13.5" customHeight="1" x14ac:dyDescent="0.2">
      <c r="A2282" s="104"/>
      <c r="B2282" s="104"/>
      <c r="C2282" s="971"/>
      <c r="D2282" s="971"/>
      <c r="E2282" s="53"/>
      <c r="F2282" s="42"/>
      <c r="G2282" s="972">
        <v>413</v>
      </c>
      <c r="H2282" s="972"/>
      <c r="I2282" s="982" t="s">
        <v>110</v>
      </c>
      <c r="J2282" s="983"/>
      <c r="K2282" s="983"/>
      <c r="L2282" s="983"/>
      <c r="M2282" s="983"/>
      <c r="N2282" s="983"/>
      <c r="O2282" s="983"/>
      <c r="P2282" s="983"/>
      <c r="Q2282" s="984"/>
      <c r="R2282" s="964">
        <v>134000</v>
      </c>
      <c r="S2282" s="964"/>
      <c r="T2282" s="964"/>
      <c r="U2282" s="964">
        <v>134000</v>
      </c>
      <c r="V2282" s="964"/>
      <c r="W2282" s="964"/>
      <c r="X2282" s="852">
        <f t="shared" si="152"/>
        <v>1</v>
      </c>
      <c r="Y2282" s="853"/>
      <c r="Z2282" s="854"/>
      <c r="AA2282" s="855"/>
      <c r="AB2282" s="855"/>
      <c r="AC2282" s="856"/>
      <c r="AD2282" s="854">
        <f t="shared" si="153"/>
        <v>134000</v>
      </c>
      <c r="AE2282" s="855"/>
      <c r="AF2282" s="855"/>
      <c r="AG2282" s="856"/>
    </row>
    <row r="2283" spans="1:33" s="29" customFormat="1" ht="13.5" customHeight="1" x14ac:dyDescent="0.2">
      <c r="A2283" s="104"/>
      <c r="B2283" s="104"/>
      <c r="C2283" s="971"/>
      <c r="D2283" s="971"/>
      <c r="E2283" s="53"/>
      <c r="F2283" s="42"/>
      <c r="G2283" s="972">
        <v>414</v>
      </c>
      <c r="H2283" s="972"/>
      <c r="I2283" s="961" t="s">
        <v>111</v>
      </c>
      <c r="J2283" s="962"/>
      <c r="K2283" s="962"/>
      <c r="L2283" s="962"/>
      <c r="M2283" s="962"/>
      <c r="N2283" s="962"/>
      <c r="O2283" s="962"/>
      <c r="P2283" s="962"/>
      <c r="Q2283" s="963"/>
      <c r="R2283" s="964">
        <v>100000</v>
      </c>
      <c r="S2283" s="964"/>
      <c r="T2283" s="964"/>
      <c r="U2283" s="964">
        <v>0</v>
      </c>
      <c r="V2283" s="964"/>
      <c r="W2283" s="964"/>
      <c r="X2283" s="852">
        <f t="shared" si="152"/>
        <v>0</v>
      </c>
      <c r="Y2283" s="853"/>
      <c r="Z2283" s="854"/>
      <c r="AA2283" s="855"/>
      <c r="AB2283" s="855"/>
      <c r="AC2283" s="856"/>
      <c r="AD2283" s="854">
        <f t="shared" si="153"/>
        <v>0</v>
      </c>
      <c r="AE2283" s="855"/>
      <c r="AF2283" s="855"/>
      <c r="AG2283" s="856"/>
    </row>
    <row r="2284" spans="1:33" s="29" customFormat="1" ht="13.5" customHeight="1" x14ac:dyDescent="0.2">
      <c r="A2284" s="104"/>
      <c r="B2284" s="104"/>
      <c r="C2284" s="971"/>
      <c r="D2284" s="971"/>
      <c r="E2284" s="53"/>
      <c r="F2284" s="42"/>
      <c r="G2284" s="972">
        <v>415</v>
      </c>
      <c r="H2284" s="972"/>
      <c r="I2284" s="961" t="s">
        <v>112</v>
      </c>
      <c r="J2284" s="962"/>
      <c r="K2284" s="962"/>
      <c r="L2284" s="962"/>
      <c r="M2284" s="962"/>
      <c r="N2284" s="962"/>
      <c r="O2284" s="962"/>
      <c r="P2284" s="962"/>
      <c r="Q2284" s="963"/>
      <c r="R2284" s="964">
        <v>140000</v>
      </c>
      <c r="S2284" s="964"/>
      <c r="T2284" s="964"/>
      <c r="U2284" s="964">
        <v>117648.93</v>
      </c>
      <c r="V2284" s="964"/>
      <c r="W2284" s="964"/>
      <c r="X2284" s="852">
        <f t="shared" si="152"/>
        <v>0.84034949999999997</v>
      </c>
      <c r="Y2284" s="853"/>
      <c r="Z2284" s="854"/>
      <c r="AA2284" s="855"/>
      <c r="AB2284" s="855"/>
      <c r="AC2284" s="856"/>
      <c r="AD2284" s="854">
        <f t="shared" si="153"/>
        <v>117648.93</v>
      </c>
      <c r="AE2284" s="855"/>
      <c r="AF2284" s="855"/>
      <c r="AG2284" s="856"/>
    </row>
    <row r="2285" spans="1:33" s="29" customFormat="1" ht="13.5" customHeight="1" x14ac:dyDescent="0.2">
      <c r="A2285" s="104"/>
      <c r="B2285" s="104"/>
      <c r="C2285" s="971"/>
      <c r="D2285" s="971"/>
      <c r="E2285" s="53"/>
      <c r="F2285" s="42"/>
      <c r="G2285" s="972">
        <v>416</v>
      </c>
      <c r="H2285" s="972"/>
      <c r="I2285" s="961" t="s">
        <v>327</v>
      </c>
      <c r="J2285" s="962"/>
      <c r="K2285" s="962"/>
      <c r="L2285" s="962"/>
      <c r="M2285" s="962"/>
      <c r="N2285" s="962"/>
      <c r="O2285" s="962"/>
      <c r="P2285" s="962"/>
      <c r="Q2285" s="963"/>
      <c r="R2285" s="964">
        <v>1260000</v>
      </c>
      <c r="S2285" s="964"/>
      <c r="T2285" s="964"/>
      <c r="U2285" s="964">
        <v>1167776.22</v>
      </c>
      <c r="V2285" s="964"/>
      <c r="W2285" s="964"/>
      <c r="X2285" s="852">
        <f t="shared" si="152"/>
        <v>0.92680652380952377</v>
      </c>
      <c r="Y2285" s="853"/>
      <c r="Z2285" s="854"/>
      <c r="AA2285" s="855"/>
      <c r="AB2285" s="855"/>
      <c r="AC2285" s="856"/>
      <c r="AD2285" s="854">
        <f t="shared" si="153"/>
        <v>1167776.22</v>
      </c>
      <c r="AE2285" s="855"/>
      <c r="AF2285" s="855"/>
      <c r="AG2285" s="856"/>
    </row>
    <row r="2286" spans="1:33" s="29" customFormat="1" ht="13.5" customHeight="1" x14ac:dyDescent="0.2">
      <c r="A2286" s="104"/>
      <c r="B2286" s="104"/>
      <c r="C2286" s="971"/>
      <c r="D2286" s="971"/>
      <c r="E2286" s="53"/>
      <c r="F2286" s="42"/>
      <c r="G2286" s="972">
        <v>421</v>
      </c>
      <c r="H2286" s="972"/>
      <c r="I2286" s="961" t="s">
        <v>115</v>
      </c>
      <c r="J2286" s="962"/>
      <c r="K2286" s="962"/>
      <c r="L2286" s="962"/>
      <c r="M2286" s="962"/>
      <c r="N2286" s="962"/>
      <c r="O2286" s="962"/>
      <c r="P2286" s="962"/>
      <c r="Q2286" s="963"/>
      <c r="R2286" s="964">
        <v>3701000</v>
      </c>
      <c r="S2286" s="964"/>
      <c r="T2286" s="964"/>
      <c r="U2286" s="964">
        <v>3602645.94</v>
      </c>
      <c r="V2286" s="964"/>
      <c r="W2286" s="964"/>
      <c r="X2286" s="852">
        <f t="shared" si="152"/>
        <v>0.97342500405295862</v>
      </c>
      <c r="Y2286" s="853"/>
      <c r="Z2286" s="854">
        <v>387025.9</v>
      </c>
      <c r="AA2286" s="855"/>
      <c r="AB2286" s="855"/>
      <c r="AC2286" s="856"/>
      <c r="AD2286" s="854">
        <f t="shared" si="153"/>
        <v>3989671.84</v>
      </c>
      <c r="AE2286" s="855"/>
      <c r="AF2286" s="855"/>
      <c r="AG2286" s="856"/>
    </row>
    <row r="2287" spans="1:33" s="29" customFormat="1" ht="13.5" customHeight="1" x14ac:dyDescent="0.2">
      <c r="A2287" s="104"/>
      <c r="B2287" s="104"/>
      <c r="C2287" s="971"/>
      <c r="D2287" s="971"/>
      <c r="E2287" s="53"/>
      <c r="F2287" s="42"/>
      <c r="G2287" s="972">
        <v>422</v>
      </c>
      <c r="H2287" s="972"/>
      <c r="I2287" s="961" t="s">
        <v>116</v>
      </c>
      <c r="J2287" s="962"/>
      <c r="K2287" s="962"/>
      <c r="L2287" s="962"/>
      <c r="M2287" s="962"/>
      <c r="N2287" s="962"/>
      <c r="O2287" s="962"/>
      <c r="P2287" s="962"/>
      <c r="Q2287" s="963"/>
      <c r="R2287" s="964">
        <v>0</v>
      </c>
      <c r="S2287" s="964"/>
      <c r="T2287" s="964"/>
      <c r="U2287" s="964">
        <v>0</v>
      </c>
      <c r="V2287" s="964"/>
      <c r="W2287" s="964"/>
      <c r="X2287" s="852">
        <v>0</v>
      </c>
      <c r="Y2287" s="853"/>
      <c r="Z2287" s="854">
        <v>271119.35999999999</v>
      </c>
      <c r="AA2287" s="855"/>
      <c r="AB2287" s="855"/>
      <c r="AC2287" s="856"/>
      <c r="AD2287" s="854">
        <f t="shared" si="153"/>
        <v>271119.35999999999</v>
      </c>
      <c r="AE2287" s="855"/>
      <c r="AF2287" s="855"/>
      <c r="AG2287" s="856"/>
    </row>
    <row r="2288" spans="1:33" s="29" customFormat="1" ht="13.5" customHeight="1" x14ac:dyDescent="0.2">
      <c r="A2288" s="104"/>
      <c r="B2288" s="104"/>
      <c r="C2288" s="971"/>
      <c r="D2288" s="971"/>
      <c r="E2288" s="53"/>
      <c r="F2288" s="42"/>
      <c r="G2288" s="972">
        <v>423</v>
      </c>
      <c r="H2288" s="972"/>
      <c r="I2288" s="961" t="s">
        <v>117</v>
      </c>
      <c r="J2288" s="962"/>
      <c r="K2288" s="962"/>
      <c r="L2288" s="962"/>
      <c r="M2288" s="962"/>
      <c r="N2288" s="962"/>
      <c r="O2288" s="962"/>
      <c r="P2288" s="962"/>
      <c r="Q2288" s="963"/>
      <c r="R2288" s="964">
        <v>1819000</v>
      </c>
      <c r="S2288" s="964"/>
      <c r="T2288" s="964"/>
      <c r="U2288" s="964">
        <v>1770078.04</v>
      </c>
      <c r="V2288" s="964"/>
      <c r="W2288" s="964"/>
      <c r="X2288" s="852">
        <f t="shared" si="152"/>
        <v>0.97310502473886751</v>
      </c>
      <c r="Y2288" s="853"/>
      <c r="Z2288" s="854">
        <v>395884.44</v>
      </c>
      <c r="AA2288" s="855"/>
      <c r="AB2288" s="855"/>
      <c r="AC2288" s="856"/>
      <c r="AD2288" s="854">
        <f t="shared" si="153"/>
        <v>2165962.48</v>
      </c>
      <c r="AE2288" s="855"/>
      <c r="AF2288" s="855"/>
      <c r="AG2288" s="856"/>
    </row>
    <row r="2289" spans="1:33" s="29" customFormat="1" ht="13.5" customHeight="1" x14ac:dyDescent="0.2">
      <c r="A2289" s="104"/>
      <c r="B2289" s="104"/>
      <c r="C2289" s="971"/>
      <c r="D2289" s="971"/>
      <c r="E2289" s="53"/>
      <c r="F2289" s="42"/>
      <c r="G2289" s="972">
        <v>424</v>
      </c>
      <c r="H2289" s="972"/>
      <c r="I2289" s="961" t="s">
        <v>118</v>
      </c>
      <c r="J2289" s="962"/>
      <c r="K2289" s="962"/>
      <c r="L2289" s="962"/>
      <c r="M2289" s="962"/>
      <c r="N2289" s="962"/>
      <c r="O2289" s="962"/>
      <c r="P2289" s="962"/>
      <c r="Q2289" s="963"/>
      <c r="R2289" s="964">
        <v>650000</v>
      </c>
      <c r="S2289" s="964"/>
      <c r="T2289" s="964"/>
      <c r="U2289" s="964">
        <v>634330</v>
      </c>
      <c r="V2289" s="964"/>
      <c r="W2289" s="964"/>
      <c r="X2289" s="852">
        <f t="shared" si="152"/>
        <v>0.97589230769230773</v>
      </c>
      <c r="Y2289" s="853"/>
      <c r="Z2289" s="854">
        <v>4596610.1100000003</v>
      </c>
      <c r="AA2289" s="855"/>
      <c r="AB2289" s="855"/>
      <c r="AC2289" s="856"/>
      <c r="AD2289" s="854">
        <f t="shared" si="153"/>
        <v>5230940.1100000003</v>
      </c>
      <c r="AE2289" s="855"/>
      <c r="AF2289" s="855"/>
      <c r="AG2289" s="856"/>
    </row>
    <row r="2290" spans="1:33" s="29" customFormat="1" ht="13.5" customHeight="1" x14ac:dyDescent="0.2">
      <c r="A2290" s="104"/>
      <c r="B2290" s="104"/>
      <c r="C2290" s="971"/>
      <c r="D2290" s="971"/>
      <c r="E2290" s="53"/>
      <c r="F2290" s="42"/>
      <c r="G2290" s="972">
        <v>425</v>
      </c>
      <c r="H2290" s="972"/>
      <c r="I2290" s="961" t="s">
        <v>119</v>
      </c>
      <c r="J2290" s="962"/>
      <c r="K2290" s="962"/>
      <c r="L2290" s="962"/>
      <c r="M2290" s="962"/>
      <c r="N2290" s="962"/>
      <c r="O2290" s="962"/>
      <c r="P2290" s="962"/>
      <c r="Q2290" s="963"/>
      <c r="R2290" s="964">
        <v>695000</v>
      </c>
      <c r="S2290" s="964"/>
      <c r="T2290" s="964"/>
      <c r="U2290" s="964">
        <v>614369.26</v>
      </c>
      <c r="V2290" s="964"/>
      <c r="W2290" s="964"/>
      <c r="X2290" s="852">
        <f t="shared" si="152"/>
        <v>0.88398454676258997</v>
      </c>
      <c r="Y2290" s="853"/>
      <c r="Z2290" s="854">
        <v>36360.019999999997</v>
      </c>
      <c r="AA2290" s="855"/>
      <c r="AB2290" s="855"/>
      <c r="AC2290" s="856"/>
      <c r="AD2290" s="854">
        <f t="shared" si="153"/>
        <v>650729.28</v>
      </c>
      <c r="AE2290" s="855"/>
      <c r="AF2290" s="855"/>
      <c r="AG2290" s="856"/>
    </row>
    <row r="2291" spans="1:33" s="29" customFormat="1" ht="13.5" customHeight="1" x14ac:dyDescent="0.2">
      <c r="A2291" s="104"/>
      <c r="B2291" s="104"/>
      <c r="C2291" s="971"/>
      <c r="D2291" s="971"/>
      <c r="E2291" s="53"/>
      <c r="F2291" s="42"/>
      <c r="G2291" s="972">
        <v>426</v>
      </c>
      <c r="H2291" s="972"/>
      <c r="I2291" s="961" t="s">
        <v>120</v>
      </c>
      <c r="J2291" s="962"/>
      <c r="K2291" s="962"/>
      <c r="L2291" s="962"/>
      <c r="M2291" s="962"/>
      <c r="N2291" s="962"/>
      <c r="O2291" s="962"/>
      <c r="P2291" s="962"/>
      <c r="Q2291" s="963"/>
      <c r="R2291" s="964">
        <v>455000</v>
      </c>
      <c r="S2291" s="964"/>
      <c r="T2291" s="964"/>
      <c r="U2291" s="964">
        <v>394676.34</v>
      </c>
      <c r="V2291" s="964"/>
      <c r="W2291" s="964"/>
      <c r="X2291" s="852">
        <f t="shared" si="152"/>
        <v>0.86742052747252751</v>
      </c>
      <c r="Y2291" s="853"/>
      <c r="Z2291" s="854">
        <v>143705.65</v>
      </c>
      <c r="AA2291" s="855"/>
      <c r="AB2291" s="855"/>
      <c r="AC2291" s="856"/>
      <c r="AD2291" s="854">
        <f t="shared" si="153"/>
        <v>538381.99</v>
      </c>
      <c r="AE2291" s="855"/>
      <c r="AF2291" s="855"/>
      <c r="AG2291" s="856"/>
    </row>
    <row r="2292" spans="1:33" s="29" customFormat="1" ht="13.5" customHeight="1" x14ac:dyDescent="0.2">
      <c r="A2292" s="104"/>
      <c r="B2292" s="104"/>
      <c r="C2292" s="971"/>
      <c r="D2292" s="971"/>
      <c r="E2292" s="53"/>
      <c r="F2292" s="42"/>
      <c r="G2292" s="972">
        <v>444</v>
      </c>
      <c r="H2292" s="972"/>
      <c r="I2292" s="961" t="s">
        <v>122</v>
      </c>
      <c r="J2292" s="962"/>
      <c r="K2292" s="962"/>
      <c r="L2292" s="962"/>
      <c r="M2292" s="962"/>
      <c r="N2292" s="962"/>
      <c r="O2292" s="962"/>
      <c r="P2292" s="962"/>
      <c r="Q2292" s="963"/>
      <c r="R2292" s="964">
        <v>1000</v>
      </c>
      <c r="S2292" s="964"/>
      <c r="T2292" s="964"/>
      <c r="U2292" s="964">
        <v>0</v>
      </c>
      <c r="V2292" s="964"/>
      <c r="W2292" s="964"/>
      <c r="X2292" s="852">
        <f t="shared" si="152"/>
        <v>0</v>
      </c>
      <c r="Y2292" s="853"/>
      <c r="Z2292" s="854">
        <v>158.96</v>
      </c>
      <c r="AA2292" s="855"/>
      <c r="AB2292" s="855"/>
      <c r="AC2292" s="856"/>
      <c r="AD2292" s="854">
        <f t="shared" si="153"/>
        <v>158.96</v>
      </c>
      <c r="AE2292" s="855"/>
      <c r="AF2292" s="855"/>
      <c r="AG2292" s="856"/>
    </row>
    <row r="2293" spans="1:33" s="29" customFormat="1" ht="13.5" customHeight="1" x14ac:dyDescent="0.2">
      <c r="A2293" s="104"/>
      <c r="B2293" s="104"/>
      <c r="C2293" s="971"/>
      <c r="D2293" s="971"/>
      <c r="E2293" s="53"/>
      <c r="F2293" s="42"/>
      <c r="G2293" s="972">
        <v>482</v>
      </c>
      <c r="H2293" s="972"/>
      <c r="I2293" s="961" t="s">
        <v>131</v>
      </c>
      <c r="J2293" s="962"/>
      <c r="K2293" s="962"/>
      <c r="L2293" s="962"/>
      <c r="M2293" s="962"/>
      <c r="N2293" s="962"/>
      <c r="O2293" s="962"/>
      <c r="P2293" s="962"/>
      <c r="Q2293" s="963"/>
      <c r="R2293" s="964">
        <v>10000</v>
      </c>
      <c r="S2293" s="964"/>
      <c r="T2293" s="964"/>
      <c r="U2293" s="964">
        <v>0</v>
      </c>
      <c r="V2293" s="964"/>
      <c r="W2293" s="964"/>
      <c r="X2293" s="852">
        <f t="shared" si="152"/>
        <v>0</v>
      </c>
      <c r="Y2293" s="853"/>
      <c r="Z2293" s="854">
        <v>6794.12</v>
      </c>
      <c r="AA2293" s="855"/>
      <c r="AB2293" s="855"/>
      <c r="AC2293" s="856"/>
      <c r="AD2293" s="854">
        <f t="shared" si="153"/>
        <v>6794.12</v>
      </c>
      <c r="AE2293" s="855"/>
      <c r="AF2293" s="855"/>
      <c r="AG2293" s="856"/>
    </row>
    <row r="2294" spans="1:33" s="29" customFormat="1" ht="13.5" customHeight="1" x14ac:dyDescent="0.2">
      <c r="A2294" s="104"/>
      <c r="B2294" s="104"/>
      <c r="C2294" s="971"/>
      <c r="D2294" s="971"/>
      <c r="E2294" s="53"/>
      <c r="F2294" s="42"/>
      <c r="G2294" s="972">
        <v>512</v>
      </c>
      <c r="H2294" s="972"/>
      <c r="I2294" s="961" t="s">
        <v>139</v>
      </c>
      <c r="J2294" s="962"/>
      <c r="K2294" s="962"/>
      <c r="L2294" s="962"/>
      <c r="M2294" s="962"/>
      <c r="N2294" s="962"/>
      <c r="O2294" s="962"/>
      <c r="P2294" s="962"/>
      <c r="Q2294" s="963"/>
      <c r="R2294" s="964">
        <v>100000</v>
      </c>
      <c r="S2294" s="964"/>
      <c r="T2294" s="964"/>
      <c r="U2294" s="964">
        <v>64020</v>
      </c>
      <c r="V2294" s="964"/>
      <c r="W2294" s="964"/>
      <c r="X2294" s="852">
        <f t="shared" si="152"/>
        <v>0.64019999999999999</v>
      </c>
      <c r="Y2294" s="853"/>
      <c r="Z2294" s="854">
        <v>203976</v>
      </c>
      <c r="AA2294" s="855"/>
      <c r="AB2294" s="855"/>
      <c r="AC2294" s="856"/>
      <c r="AD2294" s="854">
        <f t="shared" si="153"/>
        <v>267996</v>
      </c>
      <c r="AE2294" s="855"/>
      <c r="AF2294" s="855"/>
      <c r="AG2294" s="856"/>
    </row>
    <row r="2295" spans="1:33" s="29" customFormat="1" ht="13.5" customHeight="1" x14ac:dyDescent="0.2">
      <c r="A2295" s="104"/>
      <c r="B2295" s="104"/>
      <c r="C2295" s="1531"/>
      <c r="D2295" s="1532"/>
      <c r="E2295" s="53"/>
      <c r="F2295" s="42"/>
      <c r="G2295" s="1555"/>
      <c r="H2295" s="1556"/>
      <c r="I2295" s="961" t="s">
        <v>610</v>
      </c>
      <c r="J2295" s="962"/>
      <c r="K2295" s="962"/>
      <c r="L2295" s="962"/>
      <c r="M2295" s="962"/>
      <c r="N2295" s="962"/>
      <c r="O2295" s="962"/>
      <c r="P2295" s="962"/>
      <c r="Q2295" s="963"/>
      <c r="R2295" s="964"/>
      <c r="S2295" s="964"/>
      <c r="T2295" s="964"/>
      <c r="U2295" s="964"/>
      <c r="V2295" s="964"/>
      <c r="W2295" s="964"/>
      <c r="X2295" s="852"/>
      <c r="Y2295" s="853"/>
      <c r="Z2295" s="851"/>
      <c r="AA2295" s="852"/>
      <c r="AB2295" s="852"/>
      <c r="AC2295" s="852"/>
      <c r="AD2295" s="856"/>
      <c r="AE2295" s="856"/>
      <c r="AF2295" s="856"/>
      <c r="AG2295" s="856"/>
    </row>
    <row r="2296" spans="1:33" s="29" customFormat="1" ht="13.5" customHeight="1" x14ac:dyDescent="0.2">
      <c r="A2296" s="104"/>
      <c r="B2296" s="104"/>
      <c r="C2296" s="1531"/>
      <c r="D2296" s="1532"/>
      <c r="E2296" s="53"/>
      <c r="F2296" s="42"/>
      <c r="G2296" s="1533" t="s">
        <v>313</v>
      </c>
      <c r="H2296" s="1534"/>
      <c r="I2296" s="961" t="s">
        <v>314</v>
      </c>
      <c r="J2296" s="962"/>
      <c r="K2296" s="962"/>
      <c r="L2296" s="962"/>
      <c r="M2296" s="962"/>
      <c r="N2296" s="962"/>
      <c r="O2296" s="962"/>
      <c r="P2296" s="962"/>
      <c r="Q2296" s="962"/>
      <c r="R2296" s="964">
        <f>SUM(R2280:R2294)</f>
        <v>29468200</v>
      </c>
      <c r="S2296" s="964"/>
      <c r="T2296" s="964"/>
      <c r="U2296" s="964">
        <f>SUM(U2280:U2294)</f>
        <v>28902741.960000001</v>
      </c>
      <c r="V2296" s="964"/>
      <c r="W2296" s="964"/>
      <c r="X2296" s="852">
        <f t="shared" ref="X2296:X2310" si="154">(U2296/R2296)</f>
        <v>0.98081124602113468</v>
      </c>
      <c r="Y2296" s="853"/>
      <c r="Z2296" s="853"/>
      <c r="AA2296" s="853"/>
      <c r="AB2296" s="853"/>
      <c r="AC2296" s="853"/>
      <c r="AD2296" s="854">
        <f>U2296+AA2296</f>
        <v>28902741.960000001</v>
      </c>
      <c r="AE2296" s="855"/>
      <c r="AF2296" s="855"/>
      <c r="AG2296" s="855"/>
    </row>
    <row r="2297" spans="1:33" s="29" customFormat="1" ht="13.5" customHeight="1" x14ac:dyDescent="0.2">
      <c r="A2297" s="104"/>
      <c r="B2297" s="104"/>
      <c r="C2297" s="1531"/>
      <c r="D2297" s="1532"/>
      <c r="E2297" s="53"/>
      <c r="F2297" s="42"/>
      <c r="G2297" s="1533" t="s">
        <v>580</v>
      </c>
      <c r="H2297" s="1534"/>
      <c r="I2297" s="961" t="s">
        <v>607</v>
      </c>
      <c r="J2297" s="962"/>
      <c r="K2297" s="962"/>
      <c r="L2297" s="962"/>
      <c r="M2297" s="962"/>
      <c r="N2297" s="962"/>
      <c r="O2297" s="962"/>
      <c r="P2297" s="962"/>
      <c r="Q2297" s="962"/>
      <c r="R2297" s="963"/>
      <c r="S2297" s="980"/>
      <c r="T2297" s="980"/>
      <c r="U2297" s="964"/>
      <c r="V2297" s="964"/>
      <c r="W2297" s="964"/>
      <c r="X2297" s="852"/>
      <c r="Y2297" s="853"/>
      <c r="Z2297" s="854">
        <v>8197273.1500000004</v>
      </c>
      <c r="AA2297" s="855"/>
      <c r="AB2297" s="855"/>
      <c r="AC2297" s="855"/>
      <c r="AD2297" s="855">
        <f>U2297+Z2297</f>
        <v>8197273.1500000004</v>
      </c>
      <c r="AE2297" s="855"/>
      <c r="AF2297" s="855"/>
      <c r="AG2297" s="855"/>
    </row>
    <row r="2298" spans="1:33" s="29" customFormat="1" ht="13.5" customHeight="1" x14ac:dyDescent="0.2">
      <c r="A2298" s="104"/>
      <c r="B2298" s="104"/>
      <c r="C2298" s="1531"/>
      <c r="D2298" s="1532"/>
      <c r="E2298" s="53"/>
      <c r="F2298" s="42"/>
      <c r="G2298" s="1533" t="s">
        <v>709</v>
      </c>
      <c r="H2298" s="1534"/>
      <c r="I2298" s="961" t="s">
        <v>710</v>
      </c>
      <c r="J2298" s="962"/>
      <c r="K2298" s="962"/>
      <c r="L2298" s="962"/>
      <c r="M2298" s="962"/>
      <c r="N2298" s="962"/>
      <c r="O2298" s="962"/>
      <c r="P2298" s="962"/>
      <c r="Q2298" s="962"/>
      <c r="R2298" s="963"/>
      <c r="S2298" s="980"/>
      <c r="T2298" s="980"/>
      <c r="U2298" s="964"/>
      <c r="V2298" s="964"/>
      <c r="W2298" s="964"/>
      <c r="X2298" s="852"/>
      <c r="Y2298" s="853"/>
      <c r="Z2298" s="854"/>
      <c r="AA2298" s="855"/>
      <c r="AB2298" s="855"/>
      <c r="AC2298" s="855"/>
      <c r="AD2298" s="855">
        <f>U2298+Z2298</f>
        <v>0</v>
      </c>
      <c r="AE2298" s="855"/>
      <c r="AF2298" s="855"/>
      <c r="AG2298" s="855"/>
    </row>
    <row r="2299" spans="1:33" s="29" customFormat="1" ht="13.5" customHeight="1" x14ac:dyDescent="0.2">
      <c r="A2299" s="104"/>
      <c r="B2299" s="104"/>
      <c r="C2299" s="971"/>
      <c r="D2299" s="971"/>
      <c r="E2299" s="53"/>
      <c r="F2299" s="42"/>
      <c r="G2299" s="981" t="s">
        <v>581</v>
      </c>
      <c r="H2299" s="981"/>
      <c r="I2299" s="854" t="s">
        <v>582</v>
      </c>
      <c r="J2299" s="855"/>
      <c r="K2299" s="855"/>
      <c r="L2299" s="855"/>
      <c r="M2299" s="855"/>
      <c r="N2299" s="855"/>
      <c r="O2299" s="855"/>
      <c r="P2299" s="855"/>
      <c r="Q2299" s="856"/>
      <c r="R2299" s="964"/>
      <c r="S2299" s="964"/>
      <c r="T2299" s="964"/>
      <c r="U2299" s="957"/>
      <c r="V2299" s="957"/>
      <c r="W2299" s="957"/>
      <c r="X2299" s="852"/>
      <c r="Y2299" s="853"/>
      <c r="Z2299" s="854"/>
      <c r="AA2299" s="855"/>
      <c r="AB2299" s="855"/>
      <c r="AC2299" s="856"/>
      <c r="AD2299" s="854">
        <f>U2299+Z2299</f>
        <v>0</v>
      </c>
      <c r="AE2299" s="855"/>
      <c r="AF2299" s="855"/>
      <c r="AG2299" s="856"/>
    </row>
    <row r="2300" spans="1:33" s="29" customFormat="1" ht="13.5" customHeight="1" x14ac:dyDescent="0.2">
      <c r="A2300" s="104"/>
      <c r="B2300" s="104"/>
      <c r="C2300" s="1531"/>
      <c r="D2300" s="1532"/>
      <c r="E2300" s="53"/>
      <c r="F2300" s="42"/>
      <c r="G2300" s="1533" t="s">
        <v>361</v>
      </c>
      <c r="H2300" s="1534"/>
      <c r="I2300" s="854" t="s">
        <v>608</v>
      </c>
      <c r="J2300" s="855"/>
      <c r="K2300" s="855"/>
      <c r="L2300" s="855"/>
      <c r="M2300" s="855"/>
      <c r="N2300" s="855"/>
      <c r="O2300" s="855"/>
      <c r="P2300" s="855"/>
      <c r="Q2300" s="855"/>
      <c r="R2300" s="856"/>
      <c r="S2300" s="964"/>
      <c r="T2300" s="964"/>
      <c r="U2300" s="964"/>
      <c r="V2300" s="964"/>
      <c r="W2300" s="964"/>
      <c r="X2300" s="852"/>
      <c r="Y2300" s="853"/>
      <c r="Z2300" s="854">
        <v>399818.53</v>
      </c>
      <c r="AA2300" s="855"/>
      <c r="AB2300" s="855"/>
      <c r="AC2300" s="855"/>
      <c r="AD2300" s="855">
        <f>U2300+Z2300</f>
        <v>399818.53</v>
      </c>
      <c r="AE2300" s="855"/>
      <c r="AF2300" s="855"/>
      <c r="AG2300" s="855"/>
    </row>
    <row r="2301" spans="1:33" s="29" customFormat="1" ht="24" customHeight="1" x14ac:dyDescent="0.2">
      <c r="A2301" s="104"/>
      <c r="B2301" s="104"/>
      <c r="C2301" s="1561"/>
      <c r="D2301" s="1562"/>
      <c r="E2301" s="53"/>
      <c r="F2301" s="42"/>
      <c r="G2301" s="1533" t="s">
        <v>1315</v>
      </c>
      <c r="H2301" s="1534"/>
      <c r="I2301" s="1607" t="s">
        <v>1362</v>
      </c>
      <c r="J2301" s="1608"/>
      <c r="K2301" s="1608"/>
      <c r="L2301" s="1608"/>
      <c r="M2301" s="1608"/>
      <c r="N2301" s="1608"/>
      <c r="O2301" s="1608"/>
      <c r="P2301" s="1608"/>
      <c r="Q2301" s="1608"/>
      <c r="R2301" s="1652"/>
      <c r="S2301" s="1609"/>
      <c r="T2301" s="1609"/>
      <c r="U2301" s="1609"/>
      <c r="V2301" s="1609"/>
      <c r="W2301" s="1609"/>
      <c r="X2301" s="852"/>
      <c r="Y2301" s="853"/>
      <c r="Z2301" s="1651"/>
      <c r="AA2301" s="1651"/>
      <c r="AB2301" s="1651"/>
      <c r="AC2301" s="1651"/>
      <c r="AD2301" s="1651"/>
      <c r="AE2301" s="1651"/>
      <c r="AF2301" s="1651"/>
      <c r="AG2301" s="1651"/>
    </row>
    <row r="2302" spans="1:33" s="29" customFormat="1" ht="13.5" customHeight="1" x14ac:dyDescent="0.2">
      <c r="A2302" s="104"/>
      <c r="B2302" s="104"/>
      <c r="C2302" s="1531"/>
      <c r="D2302" s="1532"/>
      <c r="E2302" s="53"/>
      <c r="F2302" s="42"/>
      <c r="G2302" s="1561"/>
      <c r="H2302" s="1562"/>
      <c r="I2302" s="958" t="s">
        <v>611</v>
      </c>
      <c r="J2302" s="959"/>
      <c r="K2302" s="959"/>
      <c r="L2302" s="959"/>
      <c r="M2302" s="959"/>
      <c r="N2302" s="959"/>
      <c r="O2302" s="959"/>
      <c r="P2302" s="959"/>
      <c r="Q2302" s="960"/>
      <c r="R2302" s="973">
        <f>SUM(R2296:R2301)</f>
        <v>29468200</v>
      </c>
      <c r="S2302" s="973"/>
      <c r="T2302" s="973"/>
      <c r="U2302" s="957">
        <f>SUM(U2296:U2301)</f>
        <v>28902741.960000001</v>
      </c>
      <c r="V2302" s="957"/>
      <c r="W2302" s="957"/>
      <c r="X2302" s="974">
        <f t="shared" si="154"/>
        <v>0.98081124602113468</v>
      </c>
      <c r="Y2302" s="975"/>
      <c r="Z2302" s="861">
        <f>SUM(Z2297:AC2301)</f>
        <v>8597091.6799999997</v>
      </c>
      <c r="AA2302" s="861"/>
      <c r="AB2302" s="861"/>
      <c r="AC2302" s="861"/>
      <c r="AD2302" s="861">
        <f>U2302+Z2302</f>
        <v>37499833.640000001</v>
      </c>
      <c r="AE2302" s="861"/>
      <c r="AF2302" s="861"/>
      <c r="AG2302" s="861"/>
    </row>
    <row r="2303" spans="1:33" s="29" customFormat="1" ht="13.5" customHeight="1" x14ac:dyDescent="0.2">
      <c r="A2303" s="104"/>
      <c r="B2303" s="104"/>
      <c r="C2303" s="971"/>
      <c r="D2303" s="971"/>
      <c r="E2303" s="53"/>
      <c r="F2303" s="42"/>
      <c r="G2303" s="972"/>
      <c r="H2303" s="972"/>
      <c r="I2303" s="961" t="s">
        <v>699</v>
      </c>
      <c r="J2303" s="962"/>
      <c r="K2303" s="962"/>
      <c r="L2303" s="962"/>
      <c r="M2303" s="962"/>
      <c r="N2303" s="962"/>
      <c r="O2303" s="962"/>
      <c r="P2303" s="962"/>
      <c r="Q2303" s="963"/>
      <c r="R2303" s="980"/>
      <c r="S2303" s="980"/>
      <c r="T2303" s="980"/>
      <c r="U2303" s="957"/>
      <c r="V2303" s="957"/>
      <c r="W2303" s="957"/>
      <c r="X2303" s="852"/>
      <c r="Y2303" s="853"/>
      <c r="Z2303" s="851"/>
      <c r="AA2303" s="852"/>
      <c r="AB2303" s="852"/>
      <c r="AC2303" s="853"/>
      <c r="AD2303" s="860"/>
      <c r="AE2303" s="861"/>
      <c r="AF2303" s="861"/>
      <c r="AG2303" s="862"/>
    </row>
    <row r="2304" spans="1:33" s="29" customFormat="1" ht="13.5" customHeight="1" x14ac:dyDescent="0.2">
      <c r="A2304" s="104"/>
      <c r="B2304" s="104"/>
      <c r="C2304" s="971"/>
      <c r="D2304" s="971"/>
      <c r="E2304" s="53"/>
      <c r="F2304" s="42"/>
      <c r="G2304" s="981" t="s">
        <v>313</v>
      </c>
      <c r="H2304" s="981"/>
      <c r="I2304" s="961" t="s">
        <v>314</v>
      </c>
      <c r="J2304" s="962"/>
      <c r="K2304" s="962"/>
      <c r="L2304" s="962"/>
      <c r="M2304" s="962"/>
      <c r="N2304" s="962"/>
      <c r="O2304" s="962"/>
      <c r="P2304" s="962"/>
      <c r="Q2304" s="963"/>
      <c r="R2304" s="980">
        <f>R2296</f>
        <v>29468200</v>
      </c>
      <c r="S2304" s="980"/>
      <c r="T2304" s="980"/>
      <c r="U2304" s="964">
        <f>U2296</f>
        <v>28902741.960000001</v>
      </c>
      <c r="V2304" s="964"/>
      <c r="W2304" s="964"/>
      <c r="X2304" s="852">
        <f t="shared" si="154"/>
        <v>0.98081124602113468</v>
      </c>
      <c r="Y2304" s="853"/>
      <c r="Z2304" s="851"/>
      <c r="AA2304" s="852"/>
      <c r="AB2304" s="852"/>
      <c r="AC2304" s="853"/>
      <c r="AD2304" s="854">
        <f>U2304+AA2304</f>
        <v>28902741.960000001</v>
      </c>
      <c r="AE2304" s="855"/>
      <c r="AF2304" s="855"/>
      <c r="AG2304" s="856"/>
    </row>
    <row r="2305" spans="1:33" s="29" customFormat="1" ht="13.5" customHeight="1" x14ac:dyDescent="0.2">
      <c r="A2305" s="104"/>
      <c r="B2305" s="104"/>
      <c r="C2305" s="971"/>
      <c r="D2305" s="971"/>
      <c r="E2305" s="53"/>
      <c r="F2305" s="42"/>
      <c r="G2305" s="981" t="s">
        <v>580</v>
      </c>
      <c r="H2305" s="981"/>
      <c r="I2305" s="961" t="s">
        <v>607</v>
      </c>
      <c r="J2305" s="962"/>
      <c r="K2305" s="962"/>
      <c r="L2305" s="962"/>
      <c r="M2305" s="962"/>
      <c r="N2305" s="962"/>
      <c r="O2305" s="962"/>
      <c r="P2305" s="962"/>
      <c r="Q2305" s="963"/>
      <c r="R2305" s="980"/>
      <c r="S2305" s="980"/>
      <c r="T2305" s="980"/>
      <c r="U2305" s="957"/>
      <c r="V2305" s="957"/>
      <c r="W2305" s="957"/>
      <c r="X2305" s="852"/>
      <c r="Y2305" s="853"/>
      <c r="Z2305" s="854">
        <f>+Z2297</f>
        <v>8197273.1500000004</v>
      </c>
      <c r="AA2305" s="855"/>
      <c r="AB2305" s="855"/>
      <c r="AC2305" s="856"/>
      <c r="AD2305" s="854">
        <f>U2305+Z2305</f>
        <v>8197273.1500000004</v>
      </c>
      <c r="AE2305" s="855"/>
      <c r="AF2305" s="855"/>
      <c r="AG2305" s="856"/>
    </row>
    <row r="2306" spans="1:33" s="29" customFormat="1" ht="13.5" customHeight="1" x14ac:dyDescent="0.2">
      <c r="A2306" s="104"/>
      <c r="B2306" s="104"/>
      <c r="C2306" s="1531"/>
      <c r="D2306" s="1532"/>
      <c r="E2306" s="53"/>
      <c r="F2306" s="42"/>
      <c r="G2306" s="1533" t="s">
        <v>709</v>
      </c>
      <c r="H2306" s="1534"/>
      <c r="I2306" s="961" t="s">
        <v>710</v>
      </c>
      <c r="J2306" s="962"/>
      <c r="K2306" s="962"/>
      <c r="L2306" s="962"/>
      <c r="M2306" s="962"/>
      <c r="N2306" s="962"/>
      <c r="O2306" s="962"/>
      <c r="P2306" s="962"/>
      <c r="Q2306" s="962"/>
      <c r="R2306" s="963"/>
      <c r="S2306" s="980"/>
      <c r="T2306" s="980"/>
      <c r="U2306" s="964"/>
      <c r="V2306" s="964"/>
      <c r="W2306" s="964"/>
      <c r="X2306" s="852"/>
      <c r="Y2306" s="853"/>
      <c r="Z2306" s="854">
        <f>+Z2298</f>
        <v>0</v>
      </c>
      <c r="AA2306" s="855"/>
      <c r="AB2306" s="855"/>
      <c r="AC2306" s="855"/>
      <c r="AD2306" s="855">
        <f>U2306+Z2306</f>
        <v>0</v>
      </c>
      <c r="AE2306" s="855"/>
      <c r="AF2306" s="855"/>
      <c r="AG2306" s="855"/>
    </row>
    <row r="2307" spans="1:33" s="29" customFormat="1" ht="13.5" customHeight="1" x14ac:dyDescent="0.2">
      <c r="A2307" s="104"/>
      <c r="B2307" s="104"/>
      <c r="C2307" s="971"/>
      <c r="D2307" s="971"/>
      <c r="E2307" s="53"/>
      <c r="F2307" s="42"/>
      <c r="G2307" s="981" t="s">
        <v>581</v>
      </c>
      <c r="H2307" s="981"/>
      <c r="I2307" s="854" t="s">
        <v>582</v>
      </c>
      <c r="J2307" s="855"/>
      <c r="K2307" s="855"/>
      <c r="L2307" s="855"/>
      <c r="M2307" s="855"/>
      <c r="N2307" s="855"/>
      <c r="O2307" s="855"/>
      <c r="P2307" s="855"/>
      <c r="Q2307" s="856"/>
      <c r="R2307" s="964"/>
      <c r="S2307" s="964"/>
      <c r="T2307" s="964"/>
      <c r="U2307" s="957"/>
      <c r="V2307" s="957"/>
      <c r="W2307" s="957"/>
      <c r="X2307" s="852"/>
      <c r="Y2307" s="853"/>
      <c r="Z2307" s="854">
        <f>Z2299</f>
        <v>0</v>
      </c>
      <c r="AA2307" s="855"/>
      <c r="AB2307" s="855"/>
      <c r="AC2307" s="856"/>
      <c r="AD2307" s="854">
        <f>U2307+Z2307</f>
        <v>0</v>
      </c>
      <c r="AE2307" s="855"/>
      <c r="AF2307" s="855"/>
      <c r="AG2307" s="856"/>
    </row>
    <row r="2308" spans="1:33" s="29" customFormat="1" ht="13.5" customHeight="1" x14ac:dyDescent="0.2">
      <c r="A2308" s="104"/>
      <c r="B2308" s="104"/>
      <c r="C2308" s="971"/>
      <c r="D2308" s="971"/>
      <c r="E2308" s="53"/>
      <c r="F2308" s="42"/>
      <c r="G2308" s="981" t="s">
        <v>361</v>
      </c>
      <c r="H2308" s="981"/>
      <c r="I2308" s="854" t="s">
        <v>608</v>
      </c>
      <c r="J2308" s="855"/>
      <c r="K2308" s="855"/>
      <c r="L2308" s="855"/>
      <c r="M2308" s="855"/>
      <c r="N2308" s="855"/>
      <c r="O2308" s="855"/>
      <c r="P2308" s="855"/>
      <c r="Q2308" s="856"/>
      <c r="R2308" s="964"/>
      <c r="S2308" s="964"/>
      <c r="T2308" s="964"/>
      <c r="U2308" s="964"/>
      <c r="V2308" s="964"/>
      <c r="W2308" s="964"/>
      <c r="X2308" s="852"/>
      <c r="Y2308" s="853"/>
      <c r="Z2308" s="854">
        <f>+Z2300</f>
        <v>399818.53</v>
      </c>
      <c r="AA2308" s="855"/>
      <c r="AB2308" s="855"/>
      <c r="AC2308" s="856"/>
      <c r="AD2308" s="854">
        <f>U2308+Z2308</f>
        <v>399818.53</v>
      </c>
      <c r="AE2308" s="855"/>
      <c r="AF2308" s="855"/>
      <c r="AG2308" s="856"/>
    </row>
    <row r="2309" spans="1:33" s="29" customFormat="1" ht="25.5" customHeight="1" x14ac:dyDescent="0.2">
      <c r="A2309" s="104"/>
      <c r="B2309" s="104"/>
      <c r="C2309" s="1561"/>
      <c r="D2309" s="1562"/>
      <c r="E2309" s="53"/>
      <c r="F2309" s="42"/>
      <c r="G2309" s="1533" t="s">
        <v>1315</v>
      </c>
      <c r="H2309" s="1534"/>
      <c r="I2309" s="1607" t="s">
        <v>1362</v>
      </c>
      <c r="J2309" s="1608"/>
      <c r="K2309" s="1608"/>
      <c r="L2309" s="1608"/>
      <c r="M2309" s="1608"/>
      <c r="N2309" s="1608"/>
      <c r="O2309" s="1608"/>
      <c r="P2309" s="1608"/>
      <c r="Q2309" s="1608"/>
      <c r="R2309" s="1609"/>
      <c r="S2309" s="1609"/>
      <c r="T2309" s="1609"/>
      <c r="U2309" s="1609"/>
      <c r="V2309" s="1609"/>
      <c r="W2309" s="1609"/>
      <c r="X2309" s="852"/>
      <c r="Y2309" s="853"/>
      <c r="Z2309" s="2138">
        <f>Z2301</f>
        <v>0</v>
      </c>
      <c r="AA2309" s="2139"/>
      <c r="AB2309" s="2139"/>
      <c r="AC2309" s="2140"/>
      <c r="AD2309" s="2138">
        <f>Z2309</f>
        <v>0</v>
      </c>
      <c r="AE2309" s="2139"/>
      <c r="AF2309" s="2139"/>
      <c r="AG2309" s="2140"/>
    </row>
    <row r="2310" spans="1:33" s="29" customFormat="1" ht="13.5" customHeight="1" x14ac:dyDescent="0.2">
      <c r="A2310" s="104"/>
      <c r="B2310" s="104"/>
      <c r="C2310" s="971"/>
      <c r="D2310" s="971"/>
      <c r="E2310" s="53"/>
      <c r="F2310" s="42"/>
      <c r="G2310" s="981"/>
      <c r="H2310" s="981"/>
      <c r="I2310" s="958" t="s">
        <v>700</v>
      </c>
      <c r="J2310" s="959"/>
      <c r="K2310" s="959"/>
      <c r="L2310" s="959"/>
      <c r="M2310" s="959"/>
      <c r="N2310" s="959"/>
      <c r="O2310" s="959"/>
      <c r="P2310" s="959"/>
      <c r="Q2310" s="960"/>
      <c r="R2310" s="973">
        <f>R2304+R2305+R2306+R2307+R2308+R2309</f>
        <v>29468200</v>
      </c>
      <c r="S2310" s="973"/>
      <c r="T2310" s="973"/>
      <c r="U2310" s="957">
        <f>SUM(U2304:U2309)</f>
        <v>28902741.960000001</v>
      </c>
      <c r="V2310" s="957"/>
      <c r="W2310" s="957"/>
      <c r="X2310" s="974">
        <f t="shared" si="154"/>
        <v>0.98081124602113468</v>
      </c>
      <c r="Y2310" s="975"/>
      <c r="Z2310" s="860">
        <f>SUM(Z2305:AB2309)</f>
        <v>8597091.6799999997</v>
      </c>
      <c r="AA2310" s="861"/>
      <c r="AB2310" s="861"/>
      <c r="AC2310" s="862"/>
      <c r="AD2310" s="860">
        <f>U2310+Z2310</f>
        <v>37499833.640000001</v>
      </c>
      <c r="AE2310" s="861"/>
      <c r="AF2310" s="861"/>
      <c r="AG2310" s="862"/>
    </row>
    <row r="2311" spans="1:33" s="29" customFormat="1" ht="13.5" customHeight="1" x14ac:dyDescent="0.2">
      <c r="A2311" s="43"/>
      <c r="B2311" s="104"/>
      <c r="C2311" s="971"/>
      <c r="D2311" s="971"/>
      <c r="E2311" s="53"/>
      <c r="F2311" s="42"/>
      <c r="G2311" s="981"/>
      <c r="H2311" s="981"/>
      <c r="I2311" s="958"/>
      <c r="J2311" s="959"/>
      <c r="K2311" s="959"/>
      <c r="L2311" s="959"/>
      <c r="M2311" s="959"/>
      <c r="N2311" s="959"/>
      <c r="O2311" s="959"/>
      <c r="P2311" s="959"/>
      <c r="Q2311" s="960"/>
      <c r="R2311" s="973"/>
      <c r="S2311" s="973"/>
      <c r="T2311" s="973"/>
      <c r="U2311" s="964"/>
      <c r="V2311" s="964"/>
      <c r="W2311" s="964"/>
      <c r="X2311" s="855"/>
      <c r="Y2311" s="856"/>
      <c r="Z2311" s="851"/>
      <c r="AA2311" s="852"/>
      <c r="AB2311" s="852"/>
      <c r="AC2311" s="853"/>
      <c r="AD2311" s="854"/>
      <c r="AE2311" s="855"/>
      <c r="AF2311" s="855"/>
      <c r="AG2311" s="856"/>
    </row>
    <row r="2312" spans="1:33" s="29" customFormat="1" ht="13.5" customHeight="1" x14ac:dyDescent="0.2">
      <c r="A2312" s="43"/>
      <c r="B2312" s="77" t="s">
        <v>613</v>
      </c>
      <c r="C2312" s="1548"/>
      <c r="D2312" s="1548"/>
      <c r="E2312" s="78"/>
      <c r="F2312" s="79"/>
      <c r="G2312" s="1549"/>
      <c r="H2312" s="1549"/>
      <c r="I2312" s="1550" t="s">
        <v>614</v>
      </c>
      <c r="J2312" s="1551"/>
      <c r="K2312" s="1551"/>
      <c r="L2312" s="1551"/>
      <c r="M2312" s="1551"/>
      <c r="N2312" s="1551"/>
      <c r="O2312" s="1551"/>
      <c r="P2312" s="1551"/>
      <c r="Q2312" s="1552"/>
      <c r="R2312" s="1591"/>
      <c r="S2312" s="1591"/>
      <c r="T2312" s="1591"/>
      <c r="U2312" s="1592"/>
      <c r="V2312" s="1592"/>
      <c r="W2312" s="1592"/>
      <c r="X2312" s="858"/>
      <c r="Y2312" s="859"/>
      <c r="Z2312" s="1575"/>
      <c r="AA2312" s="1576"/>
      <c r="AB2312" s="1576"/>
      <c r="AC2312" s="1577"/>
      <c r="AD2312" s="857"/>
      <c r="AE2312" s="858"/>
      <c r="AF2312" s="858"/>
      <c r="AG2312" s="859"/>
    </row>
    <row r="2313" spans="1:33" s="29" customFormat="1" ht="13.5" customHeight="1" x14ac:dyDescent="0.2">
      <c r="A2313" s="43"/>
      <c r="B2313" s="81"/>
      <c r="C2313" s="1597" t="s">
        <v>510</v>
      </c>
      <c r="D2313" s="1597"/>
      <c r="E2313" s="82"/>
      <c r="F2313" s="83"/>
      <c r="G2313" s="1598"/>
      <c r="H2313" s="1598"/>
      <c r="I2313" s="1610" t="s">
        <v>511</v>
      </c>
      <c r="J2313" s="1611"/>
      <c r="K2313" s="1611"/>
      <c r="L2313" s="1611"/>
      <c r="M2313" s="1611"/>
      <c r="N2313" s="1611"/>
      <c r="O2313" s="1611"/>
      <c r="P2313" s="1611"/>
      <c r="Q2313" s="1612"/>
      <c r="R2313" s="1599"/>
      <c r="S2313" s="1599"/>
      <c r="T2313" s="1599"/>
      <c r="U2313" s="1600"/>
      <c r="V2313" s="1600"/>
      <c r="W2313" s="1600"/>
      <c r="X2313" s="1601"/>
      <c r="Y2313" s="1602"/>
      <c r="Z2313" s="1603"/>
      <c r="AA2313" s="1604"/>
      <c r="AB2313" s="1604"/>
      <c r="AC2313" s="1605"/>
      <c r="AD2313" s="1606"/>
      <c r="AE2313" s="1601"/>
      <c r="AF2313" s="1601"/>
      <c r="AG2313" s="1602"/>
    </row>
    <row r="2314" spans="1:33" s="29" customFormat="1" ht="29.25" customHeight="1" x14ac:dyDescent="0.2">
      <c r="A2314" s="43"/>
      <c r="B2314" s="85"/>
      <c r="C2314" s="1565" t="s">
        <v>604</v>
      </c>
      <c r="D2314" s="1565"/>
      <c r="E2314" s="86"/>
      <c r="F2314" s="42"/>
      <c r="G2314" s="1566"/>
      <c r="H2314" s="1566"/>
      <c r="I2314" s="958" t="s">
        <v>605</v>
      </c>
      <c r="J2314" s="959"/>
      <c r="K2314" s="959"/>
      <c r="L2314" s="959"/>
      <c r="M2314" s="959"/>
      <c r="N2314" s="959"/>
      <c r="O2314" s="959"/>
      <c r="P2314" s="959"/>
      <c r="Q2314" s="960"/>
      <c r="R2314" s="973"/>
      <c r="S2314" s="973"/>
      <c r="T2314" s="973"/>
      <c r="U2314" s="964"/>
      <c r="V2314" s="964"/>
      <c r="W2314" s="964"/>
      <c r="X2314" s="855"/>
      <c r="Y2314" s="856"/>
      <c r="Z2314" s="851"/>
      <c r="AA2314" s="852"/>
      <c r="AB2314" s="852"/>
      <c r="AC2314" s="853"/>
      <c r="AD2314" s="854"/>
      <c r="AE2314" s="855"/>
      <c r="AF2314" s="855"/>
      <c r="AG2314" s="856"/>
    </row>
    <row r="2315" spans="1:33" s="29" customFormat="1" ht="13.5" customHeight="1" x14ac:dyDescent="0.2">
      <c r="A2315" s="43"/>
      <c r="B2315" s="85"/>
      <c r="C2315" s="1578"/>
      <c r="D2315" s="1578"/>
      <c r="E2315" s="53">
        <v>820</v>
      </c>
      <c r="F2315" s="42"/>
      <c r="G2315" s="972"/>
      <c r="H2315" s="972"/>
      <c r="I2315" s="961" t="s">
        <v>601</v>
      </c>
      <c r="J2315" s="962"/>
      <c r="K2315" s="962"/>
      <c r="L2315" s="962"/>
      <c r="M2315" s="962"/>
      <c r="N2315" s="962"/>
      <c r="O2315" s="962"/>
      <c r="P2315" s="962"/>
      <c r="Q2315" s="963"/>
      <c r="R2315" s="980"/>
      <c r="S2315" s="980"/>
      <c r="T2315" s="980"/>
      <c r="U2315" s="964"/>
      <c r="V2315" s="964"/>
      <c r="W2315" s="964"/>
      <c r="X2315" s="855"/>
      <c r="Y2315" s="856"/>
      <c r="Z2315" s="851"/>
      <c r="AA2315" s="852"/>
      <c r="AB2315" s="852"/>
      <c r="AC2315" s="853"/>
      <c r="AD2315" s="854"/>
      <c r="AE2315" s="855"/>
      <c r="AF2315" s="855"/>
      <c r="AG2315" s="856"/>
    </row>
    <row r="2316" spans="1:33" s="29" customFormat="1" ht="13.5" customHeight="1" x14ac:dyDescent="0.2">
      <c r="A2316" s="43"/>
      <c r="B2316" s="104"/>
      <c r="C2316" s="971"/>
      <c r="D2316" s="971"/>
      <c r="E2316" s="53"/>
      <c r="F2316" s="42"/>
      <c r="G2316" s="972">
        <v>411</v>
      </c>
      <c r="H2316" s="972"/>
      <c r="I2316" s="961" t="s">
        <v>108</v>
      </c>
      <c r="J2316" s="962"/>
      <c r="K2316" s="962"/>
      <c r="L2316" s="962"/>
      <c r="M2316" s="962"/>
      <c r="N2316" s="962"/>
      <c r="O2316" s="962"/>
      <c r="P2316" s="962"/>
      <c r="Q2316" s="963"/>
      <c r="R2316" s="964">
        <v>9862900</v>
      </c>
      <c r="S2316" s="964"/>
      <c r="T2316" s="964"/>
      <c r="U2316" s="964">
        <v>9786020.1300000008</v>
      </c>
      <c r="V2316" s="964"/>
      <c r="W2316" s="964"/>
      <c r="X2316" s="852">
        <f t="shared" ref="X2316:X2372" si="155">(U2316/R2316)</f>
        <v>0.99220514554542794</v>
      </c>
      <c r="Y2316" s="853"/>
      <c r="Z2316" s="1571"/>
      <c r="AA2316" s="1572"/>
      <c r="AB2316" s="1572"/>
      <c r="AC2316" s="1573"/>
      <c r="AD2316" s="854">
        <f t="shared" ref="AD2316:AD2321" si="156">U2316+AA2316</f>
        <v>9786020.1300000008</v>
      </c>
      <c r="AE2316" s="855"/>
      <c r="AF2316" s="855"/>
      <c r="AG2316" s="856"/>
    </row>
    <row r="2317" spans="1:33" s="29" customFormat="1" ht="13.5" customHeight="1" x14ac:dyDescent="0.2">
      <c r="A2317" s="43"/>
      <c r="B2317" s="104"/>
      <c r="C2317" s="971"/>
      <c r="D2317" s="971"/>
      <c r="E2317" s="53"/>
      <c r="F2317" s="42"/>
      <c r="G2317" s="972">
        <v>412</v>
      </c>
      <c r="H2317" s="972"/>
      <c r="I2317" s="961" t="s">
        <v>109</v>
      </c>
      <c r="J2317" s="962"/>
      <c r="K2317" s="962"/>
      <c r="L2317" s="962"/>
      <c r="M2317" s="962"/>
      <c r="N2317" s="962"/>
      <c r="O2317" s="962"/>
      <c r="P2317" s="962"/>
      <c r="Q2317" s="963"/>
      <c r="R2317" s="964">
        <v>1484800</v>
      </c>
      <c r="S2317" s="964"/>
      <c r="T2317" s="964"/>
      <c r="U2317" s="964">
        <v>1482582.11</v>
      </c>
      <c r="V2317" s="964"/>
      <c r="W2317" s="964"/>
      <c r="X2317" s="852">
        <f t="shared" si="155"/>
        <v>0.99850627020474148</v>
      </c>
      <c r="Y2317" s="853"/>
      <c r="Z2317" s="1571"/>
      <c r="AA2317" s="1572"/>
      <c r="AB2317" s="1572"/>
      <c r="AC2317" s="1573"/>
      <c r="AD2317" s="854">
        <f t="shared" si="156"/>
        <v>1482582.11</v>
      </c>
      <c r="AE2317" s="855"/>
      <c r="AF2317" s="855"/>
      <c r="AG2317" s="856"/>
    </row>
    <row r="2318" spans="1:33" s="29" customFormat="1" ht="13.5" customHeight="1" x14ac:dyDescent="0.2">
      <c r="A2318" s="43"/>
      <c r="B2318" s="104"/>
      <c r="C2318" s="971"/>
      <c r="D2318" s="971"/>
      <c r="E2318" s="53"/>
      <c r="F2318" s="42"/>
      <c r="G2318" s="972">
        <v>413</v>
      </c>
      <c r="H2318" s="972"/>
      <c r="I2318" s="982" t="s">
        <v>110</v>
      </c>
      <c r="J2318" s="983"/>
      <c r="K2318" s="983"/>
      <c r="L2318" s="983"/>
      <c r="M2318" s="983"/>
      <c r="N2318" s="983"/>
      <c r="O2318" s="983"/>
      <c r="P2318" s="983"/>
      <c r="Q2318" s="984"/>
      <c r="R2318" s="964">
        <v>0</v>
      </c>
      <c r="S2318" s="964"/>
      <c r="T2318" s="964"/>
      <c r="U2318" s="964">
        <v>0</v>
      </c>
      <c r="V2318" s="964"/>
      <c r="W2318" s="964"/>
      <c r="X2318" s="852">
        <v>0</v>
      </c>
      <c r="Y2318" s="853"/>
      <c r="Z2318" s="1582"/>
      <c r="AA2318" s="1583"/>
      <c r="AB2318" s="1583"/>
      <c r="AC2318" s="1584"/>
      <c r="AD2318" s="854">
        <f t="shared" si="156"/>
        <v>0</v>
      </c>
      <c r="AE2318" s="855"/>
      <c r="AF2318" s="855"/>
      <c r="AG2318" s="856"/>
    </row>
    <row r="2319" spans="1:33" s="29" customFormat="1" ht="13.5" customHeight="1" x14ac:dyDescent="0.2">
      <c r="A2319" s="43"/>
      <c r="B2319" s="104"/>
      <c r="C2319" s="971"/>
      <c r="D2319" s="971"/>
      <c r="E2319" s="53"/>
      <c r="F2319" s="42"/>
      <c r="G2319" s="972">
        <v>414</v>
      </c>
      <c r="H2319" s="972"/>
      <c r="I2319" s="961" t="s">
        <v>111</v>
      </c>
      <c r="J2319" s="962"/>
      <c r="K2319" s="962"/>
      <c r="L2319" s="962"/>
      <c r="M2319" s="962"/>
      <c r="N2319" s="962"/>
      <c r="O2319" s="962"/>
      <c r="P2319" s="962"/>
      <c r="Q2319" s="963"/>
      <c r="R2319" s="964">
        <v>98000</v>
      </c>
      <c r="S2319" s="964"/>
      <c r="T2319" s="964"/>
      <c r="U2319" s="964">
        <v>87777.78</v>
      </c>
      <c r="V2319" s="964"/>
      <c r="W2319" s="964"/>
      <c r="X2319" s="852">
        <f t="shared" si="155"/>
        <v>0.89569163265306118</v>
      </c>
      <c r="Y2319" s="853"/>
      <c r="Z2319" s="1582">
        <v>0.01</v>
      </c>
      <c r="AA2319" s="1583"/>
      <c r="AB2319" s="1583"/>
      <c r="AC2319" s="1584"/>
      <c r="AD2319" s="854">
        <f t="shared" si="156"/>
        <v>87777.78</v>
      </c>
      <c r="AE2319" s="855"/>
      <c r="AF2319" s="855"/>
      <c r="AG2319" s="856"/>
    </row>
    <row r="2320" spans="1:33" s="29" customFormat="1" ht="13.5" customHeight="1" x14ac:dyDescent="0.2">
      <c r="A2320" s="43"/>
      <c r="B2320" s="104"/>
      <c r="C2320" s="971"/>
      <c r="D2320" s="971"/>
      <c r="E2320" s="53"/>
      <c r="F2320" s="42"/>
      <c r="G2320" s="972">
        <v>415</v>
      </c>
      <c r="H2320" s="972"/>
      <c r="I2320" s="961" t="s">
        <v>112</v>
      </c>
      <c r="J2320" s="962"/>
      <c r="K2320" s="962"/>
      <c r="L2320" s="962"/>
      <c r="M2320" s="962"/>
      <c r="N2320" s="962"/>
      <c r="O2320" s="962"/>
      <c r="P2320" s="962"/>
      <c r="Q2320" s="963"/>
      <c r="R2320" s="964">
        <v>150000</v>
      </c>
      <c r="S2320" s="964"/>
      <c r="T2320" s="964"/>
      <c r="U2320" s="964">
        <v>147236.4</v>
      </c>
      <c r="V2320" s="964"/>
      <c r="W2320" s="964"/>
      <c r="X2320" s="852">
        <f t="shared" si="155"/>
        <v>0.981576</v>
      </c>
      <c r="Y2320" s="853"/>
      <c r="Z2320" s="1582"/>
      <c r="AA2320" s="1583"/>
      <c r="AB2320" s="1583"/>
      <c r="AC2320" s="1584"/>
      <c r="AD2320" s="854">
        <f t="shared" si="156"/>
        <v>147236.4</v>
      </c>
      <c r="AE2320" s="855"/>
      <c r="AF2320" s="855"/>
      <c r="AG2320" s="856"/>
    </row>
    <row r="2321" spans="1:33" s="29" customFormat="1" ht="13.5" customHeight="1" x14ac:dyDescent="0.2">
      <c r="A2321" s="43"/>
      <c r="B2321" s="104"/>
      <c r="C2321" s="971"/>
      <c r="D2321" s="971"/>
      <c r="E2321" s="53"/>
      <c r="F2321" s="42"/>
      <c r="G2321" s="972">
        <v>416</v>
      </c>
      <c r="H2321" s="972"/>
      <c r="I2321" s="961" t="s">
        <v>327</v>
      </c>
      <c r="J2321" s="962"/>
      <c r="K2321" s="962"/>
      <c r="L2321" s="962"/>
      <c r="M2321" s="962"/>
      <c r="N2321" s="962"/>
      <c r="O2321" s="962"/>
      <c r="P2321" s="962"/>
      <c r="Q2321" s="963"/>
      <c r="R2321" s="964">
        <v>635000</v>
      </c>
      <c r="S2321" s="964"/>
      <c r="T2321" s="964"/>
      <c r="U2321" s="964">
        <v>631917.44999999995</v>
      </c>
      <c r="V2321" s="964"/>
      <c r="W2321" s="964"/>
      <c r="X2321" s="852">
        <f t="shared" si="155"/>
        <v>0.99514559055118101</v>
      </c>
      <c r="Y2321" s="853"/>
      <c r="Z2321" s="1582"/>
      <c r="AA2321" s="1583"/>
      <c r="AB2321" s="1583"/>
      <c r="AC2321" s="1584"/>
      <c r="AD2321" s="854">
        <f t="shared" si="156"/>
        <v>631917.44999999995</v>
      </c>
      <c r="AE2321" s="855"/>
      <c r="AF2321" s="855"/>
      <c r="AG2321" s="856"/>
    </row>
    <row r="2322" spans="1:33" s="29" customFormat="1" ht="13.5" customHeight="1" x14ac:dyDescent="0.2">
      <c r="A2322" s="43"/>
      <c r="B2322" s="104"/>
      <c r="C2322" s="971"/>
      <c r="D2322" s="971"/>
      <c r="E2322" s="53"/>
      <c r="F2322" s="42"/>
      <c r="G2322" s="972">
        <v>421</v>
      </c>
      <c r="H2322" s="972"/>
      <c r="I2322" s="961" t="s">
        <v>115</v>
      </c>
      <c r="J2322" s="962"/>
      <c r="K2322" s="962"/>
      <c r="L2322" s="962"/>
      <c r="M2322" s="962"/>
      <c r="N2322" s="962"/>
      <c r="O2322" s="962"/>
      <c r="P2322" s="962"/>
      <c r="Q2322" s="963"/>
      <c r="R2322" s="964">
        <v>1663000</v>
      </c>
      <c r="S2322" s="964"/>
      <c r="T2322" s="964"/>
      <c r="U2322" s="964">
        <v>1409728.94</v>
      </c>
      <c r="V2322" s="964"/>
      <c r="W2322" s="964"/>
      <c r="X2322" s="852">
        <f t="shared" si="155"/>
        <v>0.8477023090799759</v>
      </c>
      <c r="Y2322" s="853"/>
      <c r="Z2322" s="1582">
        <v>4983.38</v>
      </c>
      <c r="AA2322" s="1583"/>
      <c r="AB2322" s="1583"/>
      <c r="AC2322" s="1584"/>
      <c r="AD2322" s="854">
        <f>U2322+Z2322</f>
        <v>1414712.3199999998</v>
      </c>
      <c r="AE2322" s="855"/>
      <c r="AF2322" s="855"/>
      <c r="AG2322" s="856"/>
    </row>
    <row r="2323" spans="1:33" s="29" customFormat="1" ht="13.5" customHeight="1" x14ac:dyDescent="0.2">
      <c r="A2323" s="43"/>
      <c r="B2323" s="104"/>
      <c r="C2323" s="971"/>
      <c r="D2323" s="971"/>
      <c r="E2323" s="53"/>
      <c r="F2323" s="42"/>
      <c r="G2323" s="972">
        <v>422</v>
      </c>
      <c r="H2323" s="972"/>
      <c r="I2323" s="961" t="s">
        <v>116</v>
      </c>
      <c r="J2323" s="962"/>
      <c r="K2323" s="962"/>
      <c r="L2323" s="962"/>
      <c r="M2323" s="962"/>
      <c r="N2323" s="962"/>
      <c r="O2323" s="962"/>
      <c r="P2323" s="962"/>
      <c r="Q2323" s="963"/>
      <c r="R2323" s="964">
        <v>10000</v>
      </c>
      <c r="S2323" s="964"/>
      <c r="T2323" s="964"/>
      <c r="U2323" s="964">
        <v>0</v>
      </c>
      <c r="V2323" s="964"/>
      <c r="W2323" s="964"/>
      <c r="X2323" s="852">
        <f t="shared" si="155"/>
        <v>0</v>
      </c>
      <c r="Y2323" s="853"/>
      <c r="Z2323" s="1582"/>
      <c r="AA2323" s="1583"/>
      <c r="AB2323" s="1583"/>
      <c r="AC2323" s="1584"/>
      <c r="AD2323" s="854">
        <f>U2323+AA2323</f>
        <v>0</v>
      </c>
      <c r="AE2323" s="855"/>
      <c r="AF2323" s="855"/>
      <c r="AG2323" s="856"/>
    </row>
    <row r="2324" spans="1:33" s="29" customFormat="1" ht="13.5" customHeight="1" x14ac:dyDescent="0.2">
      <c r="A2324" s="43"/>
      <c r="B2324" s="104"/>
      <c r="C2324" s="971"/>
      <c r="D2324" s="971"/>
      <c r="E2324" s="53"/>
      <c r="F2324" s="42"/>
      <c r="G2324" s="972">
        <v>423</v>
      </c>
      <c r="H2324" s="972"/>
      <c r="I2324" s="961" t="s">
        <v>117</v>
      </c>
      <c r="J2324" s="962"/>
      <c r="K2324" s="962"/>
      <c r="L2324" s="962"/>
      <c r="M2324" s="962"/>
      <c r="N2324" s="962"/>
      <c r="O2324" s="962"/>
      <c r="P2324" s="962"/>
      <c r="Q2324" s="963"/>
      <c r="R2324" s="964">
        <v>3695000</v>
      </c>
      <c r="S2324" s="964"/>
      <c r="T2324" s="964"/>
      <c r="U2324" s="964">
        <v>3596982.98</v>
      </c>
      <c r="V2324" s="964"/>
      <c r="W2324" s="964"/>
      <c r="X2324" s="852">
        <f t="shared" si="155"/>
        <v>0.97347306630581865</v>
      </c>
      <c r="Y2324" s="853"/>
      <c r="Z2324" s="1582">
        <v>200000.06</v>
      </c>
      <c r="AA2324" s="1583"/>
      <c r="AB2324" s="1583"/>
      <c r="AC2324" s="1584"/>
      <c r="AD2324" s="854">
        <f>U2324+Z2324</f>
        <v>3796983.04</v>
      </c>
      <c r="AE2324" s="855"/>
      <c r="AF2324" s="855"/>
      <c r="AG2324" s="856"/>
    </row>
    <row r="2325" spans="1:33" s="29" customFormat="1" ht="13.5" customHeight="1" x14ac:dyDescent="0.2">
      <c r="A2325" s="43"/>
      <c r="B2325" s="104"/>
      <c r="C2325" s="971"/>
      <c r="D2325" s="971"/>
      <c r="E2325" s="53"/>
      <c r="F2325" s="42"/>
      <c r="G2325" s="972">
        <v>424</v>
      </c>
      <c r="H2325" s="972"/>
      <c r="I2325" s="961" t="s">
        <v>118</v>
      </c>
      <c r="J2325" s="962"/>
      <c r="K2325" s="962"/>
      <c r="L2325" s="962"/>
      <c r="M2325" s="962"/>
      <c r="N2325" s="962"/>
      <c r="O2325" s="962"/>
      <c r="P2325" s="962"/>
      <c r="Q2325" s="963"/>
      <c r="R2325" s="964">
        <v>650000</v>
      </c>
      <c r="S2325" s="964"/>
      <c r="T2325" s="964"/>
      <c r="U2325" s="964">
        <v>603835.59</v>
      </c>
      <c r="V2325" s="964"/>
      <c r="W2325" s="964"/>
      <c r="X2325" s="852">
        <f t="shared" si="155"/>
        <v>0.92897783076923068</v>
      </c>
      <c r="Y2325" s="853"/>
      <c r="Z2325" s="1582"/>
      <c r="AA2325" s="1583"/>
      <c r="AB2325" s="1583"/>
      <c r="AC2325" s="1584"/>
      <c r="AD2325" s="854">
        <f>U2325+AA2325</f>
        <v>603835.59</v>
      </c>
      <c r="AE2325" s="855"/>
      <c r="AF2325" s="855"/>
      <c r="AG2325" s="856"/>
    </row>
    <row r="2326" spans="1:33" s="29" customFormat="1" ht="13.5" customHeight="1" x14ac:dyDescent="0.2">
      <c r="A2326" s="43"/>
      <c r="B2326" s="104"/>
      <c r="C2326" s="971"/>
      <c r="D2326" s="971"/>
      <c r="E2326" s="53"/>
      <c r="F2326" s="42"/>
      <c r="G2326" s="972">
        <v>425</v>
      </c>
      <c r="H2326" s="972"/>
      <c r="I2326" s="961" t="s">
        <v>119</v>
      </c>
      <c r="J2326" s="962"/>
      <c r="K2326" s="962"/>
      <c r="L2326" s="962"/>
      <c r="M2326" s="962"/>
      <c r="N2326" s="962"/>
      <c r="O2326" s="962"/>
      <c r="P2326" s="962"/>
      <c r="Q2326" s="963"/>
      <c r="R2326" s="964">
        <v>165000</v>
      </c>
      <c r="S2326" s="964"/>
      <c r="T2326" s="964"/>
      <c r="U2326" s="964">
        <v>111327.22</v>
      </c>
      <c r="V2326" s="964"/>
      <c r="W2326" s="964"/>
      <c r="X2326" s="852">
        <f t="shared" si="155"/>
        <v>0.67471042424242422</v>
      </c>
      <c r="Y2326" s="853"/>
      <c r="Z2326" s="1582"/>
      <c r="AA2326" s="1583"/>
      <c r="AB2326" s="1583"/>
      <c r="AC2326" s="1584"/>
      <c r="AD2326" s="854">
        <f>U2326+AA2326</f>
        <v>111327.22</v>
      </c>
      <c r="AE2326" s="855"/>
      <c r="AF2326" s="855"/>
      <c r="AG2326" s="856"/>
    </row>
    <row r="2327" spans="1:33" s="29" customFormat="1" ht="13.5" customHeight="1" x14ac:dyDescent="0.2">
      <c r="A2327" s="43"/>
      <c r="B2327" s="43"/>
      <c r="C2327" s="971"/>
      <c r="D2327" s="971"/>
      <c r="E2327" s="53"/>
      <c r="F2327" s="42"/>
      <c r="G2327" s="972">
        <v>426</v>
      </c>
      <c r="H2327" s="972"/>
      <c r="I2327" s="961" t="s">
        <v>120</v>
      </c>
      <c r="J2327" s="962"/>
      <c r="K2327" s="962"/>
      <c r="L2327" s="962"/>
      <c r="M2327" s="962"/>
      <c r="N2327" s="962"/>
      <c r="O2327" s="962"/>
      <c r="P2327" s="962"/>
      <c r="Q2327" s="963"/>
      <c r="R2327" s="964">
        <v>465000</v>
      </c>
      <c r="S2327" s="964"/>
      <c r="T2327" s="964"/>
      <c r="U2327" s="964">
        <v>415982.38</v>
      </c>
      <c r="V2327" s="964"/>
      <c r="W2327" s="964"/>
      <c r="X2327" s="852">
        <f t="shared" si="155"/>
        <v>0.89458576344086027</v>
      </c>
      <c r="Y2327" s="853"/>
      <c r="Z2327" s="1582"/>
      <c r="AA2327" s="1583"/>
      <c r="AB2327" s="1583"/>
      <c r="AC2327" s="1584"/>
      <c r="AD2327" s="854">
        <f>U2327+AA2327</f>
        <v>415982.38</v>
      </c>
      <c r="AE2327" s="855"/>
      <c r="AF2327" s="855"/>
      <c r="AG2327" s="856"/>
    </row>
    <row r="2328" spans="1:33" s="29" customFormat="1" ht="13.5" customHeight="1" x14ac:dyDescent="0.2">
      <c r="A2328" s="43"/>
      <c r="B2328" s="43"/>
      <c r="C2328" s="971"/>
      <c r="D2328" s="971"/>
      <c r="E2328" s="53"/>
      <c r="F2328" s="42"/>
      <c r="G2328" s="972">
        <v>482</v>
      </c>
      <c r="H2328" s="972"/>
      <c r="I2328" s="961" t="s">
        <v>131</v>
      </c>
      <c r="J2328" s="962"/>
      <c r="K2328" s="962"/>
      <c r="L2328" s="962"/>
      <c r="M2328" s="962"/>
      <c r="N2328" s="962"/>
      <c r="O2328" s="962"/>
      <c r="P2328" s="962"/>
      <c r="Q2328" s="963"/>
      <c r="R2328" s="964">
        <v>10000</v>
      </c>
      <c r="S2328" s="964"/>
      <c r="T2328" s="964"/>
      <c r="U2328" s="964">
        <v>0</v>
      </c>
      <c r="V2328" s="964"/>
      <c r="W2328" s="964"/>
      <c r="X2328" s="852">
        <f t="shared" si="155"/>
        <v>0</v>
      </c>
      <c r="Y2328" s="853"/>
      <c r="Z2328" s="1582"/>
      <c r="AA2328" s="1583"/>
      <c r="AB2328" s="1583"/>
      <c r="AC2328" s="1584"/>
      <c r="AD2328" s="854">
        <f>U2328+AA2328</f>
        <v>0</v>
      </c>
      <c r="AE2328" s="855"/>
      <c r="AF2328" s="855"/>
      <c r="AG2328" s="856"/>
    </row>
    <row r="2329" spans="1:33" s="29" customFormat="1" ht="13.5" customHeight="1" x14ac:dyDescent="0.2">
      <c r="A2329" s="43"/>
      <c r="B2329" s="43"/>
      <c r="C2329" s="971"/>
      <c r="D2329" s="971"/>
      <c r="E2329" s="53"/>
      <c r="F2329" s="42"/>
      <c r="G2329" s="972">
        <v>512</v>
      </c>
      <c r="H2329" s="972"/>
      <c r="I2329" s="961" t="s">
        <v>139</v>
      </c>
      <c r="J2329" s="962"/>
      <c r="K2329" s="962"/>
      <c r="L2329" s="962"/>
      <c r="M2329" s="962"/>
      <c r="N2329" s="962"/>
      <c r="O2329" s="962"/>
      <c r="P2329" s="962"/>
      <c r="Q2329" s="963"/>
      <c r="R2329" s="964">
        <v>92000</v>
      </c>
      <c r="S2329" s="964"/>
      <c r="T2329" s="964"/>
      <c r="U2329" s="964">
        <v>60790</v>
      </c>
      <c r="V2329" s="964"/>
      <c r="W2329" s="964"/>
      <c r="X2329" s="852">
        <f t="shared" si="155"/>
        <v>0.6607608695652174</v>
      </c>
      <c r="Y2329" s="853"/>
      <c r="Z2329" s="1582"/>
      <c r="AA2329" s="1583"/>
      <c r="AB2329" s="1583"/>
      <c r="AC2329" s="1584"/>
      <c r="AD2329" s="854">
        <f>U2329+AA2329</f>
        <v>60790</v>
      </c>
      <c r="AE2329" s="855"/>
      <c r="AF2329" s="855"/>
      <c r="AG2329" s="856"/>
    </row>
    <row r="2330" spans="1:33" s="29" customFormat="1" ht="13.5" customHeight="1" x14ac:dyDescent="0.2">
      <c r="A2330" s="43"/>
      <c r="B2330" s="43"/>
      <c r="C2330" s="971"/>
      <c r="D2330" s="971"/>
      <c r="E2330" s="53"/>
      <c r="F2330" s="42"/>
      <c r="G2330" s="972">
        <v>515</v>
      </c>
      <c r="H2330" s="972"/>
      <c r="I2330" s="961" t="s">
        <v>140</v>
      </c>
      <c r="J2330" s="962"/>
      <c r="K2330" s="962"/>
      <c r="L2330" s="962"/>
      <c r="M2330" s="962"/>
      <c r="N2330" s="962"/>
      <c r="O2330" s="962"/>
      <c r="P2330" s="962"/>
      <c r="Q2330" s="963"/>
      <c r="R2330" s="964">
        <v>598000</v>
      </c>
      <c r="S2330" s="964"/>
      <c r="T2330" s="964"/>
      <c r="U2330" s="964">
        <v>597130</v>
      </c>
      <c r="V2330" s="964"/>
      <c r="W2330" s="964"/>
      <c r="X2330" s="852">
        <f t="shared" si="155"/>
        <v>0.99854515050167225</v>
      </c>
      <c r="Y2330" s="853"/>
      <c r="Z2330" s="1582">
        <v>368214.55</v>
      </c>
      <c r="AA2330" s="1583"/>
      <c r="AB2330" s="1583"/>
      <c r="AC2330" s="1584"/>
      <c r="AD2330" s="854">
        <f>U2330+Z2330</f>
        <v>965344.55</v>
      </c>
      <c r="AE2330" s="855"/>
      <c r="AF2330" s="855"/>
      <c r="AG2330" s="856"/>
    </row>
    <row r="2331" spans="1:33" s="29" customFormat="1" ht="13.5" customHeight="1" x14ac:dyDescent="0.2">
      <c r="A2331" s="43"/>
      <c r="B2331" s="43"/>
      <c r="C2331" s="971"/>
      <c r="D2331" s="971"/>
      <c r="E2331" s="53"/>
      <c r="F2331" s="42"/>
      <c r="G2331" s="972"/>
      <c r="H2331" s="972"/>
      <c r="I2331" s="961" t="s">
        <v>606</v>
      </c>
      <c r="J2331" s="962"/>
      <c r="K2331" s="962"/>
      <c r="L2331" s="962"/>
      <c r="M2331" s="962"/>
      <c r="N2331" s="962"/>
      <c r="O2331" s="962"/>
      <c r="P2331" s="962"/>
      <c r="Q2331" s="963"/>
      <c r="R2331" s="964"/>
      <c r="S2331" s="964"/>
      <c r="T2331" s="964"/>
      <c r="U2331" s="964"/>
      <c r="V2331" s="964"/>
      <c r="W2331" s="964"/>
      <c r="X2331" s="855"/>
      <c r="Y2331" s="856"/>
      <c r="Z2331" s="1582"/>
      <c r="AA2331" s="1583"/>
      <c r="AB2331" s="1583"/>
      <c r="AC2331" s="1584"/>
      <c r="AD2331" s="854"/>
      <c r="AE2331" s="855"/>
      <c r="AF2331" s="855"/>
      <c r="AG2331" s="856"/>
    </row>
    <row r="2332" spans="1:33" s="29" customFormat="1" ht="13.5" customHeight="1" x14ac:dyDescent="0.2">
      <c r="A2332" s="43"/>
      <c r="B2332" s="43"/>
      <c r="C2332" s="971"/>
      <c r="D2332" s="971"/>
      <c r="E2332" s="53"/>
      <c r="F2332" s="42"/>
      <c r="G2332" s="981" t="s">
        <v>313</v>
      </c>
      <c r="H2332" s="981"/>
      <c r="I2332" s="961" t="s">
        <v>314</v>
      </c>
      <c r="J2332" s="962"/>
      <c r="K2332" s="962"/>
      <c r="L2332" s="962"/>
      <c r="M2332" s="962"/>
      <c r="N2332" s="962"/>
      <c r="O2332" s="962"/>
      <c r="P2332" s="962"/>
      <c r="Q2332" s="963"/>
      <c r="R2332" s="964">
        <f>SUM(R2316:R2331)</f>
        <v>19578700</v>
      </c>
      <c r="S2332" s="964"/>
      <c r="T2332" s="964"/>
      <c r="U2332" s="964">
        <f>SUM(U2316:U2331)</f>
        <v>18931310.979999997</v>
      </c>
      <c r="V2332" s="964"/>
      <c r="W2332" s="964"/>
      <c r="X2332" s="852">
        <f t="shared" si="155"/>
        <v>0.96693401400501544</v>
      </c>
      <c r="Y2332" s="853"/>
      <c r="Z2332" s="1582"/>
      <c r="AA2332" s="1583"/>
      <c r="AB2332" s="1583"/>
      <c r="AC2332" s="1584"/>
      <c r="AD2332" s="854">
        <f>U2332+AA2332</f>
        <v>18931310.979999997</v>
      </c>
      <c r="AE2332" s="855"/>
      <c r="AF2332" s="855"/>
      <c r="AG2332" s="856"/>
    </row>
    <row r="2333" spans="1:33" s="29" customFormat="1" ht="13.5" customHeight="1" x14ac:dyDescent="0.2">
      <c r="A2333" s="43"/>
      <c r="B2333" s="43"/>
      <c r="C2333" s="971"/>
      <c r="D2333" s="971"/>
      <c r="E2333" s="53"/>
      <c r="F2333" s="42"/>
      <c r="G2333" s="981" t="s">
        <v>580</v>
      </c>
      <c r="H2333" s="981"/>
      <c r="I2333" s="961" t="s">
        <v>607</v>
      </c>
      <c r="J2333" s="962"/>
      <c r="K2333" s="962"/>
      <c r="L2333" s="962"/>
      <c r="M2333" s="962"/>
      <c r="N2333" s="962"/>
      <c r="O2333" s="962"/>
      <c r="P2333" s="962"/>
      <c r="Q2333" s="963"/>
      <c r="R2333" s="980"/>
      <c r="S2333" s="980"/>
      <c r="T2333" s="980"/>
      <c r="U2333" s="964"/>
      <c r="V2333" s="964"/>
      <c r="W2333" s="964"/>
      <c r="X2333" s="855"/>
      <c r="Y2333" s="856"/>
      <c r="Z2333" s="1582">
        <v>373198</v>
      </c>
      <c r="AA2333" s="1583"/>
      <c r="AB2333" s="1583"/>
      <c r="AC2333" s="1584"/>
      <c r="AD2333" s="854">
        <f>U2333+Z2333</f>
        <v>373198</v>
      </c>
      <c r="AE2333" s="855"/>
      <c r="AF2333" s="855"/>
      <c r="AG2333" s="856"/>
    </row>
    <row r="2334" spans="1:33" s="29" customFormat="1" ht="13.5" customHeight="1" x14ac:dyDescent="0.2">
      <c r="A2334" s="43"/>
      <c r="B2334" s="43"/>
      <c r="C2334" s="971"/>
      <c r="D2334" s="971"/>
      <c r="E2334" s="53"/>
      <c r="F2334" s="42"/>
      <c r="G2334" s="981" t="s">
        <v>581</v>
      </c>
      <c r="H2334" s="981"/>
      <c r="I2334" s="854" t="s">
        <v>582</v>
      </c>
      <c r="J2334" s="855"/>
      <c r="K2334" s="855"/>
      <c r="L2334" s="855"/>
      <c r="M2334" s="855"/>
      <c r="N2334" s="855"/>
      <c r="O2334" s="855"/>
      <c r="P2334" s="855"/>
      <c r="Q2334" s="856"/>
      <c r="R2334" s="964"/>
      <c r="S2334" s="964"/>
      <c r="T2334" s="964"/>
      <c r="U2334" s="957"/>
      <c r="V2334" s="957"/>
      <c r="W2334" s="957"/>
      <c r="X2334" s="861"/>
      <c r="Y2334" s="862"/>
      <c r="Z2334" s="1582"/>
      <c r="AA2334" s="1583"/>
      <c r="AB2334" s="1583"/>
      <c r="AC2334" s="1584"/>
      <c r="AD2334" s="854">
        <f>U2334+Z2334</f>
        <v>0</v>
      </c>
      <c r="AE2334" s="855"/>
      <c r="AF2334" s="855"/>
      <c r="AG2334" s="856"/>
    </row>
    <row r="2335" spans="1:33" s="29" customFormat="1" ht="13.5" customHeight="1" x14ac:dyDescent="0.2">
      <c r="A2335" s="43"/>
      <c r="B2335" s="43"/>
      <c r="C2335" s="971"/>
      <c r="D2335" s="971"/>
      <c r="E2335" s="53"/>
      <c r="F2335" s="42"/>
      <c r="G2335" s="981" t="s">
        <v>361</v>
      </c>
      <c r="H2335" s="981"/>
      <c r="I2335" s="961" t="s">
        <v>608</v>
      </c>
      <c r="J2335" s="962"/>
      <c r="K2335" s="962"/>
      <c r="L2335" s="962"/>
      <c r="M2335" s="962"/>
      <c r="N2335" s="962"/>
      <c r="O2335" s="962"/>
      <c r="P2335" s="962"/>
      <c r="Q2335" s="963"/>
      <c r="R2335" s="980"/>
      <c r="S2335" s="980"/>
      <c r="T2335" s="980"/>
      <c r="U2335" s="957"/>
      <c r="V2335" s="957"/>
      <c r="W2335" s="957"/>
      <c r="X2335" s="861"/>
      <c r="Y2335" s="862"/>
      <c r="Z2335" s="1582"/>
      <c r="AA2335" s="1583"/>
      <c r="AB2335" s="1583"/>
      <c r="AC2335" s="1584"/>
      <c r="AD2335" s="854">
        <f>U2335+Z2335</f>
        <v>0</v>
      </c>
      <c r="AE2335" s="855"/>
      <c r="AF2335" s="855"/>
      <c r="AG2335" s="856"/>
    </row>
    <row r="2336" spans="1:33" s="29" customFormat="1" ht="13.5" customHeight="1" x14ac:dyDescent="0.2">
      <c r="A2336" s="43"/>
      <c r="B2336" s="43"/>
      <c r="C2336" s="971"/>
      <c r="D2336" s="971"/>
      <c r="E2336" s="53"/>
      <c r="F2336" s="42"/>
      <c r="G2336" s="981" t="s">
        <v>589</v>
      </c>
      <c r="H2336" s="981"/>
      <c r="I2336" s="982" t="s">
        <v>590</v>
      </c>
      <c r="J2336" s="983"/>
      <c r="K2336" s="983"/>
      <c r="L2336" s="983"/>
      <c r="M2336" s="983"/>
      <c r="N2336" s="983"/>
      <c r="O2336" s="983"/>
      <c r="P2336" s="983"/>
      <c r="Q2336" s="984"/>
      <c r="R2336" s="1593"/>
      <c r="S2336" s="1593"/>
      <c r="T2336" s="1593"/>
      <c r="U2336" s="957"/>
      <c r="V2336" s="957"/>
      <c r="W2336" s="957"/>
      <c r="X2336" s="861"/>
      <c r="Y2336" s="862"/>
      <c r="Z2336" s="854">
        <v>200000</v>
      </c>
      <c r="AA2336" s="855"/>
      <c r="AB2336" s="855"/>
      <c r="AC2336" s="856"/>
      <c r="AD2336" s="854">
        <f>U2336+Z2336</f>
        <v>200000</v>
      </c>
      <c r="AE2336" s="855"/>
      <c r="AF2336" s="855"/>
      <c r="AG2336" s="856"/>
    </row>
    <row r="2337" spans="1:33" s="29" customFormat="1" ht="13.5" customHeight="1" x14ac:dyDescent="0.2">
      <c r="A2337" s="43"/>
      <c r="B2337" s="43"/>
      <c r="C2337" s="971"/>
      <c r="D2337" s="971"/>
      <c r="E2337" s="53"/>
      <c r="F2337" s="42"/>
      <c r="G2337" s="981"/>
      <c r="H2337" s="981"/>
      <c r="I2337" s="958" t="s">
        <v>609</v>
      </c>
      <c r="J2337" s="959"/>
      <c r="K2337" s="959"/>
      <c r="L2337" s="959"/>
      <c r="M2337" s="959"/>
      <c r="N2337" s="959"/>
      <c r="O2337" s="959"/>
      <c r="P2337" s="959"/>
      <c r="Q2337" s="960"/>
      <c r="R2337" s="957">
        <f>+R2332</f>
        <v>19578700</v>
      </c>
      <c r="S2337" s="957"/>
      <c r="T2337" s="957"/>
      <c r="U2337" s="957">
        <f>+U2332</f>
        <v>18931310.979999997</v>
      </c>
      <c r="V2337" s="957"/>
      <c r="W2337" s="957"/>
      <c r="X2337" s="974">
        <f t="shared" si="155"/>
        <v>0.96693401400501544</v>
      </c>
      <c r="Y2337" s="975"/>
      <c r="Z2337" s="860">
        <f>Z2333+Z2334+Z2335+Z2336</f>
        <v>573198</v>
      </c>
      <c r="AA2337" s="861"/>
      <c r="AB2337" s="861"/>
      <c r="AC2337" s="862"/>
      <c r="AD2337" s="860">
        <f>U2337+Z2337</f>
        <v>19504508.979999997</v>
      </c>
      <c r="AE2337" s="861"/>
      <c r="AF2337" s="861"/>
      <c r="AG2337" s="862"/>
    </row>
    <row r="2338" spans="1:33" s="29" customFormat="1" ht="13.5" customHeight="1" x14ac:dyDescent="0.2">
      <c r="A2338" s="43"/>
      <c r="B2338" s="43"/>
      <c r="C2338" s="971"/>
      <c r="D2338" s="971"/>
      <c r="E2338" s="53"/>
      <c r="F2338" s="42"/>
      <c r="G2338" s="972"/>
      <c r="H2338" s="972"/>
      <c r="I2338" s="961" t="s">
        <v>610</v>
      </c>
      <c r="J2338" s="962"/>
      <c r="K2338" s="962"/>
      <c r="L2338" s="962"/>
      <c r="M2338" s="962"/>
      <c r="N2338" s="962"/>
      <c r="O2338" s="962"/>
      <c r="P2338" s="962"/>
      <c r="Q2338" s="963"/>
      <c r="R2338" s="964"/>
      <c r="S2338" s="964"/>
      <c r="T2338" s="964"/>
      <c r="U2338" s="964"/>
      <c r="V2338" s="964"/>
      <c r="W2338" s="964"/>
      <c r="X2338" s="855"/>
      <c r="Y2338" s="856"/>
      <c r="Z2338" s="851"/>
      <c r="AA2338" s="852"/>
      <c r="AB2338" s="852"/>
      <c r="AC2338" s="853"/>
      <c r="AD2338" s="854"/>
      <c r="AE2338" s="855"/>
      <c r="AF2338" s="855"/>
      <c r="AG2338" s="856"/>
    </row>
    <row r="2339" spans="1:33" s="29" customFormat="1" ht="13.5" customHeight="1" x14ac:dyDescent="0.2">
      <c r="A2339" s="43"/>
      <c r="B2339" s="43"/>
      <c r="C2339" s="971"/>
      <c r="D2339" s="971"/>
      <c r="E2339" s="53"/>
      <c r="F2339" s="42"/>
      <c r="G2339" s="981" t="s">
        <v>313</v>
      </c>
      <c r="H2339" s="981"/>
      <c r="I2339" s="961" t="s">
        <v>314</v>
      </c>
      <c r="J2339" s="962"/>
      <c r="K2339" s="962"/>
      <c r="L2339" s="962"/>
      <c r="M2339" s="962"/>
      <c r="N2339" s="962"/>
      <c r="O2339" s="962"/>
      <c r="P2339" s="962"/>
      <c r="Q2339" s="963"/>
      <c r="R2339" s="964">
        <f>+R2332</f>
        <v>19578700</v>
      </c>
      <c r="S2339" s="964"/>
      <c r="T2339" s="964"/>
      <c r="U2339" s="964">
        <f>+U2332</f>
        <v>18931310.979999997</v>
      </c>
      <c r="V2339" s="964"/>
      <c r="W2339" s="964"/>
      <c r="X2339" s="852">
        <f t="shared" si="155"/>
        <v>0.96693401400501544</v>
      </c>
      <c r="Y2339" s="853"/>
      <c r="Z2339" s="851"/>
      <c r="AA2339" s="852"/>
      <c r="AB2339" s="852"/>
      <c r="AC2339" s="853"/>
      <c r="AD2339" s="854">
        <f>U2339+AA2339</f>
        <v>18931310.979999997</v>
      </c>
      <c r="AE2339" s="855"/>
      <c r="AF2339" s="855"/>
      <c r="AG2339" s="856"/>
    </row>
    <row r="2340" spans="1:33" s="29" customFormat="1" ht="13.5" customHeight="1" x14ac:dyDescent="0.2">
      <c r="A2340" s="43"/>
      <c r="B2340" s="43"/>
      <c r="C2340" s="971"/>
      <c r="D2340" s="971"/>
      <c r="E2340" s="53"/>
      <c r="F2340" s="42"/>
      <c r="G2340" s="981" t="s">
        <v>580</v>
      </c>
      <c r="H2340" s="981"/>
      <c r="I2340" s="961" t="s">
        <v>607</v>
      </c>
      <c r="J2340" s="962"/>
      <c r="K2340" s="962"/>
      <c r="L2340" s="962"/>
      <c r="M2340" s="962"/>
      <c r="N2340" s="962"/>
      <c r="O2340" s="962"/>
      <c r="P2340" s="962"/>
      <c r="Q2340" s="963"/>
      <c r="R2340" s="964"/>
      <c r="S2340" s="964"/>
      <c r="T2340" s="964"/>
      <c r="U2340" s="964"/>
      <c r="V2340" s="964"/>
      <c r="W2340" s="964"/>
      <c r="X2340" s="855"/>
      <c r="Y2340" s="856"/>
      <c r="Z2340" s="854">
        <f>+Z2333</f>
        <v>373198</v>
      </c>
      <c r="AA2340" s="855"/>
      <c r="AB2340" s="855"/>
      <c r="AC2340" s="856"/>
      <c r="AD2340" s="854">
        <f>U2340+Z2340</f>
        <v>373198</v>
      </c>
      <c r="AE2340" s="855"/>
      <c r="AF2340" s="855"/>
      <c r="AG2340" s="856"/>
    </row>
    <row r="2341" spans="1:33" s="29" customFormat="1" ht="13.5" customHeight="1" x14ac:dyDescent="0.2">
      <c r="A2341" s="43"/>
      <c r="B2341" s="43"/>
      <c r="C2341" s="971"/>
      <c r="D2341" s="971"/>
      <c r="E2341" s="53"/>
      <c r="F2341" s="42"/>
      <c r="G2341" s="981" t="s">
        <v>581</v>
      </c>
      <c r="H2341" s="981"/>
      <c r="I2341" s="854" t="s">
        <v>582</v>
      </c>
      <c r="J2341" s="855"/>
      <c r="K2341" s="855"/>
      <c r="L2341" s="855"/>
      <c r="M2341" s="855"/>
      <c r="N2341" s="855"/>
      <c r="O2341" s="855"/>
      <c r="P2341" s="855"/>
      <c r="Q2341" s="856"/>
      <c r="R2341" s="957"/>
      <c r="S2341" s="957"/>
      <c r="T2341" s="957"/>
      <c r="U2341" s="957"/>
      <c r="V2341" s="957"/>
      <c r="W2341" s="957"/>
      <c r="X2341" s="861"/>
      <c r="Y2341" s="862"/>
      <c r="Z2341" s="854">
        <f>+Z2334</f>
        <v>0</v>
      </c>
      <c r="AA2341" s="855"/>
      <c r="AB2341" s="855"/>
      <c r="AC2341" s="856"/>
      <c r="AD2341" s="854">
        <f>U2341+Z2341</f>
        <v>0</v>
      </c>
      <c r="AE2341" s="855"/>
      <c r="AF2341" s="855"/>
      <c r="AG2341" s="856"/>
    </row>
    <row r="2342" spans="1:33" s="29" customFormat="1" ht="13.5" customHeight="1" x14ac:dyDescent="0.2">
      <c r="A2342" s="43"/>
      <c r="B2342" s="43"/>
      <c r="C2342" s="971"/>
      <c r="D2342" s="971"/>
      <c r="E2342" s="53"/>
      <c r="F2342" s="42"/>
      <c r="G2342" s="981" t="s">
        <v>361</v>
      </c>
      <c r="H2342" s="981"/>
      <c r="I2342" s="961" t="s">
        <v>608</v>
      </c>
      <c r="J2342" s="962"/>
      <c r="K2342" s="962"/>
      <c r="L2342" s="962"/>
      <c r="M2342" s="962"/>
      <c r="N2342" s="962"/>
      <c r="O2342" s="962"/>
      <c r="P2342" s="962"/>
      <c r="Q2342" s="963"/>
      <c r="R2342" s="957"/>
      <c r="S2342" s="957"/>
      <c r="T2342" s="957"/>
      <c r="U2342" s="957"/>
      <c r="V2342" s="957"/>
      <c r="W2342" s="957"/>
      <c r="X2342" s="861"/>
      <c r="Y2342" s="862"/>
      <c r="Z2342" s="854">
        <f>+Z2335</f>
        <v>0</v>
      </c>
      <c r="AA2342" s="855"/>
      <c r="AB2342" s="855"/>
      <c r="AC2342" s="856"/>
      <c r="AD2342" s="854">
        <f>U2342+Z2342</f>
        <v>0</v>
      </c>
      <c r="AE2342" s="855"/>
      <c r="AF2342" s="855"/>
      <c r="AG2342" s="856"/>
    </row>
    <row r="2343" spans="1:33" s="29" customFormat="1" ht="13.5" customHeight="1" x14ac:dyDescent="0.2">
      <c r="A2343" s="43"/>
      <c r="B2343" s="43"/>
      <c r="C2343" s="971"/>
      <c r="D2343" s="971"/>
      <c r="E2343" s="53"/>
      <c r="F2343" s="42"/>
      <c r="G2343" s="981" t="s">
        <v>589</v>
      </c>
      <c r="H2343" s="981"/>
      <c r="I2343" s="982" t="s">
        <v>590</v>
      </c>
      <c r="J2343" s="983"/>
      <c r="K2343" s="983"/>
      <c r="L2343" s="983"/>
      <c r="M2343" s="983"/>
      <c r="N2343" s="983"/>
      <c r="O2343" s="983"/>
      <c r="P2343" s="983"/>
      <c r="Q2343" s="984"/>
      <c r="R2343" s="957"/>
      <c r="S2343" s="957"/>
      <c r="T2343" s="957"/>
      <c r="U2343" s="957"/>
      <c r="V2343" s="957"/>
      <c r="W2343" s="957"/>
      <c r="X2343" s="861"/>
      <c r="Y2343" s="862"/>
      <c r="Z2343" s="854">
        <f>+Z2336</f>
        <v>200000</v>
      </c>
      <c r="AA2343" s="855"/>
      <c r="AB2343" s="855"/>
      <c r="AC2343" s="856"/>
      <c r="AD2343" s="854">
        <f>U2343+Z2343</f>
        <v>200000</v>
      </c>
      <c r="AE2343" s="855"/>
      <c r="AF2343" s="855"/>
      <c r="AG2343" s="856"/>
    </row>
    <row r="2344" spans="1:33" s="29" customFormat="1" ht="13.5" customHeight="1" x14ac:dyDescent="0.2">
      <c r="A2344" s="43"/>
      <c r="B2344" s="43"/>
      <c r="C2344" s="971"/>
      <c r="D2344" s="971"/>
      <c r="E2344" s="53"/>
      <c r="F2344" s="42"/>
      <c r="G2344" s="981"/>
      <c r="H2344" s="981"/>
      <c r="I2344" s="958" t="s">
        <v>611</v>
      </c>
      <c r="J2344" s="959"/>
      <c r="K2344" s="959"/>
      <c r="L2344" s="959"/>
      <c r="M2344" s="959"/>
      <c r="N2344" s="959"/>
      <c r="O2344" s="959"/>
      <c r="P2344" s="959"/>
      <c r="Q2344" s="960"/>
      <c r="R2344" s="957">
        <f>SUM(R2339)</f>
        <v>19578700</v>
      </c>
      <c r="S2344" s="957"/>
      <c r="T2344" s="957"/>
      <c r="U2344" s="957">
        <f>SUM(U2339)</f>
        <v>18931310.979999997</v>
      </c>
      <c r="V2344" s="957"/>
      <c r="W2344" s="957"/>
      <c r="X2344" s="974">
        <f t="shared" si="155"/>
        <v>0.96693401400501544</v>
      </c>
      <c r="Y2344" s="975"/>
      <c r="Z2344" s="860">
        <f>SUM(AA2340:AD2343)</f>
        <v>573198</v>
      </c>
      <c r="AA2344" s="861"/>
      <c r="AB2344" s="861"/>
      <c r="AC2344" s="862"/>
      <c r="AD2344" s="860">
        <f>U2344+Z2344</f>
        <v>19504508.979999997</v>
      </c>
      <c r="AE2344" s="861"/>
      <c r="AF2344" s="861"/>
      <c r="AG2344" s="862"/>
    </row>
    <row r="2345" spans="1:33" s="29" customFormat="1" ht="13.5" hidden="1" customHeight="1" x14ac:dyDescent="0.2">
      <c r="A2345" s="43"/>
      <c r="B2345" s="43"/>
      <c r="C2345" s="1565" t="s">
        <v>793</v>
      </c>
      <c r="D2345" s="1565"/>
      <c r="E2345" s="53"/>
      <c r="F2345" s="42"/>
      <c r="G2345" s="1574"/>
      <c r="H2345" s="1574"/>
      <c r="I2345" s="958" t="s">
        <v>266</v>
      </c>
      <c r="J2345" s="959"/>
      <c r="K2345" s="959"/>
      <c r="L2345" s="959"/>
      <c r="M2345" s="959"/>
      <c r="N2345" s="959"/>
      <c r="O2345" s="959"/>
      <c r="P2345" s="959"/>
      <c r="Q2345" s="960"/>
      <c r="R2345" s="973"/>
      <c r="S2345" s="973"/>
      <c r="T2345" s="973"/>
      <c r="U2345" s="964"/>
      <c r="V2345" s="964"/>
      <c r="W2345" s="964"/>
      <c r="X2345" s="855" t="e">
        <f t="shared" si="155"/>
        <v>#DIV/0!</v>
      </c>
      <c r="Y2345" s="856"/>
      <c r="Z2345" s="851"/>
      <c r="AA2345" s="852"/>
      <c r="AB2345" s="852"/>
      <c r="AC2345" s="853"/>
      <c r="AD2345" s="854"/>
      <c r="AE2345" s="855"/>
      <c r="AF2345" s="855"/>
      <c r="AG2345" s="856"/>
    </row>
    <row r="2346" spans="1:33" s="29" customFormat="1" ht="13.5" hidden="1" customHeight="1" x14ac:dyDescent="0.2">
      <c r="A2346" s="43"/>
      <c r="B2346" s="43"/>
      <c r="C2346" s="1578"/>
      <c r="D2346" s="1578"/>
      <c r="E2346" s="53">
        <v>820</v>
      </c>
      <c r="F2346" s="42"/>
      <c r="G2346" s="972"/>
      <c r="H2346" s="972"/>
      <c r="I2346" s="961" t="s">
        <v>601</v>
      </c>
      <c r="J2346" s="962"/>
      <c r="K2346" s="962"/>
      <c r="L2346" s="962"/>
      <c r="M2346" s="962"/>
      <c r="N2346" s="962"/>
      <c r="O2346" s="962"/>
      <c r="P2346" s="962"/>
      <c r="Q2346" s="963"/>
      <c r="R2346" s="980"/>
      <c r="S2346" s="980"/>
      <c r="T2346" s="980"/>
      <c r="U2346" s="964"/>
      <c r="V2346" s="964"/>
      <c r="W2346" s="964"/>
      <c r="X2346" s="855" t="e">
        <f t="shared" si="155"/>
        <v>#DIV/0!</v>
      </c>
      <c r="Y2346" s="856"/>
      <c r="Z2346" s="851"/>
      <c r="AA2346" s="852"/>
      <c r="AB2346" s="852"/>
      <c r="AC2346" s="853"/>
      <c r="AD2346" s="854"/>
      <c r="AE2346" s="855"/>
      <c r="AF2346" s="855"/>
      <c r="AG2346" s="856"/>
    </row>
    <row r="2347" spans="1:33" s="29" customFormat="1" ht="13.5" hidden="1" customHeight="1" x14ac:dyDescent="0.2">
      <c r="A2347" s="43"/>
      <c r="B2347" s="43"/>
      <c r="C2347" s="1565"/>
      <c r="D2347" s="1565"/>
      <c r="E2347" s="53"/>
      <c r="F2347" s="42"/>
      <c r="G2347" s="972">
        <v>423</v>
      </c>
      <c r="H2347" s="972"/>
      <c r="I2347" s="961" t="s">
        <v>117</v>
      </c>
      <c r="J2347" s="962"/>
      <c r="K2347" s="962"/>
      <c r="L2347" s="962"/>
      <c r="M2347" s="962"/>
      <c r="N2347" s="962"/>
      <c r="O2347" s="962"/>
      <c r="P2347" s="962"/>
      <c r="Q2347" s="963"/>
      <c r="R2347" s="980"/>
      <c r="S2347" s="980"/>
      <c r="T2347" s="980"/>
      <c r="U2347" s="964"/>
      <c r="V2347" s="964"/>
      <c r="W2347" s="964"/>
      <c r="X2347" s="852" t="e">
        <f t="shared" si="155"/>
        <v>#DIV/0!</v>
      </c>
      <c r="Y2347" s="853"/>
      <c r="Z2347" s="851"/>
      <c r="AA2347" s="852"/>
      <c r="AB2347" s="852"/>
      <c r="AC2347" s="853"/>
      <c r="AD2347" s="854">
        <f>U2347+AA2347</f>
        <v>0</v>
      </c>
      <c r="AE2347" s="855"/>
      <c r="AF2347" s="855"/>
      <c r="AG2347" s="856"/>
    </row>
    <row r="2348" spans="1:33" s="29" customFormat="1" ht="13.5" hidden="1" customHeight="1" x14ac:dyDescent="0.2">
      <c r="A2348" s="43"/>
      <c r="B2348" s="43"/>
      <c r="C2348" s="971"/>
      <c r="D2348" s="971"/>
      <c r="E2348" s="53"/>
      <c r="F2348" s="42"/>
      <c r="G2348" s="972">
        <v>424</v>
      </c>
      <c r="H2348" s="972"/>
      <c r="I2348" s="961" t="s">
        <v>118</v>
      </c>
      <c r="J2348" s="962"/>
      <c r="K2348" s="962"/>
      <c r="L2348" s="962"/>
      <c r="M2348" s="962"/>
      <c r="N2348" s="962"/>
      <c r="O2348" s="962"/>
      <c r="P2348" s="962"/>
      <c r="Q2348" s="963"/>
      <c r="R2348" s="980"/>
      <c r="S2348" s="980"/>
      <c r="T2348" s="980"/>
      <c r="U2348" s="964"/>
      <c r="V2348" s="964"/>
      <c r="W2348" s="964"/>
      <c r="X2348" s="852" t="e">
        <f t="shared" si="155"/>
        <v>#DIV/0!</v>
      </c>
      <c r="Y2348" s="853"/>
      <c r="Z2348" s="851"/>
      <c r="AA2348" s="852"/>
      <c r="AB2348" s="852"/>
      <c r="AC2348" s="853"/>
      <c r="AD2348" s="854">
        <f>U2348+AA2348</f>
        <v>0</v>
      </c>
      <c r="AE2348" s="855"/>
      <c r="AF2348" s="855"/>
      <c r="AG2348" s="856"/>
    </row>
    <row r="2349" spans="1:33" s="29" customFormat="1" ht="13.5" hidden="1" customHeight="1" x14ac:dyDescent="0.2">
      <c r="A2349" s="43"/>
      <c r="B2349" s="43"/>
      <c r="C2349" s="971"/>
      <c r="D2349" s="971"/>
      <c r="E2349" s="53"/>
      <c r="F2349" s="42"/>
      <c r="G2349" s="1574"/>
      <c r="H2349" s="1574"/>
      <c r="I2349" s="982" t="s">
        <v>726</v>
      </c>
      <c r="J2349" s="983"/>
      <c r="K2349" s="983"/>
      <c r="L2349" s="983"/>
      <c r="M2349" s="983"/>
      <c r="N2349" s="983"/>
      <c r="O2349" s="983"/>
      <c r="P2349" s="983"/>
      <c r="Q2349" s="984"/>
      <c r="R2349" s="1593"/>
      <c r="S2349" s="1593"/>
      <c r="T2349" s="1593"/>
      <c r="U2349" s="964"/>
      <c r="V2349" s="964"/>
      <c r="W2349" s="964"/>
      <c r="X2349" s="855" t="e">
        <f t="shared" si="155"/>
        <v>#DIV/0!</v>
      </c>
      <c r="Y2349" s="856"/>
      <c r="Z2349" s="851"/>
      <c r="AA2349" s="852"/>
      <c r="AB2349" s="852"/>
      <c r="AC2349" s="853"/>
      <c r="AD2349" s="854"/>
      <c r="AE2349" s="855"/>
      <c r="AF2349" s="855"/>
      <c r="AG2349" s="856"/>
    </row>
    <row r="2350" spans="1:33" s="29" customFormat="1" ht="13.5" hidden="1" customHeight="1" x14ac:dyDescent="0.2">
      <c r="A2350" s="43"/>
      <c r="B2350" s="43"/>
      <c r="C2350" s="971"/>
      <c r="D2350" s="971"/>
      <c r="E2350" s="53"/>
      <c r="F2350" s="42"/>
      <c r="G2350" s="981" t="s">
        <v>313</v>
      </c>
      <c r="H2350" s="981"/>
      <c r="I2350" s="961" t="s">
        <v>314</v>
      </c>
      <c r="J2350" s="962"/>
      <c r="K2350" s="962"/>
      <c r="L2350" s="962"/>
      <c r="M2350" s="962"/>
      <c r="N2350" s="962"/>
      <c r="O2350" s="962"/>
      <c r="P2350" s="962"/>
      <c r="Q2350" s="963"/>
      <c r="R2350" s="980">
        <v>0</v>
      </c>
      <c r="S2350" s="980"/>
      <c r="T2350" s="980"/>
      <c r="U2350" s="964">
        <f>SUM(U2347:U2349)</f>
        <v>0</v>
      </c>
      <c r="V2350" s="964"/>
      <c r="W2350" s="964"/>
      <c r="X2350" s="852" t="e">
        <f t="shared" si="155"/>
        <v>#DIV/0!</v>
      </c>
      <c r="Y2350" s="853"/>
      <c r="Z2350" s="851">
        <v>0</v>
      </c>
      <c r="AA2350" s="852"/>
      <c r="AB2350" s="852"/>
      <c r="AC2350" s="853"/>
      <c r="AD2350" s="854">
        <f>U2350+AA2350</f>
        <v>0</v>
      </c>
      <c r="AE2350" s="855"/>
      <c r="AF2350" s="855"/>
      <c r="AG2350" s="856"/>
    </row>
    <row r="2351" spans="1:33" s="29" customFormat="1" ht="13.5" hidden="1" customHeight="1" x14ac:dyDescent="0.2">
      <c r="A2351" s="43"/>
      <c r="B2351" s="43"/>
      <c r="C2351" s="971"/>
      <c r="D2351" s="971"/>
      <c r="E2351" s="53"/>
      <c r="F2351" s="42"/>
      <c r="G2351" s="979"/>
      <c r="H2351" s="979"/>
      <c r="I2351" s="958" t="s">
        <v>740</v>
      </c>
      <c r="J2351" s="959"/>
      <c r="K2351" s="959"/>
      <c r="L2351" s="959"/>
      <c r="M2351" s="959"/>
      <c r="N2351" s="959"/>
      <c r="O2351" s="959"/>
      <c r="P2351" s="959"/>
      <c r="Q2351" s="960"/>
      <c r="R2351" s="973">
        <f>U2351</f>
        <v>0</v>
      </c>
      <c r="S2351" s="973"/>
      <c r="T2351" s="973"/>
      <c r="U2351" s="957">
        <f>SUM(U2350)</f>
        <v>0</v>
      </c>
      <c r="V2351" s="957"/>
      <c r="W2351" s="957"/>
      <c r="X2351" s="974" t="e">
        <f t="shared" si="155"/>
        <v>#DIV/0!</v>
      </c>
      <c r="Y2351" s="975"/>
      <c r="Z2351" s="1547">
        <v>0</v>
      </c>
      <c r="AA2351" s="974"/>
      <c r="AB2351" s="974"/>
      <c r="AC2351" s="975"/>
      <c r="AD2351" s="860">
        <f>U2351+AA2351</f>
        <v>0</v>
      </c>
      <c r="AE2351" s="861"/>
      <c r="AF2351" s="861"/>
      <c r="AG2351" s="862"/>
    </row>
    <row r="2352" spans="1:33" s="29" customFormat="1" ht="13.5" hidden="1" customHeight="1" x14ac:dyDescent="0.2">
      <c r="A2352" s="43"/>
      <c r="B2352" s="43"/>
      <c r="C2352" s="1565" t="s">
        <v>794</v>
      </c>
      <c r="D2352" s="1565"/>
      <c r="E2352" s="53"/>
      <c r="F2352" s="42"/>
      <c r="G2352" s="1574"/>
      <c r="H2352" s="1574"/>
      <c r="I2352" s="958" t="s">
        <v>730</v>
      </c>
      <c r="J2352" s="959"/>
      <c r="K2352" s="959"/>
      <c r="L2352" s="959"/>
      <c r="M2352" s="959"/>
      <c r="N2352" s="959"/>
      <c r="O2352" s="959"/>
      <c r="P2352" s="959"/>
      <c r="Q2352" s="960"/>
      <c r="R2352" s="973"/>
      <c r="S2352" s="973"/>
      <c r="T2352" s="973"/>
      <c r="U2352" s="964"/>
      <c r="V2352" s="964"/>
      <c r="W2352" s="964"/>
      <c r="X2352" s="855" t="e">
        <f t="shared" si="155"/>
        <v>#DIV/0!</v>
      </c>
      <c r="Y2352" s="856"/>
      <c r="Z2352" s="851"/>
      <c r="AA2352" s="852"/>
      <c r="AB2352" s="852"/>
      <c r="AC2352" s="853"/>
      <c r="AD2352" s="854"/>
      <c r="AE2352" s="855"/>
      <c r="AF2352" s="855"/>
      <c r="AG2352" s="856"/>
    </row>
    <row r="2353" spans="1:33" s="29" customFormat="1" ht="13.5" hidden="1" customHeight="1" x14ac:dyDescent="0.2">
      <c r="A2353" s="43"/>
      <c r="B2353" s="43"/>
      <c r="C2353" s="1578"/>
      <c r="D2353" s="1578"/>
      <c r="E2353" s="53">
        <v>820</v>
      </c>
      <c r="F2353" s="42"/>
      <c r="G2353" s="972"/>
      <c r="H2353" s="972"/>
      <c r="I2353" s="961" t="s">
        <v>601</v>
      </c>
      <c r="J2353" s="962"/>
      <c r="K2353" s="962"/>
      <c r="L2353" s="962"/>
      <c r="M2353" s="962"/>
      <c r="N2353" s="962"/>
      <c r="O2353" s="962"/>
      <c r="P2353" s="962"/>
      <c r="Q2353" s="963"/>
      <c r="R2353" s="980"/>
      <c r="S2353" s="980"/>
      <c r="T2353" s="980"/>
      <c r="U2353" s="964"/>
      <c r="V2353" s="964"/>
      <c r="W2353" s="964"/>
      <c r="X2353" s="855" t="e">
        <f t="shared" si="155"/>
        <v>#DIV/0!</v>
      </c>
      <c r="Y2353" s="856"/>
      <c r="Z2353" s="851"/>
      <c r="AA2353" s="852"/>
      <c r="AB2353" s="852"/>
      <c r="AC2353" s="853"/>
      <c r="AD2353" s="854"/>
      <c r="AE2353" s="855"/>
      <c r="AF2353" s="855"/>
      <c r="AG2353" s="856"/>
    </row>
    <row r="2354" spans="1:33" s="29" customFormat="1" ht="13.5" hidden="1" customHeight="1" x14ac:dyDescent="0.2">
      <c r="A2354" s="43"/>
      <c r="B2354" s="43"/>
      <c r="C2354" s="1565"/>
      <c r="D2354" s="1565"/>
      <c r="E2354" s="53"/>
      <c r="F2354" s="42"/>
      <c r="G2354" s="972">
        <v>423</v>
      </c>
      <c r="H2354" s="972"/>
      <c r="I2354" s="961" t="s">
        <v>117</v>
      </c>
      <c r="J2354" s="962"/>
      <c r="K2354" s="962"/>
      <c r="L2354" s="962"/>
      <c r="M2354" s="962"/>
      <c r="N2354" s="962"/>
      <c r="O2354" s="962"/>
      <c r="P2354" s="962"/>
      <c r="Q2354" s="963"/>
      <c r="R2354" s="980"/>
      <c r="S2354" s="980"/>
      <c r="T2354" s="980"/>
      <c r="U2354" s="964"/>
      <c r="V2354" s="964"/>
      <c r="W2354" s="964"/>
      <c r="X2354" s="852" t="e">
        <f t="shared" si="155"/>
        <v>#DIV/0!</v>
      </c>
      <c r="Y2354" s="853"/>
      <c r="Z2354" s="851"/>
      <c r="AA2354" s="852"/>
      <c r="AB2354" s="852"/>
      <c r="AC2354" s="853"/>
      <c r="AD2354" s="854">
        <f>U2354+AA2354</f>
        <v>0</v>
      </c>
      <c r="AE2354" s="855"/>
      <c r="AF2354" s="855"/>
      <c r="AG2354" s="856"/>
    </row>
    <row r="2355" spans="1:33" s="29" customFormat="1" ht="13.5" hidden="1" customHeight="1" x14ac:dyDescent="0.2">
      <c r="A2355" s="43"/>
      <c r="B2355" s="43"/>
      <c r="C2355" s="971"/>
      <c r="D2355" s="971"/>
      <c r="E2355" s="53"/>
      <c r="F2355" s="42"/>
      <c r="G2355" s="972">
        <v>424</v>
      </c>
      <c r="H2355" s="972"/>
      <c r="I2355" s="961" t="s">
        <v>118</v>
      </c>
      <c r="J2355" s="962"/>
      <c r="K2355" s="962"/>
      <c r="L2355" s="962"/>
      <c r="M2355" s="962"/>
      <c r="N2355" s="962"/>
      <c r="O2355" s="962"/>
      <c r="P2355" s="962"/>
      <c r="Q2355" s="963"/>
      <c r="R2355" s="980"/>
      <c r="S2355" s="980"/>
      <c r="T2355" s="980"/>
      <c r="U2355" s="964"/>
      <c r="V2355" s="964"/>
      <c r="W2355" s="964"/>
      <c r="X2355" s="852" t="e">
        <f t="shared" si="155"/>
        <v>#DIV/0!</v>
      </c>
      <c r="Y2355" s="853"/>
      <c r="Z2355" s="851"/>
      <c r="AA2355" s="852"/>
      <c r="AB2355" s="852"/>
      <c r="AC2355" s="853"/>
      <c r="AD2355" s="854">
        <f>U2355+AA2355</f>
        <v>0</v>
      </c>
      <c r="AE2355" s="855"/>
      <c r="AF2355" s="855"/>
      <c r="AG2355" s="856"/>
    </row>
    <row r="2356" spans="1:33" s="29" customFormat="1" ht="13.5" hidden="1" customHeight="1" x14ac:dyDescent="0.2">
      <c r="A2356" s="43"/>
      <c r="B2356" s="43"/>
      <c r="C2356" s="971"/>
      <c r="D2356" s="971"/>
      <c r="E2356" s="53"/>
      <c r="F2356" s="42"/>
      <c r="G2356" s="1574"/>
      <c r="H2356" s="1574"/>
      <c r="I2356" s="982" t="s">
        <v>726</v>
      </c>
      <c r="J2356" s="983"/>
      <c r="K2356" s="983"/>
      <c r="L2356" s="983"/>
      <c r="M2356" s="983"/>
      <c r="N2356" s="983"/>
      <c r="O2356" s="983"/>
      <c r="P2356" s="983"/>
      <c r="Q2356" s="984"/>
      <c r="R2356" s="1593"/>
      <c r="S2356" s="1593"/>
      <c r="T2356" s="1593"/>
      <c r="U2356" s="964"/>
      <c r="V2356" s="964"/>
      <c r="W2356" s="964"/>
      <c r="X2356" s="855" t="e">
        <f t="shared" si="155"/>
        <v>#DIV/0!</v>
      </c>
      <c r="Y2356" s="856"/>
      <c r="Z2356" s="851"/>
      <c r="AA2356" s="852"/>
      <c r="AB2356" s="852"/>
      <c r="AC2356" s="853"/>
      <c r="AD2356" s="854"/>
      <c r="AE2356" s="855"/>
      <c r="AF2356" s="855"/>
      <c r="AG2356" s="856"/>
    </row>
    <row r="2357" spans="1:33" s="29" customFormat="1" ht="13.5" hidden="1" customHeight="1" x14ac:dyDescent="0.2">
      <c r="A2357" s="43"/>
      <c r="B2357" s="43"/>
      <c r="C2357" s="971"/>
      <c r="D2357" s="971"/>
      <c r="E2357" s="53"/>
      <c r="F2357" s="42"/>
      <c r="G2357" s="981" t="s">
        <v>313</v>
      </c>
      <c r="H2357" s="981"/>
      <c r="I2357" s="961" t="s">
        <v>314</v>
      </c>
      <c r="J2357" s="962"/>
      <c r="K2357" s="962"/>
      <c r="L2357" s="962"/>
      <c r="M2357" s="962"/>
      <c r="N2357" s="962"/>
      <c r="O2357" s="962"/>
      <c r="P2357" s="962"/>
      <c r="Q2357" s="963"/>
      <c r="R2357" s="980">
        <v>0</v>
      </c>
      <c r="S2357" s="980"/>
      <c r="T2357" s="980"/>
      <c r="U2357" s="964">
        <f>SUM(U2354:U2356)</f>
        <v>0</v>
      </c>
      <c r="V2357" s="964"/>
      <c r="W2357" s="964"/>
      <c r="X2357" s="852" t="e">
        <f t="shared" si="155"/>
        <v>#DIV/0!</v>
      </c>
      <c r="Y2357" s="853"/>
      <c r="Z2357" s="851">
        <v>0</v>
      </c>
      <c r="AA2357" s="852"/>
      <c r="AB2357" s="852"/>
      <c r="AC2357" s="853"/>
      <c r="AD2357" s="854">
        <f>U2357+AA2357</f>
        <v>0</v>
      </c>
      <c r="AE2357" s="855"/>
      <c r="AF2357" s="855"/>
      <c r="AG2357" s="856"/>
    </row>
    <row r="2358" spans="1:33" s="29" customFormat="1" ht="13.5" hidden="1" customHeight="1" x14ac:dyDescent="0.2">
      <c r="A2358" s="43"/>
      <c r="B2358" s="43"/>
      <c r="C2358" s="971"/>
      <c r="D2358" s="971"/>
      <c r="E2358" s="53"/>
      <c r="F2358" s="42"/>
      <c r="G2358" s="979"/>
      <c r="H2358" s="979"/>
      <c r="I2358" s="958" t="s">
        <v>741</v>
      </c>
      <c r="J2358" s="959"/>
      <c r="K2358" s="959"/>
      <c r="L2358" s="959"/>
      <c r="M2358" s="959"/>
      <c r="N2358" s="959"/>
      <c r="O2358" s="959"/>
      <c r="P2358" s="959"/>
      <c r="Q2358" s="960"/>
      <c r="R2358" s="973">
        <f>R2357</f>
        <v>0</v>
      </c>
      <c r="S2358" s="973"/>
      <c r="T2358" s="973"/>
      <c r="U2358" s="957">
        <f>SUM(U2357)</f>
        <v>0</v>
      </c>
      <c r="V2358" s="957"/>
      <c r="W2358" s="957"/>
      <c r="X2358" s="974" t="e">
        <f t="shared" si="155"/>
        <v>#DIV/0!</v>
      </c>
      <c r="Y2358" s="975"/>
      <c r="Z2358" s="1547">
        <v>0</v>
      </c>
      <c r="AA2358" s="974"/>
      <c r="AB2358" s="974"/>
      <c r="AC2358" s="975"/>
      <c r="AD2358" s="860">
        <f>U2358+AA2358</f>
        <v>0</v>
      </c>
      <c r="AE2358" s="861"/>
      <c r="AF2358" s="861"/>
      <c r="AG2358" s="862"/>
    </row>
    <row r="2359" spans="1:33" s="29" customFormat="1" ht="13.5" customHeight="1" x14ac:dyDescent="0.2">
      <c r="A2359" s="43"/>
      <c r="B2359" s="104"/>
      <c r="C2359" s="971"/>
      <c r="D2359" s="971"/>
      <c r="E2359" s="53"/>
      <c r="F2359" s="42"/>
      <c r="G2359" s="972"/>
      <c r="H2359" s="972"/>
      <c r="I2359" s="961" t="s">
        <v>615</v>
      </c>
      <c r="J2359" s="962"/>
      <c r="K2359" s="962"/>
      <c r="L2359" s="962"/>
      <c r="M2359" s="962"/>
      <c r="N2359" s="962"/>
      <c r="O2359" s="962"/>
      <c r="P2359" s="962"/>
      <c r="Q2359" s="963"/>
      <c r="R2359" s="980"/>
      <c r="S2359" s="980"/>
      <c r="T2359" s="980"/>
      <c r="U2359" s="957"/>
      <c r="V2359" s="957"/>
      <c r="W2359" s="957"/>
      <c r="X2359" s="861"/>
      <c r="Y2359" s="862"/>
      <c r="Z2359" s="851"/>
      <c r="AA2359" s="852"/>
      <c r="AB2359" s="852"/>
      <c r="AC2359" s="853"/>
      <c r="AD2359" s="860"/>
      <c r="AE2359" s="861"/>
      <c r="AF2359" s="861"/>
      <c r="AG2359" s="862"/>
    </row>
    <row r="2360" spans="1:33" s="29" customFormat="1" ht="13.5" customHeight="1" x14ac:dyDescent="0.2">
      <c r="A2360" s="43"/>
      <c r="B2360" s="104"/>
      <c r="C2360" s="971"/>
      <c r="D2360" s="971"/>
      <c r="E2360" s="53"/>
      <c r="F2360" s="42"/>
      <c r="G2360" s="981" t="s">
        <v>313</v>
      </c>
      <c r="H2360" s="981"/>
      <c r="I2360" s="961" t="s">
        <v>314</v>
      </c>
      <c r="J2360" s="962"/>
      <c r="K2360" s="962"/>
      <c r="L2360" s="962"/>
      <c r="M2360" s="962"/>
      <c r="N2360" s="962"/>
      <c r="O2360" s="962"/>
      <c r="P2360" s="962"/>
      <c r="Q2360" s="963"/>
      <c r="R2360" s="980">
        <f>+R2339+R2350+R2357</f>
        <v>19578700</v>
      </c>
      <c r="S2360" s="980"/>
      <c r="T2360" s="980"/>
      <c r="U2360" s="964">
        <f>+U2339+U2350+U2357</f>
        <v>18931310.979999997</v>
      </c>
      <c r="V2360" s="964"/>
      <c r="W2360" s="964"/>
      <c r="X2360" s="852">
        <f t="shared" si="155"/>
        <v>0.96693401400501544</v>
      </c>
      <c r="Y2360" s="853"/>
      <c r="Z2360" s="851"/>
      <c r="AA2360" s="852"/>
      <c r="AB2360" s="852"/>
      <c r="AC2360" s="853"/>
      <c r="AD2360" s="854">
        <f>U2360+AA2360</f>
        <v>18931310.979999997</v>
      </c>
      <c r="AE2360" s="855"/>
      <c r="AF2360" s="855"/>
      <c r="AG2360" s="856"/>
    </row>
    <row r="2361" spans="1:33" s="29" customFormat="1" ht="13.5" customHeight="1" x14ac:dyDescent="0.2">
      <c r="A2361" s="43"/>
      <c r="B2361" s="104"/>
      <c r="C2361" s="971"/>
      <c r="D2361" s="971"/>
      <c r="E2361" s="53"/>
      <c r="F2361" s="42"/>
      <c r="G2361" s="981" t="s">
        <v>580</v>
      </c>
      <c r="H2361" s="981"/>
      <c r="I2361" s="961" t="s">
        <v>586</v>
      </c>
      <c r="J2361" s="962"/>
      <c r="K2361" s="962"/>
      <c r="L2361" s="962"/>
      <c r="M2361" s="962"/>
      <c r="N2361" s="962"/>
      <c r="O2361" s="962"/>
      <c r="P2361" s="962"/>
      <c r="Q2361" s="963"/>
      <c r="R2361" s="980"/>
      <c r="S2361" s="980"/>
      <c r="T2361" s="980"/>
      <c r="U2361" s="957"/>
      <c r="V2361" s="957"/>
      <c r="W2361" s="957"/>
      <c r="X2361" s="861"/>
      <c r="Y2361" s="862"/>
      <c r="Z2361" s="854">
        <f>Z2340</f>
        <v>373198</v>
      </c>
      <c r="AA2361" s="855"/>
      <c r="AB2361" s="855"/>
      <c r="AC2361" s="856"/>
      <c r="AD2361" s="854">
        <f>U2361+Z2361</f>
        <v>373198</v>
      </c>
      <c r="AE2361" s="855"/>
      <c r="AF2361" s="855"/>
      <c r="AG2361" s="856"/>
    </row>
    <row r="2362" spans="1:33" s="29" customFormat="1" ht="13.5" customHeight="1" x14ac:dyDescent="0.2">
      <c r="A2362" s="43"/>
      <c r="B2362" s="104"/>
      <c r="C2362" s="971"/>
      <c r="D2362" s="971"/>
      <c r="E2362" s="53"/>
      <c r="F2362" s="42"/>
      <c r="G2362" s="981" t="s">
        <v>581</v>
      </c>
      <c r="H2362" s="981"/>
      <c r="I2362" s="854" t="s">
        <v>582</v>
      </c>
      <c r="J2362" s="855"/>
      <c r="K2362" s="855"/>
      <c r="L2362" s="855"/>
      <c r="M2362" s="855"/>
      <c r="N2362" s="855"/>
      <c r="O2362" s="855"/>
      <c r="P2362" s="855"/>
      <c r="Q2362" s="856"/>
      <c r="R2362" s="964"/>
      <c r="S2362" s="964"/>
      <c r="T2362" s="964"/>
      <c r="U2362" s="957"/>
      <c r="V2362" s="957"/>
      <c r="W2362" s="957"/>
      <c r="X2362" s="861"/>
      <c r="Y2362" s="862"/>
      <c r="Z2362" s="854"/>
      <c r="AA2362" s="855"/>
      <c r="AB2362" s="855"/>
      <c r="AC2362" s="856"/>
      <c r="AD2362" s="854">
        <f>U2362+Z2362</f>
        <v>0</v>
      </c>
      <c r="AE2362" s="855"/>
      <c r="AF2362" s="855"/>
      <c r="AG2362" s="856"/>
    </row>
    <row r="2363" spans="1:33" s="29" customFormat="1" ht="13.5" customHeight="1" x14ac:dyDescent="0.2">
      <c r="A2363" s="43"/>
      <c r="B2363" s="104"/>
      <c r="C2363" s="971"/>
      <c r="D2363" s="971"/>
      <c r="E2363" s="53"/>
      <c r="F2363" s="42"/>
      <c r="G2363" s="981" t="s">
        <v>361</v>
      </c>
      <c r="H2363" s="981"/>
      <c r="I2363" s="961" t="s">
        <v>608</v>
      </c>
      <c r="J2363" s="962"/>
      <c r="K2363" s="962"/>
      <c r="L2363" s="962"/>
      <c r="M2363" s="962"/>
      <c r="N2363" s="962"/>
      <c r="O2363" s="962"/>
      <c r="P2363" s="962"/>
      <c r="Q2363" s="963"/>
      <c r="R2363" s="980"/>
      <c r="S2363" s="980"/>
      <c r="T2363" s="980"/>
      <c r="U2363" s="957"/>
      <c r="V2363" s="957"/>
      <c r="W2363" s="957"/>
      <c r="X2363" s="861"/>
      <c r="Y2363" s="862"/>
      <c r="Z2363" s="854">
        <f>Z2342</f>
        <v>0</v>
      </c>
      <c r="AA2363" s="855"/>
      <c r="AB2363" s="855"/>
      <c r="AC2363" s="856"/>
      <c r="AD2363" s="854">
        <f>U2363+Z2363</f>
        <v>0</v>
      </c>
      <c r="AE2363" s="855"/>
      <c r="AF2363" s="855"/>
      <c r="AG2363" s="856"/>
    </row>
    <row r="2364" spans="1:33" s="29" customFormat="1" ht="13.5" customHeight="1" x14ac:dyDescent="0.2">
      <c r="A2364" s="43"/>
      <c r="B2364" s="104"/>
      <c r="C2364" s="971"/>
      <c r="D2364" s="971"/>
      <c r="E2364" s="53"/>
      <c r="F2364" s="42"/>
      <c r="G2364" s="981" t="s">
        <v>589</v>
      </c>
      <c r="H2364" s="981"/>
      <c r="I2364" s="982" t="s">
        <v>590</v>
      </c>
      <c r="J2364" s="983"/>
      <c r="K2364" s="983"/>
      <c r="L2364" s="983"/>
      <c r="M2364" s="983"/>
      <c r="N2364" s="983"/>
      <c r="O2364" s="983"/>
      <c r="P2364" s="983"/>
      <c r="Q2364" s="984"/>
      <c r="R2364" s="1593"/>
      <c r="S2364" s="1593"/>
      <c r="T2364" s="1593"/>
      <c r="U2364" s="957"/>
      <c r="V2364" s="957"/>
      <c r="W2364" s="957"/>
      <c r="X2364" s="861"/>
      <c r="Y2364" s="862"/>
      <c r="Z2364" s="854">
        <f>Z2343</f>
        <v>200000</v>
      </c>
      <c r="AA2364" s="855"/>
      <c r="AB2364" s="855"/>
      <c r="AC2364" s="856"/>
      <c r="AD2364" s="854">
        <f>U2364+Z2364</f>
        <v>200000</v>
      </c>
      <c r="AE2364" s="855"/>
      <c r="AF2364" s="855"/>
      <c r="AG2364" s="856"/>
    </row>
    <row r="2365" spans="1:33" s="29" customFormat="1" ht="13.5" customHeight="1" x14ac:dyDescent="0.2">
      <c r="A2365" s="43"/>
      <c r="B2365" s="104"/>
      <c r="C2365" s="971"/>
      <c r="D2365" s="971"/>
      <c r="E2365" s="53"/>
      <c r="F2365" s="42"/>
      <c r="G2365" s="972"/>
      <c r="H2365" s="972"/>
      <c r="I2365" s="958" t="s">
        <v>702</v>
      </c>
      <c r="J2365" s="959"/>
      <c r="K2365" s="959"/>
      <c r="L2365" s="959"/>
      <c r="M2365" s="959"/>
      <c r="N2365" s="959"/>
      <c r="O2365" s="959"/>
      <c r="P2365" s="959"/>
      <c r="Q2365" s="960"/>
      <c r="R2365" s="973">
        <f>R2360</f>
        <v>19578700</v>
      </c>
      <c r="S2365" s="973"/>
      <c r="T2365" s="973"/>
      <c r="U2365" s="957">
        <f>SUM(U2360:U2361)</f>
        <v>18931310.979999997</v>
      </c>
      <c r="V2365" s="957"/>
      <c r="W2365" s="957"/>
      <c r="X2365" s="974">
        <f t="shared" si="155"/>
        <v>0.96693401400501544</v>
      </c>
      <c r="Y2365" s="975"/>
      <c r="Z2365" s="860">
        <f>SUM(AA2361:AD2364)</f>
        <v>573198</v>
      </c>
      <c r="AA2365" s="861"/>
      <c r="AB2365" s="861"/>
      <c r="AC2365" s="862"/>
      <c r="AD2365" s="860">
        <f>U2365+Z2365</f>
        <v>19504508.979999997</v>
      </c>
      <c r="AE2365" s="861"/>
      <c r="AF2365" s="861"/>
      <c r="AG2365" s="862"/>
    </row>
    <row r="2366" spans="1:33" s="29" customFormat="1" ht="13.5" customHeight="1" x14ac:dyDescent="0.2">
      <c r="A2366" s="43"/>
      <c r="B2366" s="104"/>
      <c r="C2366" s="971"/>
      <c r="D2366" s="971"/>
      <c r="E2366" s="53"/>
      <c r="F2366" s="42"/>
      <c r="G2366" s="972"/>
      <c r="H2366" s="972"/>
      <c r="I2366" s="961" t="s">
        <v>701</v>
      </c>
      <c r="J2366" s="962"/>
      <c r="K2366" s="962"/>
      <c r="L2366" s="962"/>
      <c r="M2366" s="962"/>
      <c r="N2366" s="962"/>
      <c r="O2366" s="962"/>
      <c r="P2366" s="962"/>
      <c r="Q2366" s="963"/>
      <c r="R2366" s="980"/>
      <c r="S2366" s="980"/>
      <c r="T2366" s="980"/>
      <c r="U2366" s="964"/>
      <c r="V2366" s="964"/>
      <c r="W2366" s="964"/>
      <c r="X2366" s="855"/>
      <c r="Y2366" s="856"/>
      <c r="Z2366" s="851"/>
      <c r="AA2366" s="852"/>
      <c r="AB2366" s="852"/>
      <c r="AC2366" s="853"/>
      <c r="AD2366" s="854"/>
      <c r="AE2366" s="855"/>
      <c r="AF2366" s="855"/>
      <c r="AG2366" s="856"/>
    </row>
    <row r="2367" spans="1:33" s="29" customFormat="1" ht="13.5" customHeight="1" x14ac:dyDescent="0.2">
      <c r="A2367" s="43"/>
      <c r="B2367" s="104"/>
      <c r="C2367" s="971"/>
      <c r="D2367" s="971"/>
      <c r="E2367" s="53"/>
      <c r="F2367" s="42"/>
      <c r="G2367" s="981" t="s">
        <v>313</v>
      </c>
      <c r="H2367" s="981"/>
      <c r="I2367" s="961" t="s">
        <v>314</v>
      </c>
      <c r="J2367" s="962"/>
      <c r="K2367" s="962"/>
      <c r="L2367" s="962"/>
      <c r="M2367" s="962"/>
      <c r="N2367" s="962"/>
      <c r="O2367" s="962"/>
      <c r="P2367" s="962"/>
      <c r="Q2367" s="963"/>
      <c r="R2367" s="980">
        <f>R2360</f>
        <v>19578700</v>
      </c>
      <c r="S2367" s="980"/>
      <c r="T2367" s="980"/>
      <c r="U2367" s="964">
        <f>U2360</f>
        <v>18931310.979999997</v>
      </c>
      <c r="V2367" s="964"/>
      <c r="W2367" s="964"/>
      <c r="X2367" s="852">
        <f t="shared" si="155"/>
        <v>0.96693401400501544</v>
      </c>
      <c r="Y2367" s="853"/>
      <c r="Z2367" s="851"/>
      <c r="AA2367" s="852"/>
      <c r="AB2367" s="852"/>
      <c r="AC2367" s="853"/>
      <c r="AD2367" s="854">
        <f>U2367+AA2367</f>
        <v>18931310.979999997</v>
      </c>
      <c r="AE2367" s="855"/>
      <c r="AF2367" s="855"/>
      <c r="AG2367" s="856"/>
    </row>
    <row r="2368" spans="1:33" s="29" customFormat="1" ht="13.5" customHeight="1" x14ac:dyDescent="0.2">
      <c r="A2368" s="43"/>
      <c r="B2368" s="104"/>
      <c r="C2368" s="971"/>
      <c r="D2368" s="971"/>
      <c r="E2368" s="53"/>
      <c r="F2368" s="42"/>
      <c r="G2368" s="981" t="s">
        <v>580</v>
      </c>
      <c r="H2368" s="981"/>
      <c r="I2368" s="961" t="s">
        <v>586</v>
      </c>
      <c r="J2368" s="962"/>
      <c r="K2368" s="962"/>
      <c r="L2368" s="962"/>
      <c r="M2368" s="962"/>
      <c r="N2368" s="962"/>
      <c r="O2368" s="962"/>
      <c r="P2368" s="962"/>
      <c r="Q2368" s="963"/>
      <c r="R2368" s="980"/>
      <c r="S2368" s="980"/>
      <c r="T2368" s="980"/>
      <c r="U2368" s="964"/>
      <c r="V2368" s="964"/>
      <c r="W2368" s="964"/>
      <c r="X2368" s="855"/>
      <c r="Y2368" s="856"/>
      <c r="Z2368" s="854">
        <f>Z2361</f>
        <v>373198</v>
      </c>
      <c r="AA2368" s="855"/>
      <c r="AB2368" s="855"/>
      <c r="AC2368" s="856"/>
      <c r="AD2368" s="854">
        <f>U2368+Z2368</f>
        <v>373198</v>
      </c>
      <c r="AE2368" s="855"/>
      <c r="AF2368" s="855"/>
      <c r="AG2368" s="856"/>
    </row>
    <row r="2369" spans="1:33" s="29" customFormat="1" ht="13.5" customHeight="1" x14ac:dyDescent="0.2">
      <c r="A2369" s="43"/>
      <c r="B2369" s="104"/>
      <c r="C2369" s="971"/>
      <c r="D2369" s="971"/>
      <c r="E2369" s="53"/>
      <c r="F2369" s="42"/>
      <c r="G2369" s="981" t="s">
        <v>581</v>
      </c>
      <c r="H2369" s="981"/>
      <c r="I2369" s="854" t="s">
        <v>582</v>
      </c>
      <c r="J2369" s="855"/>
      <c r="K2369" s="855"/>
      <c r="L2369" s="855"/>
      <c r="M2369" s="855"/>
      <c r="N2369" s="855"/>
      <c r="O2369" s="855"/>
      <c r="P2369" s="855"/>
      <c r="Q2369" s="856"/>
      <c r="R2369" s="964"/>
      <c r="S2369" s="964"/>
      <c r="T2369" s="964"/>
      <c r="U2369" s="957"/>
      <c r="V2369" s="957"/>
      <c r="W2369" s="957"/>
      <c r="X2369" s="861"/>
      <c r="Y2369" s="862"/>
      <c r="Z2369" s="854"/>
      <c r="AA2369" s="855"/>
      <c r="AB2369" s="855"/>
      <c r="AC2369" s="856"/>
      <c r="AD2369" s="854">
        <f>U2369+Z2369</f>
        <v>0</v>
      </c>
      <c r="AE2369" s="855"/>
      <c r="AF2369" s="855"/>
      <c r="AG2369" s="856"/>
    </row>
    <row r="2370" spans="1:33" s="29" customFormat="1" ht="13.5" customHeight="1" x14ac:dyDescent="0.2">
      <c r="A2370" s="43"/>
      <c r="B2370" s="104"/>
      <c r="C2370" s="971"/>
      <c r="D2370" s="971"/>
      <c r="E2370" s="53"/>
      <c r="F2370" s="42"/>
      <c r="G2370" s="981" t="s">
        <v>361</v>
      </c>
      <c r="H2370" s="981"/>
      <c r="I2370" s="961" t="s">
        <v>608</v>
      </c>
      <c r="J2370" s="962"/>
      <c r="K2370" s="962"/>
      <c r="L2370" s="962"/>
      <c r="M2370" s="962"/>
      <c r="N2370" s="962"/>
      <c r="O2370" s="962"/>
      <c r="P2370" s="962"/>
      <c r="Q2370" s="963"/>
      <c r="R2370" s="980"/>
      <c r="S2370" s="980"/>
      <c r="T2370" s="980"/>
      <c r="U2370" s="957"/>
      <c r="V2370" s="957"/>
      <c r="W2370" s="957"/>
      <c r="X2370" s="861"/>
      <c r="Y2370" s="862"/>
      <c r="Z2370" s="854">
        <f>Z2342</f>
        <v>0</v>
      </c>
      <c r="AA2370" s="855"/>
      <c r="AB2370" s="855"/>
      <c r="AC2370" s="856"/>
      <c r="AD2370" s="854">
        <f>U2370+Z2370</f>
        <v>0</v>
      </c>
      <c r="AE2370" s="855"/>
      <c r="AF2370" s="855"/>
      <c r="AG2370" s="856"/>
    </row>
    <row r="2371" spans="1:33" s="29" customFormat="1" ht="13.5" customHeight="1" x14ac:dyDescent="0.2">
      <c r="A2371" s="43"/>
      <c r="B2371" s="104"/>
      <c r="C2371" s="971"/>
      <c r="D2371" s="971"/>
      <c r="E2371" s="53"/>
      <c r="F2371" s="42"/>
      <c r="G2371" s="981" t="s">
        <v>589</v>
      </c>
      <c r="H2371" s="981"/>
      <c r="I2371" s="982" t="s">
        <v>590</v>
      </c>
      <c r="J2371" s="983"/>
      <c r="K2371" s="983"/>
      <c r="L2371" s="983"/>
      <c r="M2371" s="983"/>
      <c r="N2371" s="983"/>
      <c r="O2371" s="983"/>
      <c r="P2371" s="983"/>
      <c r="Q2371" s="984"/>
      <c r="R2371" s="1593"/>
      <c r="S2371" s="1593"/>
      <c r="T2371" s="1593"/>
      <c r="U2371" s="957"/>
      <c r="V2371" s="957"/>
      <c r="W2371" s="957"/>
      <c r="X2371" s="861"/>
      <c r="Y2371" s="862"/>
      <c r="Z2371" s="854">
        <f>Z2364</f>
        <v>200000</v>
      </c>
      <c r="AA2371" s="855"/>
      <c r="AB2371" s="855"/>
      <c r="AC2371" s="856"/>
      <c r="AD2371" s="854">
        <f>U2371+Z2371</f>
        <v>200000</v>
      </c>
      <c r="AE2371" s="855"/>
      <c r="AF2371" s="855"/>
      <c r="AG2371" s="856"/>
    </row>
    <row r="2372" spans="1:33" s="29" customFormat="1" ht="13.5" customHeight="1" x14ac:dyDescent="0.2">
      <c r="A2372" s="43"/>
      <c r="B2372" s="104"/>
      <c r="C2372" s="971"/>
      <c r="D2372" s="971"/>
      <c r="E2372" s="53"/>
      <c r="F2372" s="42"/>
      <c r="G2372" s="972"/>
      <c r="H2372" s="972"/>
      <c r="I2372" s="958" t="s">
        <v>702</v>
      </c>
      <c r="J2372" s="959"/>
      <c r="K2372" s="959"/>
      <c r="L2372" s="959"/>
      <c r="M2372" s="959"/>
      <c r="N2372" s="959"/>
      <c r="O2372" s="959"/>
      <c r="P2372" s="959"/>
      <c r="Q2372" s="960"/>
      <c r="R2372" s="973">
        <f>R2367</f>
        <v>19578700</v>
      </c>
      <c r="S2372" s="973"/>
      <c r="T2372" s="973"/>
      <c r="U2372" s="957">
        <f>U2367</f>
        <v>18931310.979999997</v>
      </c>
      <c r="V2372" s="957"/>
      <c r="W2372" s="957"/>
      <c r="X2372" s="974">
        <f t="shared" si="155"/>
        <v>0.96693401400501544</v>
      </c>
      <c r="Y2372" s="975"/>
      <c r="Z2372" s="860">
        <f>SUM(AA2368:AD2371)</f>
        <v>573198</v>
      </c>
      <c r="AA2372" s="861"/>
      <c r="AB2372" s="861"/>
      <c r="AC2372" s="862"/>
      <c r="AD2372" s="860">
        <f>U2372+Z2372</f>
        <v>19504508.979999997</v>
      </c>
      <c r="AE2372" s="861"/>
      <c r="AF2372" s="861"/>
      <c r="AG2372" s="862"/>
    </row>
    <row r="2373" spans="1:33" s="29" customFormat="1" ht="13.5" customHeight="1" x14ac:dyDescent="0.2">
      <c r="A2373" s="43"/>
      <c r="B2373" s="104"/>
      <c r="C2373" s="971"/>
      <c r="D2373" s="971"/>
      <c r="E2373" s="53"/>
      <c r="F2373" s="42"/>
      <c r="G2373" s="972"/>
      <c r="H2373" s="972"/>
      <c r="I2373" s="958"/>
      <c r="J2373" s="959"/>
      <c r="K2373" s="959"/>
      <c r="L2373" s="959"/>
      <c r="M2373" s="959"/>
      <c r="N2373" s="959"/>
      <c r="O2373" s="959"/>
      <c r="P2373" s="959"/>
      <c r="Q2373" s="960"/>
      <c r="R2373" s="973"/>
      <c r="S2373" s="973"/>
      <c r="T2373" s="973"/>
      <c r="U2373" s="964"/>
      <c r="V2373" s="964"/>
      <c r="W2373" s="964"/>
      <c r="X2373" s="855"/>
      <c r="Y2373" s="856"/>
      <c r="Z2373" s="851"/>
      <c r="AA2373" s="852"/>
      <c r="AB2373" s="852"/>
      <c r="AC2373" s="853"/>
      <c r="AD2373" s="854"/>
      <c r="AE2373" s="855"/>
      <c r="AF2373" s="855"/>
      <c r="AG2373" s="856"/>
    </row>
    <row r="2374" spans="1:33" s="29" customFormat="1" ht="13.5" customHeight="1" x14ac:dyDescent="0.2">
      <c r="A2374" s="43"/>
      <c r="B2374" s="77" t="s">
        <v>616</v>
      </c>
      <c r="C2374" s="1548"/>
      <c r="D2374" s="1548"/>
      <c r="E2374" s="78"/>
      <c r="F2374" s="79"/>
      <c r="G2374" s="1549"/>
      <c r="H2374" s="1549"/>
      <c r="I2374" s="1550" t="s">
        <v>617</v>
      </c>
      <c r="J2374" s="1551"/>
      <c r="K2374" s="1551"/>
      <c r="L2374" s="1551"/>
      <c r="M2374" s="1551"/>
      <c r="N2374" s="1551"/>
      <c r="O2374" s="1551"/>
      <c r="P2374" s="1551"/>
      <c r="Q2374" s="1552"/>
      <c r="R2374" s="1591"/>
      <c r="S2374" s="1591"/>
      <c r="T2374" s="1591"/>
      <c r="U2374" s="1592"/>
      <c r="V2374" s="1592"/>
      <c r="W2374" s="1592"/>
      <c r="X2374" s="858"/>
      <c r="Y2374" s="859"/>
      <c r="Z2374" s="1575"/>
      <c r="AA2374" s="1576"/>
      <c r="AB2374" s="1576"/>
      <c r="AC2374" s="1577"/>
      <c r="AD2374" s="857"/>
      <c r="AE2374" s="858"/>
      <c r="AF2374" s="858"/>
      <c r="AG2374" s="859"/>
    </row>
    <row r="2375" spans="1:33" s="29" customFormat="1" ht="13.5" customHeight="1" x14ac:dyDescent="0.2">
      <c r="A2375" s="43"/>
      <c r="B2375" s="81"/>
      <c r="C2375" s="1597" t="s">
        <v>510</v>
      </c>
      <c r="D2375" s="1597"/>
      <c r="E2375" s="82"/>
      <c r="F2375" s="83"/>
      <c r="G2375" s="1598"/>
      <c r="H2375" s="1598"/>
      <c r="I2375" s="1610" t="s">
        <v>511</v>
      </c>
      <c r="J2375" s="1611"/>
      <c r="K2375" s="1611"/>
      <c r="L2375" s="1611"/>
      <c r="M2375" s="1611"/>
      <c r="N2375" s="1611"/>
      <c r="O2375" s="1611"/>
      <c r="P2375" s="1611"/>
      <c r="Q2375" s="1612"/>
      <c r="R2375" s="1599"/>
      <c r="S2375" s="1599"/>
      <c r="T2375" s="1599"/>
      <c r="U2375" s="1600"/>
      <c r="V2375" s="1600"/>
      <c r="W2375" s="1600"/>
      <c r="X2375" s="1601"/>
      <c r="Y2375" s="1602"/>
      <c r="Z2375" s="1603"/>
      <c r="AA2375" s="1604"/>
      <c r="AB2375" s="1604"/>
      <c r="AC2375" s="1605"/>
      <c r="AD2375" s="1606"/>
      <c r="AE2375" s="1601"/>
      <c r="AF2375" s="1601"/>
      <c r="AG2375" s="1602"/>
    </row>
    <row r="2376" spans="1:33" s="29" customFormat="1" ht="28.5" customHeight="1" x14ac:dyDescent="0.2">
      <c r="A2376" s="43"/>
      <c r="B2376" s="85"/>
      <c r="C2376" s="1565" t="s">
        <v>604</v>
      </c>
      <c r="D2376" s="1565"/>
      <c r="E2376" s="86"/>
      <c r="F2376" s="42"/>
      <c r="G2376" s="1566"/>
      <c r="H2376" s="1566"/>
      <c r="I2376" s="958" t="s">
        <v>605</v>
      </c>
      <c r="J2376" s="959"/>
      <c r="K2376" s="959"/>
      <c r="L2376" s="959"/>
      <c r="M2376" s="959"/>
      <c r="N2376" s="959"/>
      <c r="O2376" s="959"/>
      <c r="P2376" s="959"/>
      <c r="Q2376" s="960"/>
      <c r="R2376" s="973"/>
      <c r="S2376" s="973"/>
      <c r="T2376" s="973"/>
      <c r="U2376" s="964"/>
      <c r="V2376" s="964"/>
      <c r="W2376" s="964"/>
      <c r="X2376" s="855"/>
      <c r="Y2376" s="856"/>
      <c r="Z2376" s="851"/>
      <c r="AA2376" s="852"/>
      <c r="AB2376" s="852"/>
      <c r="AC2376" s="853"/>
      <c r="AD2376" s="854"/>
      <c r="AE2376" s="855"/>
      <c r="AF2376" s="855"/>
      <c r="AG2376" s="856"/>
    </row>
    <row r="2377" spans="1:33" s="29" customFormat="1" ht="13.5" customHeight="1" x14ac:dyDescent="0.2">
      <c r="A2377" s="43"/>
      <c r="B2377" s="85"/>
      <c r="C2377" s="1578"/>
      <c r="D2377" s="1578"/>
      <c r="E2377" s="53">
        <v>820</v>
      </c>
      <c r="F2377" s="42"/>
      <c r="G2377" s="972"/>
      <c r="H2377" s="972"/>
      <c r="I2377" s="961" t="s">
        <v>601</v>
      </c>
      <c r="J2377" s="962"/>
      <c r="K2377" s="962"/>
      <c r="L2377" s="962"/>
      <c r="M2377" s="962"/>
      <c r="N2377" s="962"/>
      <c r="O2377" s="962"/>
      <c r="P2377" s="962"/>
      <c r="Q2377" s="963"/>
      <c r="R2377" s="980"/>
      <c r="S2377" s="980"/>
      <c r="T2377" s="980"/>
      <c r="U2377" s="964"/>
      <c r="V2377" s="964"/>
      <c r="W2377" s="964"/>
      <c r="X2377" s="855"/>
      <c r="Y2377" s="856"/>
      <c r="Z2377" s="851"/>
      <c r="AA2377" s="852"/>
      <c r="AB2377" s="852"/>
      <c r="AC2377" s="853"/>
      <c r="AD2377" s="854"/>
      <c r="AE2377" s="855"/>
      <c r="AF2377" s="855"/>
      <c r="AG2377" s="856"/>
    </row>
    <row r="2378" spans="1:33" s="29" customFormat="1" ht="13.5" customHeight="1" x14ac:dyDescent="0.2">
      <c r="A2378" s="43"/>
      <c r="B2378" s="104"/>
      <c r="C2378" s="971"/>
      <c r="D2378" s="971"/>
      <c r="E2378" s="53"/>
      <c r="F2378" s="42"/>
      <c r="G2378" s="972">
        <v>411</v>
      </c>
      <c r="H2378" s="972"/>
      <c r="I2378" s="961" t="s">
        <v>108</v>
      </c>
      <c r="J2378" s="962"/>
      <c r="K2378" s="962"/>
      <c r="L2378" s="962"/>
      <c r="M2378" s="962"/>
      <c r="N2378" s="962"/>
      <c r="O2378" s="962"/>
      <c r="P2378" s="962"/>
      <c r="Q2378" s="963"/>
      <c r="R2378" s="964">
        <v>1700300</v>
      </c>
      <c r="S2378" s="964"/>
      <c r="T2378" s="964"/>
      <c r="U2378" s="964">
        <v>1657859.36</v>
      </c>
      <c r="V2378" s="964"/>
      <c r="W2378" s="964"/>
      <c r="X2378" s="852">
        <f t="shared" ref="X2378:X2409" si="157">(U2378/R2378)</f>
        <v>0.97503932247250491</v>
      </c>
      <c r="Y2378" s="853"/>
      <c r="Z2378" s="851"/>
      <c r="AA2378" s="852"/>
      <c r="AB2378" s="852"/>
      <c r="AC2378" s="853"/>
      <c r="AD2378" s="854">
        <f>U2378+AA2378</f>
        <v>1657859.36</v>
      </c>
      <c r="AE2378" s="855"/>
      <c r="AF2378" s="855"/>
      <c r="AG2378" s="856"/>
    </row>
    <row r="2379" spans="1:33" s="29" customFormat="1" ht="13.5" customHeight="1" x14ac:dyDescent="0.2">
      <c r="A2379" s="43"/>
      <c r="B2379" s="104"/>
      <c r="C2379" s="971"/>
      <c r="D2379" s="971"/>
      <c r="E2379" s="53"/>
      <c r="F2379" s="42"/>
      <c r="G2379" s="972">
        <v>412</v>
      </c>
      <c r="H2379" s="972"/>
      <c r="I2379" s="961" t="s">
        <v>109</v>
      </c>
      <c r="J2379" s="962"/>
      <c r="K2379" s="962"/>
      <c r="L2379" s="962"/>
      <c r="M2379" s="962"/>
      <c r="N2379" s="962"/>
      <c r="O2379" s="962"/>
      <c r="P2379" s="962"/>
      <c r="Q2379" s="963"/>
      <c r="R2379" s="964">
        <v>257600</v>
      </c>
      <c r="S2379" s="964"/>
      <c r="T2379" s="964"/>
      <c r="U2379" s="964">
        <v>251165.67</v>
      </c>
      <c r="V2379" s="964"/>
      <c r="W2379" s="964"/>
      <c r="X2379" s="852">
        <f t="shared" si="157"/>
        <v>0.9750220108695653</v>
      </c>
      <c r="Y2379" s="853"/>
      <c r="Z2379" s="851"/>
      <c r="AA2379" s="852"/>
      <c r="AB2379" s="852"/>
      <c r="AC2379" s="853"/>
      <c r="AD2379" s="854">
        <f>U2379+AA2379</f>
        <v>251165.67</v>
      </c>
      <c r="AE2379" s="855"/>
      <c r="AF2379" s="855"/>
      <c r="AG2379" s="856"/>
    </row>
    <row r="2380" spans="1:33" s="29" customFormat="1" ht="13.5" customHeight="1" x14ac:dyDescent="0.2">
      <c r="A2380" s="43"/>
      <c r="B2380" s="104"/>
      <c r="C2380" s="971"/>
      <c r="D2380" s="971"/>
      <c r="E2380" s="53"/>
      <c r="F2380" s="42"/>
      <c r="G2380" s="972">
        <v>421</v>
      </c>
      <c r="H2380" s="972"/>
      <c r="I2380" s="961" t="s">
        <v>115</v>
      </c>
      <c r="J2380" s="962"/>
      <c r="K2380" s="962"/>
      <c r="L2380" s="962"/>
      <c r="M2380" s="962"/>
      <c r="N2380" s="962"/>
      <c r="O2380" s="962"/>
      <c r="P2380" s="962"/>
      <c r="Q2380" s="963"/>
      <c r="R2380" s="964">
        <v>3074000</v>
      </c>
      <c r="S2380" s="964"/>
      <c r="T2380" s="964"/>
      <c r="U2380" s="964">
        <v>2507594.7599999998</v>
      </c>
      <c r="V2380" s="964"/>
      <c r="W2380" s="964"/>
      <c r="X2380" s="852">
        <f t="shared" si="157"/>
        <v>0.81574325309043583</v>
      </c>
      <c r="Y2380" s="853"/>
      <c r="Z2380" s="854">
        <v>42947.9</v>
      </c>
      <c r="AA2380" s="855"/>
      <c r="AB2380" s="855"/>
      <c r="AC2380" s="856"/>
      <c r="AD2380" s="854">
        <f t="shared" ref="AD2380:AD2387" si="158">U2380+Z2380</f>
        <v>2550542.6599999997</v>
      </c>
      <c r="AE2380" s="855"/>
      <c r="AF2380" s="855"/>
      <c r="AG2380" s="856"/>
    </row>
    <row r="2381" spans="1:33" s="29" customFormat="1" ht="13.5" customHeight="1" x14ac:dyDescent="0.2">
      <c r="A2381" s="43"/>
      <c r="B2381" s="104"/>
      <c r="C2381" s="971"/>
      <c r="D2381" s="971"/>
      <c r="E2381" s="53"/>
      <c r="F2381" s="42"/>
      <c r="G2381" s="972">
        <v>422</v>
      </c>
      <c r="H2381" s="972"/>
      <c r="I2381" s="961" t="s">
        <v>116</v>
      </c>
      <c r="J2381" s="962"/>
      <c r="K2381" s="962"/>
      <c r="L2381" s="962"/>
      <c r="M2381" s="962"/>
      <c r="N2381" s="962"/>
      <c r="O2381" s="962"/>
      <c r="P2381" s="962"/>
      <c r="Q2381" s="963"/>
      <c r="R2381" s="964">
        <v>103000</v>
      </c>
      <c r="S2381" s="964"/>
      <c r="T2381" s="964"/>
      <c r="U2381" s="964">
        <v>60900</v>
      </c>
      <c r="V2381" s="964"/>
      <c r="W2381" s="964"/>
      <c r="X2381" s="852">
        <f t="shared" si="157"/>
        <v>0.59126213592233012</v>
      </c>
      <c r="Y2381" s="853"/>
      <c r="Z2381" s="854">
        <v>359400</v>
      </c>
      <c r="AA2381" s="855"/>
      <c r="AB2381" s="855"/>
      <c r="AC2381" s="856"/>
      <c r="AD2381" s="854">
        <f t="shared" si="158"/>
        <v>420300</v>
      </c>
      <c r="AE2381" s="855"/>
      <c r="AF2381" s="855"/>
      <c r="AG2381" s="856"/>
    </row>
    <row r="2382" spans="1:33" s="29" customFormat="1" ht="13.5" customHeight="1" x14ac:dyDescent="0.2">
      <c r="A2382" s="43"/>
      <c r="B2382" s="104"/>
      <c r="C2382" s="971"/>
      <c r="D2382" s="971"/>
      <c r="E2382" s="53"/>
      <c r="F2382" s="42"/>
      <c r="G2382" s="972">
        <v>423</v>
      </c>
      <c r="H2382" s="972"/>
      <c r="I2382" s="961" t="s">
        <v>117</v>
      </c>
      <c r="J2382" s="962"/>
      <c r="K2382" s="962"/>
      <c r="L2382" s="962"/>
      <c r="M2382" s="962"/>
      <c r="N2382" s="962"/>
      <c r="O2382" s="962"/>
      <c r="P2382" s="962"/>
      <c r="Q2382" s="963"/>
      <c r="R2382" s="964">
        <v>1086000</v>
      </c>
      <c r="S2382" s="964"/>
      <c r="T2382" s="964"/>
      <c r="U2382" s="964">
        <v>636128.38</v>
      </c>
      <c r="V2382" s="964"/>
      <c r="W2382" s="964"/>
      <c r="X2382" s="852">
        <f t="shared" si="157"/>
        <v>0.58575357274401474</v>
      </c>
      <c r="Y2382" s="853"/>
      <c r="Z2382" s="854"/>
      <c r="AA2382" s="855"/>
      <c r="AB2382" s="855"/>
      <c r="AC2382" s="856"/>
      <c r="AD2382" s="854">
        <f t="shared" si="158"/>
        <v>636128.38</v>
      </c>
      <c r="AE2382" s="855"/>
      <c r="AF2382" s="855"/>
      <c r="AG2382" s="856"/>
    </row>
    <row r="2383" spans="1:33" s="29" customFormat="1" ht="13.5" customHeight="1" x14ac:dyDescent="0.2">
      <c r="A2383" s="43"/>
      <c r="B2383" s="104"/>
      <c r="C2383" s="971"/>
      <c r="D2383" s="971"/>
      <c r="E2383" s="53"/>
      <c r="F2383" s="42"/>
      <c r="G2383" s="972">
        <v>424</v>
      </c>
      <c r="H2383" s="972"/>
      <c r="I2383" s="961" t="s">
        <v>118</v>
      </c>
      <c r="J2383" s="962"/>
      <c r="K2383" s="962"/>
      <c r="L2383" s="962"/>
      <c r="M2383" s="962"/>
      <c r="N2383" s="962"/>
      <c r="O2383" s="962"/>
      <c r="P2383" s="962"/>
      <c r="Q2383" s="963"/>
      <c r="R2383" s="964">
        <v>1300000</v>
      </c>
      <c r="S2383" s="964"/>
      <c r="T2383" s="964"/>
      <c r="U2383" s="964">
        <v>1295456.05</v>
      </c>
      <c r="V2383" s="964"/>
      <c r="W2383" s="964"/>
      <c r="X2383" s="852">
        <f t="shared" si="157"/>
        <v>0.99650465384615383</v>
      </c>
      <c r="Y2383" s="853"/>
      <c r="Z2383" s="854">
        <v>720000</v>
      </c>
      <c r="AA2383" s="855"/>
      <c r="AB2383" s="855"/>
      <c r="AC2383" s="856"/>
      <c r="AD2383" s="854">
        <f t="shared" si="158"/>
        <v>2015456.05</v>
      </c>
      <c r="AE2383" s="855"/>
      <c r="AF2383" s="855"/>
      <c r="AG2383" s="856"/>
    </row>
    <row r="2384" spans="1:33" s="29" customFormat="1" ht="13.5" customHeight="1" x14ac:dyDescent="0.2">
      <c r="A2384" s="43"/>
      <c r="B2384" s="104"/>
      <c r="C2384" s="971"/>
      <c r="D2384" s="971"/>
      <c r="E2384" s="53"/>
      <c r="F2384" s="42"/>
      <c r="G2384" s="972">
        <v>425</v>
      </c>
      <c r="H2384" s="972"/>
      <c r="I2384" s="961" t="s">
        <v>119</v>
      </c>
      <c r="J2384" s="962"/>
      <c r="K2384" s="962"/>
      <c r="L2384" s="962"/>
      <c r="M2384" s="962"/>
      <c r="N2384" s="962"/>
      <c r="O2384" s="962"/>
      <c r="P2384" s="962"/>
      <c r="Q2384" s="963"/>
      <c r="R2384" s="964">
        <v>381000</v>
      </c>
      <c r="S2384" s="964"/>
      <c r="T2384" s="964"/>
      <c r="U2384" s="964">
        <v>308235.86</v>
      </c>
      <c r="V2384" s="964"/>
      <c r="W2384" s="964"/>
      <c r="X2384" s="852">
        <f t="shared" si="157"/>
        <v>0.80901800524934375</v>
      </c>
      <c r="Y2384" s="853"/>
      <c r="Z2384" s="854"/>
      <c r="AA2384" s="855"/>
      <c r="AB2384" s="855"/>
      <c r="AC2384" s="856"/>
      <c r="AD2384" s="854">
        <f t="shared" si="158"/>
        <v>308235.86</v>
      </c>
      <c r="AE2384" s="855"/>
      <c r="AF2384" s="855"/>
      <c r="AG2384" s="856"/>
    </row>
    <row r="2385" spans="1:33" s="29" customFormat="1" ht="13.5" customHeight="1" x14ac:dyDescent="0.2">
      <c r="A2385" s="43"/>
      <c r="B2385" s="104"/>
      <c r="C2385" s="971"/>
      <c r="D2385" s="971"/>
      <c r="E2385" s="53"/>
      <c r="F2385" s="42"/>
      <c r="G2385" s="972">
        <v>426</v>
      </c>
      <c r="H2385" s="972"/>
      <c r="I2385" s="961" t="s">
        <v>120</v>
      </c>
      <c r="J2385" s="962"/>
      <c r="K2385" s="962"/>
      <c r="L2385" s="962"/>
      <c r="M2385" s="962"/>
      <c r="N2385" s="962"/>
      <c r="O2385" s="962"/>
      <c r="P2385" s="962"/>
      <c r="Q2385" s="963"/>
      <c r="R2385" s="964">
        <v>102000</v>
      </c>
      <c r="S2385" s="964"/>
      <c r="T2385" s="964"/>
      <c r="U2385" s="964">
        <v>53035.53</v>
      </c>
      <c r="V2385" s="964"/>
      <c r="W2385" s="964"/>
      <c r="X2385" s="852">
        <f t="shared" si="157"/>
        <v>0.51995617647058823</v>
      </c>
      <c r="Y2385" s="853"/>
      <c r="Z2385" s="854"/>
      <c r="AA2385" s="855"/>
      <c r="AB2385" s="855"/>
      <c r="AC2385" s="856"/>
      <c r="AD2385" s="854">
        <f t="shared" si="158"/>
        <v>53035.53</v>
      </c>
      <c r="AE2385" s="855"/>
      <c r="AF2385" s="855"/>
      <c r="AG2385" s="856"/>
    </row>
    <row r="2386" spans="1:33" s="29" customFormat="1" ht="13.5" customHeight="1" x14ac:dyDescent="0.2">
      <c r="A2386" s="43"/>
      <c r="B2386" s="104"/>
      <c r="C2386" s="971"/>
      <c r="D2386" s="971"/>
      <c r="E2386" s="53"/>
      <c r="F2386" s="42"/>
      <c r="G2386" s="972">
        <v>482</v>
      </c>
      <c r="H2386" s="972"/>
      <c r="I2386" s="961" t="s">
        <v>131</v>
      </c>
      <c r="J2386" s="962"/>
      <c r="K2386" s="962"/>
      <c r="L2386" s="962"/>
      <c r="M2386" s="962"/>
      <c r="N2386" s="962"/>
      <c r="O2386" s="962"/>
      <c r="P2386" s="962"/>
      <c r="Q2386" s="963"/>
      <c r="R2386" s="964">
        <v>50000</v>
      </c>
      <c r="S2386" s="964"/>
      <c r="T2386" s="964"/>
      <c r="U2386" s="964">
        <v>0</v>
      </c>
      <c r="V2386" s="964"/>
      <c r="W2386" s="964"/>
      <c r="X2386" s="852">
        <f t="shared" si="157"/>
        <v>0</v>
      </c>
      <c r="Y2386" s="853"/>
      <c r="Z2386" s="854">
        <v>1980</v>
      </c>
      <c r="AA2386" s="855"/>
      <c r="AB2386" s="855"/>
      <c r="AC2386" s="856"/>
      <c r="AD2386" s="854">
        <f t="shared" si="158"/>
        <v>1980</v>
      </c>
      <c r="AE2386" s="855"/>
      <c r="AF2386" s="855"/>
      <c r="AG2386" s="856"/>
    </row>
    <row r="2387" spans="1:33" s="29" customFormat="1" ht="13.5" customHeight="1" x14ac:dyDescent="0.2">
      <c r="A2387" s="43"/>
      <c r="B2387" s="104"/>
      <c r="C2387" s="971"/>
      <c r="D2387" s="971"/>
      <c r="E2387" s="53"/>
      <c r="F2387" s="42"/>
      <c r="G2387" s="972">
        <v>512</v>
      </c>
      <c r="H2387" s="972"/>
      <c r="I2387" s="1594" t="s">
        <v>139</v>
      </c>
      <c r="J2387" s="1595"/>
      <c r="K2387" s="1595"/>
      <c r="L2387" s="1595"/>
      <c r="M2387" s="1595"/>
      <c r="N2387" s="1595"/>
      <c r="O2387" s="1595"/>
      <c r="P2387" s="1595"/>
      <c r="Q2387" s="1596"/>
      <c r="R2387" s="964">
        <v>451000</v>
      </c>
      <c r="S2387" s="964"/>
      <c r="T2387" s="964"/>
      <c r="U2387" s="964">
        <v>93357</v>
      </c>
      <c r="V2387" s="964"/>
      <c r="W2387" s="964"/>
      <c r="X2387" s="852">
        <f t="shared" si="157"/>
        <v>0.20699999999999999</v>
      </c>
      <c r="Y2387" s="853"/>
      <c r="Z2387" s="854"/>
      <c r="AA2387" s="855"/>
      <c r="AB2387" s="855"/>
      <c r="AC2387" s="856"/>
      <c r="AD2387" s="854">
        <f t="shared" si="158"/>
        <v>93357</v>
      </c>
      <c r="AE2387" s="855"/>
      <c r="AF2387" s="855"/>
      <c r="AG2387" s="856"/>
    </row>
    <row r="2388" spans="1:33" s="29" customFormat="1" ht="13.5" customHeight="1" x14ac:dyDescent="0.2">
      <c r="A2388" s="43"/>
      <c r="B2388" s="104"/>
      <c r="C2388" s="971"/>
      <c r="D2388" s="971"/>
      <c r="E2388" s="53"/>
      <c r="F2388" s="42"/>
      <c r="G2388" s="972"/>
      <c r="H2388" s="972"/>
      <c r="I2388" s="961" t="s">
        <v>610</v>
      </c>
      <c r="J2388" s="962"/>
      <c r="K2388" s="962"/>
      <c r="L2388" s="962"/>
      <c r="M2388" s="962"/>
      <c r="N2388" s="962"/>
      <c r="O2388" s="962"/>
      <c r="P2388" s="962"/>
      <c r="Q2388" s="963"/>
      <c r="R2388" s="964"/>
      <c r="S2388" s="964"/>
      <c r="T2388" s="964"/>
      <c r="U2388" s="964"/>
      <c r="V2388" s="964"/>
      <c r="W2388" s="964"/>
      <c r="X2388" s="855"/>
      <c r="Y2388" s="856"/>
      <c r="Z2388" s="851"/>
      <c r="AA2388" s="852"/>
      <c r="AB2388" s="852"/>
      <c r="AC2388" s="853"/>
      <c r="AD2388" s="854"/>
      <c r="AE2388" s="855"/>
      <c r="AF2388" s="855"/>
      <c r="AG2388" s="856"/>
    </row>
    <row r="2389" spans="1:33" s="29" customFormat="1" ht="13.5" customHeight="1" x14ac:dyDescent="0.2">
      <c r="A2389" s="43"/>
      <c r="B2389" s="104"/>
      <c r="C2389" s="971"/>
      <c r="D2389" s="971"/>
      <c r="E2389" s="53"/>
      <c r="F2389" s="42"/>
      <c r="G2389" s="981" t="s">
        <v>313</v>
      </c>
      <c r="H2389" s="981"/>
      <c r="I2389" s="961" t="s">
        <v>314</v>
      </c>
      <c r="J2389" s="962"/>
      <c r="K2389" s="962"/>
      <c r="L2389" s="962"/>
      <c r="M2389" s="962"/>
      <c r="N2389" s="962"/>
      <c r="O2389" s="962"/>
      <c r="P2389" s="962"/>
      <c r="Q2389" s="963"/>
      <c r="R2389" s="964">
        <f>SUM(R2378:R2388)</f>
        <v>8504900</v>
      </c>
      <c r="S2389" s="964"/>
      <c r="T2389" s="964"/>
      <c r="U2389" s="964">
        <f>SUM(U2378:U2388)</f>
        <v>6863732.6100000003</v>
      </c>
      <c r="V2389" s="964"/>
      <c r="W2389" s="964"/>
      <c r="X2389" s="852">
        <f t="shared" si="157"/>
        <v>0.80703272348881239</v>
      </c>
      <c r="Y2389" s="853"/>
      <c r="Z2389" s="851"/>
      <c r="AA2389" s="852"/>
      <c r="AB2389" s="852"/>
      <c r="AC2389" s="853"/>
      <c r="AD2389" s="854">
        <f>U2389+AA2389</f>
        <v>6863732.6100000003</v>
      </c>
      <c r="AE2389" s="855"/>
      <c r="AF2389" s="855"/>
      <c r="AG2389" s="856"/>
    </row>
    <row r="2390" spans="1:33" s="29" customFormat="1" ht="13.5" customHeight="1" x14ac:dyDescent="0.2">
      <c r="A2390" s="43"/>
      <c r="B2390" s="104"/>
      <c r="C2390" s="971"/>
      <c r="D2390" s="971"/>
      <c r="E2390" s="53"/>
      <c r="F2390" s="42"/>
      <c r="G2390" s="981" t="s">
        <v>580</v>
      </c>
      <c r="H2390" s="981"/>
      <c r="I2390" s="961" t="s">
        <v>607</v>
      </c>
      <c r="J2390" s="962"/>
      <c r="K2390" s="962"/>
      <c r="L2390" s="962"/>
      <c r="M2390" s="962"/>
      <c r="N2390" s="962"/>
      <c r="O2390" s="962"/>
      <c r="P2390" s="962"/>
      <c r="Q2390" s="963"/>
      <c r="R2390" s="980"/>
      <c r="S2390" s="980"/>
      <c r="T2390" s="980"/>
      <c r="U2390" s="964"/>
      <c r="V2390" s="964"/>
      <c r="W2390" s="964"/>
      <c r="X2390" s="855"/>
      <c r="Y2390" s="856"/>
      <c r="Z2390" s="854">
        <v>1124327.8999999999</v>
      </c>
      <c r="AA2390" s="855"/>
      <c r="AB2390" s="855"/>
      <c r="AC2390" s="856"/>
      <c r="AD2390" s="854">
        <f>U2390+Z2390</f>
        <v>1124327.8999999999</v>
      </c>
      <c r="AE2390" s="855"/>
      <c r="AF2390" s="855"/>
      <c r="AG2390" s="856"/>
    </row>
    <row r="2391" spans="1:33" s="29" customFormat="1" ht="13.5" customHeight="1" x14ac:dyDescent="0.2">
      <c r="A2391" s="43"/>
      <c r="B2391" s="43"/>
      <c r="C2391" s="971"/>
      <c r="D2391" s="971"/>
      <c r="E2391" s="53"/>
      <c r="F2391" s="42"/>
      <c r="G2391" s="981" t="s">
        <v>581</v>
      </c>
      <c r="H2391" s="981"/>
      <c r="I2391" s="854" t="s">
        <v>582</v>
      </c>
      <c r="J2391" s="855"/>
      <c r="K2391" s="855"/>
      <c r="L2391" s="855"/>
      <c r="M2391" s="855"/>
      <c r="N2391" s="855"/>
      <c r="O2391" s="855"/>
      <c r="P2391" s="855"/>
      <c r="Q2391" s="856"/>
      <c r="R2391" s="964"/>
      <c r="S2391" s="964"/>
      <c r="T2391" s="964"/>
      <c r="U2391" s="957"/>
      <c r="V2391" s="957"/>
      <c r="W2391" s="957"/>
      <c r="X2391" s="861"/>
      <c r="Y2391" s="862"/>
      <c r="Z2391" s="854"/>
      <c r="AA2391" s="855"/>
      <c r="AB2391" s="855"/>
      <c r="AC2391" s="856"/>
      <c r="AD2391" s="854">
        <f>U2391+Z2391</f>
        <v>0</v>
      </c>
      <c r="AE2391" s="855"/>
      <c r="AF2391" s="855"/>
      <c r="AG2391" s="856"/>
    </row>
    <row r="2392" spans="1:33" s="29" customFormat="1" ht="13.5" customHeight="1" x14ac:dyDescent="0.2">
      <c r="A2392" s="43"/>
      <c r="B2392" s="43"/>
      <c r="C2392" s="971"/>
      <c r="D2392" s="971"/>
      <c r="E2392" s="53"/>
      <c r="F2392" s="42"/>
      <c r="G2392" s="981" t="s">
        <v>361</v>
      </c>
      <c r="H2392" s="981"/>
      <c r="I2392" s="854" t="s">
        <v>608</v>
      </c>
      <c r="J2392" s="855"/>
      <c r="K2392" s="855"/>
      <c r="L2392" s="855"/>
      <c r="M2392" s="855"/>
      <c r="N2392" s="855"/>
      <c r="O2392" s="855"/>
      <c r="P2392" s="855"/>
      <c r="Q2392" s="856"/>
      <c r="R2392" s="964"/>
      <c r="S2392" s="964"/>
      <c r="T2392" s="964"/>
      <c r="U2392" s="964"/>
      <c r="V2392" s="964"/>
      <c r="W2392" s="964"/>
      <c r="X2392" s="855"/>
      <c r="Y2392" s="856"/>
      <c r="Z2392" s="854"/>
      <c r="AA2392" s="855"/>
      <c r="AB2392" s="855"/>
      <c r="AC2392" s="856"/>
      <c r="AD2392" s="854">
        <f>U2392+Z2392</f>
        <v>0</v>
      </c>
      <c r="AE2392" s="855"/>
      <c r="AF2392" s="855"/>
      <c r="AG2392" s="856"/>
    </row>
    <row r="2393" spans="1:33" s="29" customFormat="1" ht="13.5" customHeight="1" x14ac:dyDescent="0.2">
      <c r="A2393" s="43"/>
      <c r="B2393" s="43"/>
      <c r="C2393" s="979"/>
      <c r="D2393" s="979"/>
      <c r="E2393" s="53"/>
      <c r="F2393" s="42"/>
      <c r="G2393" s="981" t="s">
        <v>589</v>
      </c>
      <c r="H2393" s="981"/>
      <c r="I2393" s="982" t="s">
        <v>590</v>
      </c>
      <c r="J2393" s="983"/>
      <c r="K2393" s="983"/>
      <c r="L2393" s="983"/>
      <c r="M2393" s="983"/>
      <c r="N2393" s="983"/>
      <c r="O2393" s="983"/>
      <c r="P2393" s="983"/>
      <c r="Q2393" s="984"/>
      <c r="R2393" s="1593"/>
      <c r="S2393" s="1593"/>
      <c r="T2393" s="1593"/>
      <c r="U2393" s="964"/>
      <c r="V2393" s="964"/>
      <c r="W2393" s="964"/>
      <c r="X2393" s="855"/>
      <c r="Y2393" s="856"/>
      <c r="Z2393" s="854"/>
      <c r="AA2393" s="855"/>
      <c r="AB2393" s="855"/>
      <c r="AC2393" s="856"/>
      <c r="AD2393" s="854">
        <f>U2393+Z2393</f>
        <v>0</v>
      </c>
      <c r="AE2393" s="855"/>
      <c r="AF2393" s="855"/>
      <c r="AG2393" s="856"/>
    </row>
    <row r="2394" spans="1:33" s="29" customFormat="1" ht="13.5" customHeight="1" x14ac:dyDescent="0.2">
      <c r="A2394" s="43"/>
      <c r="B2394" s="43"/>
      <c r="C2394" s="979"/>
      <c r="D2394" s="979"/>
      <c r="E2394" s="53"/>
      <c r="F2394" s="42"/>
      <c r="G2394" s="979"/>
      <c r="H2394" s="979"/>
      <c r="I2394" s="958" t="s">
        <v>611</v>
      </c>
      <c r="J2394" s="959"/>
      <c r="K2394" s="959"/>
      <c r="L2394" s="959"/>
      <c r="M2394" s="959"/>
      <c r="N2394" s="959"/>
      <c r="O2394" s="959"/>
      <c r="P2394" s="959"/>
      <c r="Q2394" s="960"/>
      <c r="R2394" s="973">
        <f>R2389</f>
        <v>8504900</v>
      </c>
      <c r="S2394" s="973"/>
      <c r="T2394" s="973"/>
      <c r="U2394" s="957">
        <f>SUM(U2389:U2392)</f>
        <v>6863732.6100000003</v>
      </c>
      <c r="V2394" s="957"/>
      <c r="W2394" s="957"/>
      <c r="X2394" s="974">
        <f t="shared" si="157"/>
        <v>0.80703272348881239</v>
      </c>
      <c r="Y2394" s="975"/>
      <c r="Z2394" s="860">
        <f>SUM(Z2390:AC2393)</f>
        <v>1124327.8999999999</v>
      </c>
      <c r="AA2394" s="861"/>
      <c r="AB2394" s="861"/>
      <c r="AC2394" s="862"/>
      <c r="AD2394" s="860">
        <f>U2394+Z2394</f>
        <v>7988060.5099999998</v>
      </c>
      <c r="AE2394" s="861"/>
      <c r="AF2394" s="861"/>
      <c r="AG2394" s="862"/>
    </row>
    <row r="2395" spans="1:33" s="29" customFormat="1" ht="13.5" customHeight="1" x14ac:dyDescent="0.2">
      <c r="A2395" s="43"/>
      <c r="B2395" s="43"/>
      <c r="C2395" s="971"/>
      <c r="D2395" s="971"/>
      <c r="E2395" s="53"/>
      <c r="F2395" s="42"/>
      <c r="G2395" s="972"/>
      <c r="H2395" s="972"/>
      <c r="I2395" s="961" t="s">
        <v>703</v>
      </c>
      <c r="J2395" s="962"/>
      <c r="K2395" s="962"/>
      <c r="L2395" s="962"/>
      <c r="M2395" s="962"/>
      <c r="N2395" s="962"/>
      <c r="O2395" s="962"/>
      <c r="P2395" s="962"/>
      <c r="Q2395" s="963"/>
      <c r="R2395" s="980"/>
      <c r="S2395" s="980"/>
      <c r="T2395" s="980"/>
      <c r="U2395" s="964"/>
      <c r="V2395" s="964"/>
      <c r="W2395" s="964"/>
      <c r="X2395" s="855"/>
      <c r="Y2395" s="856"/>
      <c r="Z2395" s="851"/>
      <c r="AA2395" s="852"/>
      <c r="AB2395" s="852"/>
      <c r="AC2395" s="853"/>
      <c r="AD2395" s="854"/>
      <c r="AE2395" s="855"/>
      <c r="AF2395" s="855"/>
      <c r="AG2395" s="856"/>
    </row>
    <row r="2396" spans="1:33" s="29" customFormat="1" ht="13.5" customHeight="1" x14ac:dyDescent="0.2">
      <c r="A2396" s="43"/>
      <c r="B2396" s="43"/>
      <c r="C2396" s="971"/>
      <c r="D2396" s="971"/>
      <c r="E2396" s="53"/>
      <c r="F2396" s="42"/>
      <c r="G2396" s="981" t="s">
        <v>313</v>
      </c>
      <c r="H2396" s="981"/>
      <c r="I2396" s="961" t="s">
        <v>314</v>
      </c>
      <c r="J2396" s="962"/>
      <c r="K2396" s="962"/>
      <c r="L2396" s="962"/>
      <c r="M2396" s="962"/>
      <c r="N2396" s="962"/>
      <c r="O2396" s="962"/>
      <c r="P2396" s="962"/>
      <c r="Q2396" s="963"/>
      <c r="R2396" s="980">
        <f>R2389</f>
        <v>8504900</v>
      </c>
      <c r="S2396" s="980"/>
      <c r="T2396" s="980"/>
      <c r="U2396" s="964">
        <f>U2389</f>
        <v>6863732.6100000003</v>
      </c>
      <c r="V2396" s="964"/>
      <c r="W2396" s="964"/>
      <c r="X2396" s="852">
        <f t="shared" si="157"/>
        <v>0.80703272348881239</v>
      </c>
      <c r="Y2396" s="853"/>
      <c r="Z2396" s="851"/>
      <c r="AA2396" s="852"/>
      <c r="AB2396" s="852"/>
      <c r="AC2396" s="853"/>
      <c r="AD2396" s="854">
        <f>U2396+AA2396</f>
        <v>6863732.6100000003</v>
      </c>
      <c r="AE2396" s="855"/>
      <c r="AF2396" s="855"/>
      <c r="AG2396" s="856"/>
    </row>
    <row r="2397" spans="1:33" s="29" customFormat="1" ht="13.5" customHeight="1" x14ac:dyDescent="0.2">
      <c r="A2397" s="43"/>
      <c r="B2397" s="43"/>
      <c r="C2397" s="971"/>
      <c r="D2397" s="971"/>
      <c r="E2397" s="53"/>
      <c r="F2397" s="42"/>
      <c r="G2397" s="981" t="s">
        <v>580</v>
      </c>
      <c r="H2397" s="981"/>
      <c r="I2397" s="961" t="s">
        <v>592</v>
      </c>
      <c r="J2397" s="962"/>
      <c r="K2397" s="962"/>
      <c r="L2397" s="962"/>
      <c r="M2397" s="962"/>
      <c r="N2397" s="962"/>
      <c r="O2397" s="962"/>
      <c r="P2397" s="962"/>
      <c r="Q2397" s="963"/>
      <c r="R2397" s="980"/>
      <c r="S2397" s="980"/>
      <c r="T2397" s="980"/>
      <c r="U2397" s="964"/>
      <c r="V2397" s="964"/>
      <c r="W2397" s="964"/>
      <c r="X2397" s="855"/>
      <c r="Y2397" s="856"/>
      <c r="Z2397" s="854">
        <f>+Z2390</f>
        <v>1124327.8999999999</v>
      </c>
      <c r="AA2397" s="855"/>
      <c r="AB2397" s="855"/>
      <c r="AC2397" s="856"/>
      <c r="AD2397" s="854">
        <f>U2397+Z2397</f>
        <v>1124327.8999999999</v>
      </c>
      <c r="AE2397" s="855"/>
      <c r="AF2397" s="855"/>
      <c r="AG2397" s="856"/>
    </row>
    <row r="2398" spans="1:33" s="29" customFormat="1" ht="13.5" customHeight="1" x14ac:dyDescent="0.2">
      <c r="A2398" s="43"/>
      <c r="B2398" s="43"/>
      <c r="C2398" s="971"/>
      <c r="D2398" s="971"/>
      <c r="E2398" s="53"/>
      <c r="F2398" s="42"/>
      <c r="G2398" s="981" t="s">
        <v>581</v>
      </c>
      <c r="H2398" s="981"/>
      <c r="I2398" s="854" t="s">
        <v>582</v>
      </c>
      <c r="J2398" s="855"/>
      <c r="K2398" s="855"/>
      <c r="L2398" s="855"/>
      <c r="M2398" s="855"/>
      <c r="N2398" s="855"/>
      <c r="O2398" s="855"/>
      <c r="P2398" s="855"/>
      <c r="Q2398" s="856"/>
      <c r="R2398" s="964"/>
      <c r="S2398" s="964"/>
      <c r="T2398" s="964"/>
      <c r="U2398" s="957"/>
      <c r="V2398" s="957"/>
      <c r="W2398" s="957"/>
      <c r="X2398" s="861"/>
      <c r="Y2398" s="862"/>
      <c r="Z2398" s="854">
        <f>Z2391</f>
        <v>0</v>
      </c>
      <c r="AA2398" s="855"/>
      <c r="AB2398" s="855"/>
      <c r="AC2398" s="856"/>
      <c r="AD2398" s="854">
        <f>U2398+Z2398</f>
        <v>0</v>
      </c>
      <c r="AE2398" s="855"/>
      <c r="AF2398" s="855"/>
      <c r="AG2398" s="856"/>
    </row>
    <row r="2399" spans="1:33" s="29" customFormat="1" ht="13.5" customHeight="1" x14ac:dyDescent="0.2">
      <c r="A2399" s="43"/>
      <c r="B2399" s="43"/>
      <c r="C2399" s="971"/>
      <c r="D2399" s="971"/>
      <c r="E2399" s="53"/>
      <c r="F2399" s="42"/>
      <c r="G2399" s="981" t="s">
        <v>361</v>
      </c>
      <c r="H2399" s="981"/>
      <c r="I2399" s="961" t="s">
        <v>608</v>
      </c>
      <c r="J2399" s="962"/>
      <c r="K2399" s="962"/>
      <c r="L2399" s="962"/>
      <c r="M2399" s="962"/>
      <c r="N2399" s="962"/>
      <c r="O2399" s="962"/>
      <c r="P2399" s="962"/>
      <c r="Q2399" s="963"/>
      <c r="R2399" s="980"/>
      <c r="S2399" s="980"/>
      <c r="T2399" s="980"/>
      <c r="U2399" s="964"/>
      <c r="V2399" s="964"/>
      <c r="W2399" s="964"/>
      <c r="X2399" s="855"/>
      <c r="Y2399" s="856"/>
      <c r="Z2399" s="854">
        <f>+Z2392</f>
        <v>0</v>
      </c>
      <c r="AA2399" s="855"/>
      <c r="AB2399" s="855"/>
      <c r="AC2399" s="856"/>
      <c r="AD2399" s="854">
        <f>U2399+Z2399</f>
        <v>0</v>
      </c>
      <c r="AE2399" s="855"/>
      <c r="AF2399" s="855"/>
      <c r="AG2399" s="856"/>
    </row>
    <row r="2400" spans="1:33" s="29" customFormat="1" ht="13.5" customHeight="1" x14ac:dyDescent="0.2">
      <c r="A2400" s="43"/>
      <c r="B2400" s="43"/>
      <c r="C2400" s="971"/>
      <c r="D2400" s="971"/>
      <c r="E2400" s="53"/>
      <c r="F2400" s="42"/>
      <c r="G2400" s="981" t="s">
        <v>589</v>
      </c>
      <c r="H2400" s="981"/>
      <c r="I2400" s="982" t="s">
        <v>590</v>
      </c>
      <c r="J2400" s="983"/>
      <c r="K2400" s="983"/>
      <c r="L2400" s="983"/>
      <c r="M2400" s="983"/>
      <c r="N2400" s="983"/>
      <c r="O2400" s="983"/>
      <c r="P2400" s="983"/>
      <c r="Q2400" s="984"/>
      <c r="R2400" s="1593"/>
      <c r="S2400" s="1593"/>
      <c r="T2400" s="1593"/>
      <c r="U2400" s="964"/>
      <c r="V2400" s="964"/>
      <c r="W2400" s="964"/>
      <c r="X2400" s="855"/>
      <c r="Y2400" s="856"/>
      <c r="Z2400" s="854">
        <f>+Z2393</f>
        <v>0</v>
      </c>
      <c r="AA2400" s="855"/>
      <c r="AB2400" s="855"/>
      <c r="AC2400" s="856"/>
      <c r="AD2400" s="854">
        <f>U2400+Z2400</f>
        <v>0</v>
      </c>
      <c r="AE2400" s="855"/>
      <c r="AF2400" s="855"/>
      <c r="AG2400" s="856"/>
    </row>
    <row r="2401" spans="1:33" s="29" customFormat="1" ht="13.5" customHeight="1" x14ac:dyDescent="0.2">
      <c r="A2401" s="43"/>
      <c r="B2401" s="43"/>
      <c r="C2401" s="971"/>
      <c r="D2401" s="971"/>
      <c r="E2401" s="53"/>
      <c r="F2401" s="42"/>
      <c r="G2401" s="1574"/>
      <c r="H2401" s="1574"/>
      <c r="I2401" s="958" t="s">
        <v>704</v>
      </c>
      <c r="J2401" s="959"/>
      <c r="K2401" s="959"/>
      <c r="L2401" s="959"/>
      <c r="M2401" s="959"/>
      <c r="N2401" s="959"/>
      <c r="O2401" s="959"/>
      <c r="P2401" s="959"/>
      <c r="Q2401" s="960"/>
      <c r="R2401" s="973">
        <f>R2396</f>
        <v>8504900</v>
      </c>
      <c r="S2401" s="973"/>
      <c r="T2401" s="973"/>
      <c r="U2401" s="957">
        <f>SUM(U2396:U2399)</f>
        <v>6863732.6100000003</v>
      </c>
      <c r="V2401" s="957"/>
      <c r="W2401" s="957"/>
      <c r="X2401" s="974">
        <f t="shared" si="157"/>
        <v>0.80703272348881239</v>
      </c>
      <c r="Y2401" s="975"/>
      <c r="Z2401" s="860">
        <f>SUM(Z2397:AC2400)</f>
        <v>1124327.8999999999</v>
      </c>
      <c r="AA2401" s="861"/>
      <c r="AB2401" s="861"/>
      <c r="AC2401" s="862"/>
      <c r="AD2401" s="860">
        <f>U2401+Z2401</f>
        <v>7988060.5099999998</v>
      </c>
      <c r="AE2401" s="861"/>
      <c r="AF2401" s="861"/>
      <c r="AG2401" s="862"/>
    </row>
    <row r="2402" spans="1:33" s="29" customFormat="1" ht="13.5" customHeight="1" x14ac:dyDescent="0.2">
      <c r="A2402" s="43"/>
      <c r="B2402" s="43"/>
      <c r="C2402" s="971"/>
      <c r="D2402" s="971"/>
      <c r="E2402" s="53"/>
      <c r="F2402" s="42"/>
      <c r="G2402" s="1574"/>
      <c r="H2402" s="1574"/>
      <c r="I2402" s="961" t="s">
        <v>697</v>
      </c>
      <c r="J2402" s="962"/>
      <c r="K2402" s="962"/>
      <c r="L2402" s="962"/>
      <c r="M2402" s="962"/>
      <c r="N2402" s="962"/>
      <c r="O2402" s="962"/>
      <c r="P2402" s="962"/>
      <c r="Q2402" s="963"/>
      <c r="R2402" s="980"/>
      <c r="S2402" s="980"/>
      <c r="T2402" s="980"/>
      <c r="U2402" s="964"/>
      <c r="V2402" s="964"/>
      <c r="W2402" s="964"/>
      <c r="X2402" s="855"/>
      <c r="Y2402" s="856"/>
      <c r="Z2402" s="851"/>
      <c r="AA2402" s="852"/>
      <c r="AB2402" s="852"/>
      <c r="AC2402" s="853"/>
      <c r="AD2402" s="854"/>
      <c r="AE2402" s="855"/>
      <c r="AF2402" s="855"/>
      <c r="AG2402" s="856"/>
    </row>
    <row r="2403" spans="1:33" s="29" customFormat="1" ht="13.5" customHeight="1" x14ac:dyDescent="0.2">
      <c r="A2403" s="43"/>
      <c r="B2403" s="43"/>
      <c r="C2403" s="971"/>
      <c r="D2403" s="971"/>
      <c r="E2403" s="53"/>
      <c r="F2403" s="42"/>
      <c r="G2403" s="981" t="s">
        <v>313</v>
      </c>
      <c r="H2403" s="981"/>
      <c r="I2403" s="961" t="s">
        <v>314</v>
      </c>
      <c r="J2403" s="962"/>
      <c r="K2403" s="962"/>
      <c r="L2403" s="962"/>
      <c r="M2403" s="962"/>
      <c r="N2403" s="962"/>
      <c r="O2403" s="962"/>
      <c r="P2403" s="962"/>
      <c r="Q2403" s="963"/>
      <c r="R2403" s="980">
        <f>+R2304+R2360+R2396</f>
        <v>57551800</v>
      </c>
      <c r="S2403" s="980"/>
      <c r="T2403" s="980"/>
      <c r="U2403" s="964">
        <f>+U2304+U2360+U2396</f>
        <v>54697785.549999997</v>
      </c>
      <c r="V2403" s="964"/>
      <c r="W2403" s="964"/>
      <c r="X2403" s="852">
        <f t="shared" si="157"/>
        <v>0.95040964053252885</v>
      </c>
      <c r="Y2403" s="853"/>
      <c r="Z2403" s="851"/>
      <c r="AA2403" s="852"/>
      <c r="AB2403" s="852"/>
      <c r="AC2403" s="853"/>
      <c r="AD2403" s="854">
        <f>U2403+AA2403</f>
        <v>54697785.549999997</v>
      </c>
      <c r="AE2403" s="855"/>
      <c r="AF2403" s="855"/>
      <c r="AG2403" s="856"/>
    </row>
    <row r="2404" spans="1:33" s="29" customFormat="1" ht="13.5" customHeight="1" x14ac:dyDescent="0.2">
      <c r="A2404" s="43"/>
      <c r="B2404" s="43"/>
      <c r="C2404" s="971"/>
      <c r="D2404" s="971"/>
      <c r="E2404" s="53"/>
      <c r="F2404" s="42"/>
      <c r="G2404" s="981" t="s">
        <v>580</v>
      </c>
      <c r="H2404" s="981"/>
      <c r="I2404" s="961" t="s">
        <v>592</v>
      </c>
      <c r="J2404" s="962"/>
      <c r="K2404" s="962"/>
      <c r="L2404" s="962"/>
      <c r="M2404" s="962"/>
      <c r="N2404" s="962"/>
      <c r="O2404" s="962"/>
      <c r="P2404" s="962"/>
      <c r="Q2404" s="963"/>
      <c r="R2404" s="980"/>
      <c r="S2404" s="980"/>
      <c r="T2404" s="980"/>
      <c r="U2404" s="964"/>
      <c r="V2404" s="964"/>
      <c r="W2404" s="964"/>
      <c r="X2404" s="855"/>
      <c r="Y2404" s="856"/>
      <c r="Z2404" s="854">
        <f>Z2397+Z2305+Z2368</f>
        <v>9694799.0500000007</v>
      </c>
      <c r="AA2404" s="855"/>
      <c r="AB2404" s="855"/>
      <c r="AC2404" s="855"/>
      <c r="AD2404" s="855">
        <f t="shared" ref="AD2404:AD2409" si="159">U2404+Z2404</f>
        <v>9694799.0500000007</v>
      </c>
      <c r="AE2404" s="855"/>
      <c r="AF2404" s="855"/>
      <c r="AG2404" s="856"/>
    </row>
    <row r="2405" spans="1:33" s="29" customFormat="1" ht="13.5" customHeight="1" x14ac:dyDescent="0.2">
      <c r="A2405" s="43"/>
      <c r="B2405" s="43"/>
      <c r="C2405" s="971"/>
      <c r="D2405" s="971"/>
      <c r="E2405" s="53"/>
      <c r="F2405" s="42"/>
      <c r="G2405" s="981" t="s">
        <v>709</v>
      </c>
      <c r="H2405" s="981"/>
      <c r="I2405" s="961" t="s">
        <v>710</v>
      </c>
      <c r="J2405" s="962"/>
      <c r="K2405" s="962"/>
      <c r="L2405" s="962"/>
      <c r="M2405" s="962"/>
      <c r="N2405" s="962"/>
      <c r="O2405" s="962"/>
      <c r="P2405" s="962"/>
      <c r="Q2405" s="962"/>
      <c r="R2405" s="963"/>
      <c r="S2405" s="980"/>
      <c r="T2405" s="980"/>
      <c r="U2405" s="964"/>
      <c r="V2405" s="964"/>
      <c r="W2405" s="964"/>
      <c r="X2405" s="855"/>
      <c r="Y2405" s="856"/>
      <c r="Z2405" s="854">
        <f>Z2306</f>
        <v>0</v>
      </c>
      <c r="AA2405" s="855"/>
      <c r="AB2405" s="855"/>
      <c r="AC2405" s="856"/>
      <c r="AD2405" s="854">
        <f t="shared" si="159"/>
        <v>0</v>
      </c>
      <c r="AE2405" s="855"/>
      <c r="AF2405" s="855"/>
      <c r="AG2405" s="856"/>
    </row>
    <row r="2406" spans="1:33" s="29" customFormat="1" ht="13.5" customHeight="1" x14ac:dyDescent="0.2">
      <c r="A2406" s="43"/>
      <c r="B2406" s="43"/>
      <c r="C2406" s="971"/>
      <c r="D2406" s="971"/>
      <c r="E2406" s="53"/>
      <c r="F2406" s="42"/>
      <c r="G2406" s="981" t="s">
        <v>581</v>
      </c>
      <c r="H2406" s="981"/>
      <c r="I2406" s="854" t="s">
        <v>582</v>
      </c>
      <c r="J2406" s="855"/>
      <c r="K2406" s="855"/>
      <c r="L2406" s="855"/>
      <c r="M2406" s="855"/>
      <c r="N2406" s="855"/>
      <c r="O2406" s="855"/>
      <c r="P2406" s="855"/>
      <c r="Q2406" s="856"/>
      <c r="R2406" s="964"/>
      <c r="S2406" s="964"/>
      <c r="T2406" s="964"/>
      <c r="U2406" s="964"/>
      <c r="V2406" s="964"/>
      <c r="W2406" s="964"/>
      <c r="X2406" s="855"/>
      <c r="Y2406" s="856"/>
      <c r="Z2406" s="854">
        <f>Z2398+Z2369+Z2307</f>
        <v>0</v>
      </c>
      <c r="AA2406" s="855"/>
      <c r="AB2406" s="855"/>
      <c r="AC2406" s="856"/>
      <c r="AD2406" s="854">
        <f t="shared" si="159"/>
        <v>0</v>
      </c>
      <c r="AE2406" s="855"/>
      <c r="AF2406" s="855"/>
      <c r="AG2406" s="856"/>
    </row>
    <row r="2407" spans="1:33" s="29" customFormat="1" ht="13.5" customHeight="1" x14ac:dyDescent="0.2">
      <c r="A2407" s="104"/>
      <c r="B2407" s="104"/>
      <c r="C2407" s="971"/>
      <c r="D2407" s="971"/>
      <c r="E2407" s="53"/>
      <c r="F2407" s="42"/>
      <c r="G2407" s="981" t="s">
        <v>361</v>
      </c>
      <c r="H2407" s="981"/>
      <c r="I2407" s="854" t="s">
        <v>588</v>
      </c>
      <c r="J2407" s="855"/>
      <c r="K2407" s="855"/>
      <c r="L2407" s="855"/>
      <c r="M2407" s="855"/>
      <c r="N2407" s="855"/>
      <c r="O2407" s="855"/>
      <c r="P2407" s="855"/>
      <c r="Q2407" s="856"/>
      <c r="R2407" s="964"/>
      <c r="S2407" s="964"/>
      <c r="T2407" s="964"/>
      <c r="U2407" s="964"/>
      <c r="V2407" s="964"/>
      <c r="W2407" s="964"/>
      <c r="X2407" s="855"/>
      <c r="Y2407" s="856"/>
      <c r="Z2407" s="854">
        <f>Z2399+Z2370+Z2308</f>
        <v>399818.53</v>
      </c>
      <c r="AA2407" s="855"/>
      <c r="AB2407" s="855"/>
      <c r="AC2407" s="856"/>
      <c r="AD2407" s="854">
        <f t="shared" si="159"/>
        <v>399818.53</v>
      </c>
      <c r="AE2407" s="855"/>
      <c r="AF2407" s="855"/>
      <c r="AG2407" s="856"/>
    </row>
    <row r="2408" spans="1:33" s="29" customFormat="1" ht="13.5" customHeight="1" x14ac:dyDescent="0.2">
      <c r="A2408" s="104"/>
      <c r="B2408" s="104"/>
      <c r="C2408" s="971"/>
      <c r="D2408" s="971"/>
      <c r="E2408" s="53"/>
      <c r="F2408" s="42"/>
      <c r="G2408" s="981" t="s">
        <v>589</v>
      </c>
      <c r="H2408" s="981"/>
      <c r="I2408" s="982" t="s">
        <v>1369</v>
      </c>
      <c r="J2408" s="983"/>
      <c r="K2408" s="983"/>
      <c r="L2408" s="983"/>
      <c r="M2408" s="983"/>
      <c r="N2408" s="983"/>
      <c r="O2408" s="983"/>
      <c r="P2408" s="983"/>
      <c r="Q2408" s="984"/>
      <c r="R2408" s="1593"/>
      <c r="S2408" s="1593"/>
      <c r="T2408" s="1593"/>
      <c r="U2408" s="964"/>
      <c r="V2408" s="964"/>
      <c r="W2408" s="964"/>
      <c r="X2408" s="855"/>
      <c r="Y2408" s="856"/>
      <c r="Z2408" s="854">
        <f>Z2400+Z2371</f>
        <v>200000</v>
      </c>
      <c r="AA2408" s="855"/>
      <c r="AB2408" s="855"/>
      <c r="AC2408" s="856"/>
      <c r="AD2408" s="854">
        <f t="shared" si="159"/>
        <v>200000</v>
      </c>
      <c r="AE2408" s="855"/>
      <c r="AF2408" s="855"/>
      <c r="AG2408" s="856"/>
    </row>
    <row r="2409" spans="1:33" s="29" customFormat="1" ht="13.5" customHeight="1" x14ac:dyDescent="0.2">
      <c r="A2409" s="104"/>
      <c r="B2409" s="104"/>
      <c r="C2409" s="971"/>
      <c r="D2409" s="971"/>
      <c r="E2409" s="53"/>
      <c r="F2409" s="42"/>
      <c r="G2409" s="972"/>
      <c r="H2409" s="972"/>
      <c r="I2409" s="958" t="s">
        <v>698</v>
      </c>
      <c r="J2409" s="959"/>
      <c r="K2409" s="959"/>
      <c r="L2409" s="959"/>
      <c r="M2409" s="959"/>
      <c r="N2409" s="959"/>
      <c r="O2409" s="959"/>
      <c r="P2409" s="959"/>
      <c r="Q2409" s="960"/>
      <c r="R2409" s="973">
        <f>SUM(R2403:R2408)</f>
        <v>57551800</v>
      </c>
      <c r="S2409" s="973"/>
      <c r="T2409" s="973"/>
      <c r="U2409" s="957">
        <f>SUM(U2403:U2408)</f>
        <v>54697785.549999997</v>
      </c>
      <c r="V2409" s="957"/>
      <c r="W2409" s="957"/>
      <c r="X2409" s="974">
        <f t="shared" si="157"/>
        <v>0.95040964053252885</v>
      </c>
      <c r="Y2409" s="975"/>
      <c r="Z2409" s="860">
        <f>SUM(Z2404:AC2408)</f>
        <v>10294617.58</v>
      </c>
      <c r="AA2409" s="861"/>
      <c r="AB2409" s="861"/>
      <c r="AC2409" s="862"/>
      <c r="AD2409" s="860">
        <f t="shared" si="159"/>
        <v>64992403.129999995</v>
      </c>
      <c r="AE2409" s="861"/>
      <c r="AF2409" s="861"/>
      <c r="AG2409" s="862"/>
    </row>
    <row r="2410" spans="1:33" s="29" customFormat="1" ht="13.5" customHeight="1" x14ac:dyDescent="0.2">
      <c r="A2410" s="104"/>
      <c r="B2410" s="104"/>
      <c r="C2410" s="971"/>
      <c r="D2410" s="971"/>
      <c r="E2410" s="53"/>
      <c r="F2410" s="42"/>
      <c r="G2410" s="972"/>
      <c r="H2410" s="972"/>
      <c r="I2410" s="958"/>
      <c r="J2410" s="959"/>
      <c r="K2410" s="959"/>
      <c r="L2410" s="959"/>
      <c r="M2410" s="959"/>
      <c r="N2410" s="959"/>
      <c r="O2410" s="959"/>
      <c r="P2410" s="959"/>
      <c r="Q2410" s="960"/>
      <c r="R2410" s="973"/>
      <c r="S2410" s="973"/>
      <c r="T2410" s="973"/>
      <c r="U2410" s="957"/>
      <c r="V2410" s="957"/>
      <c r="W2410" s="957"/>
      <c r="X2410" s="861"/>
      <c r="Y2410" s="862"/>
      <c r="Z2410" s="851"/>
      <c r="AA2410" s="852"/>
      <c r="AB2410" s="852"/>
      <c r="AC2410" s="853"/>
      <c r="AD2410" s="860"/>
      <c r="AE2410" s="861"/>
      <c r="AF2410" s="861"/>
      <c r="AG2410" s="862"/>
    </row>
    <row r="2411" spans="1:33" s="29" customFormat="1" ht="13.5" customHeight="1" x14ac:dyDescent="0.2">
      <c r="A2411" s="49">
        <v>5</v>
      </c>
      <c r="B2411" s="49">
        <v>7</v>
      </c>
      <c r="C2411" s="1723"/>
      <c r="D2411" s="1723"/>
      <c r="E2411" s="133"/>
      <c r="F2411" s="119"/>
      <c r="G2411" s="1569"/>
      <c r="H2411" s="1569"/>
      <c r="I2411" s="965" t="s">
        <v>621</v>
      </c>
      <c r="J2411" s="966"/>
      <c r="K2411" s="966"/>
      <c r="L2411" s="966"/>
      <c r="M2411" s="966"/>
      <c r="N2411" s="966"/>
      <c r="O2411" s="966"/>
      <c r="P2411" s="966"/>
      <c r="Q2411" s="967"/>
      <c r="R2411" s="1653"/>
      <c r="S2411" s="1653"/>
      <c r="T2411" s="1653"/>
      <c r="U2411" s="1653"/>
      <c r="V2411" s="1653"/>
      <c r="W2411" s="1653"/>
      <c r="X2411" s="1655"/>
      <c r="Y2411" s="1655"/>
      <c r="Z2411" s="2116"/>
      <c r="AA2411" s="1655"/>
      <c r="AB2411" s="1655"/>
      <c r="AC2411" s="2117"/>
      <c r="AD2411" s="2116"/>
      <c r="AE2411" s="1655"/>
      <c r="AF2411" s="1655"/>
      <c r="AG2411" s="2117"/>
    </row>
    <row r="2412" spans="1:33" s="29" customFormat="1" ht="25.5" customHeight="1" x14ac:dyDescent="0.2">
      <c r="A2412" s="46"/>
      <c r="B2412" s="112"/>
      <c r="C2412" s="1567" t="s">
        <v>274</v>
      </c>
      <c r="D2412" s="1567"/>
      <c r="E2412" s="47"/>
      <c r="F2412" s="118"/>
      <c r="G2412" s="1568"/>
      <c r="H2412" s="1568"/>
      <c r="I2412" s="976" t="s">
        <v>801</v>
      </c>
      <c r="J2412" s="977"/>
      <c r="K2412" s="977"/>
      <c r="L2412" s="977"/>
      <c r="M2412" s="977"/>
      <c r="N2412" s="977"/>
      <c r="O2412" s="977"/>
      <c r="P2412" s="977"/>
      <c r="Q2412" s="978"/>
      <c r="R2412" s="1654"/>
      <c r="S2412" s="1654"/>
      <c r="T2412" s="1654"/>
      <c r="U2412" s="1654"/>
      <c r="V2412" s="1654"/>
      <c r="W2412" s="1654"/>
      <c r="X2412" s="969"/>
      <c r="Y2412" s="969"/>
      <c r="Z2412" s="968"/>
      <c r="AA2412" s="969"/>
      <c r="AB2412" s="969"/>
      <c r="AC2412" s="970"/>
      <c r="AD2412" s="968"/>
      <c r="AE2412" s="969"/>
      <c r="AF2412" s="969"/>
      <c r="AG2412" s="970"/>
    </row>
    <row r="2413" spans="1:33" s="29" customFormat="1" ht="13.5" customHeight="1" x14ac:dyDescent="0.2">
      <c r="A2413" s="102"/>
      <c r="B2413" s="108"/>
      <c r="C2413" s="262"/>
      <c r="D2413" s="262"/>
      <c r="E2413" s="53">
        <v>160</v>
      </c>
      <c r="F2413" s="42"/>
      <c r="G2413" s="972"/>
      <c r="H2413" s="972"/>
      <c r="I2413" s="961" t="s">
        <v>572</v>
      </c>
      <c r="J2413" s="962"/>
      <c r="K2413" s="962"/>
      <c r="L2413" s="962"/>
      <c r="M2413" s="962"/>
      <c r="N2413" s="962"/>
      <c r="O2413" s="962"/>
      <c r="P2413" s="962"/>
      <c r="Q2413" s="963"/>
      <c r="R2413" s="953"/>
      <c r="S2413" s="953"/>
      <c r="T2413" s="953"/>
      <c r="U2413" s="953"/>
      <c r="V2413" s="953"/>
      <c r="W2413" s="953"/>
      <c r="X2413" s="268"/>
      <c r="Y2413" s="268"/>
      <c r="Z2413" s="267"/>
      <c r="AA2413" s="268"/>
      <c r="AB2413" s="268"/>
      <c r="AC2413" s="269"/>
      <c r="AD2413" s="267"/>
      <c r="AE2413" s="268"/>
      <c r="AF2413" s="268"/>
      <c r="AG2413" s="269"/>
    </row>
    <row r="2414" spans="1:33" s="29" customFormat="1" ht="13.5" customHeight="1" x14ac:dyDescent="0.2">
      <c r="A2414" s="102"/>
      <c r="B2414" s="102"/>
      <c r="C2414" s="1392"/>
      <c r="D2414" s="1392"/>
      <c r="E2414" s="110"/>
      <c r="F2414" s="122" t="s">
        <v>1198</v>
      </c>
      <c r="G2414" s="1717">
        <v>411</v>
      </c>
      <c r="H2414" s="1718"/>
      <c r="I2414" s="264" t="s">
        <v>108</v>
      </c>
      <c r="J2414" s="265"/>
      <c r="K2414" s="265"/>
      <c r="L2414" s="265"/>
      <c r="M2414" s="265"/>
      <c r="N2414" s="265"/>
      <c r="O2414" s="265"/>
      <c r="P2414" s="265"/>
      <c r="Q2414" s="266"/>
      <c r="R2414" s="953">
        <f>R3378+R3400+R3421+R3442+R3465+R3486+R3507+R3532+R3554</f>
        <v>12186767</v>
      </c>
      <c r="S2414" s="953"/>
      <c r="T2414" s="953"/>
      <c r="U2414" s="953">
        <f>U3378+U3400+U3421+U3442+U3465+U3486+U3507+U3532+U3554</f>
        <v>12126548.790000001</v>
      </c>
      <c r="V2414" s="953"/>
      <c r="W2414" s="953"/>
      <c r="X2414" s="1345">
        <f t="shared" ref="X2414:X2474" si="160">(U2414/R2414)</f>
        <v>0.99505872148043861</v>
      </c>
      <c r="Y2414" s="1345"/>
      <c r="Z2414" s="267"/>
      <c r="AA2414" s="268"/>
      <c r="AB2414" s="268"/>
      <c r="AC2414" s="269"/>
      <c r="AD2414" s="267">
        <f t="shared" si="149"/>
        <v>12126548.790000001</v>
      </c>
      <c r="AE2414" s="268"/>
      <c r="AF2414" s="268"/>
      <c r="AG2414" s="269"/>
    </row>
    <row r="2415" spans="1:33" s="29" customFormat="1" ht="13.5" customHeight="1" x14ac:dyDescent="0.2">
      <c r="A2415" s="102"/>
      <c r="B2415" s="102"/>
      <c r="C2415" s="1392"/>
      <c r="D2415" s="1392"/>
      <c r="E2415" s="110"/>
      <c r="F2415" s="122" t="s">
        <v>1199</v>
      </c>
      <c r="G2415" s="1717">
        <v>412</v>
      </c>
      <c r="H2415" s="1718"/>
      <c r="I2415" s="1542" t="s">
        <v>109</v>
      </c>
      <c r="J2415" s="1543"/>
      <c r="K2415" s="1543"/>
      <c r="L2415" s="1543"/>
      <c r="M2415" s="1543"/>
      <c r="N2415" s="1543"/>
      <c r="O2415" s="1543"/>
      <c r="P2415" s="1543"/>
      <c r="Q2415" s="1544"/>
      <c r="R2415" s="953">
        <f>R3379+R3401+R3422+R3443+R3466+R3487+R3508+R3533+R3555</f>
        <v>1846233</v>
      </c>
      <c r="S2415" s="953"/>
      <c r="T2415" s="953"/>
      <c r="U2415" s="953">
        <f>U3379+U3401+U3422+U3443+U3466+U3487+U3508+U3533+U3555</f>
        <v>1837172</v>
      </c>
      <c r="V2415" s="953"/>
      <c r="W2415" s="953"/>
      <c r="X2415" s="1345">
        <f t="shared" si="160"/>
        <v>0.99509216875659789</v>
      </c>
      <c r="Y2415" s="1345"/>
      <c r="Z2415" s="267"/>
      <c r="AA2415" s="268"/>
      <c r="AB2415" s="268"/>
      <c r="AC2415" s="269"/>
      <c r="AD2415" s="267">
        <f t="shared" si="149"/>
        <v>1837172</v>
      </c>
      <c r="AE2415" s="268"/>
      <c r="AF2415" s="268"/>
      <c r="AG2415" s="269"/>
    </row>
    <row r="2416" spans="1:33" s="29" customFormat="1" ht="13.5" customHeight="1" x14ac:dyDescent="0.2">
      <c r="A2416" s="102"/>
      <c r="B2416" s="102"/>
      <c r="C2416" s="1392"/>
      <c r="D2416" s="1392"/>
      <c r="E2416" s="110"/>
      <c r="F2416" s="122" t="s">
        <v>1200</v>
      </c>
      <c r="G2416" s="1717">
        <v>413</v>
      </c>
      <c r="H2416" s="1718"/>
      <c r="I2416" s="1542" t="s">
        <v>110</v>
      </c>
      <c r="J2416" s="1543"/>
      <c r="K2416" s="1543"/>
      <c r="L2416" s="1543"/>
      <c r="M2416" s="1543"/>
      <c r="N2416" s="1543"/>
      <c r="O2416" s="1543"/>
      <c r="P2416" s="1543"/>
      <c r="Q2416" s="1544"/>
      <c r="R2416" s="953">
        <f>R3402+R3423+R3444+R3509+R3556+R3534</f>
        <v>115000</v>
      </c>
      <c r="S2416" s="953"/>
      <c r="T2416" s="953"/>
      <c r="U2416" s="953">
        <f>U3402+U3423+U3444+U3509+U3556+U3534</f>
        <v>91114</v>
      </c>
      <c r="V2416" s="953"/>
      <c r="W2416" s="953"/>
      <c r="X2416" s="1345">
        <f t="shared" si="160"/>
        <v>0.79229565217391307</v>
      </c>
      <c r="Y2416" s="1345"/>
      <c r="Z2416" s="267"/>
      <c r="AA2416" s="268"/>
      <c r="AB2416" s="268"/>
      <c r="AC2416" s="269"/>
      <c r="AD2416" s="267">
        <f t="shared" si="149"/>
        <v>91114</v>
      </c>
      <c r="AE2416" s="268"/>
      <c r="AF2416" s="268"/>
      <c r="AG2416" s="269"/>
    </row>
    <row r="2417" spans="1:33" s="29" customFormat="1" ht="13.5" customHeight="1" x14ac:dyDescent="0.2">
      <c r="A2417" s="102"/>
      <c r="B2417" s="102"/>
      <c r="C2417" s="1368"/>
      <c r="D2417" s="1369"/>
      <c r="E2417" s="110"/>
      <c r="F2417" s="122" t="s">
        <v>1201</v>
      </c>
      <c r="G2417" s="1717">
        <v>414</v>
      </c>
      <c r="H2417" s="1718"/>
      <c r="I2417" s="1542" t="s">
        <v>111</v>
      </c>
      <c r="J2417" s="1543"/>
      <c r="K2417" s="1543"/>
      <c r="L2417" s="1543"/>
      <c r="M2417" s="1543"/>
      <c r="N2417" s="1543"/>
      <c r="O2417" s="1543"/>
      <c r="P2417" s="1543"/>
      <c r="Q2417" s="1543"/>
      <c r="R2417" s="953">
        <f>R3380+R3403+R3445+R3467+R3488+R3510+R3535+R3557+R3424</f>
        <v>242000</v>
      </c>
      <c r="S2417" s="953"/>
      <c r="T2417" s="953"/>
      <c r="U2417" s="953">
        <f>U3380+U3403+U3445+U3467+U3488+U3510+U3535+U3557+U3424</f>
        <v>111200</v>
      </c>
      <c r="V2417" s="953"/>
      <c r="W2417" s="953"/>
      <c r="X2417" s="1345">
        <f t="shared" si="160"/>
        <v>0.45950413223140496</v>
      </c>
      <c r="Y2417" s="1345"/>
      <c r="Z2417" s="267"/>
      <c r="AA2417" s="268"/>
      <c r="AB2417" s="268"/>
      <c r="AC2417" s="268"/>
      <c r="AD2417" s="267">
        <f t="shared" si="149"/>
        <v>111200</v>
      </c>
      <c r="AE2417" s="268"/>
      <c r="AF2417" s="268"/>
      <c r="AG2417" s="268"/>
    </row>
    <row r="2418" spans="1:33" s="29" customFormat="1" ht="13.5" customHeight="1" x14ac:dyDescent="0.2">
      <c r="A2418" s="102"/>
      <c r="B2418" s="102"/>
      <c r="C2418" s="262"/>
      <c r="D2418" s="262"/>
      <c r="E2418" s="110"/>
      <c r="F2418" s="106" t="s">
        <v>1202</v>
      </c>
      <c r="G2418" s="1384">
        <v>415</v>
      </c>
      <c r="H2418" s="1384"/>
      <c r="I2418" s="264" t="s">
        <v>112</v>
      </c>
      <c r="J2418" s="265"/>
      <c r="K2418" s="265"/>
      <c r="L2418" s="265"/>
      <c r="M2418" s="265"/>
      <c r="N2418" s="265"/>
      <c r="O2418" s="265"/>
      <c r="P2418" s="265"/>
      <c r="Q2418" s="266"/>
      <c r="R2418" s="953">
        <f>R3425+R3511+R3536</f>
        <v>275000</v>
      </c>
      <c r="S2418" s="953"/>
      <c r="T2418" s="953"/>
      <c r="U2418" s="953">
        <f>U3425+U3511+U3536</f>
        <v>131023.99</v>
      </c>
      <c r="V2418" s="953"/>
      <c r="W2418" s="953"/>
      <c r="X2418" s="1345">
        <f t="shared" si="160"/>
        <v>0.47645087272727277</v>
      </c>
      <c r="Y2418" s="1345"/>
      <c r="Z2418" s="267"/>
      <c r="AA2418" s="268"/>
      <c r="AB2418" s="268"/>
      <c r="AC2418" s="269"/>
      <c r="AD2418" s="267">
        <f t="shared" si="149"/>
        <v>131023.99</v>
      </c>
      <c r="AE2418" s="268"/>
      <c r="AF2418" s="268"/>
      <c r="AG2418" s="269"/>
    </row>
    <row r="2419" spans="1:33" s="29" customFormat="1" ht="13.5" customHeight="1" x14ac:dyDescent="0.2">
      <c r="A2419" s="102"/>
      <c r="B2419" s="102"/>
      <c r="C2419" s="262"/>
      <c r="D2419" s="262"/>
      <c r="E2419" s="110"/>
      <c r="F2419" s="106" t="s">
        <v>1212</v>
      </c>
      <c r="G2419" s="1384">
        <v>416</v>
      </c>
      <c r="H2419" s="1384"/>
      <c r="I2419" s="264" t="s">
        <v>327</v>
      </c>
      <c r="J2419" s="265"/>
      <c r="K2419" s="265"/>
      <c r="L2419" s="265"/>
      <c r="M2419" s="265"/>
      <c r="N2419" s="265"/>
      <c r="O2419" s="265"/>
      <c r="P2419" s="265"/>
      <c r="Q2419" s="266"/>
      <c r="R2419" s="953">
        <f>R3446+R3381+R3537</f>
        <v>0</v>
      </c>
      <c r="S2419" s="953"/>
      <c r="T2419" s="953"/>
      <c r="U2419" s="953">
        <f>U3446+U3381+U3537</f>
        <v>0</v>
      </c>
      <c r="V2419" s="953"/>
      <c r="W2419" s="953"/>
      <c r="X2419" s="1345">
        <v>0</v>
      </c>
      <c r="Y2419" s="1345"/>
      <c r="Z2419" s="267"/>
      <c r="AA2419" s="268"/>
      <c r="AB2419" s="268"/>
      <c r="AC2419" s="269"/>
      <c r="AD2419" s="267">
        <f t="shared" si="149"/>
        <v>0</v>
      </c>
      <c r="AE2419" s="268"/>
      <c r="AF2419" s="268"/>
      <c r="AG2419" s="269"/>
    </row>
    <row r="2420" spans="1:33" s="29" customFormat="1" ht="13.5" customHeight="1" x14ac:dyDescent="0.2">
      <c r="A2420" s="102"/>
      <c r="B2420" s="102"/>
      <c r="C2420" s="1392"/>
      <c r="D2420" s="1392"/>
      <c r="E2420" s="110"/>
      <c r="F2420" s="122" t="s">
        <v>1203</v>
      </c>
      <c r="G2420" s="1717">
        <v>421</v>
      </c>
      <c r="H2420" s="1718"/>
      <c r="I2420" s="264" t="s">
        <v>115</v>
      </c>
      <c r="J2420" s="265"/>
      <c r="K2420" s="265"/>
      <c r="L2420" s="265"/>
      <c r="M2420" s="265"/>
      <c r="N2420" s="265"/>
      <c r="O2420" s="265"/>
      <c r="P2420" s="265"/>
      <c r="Q2420" s="266"/>
      <c r="R2420" s="953">
        <f>R3382+R3404+R3426+R3447+R3468+R3489+R3512+R3538+R3558</f>
        <v>10896000</v>
      </c>
      <c r="S2420" s="953"/>
      <c r="T2420" s="953"/>
      <c r="U2420" s="953">
        <f>U3382+U3404+U3426+U3447+U3468+U3489+U3512+U3538+U3558</f>
        <v>9263536.5899999999</v>
      </c>
      <c r="V2420" s="953"/>
      <c r="W2420" s="953"/>
      <c r="X2420" s="1345">
        <f t="shared" si="160"/>
        <v>0.85017773403083696</v>
      </c>
      <c r="Y2420" s="1345"/>
      <c r="Z2420" s="267">
        <f>Z2575+Z2621</f>
        <v>1824.49</v>
      </c>
      <c r="AA2420" s="268"/>
      <c r="AB2420" s="268"/>
      <c r="AC2420" s="269"/>
      <c r="AD2420" s="267">
        <f t="shared" si="149"/>
        <v>9265361.0800000001</v>
      </c>
      <c r="AE2420" s="268"/>
      <c r="AF2420" s="268"/>
      <c r="AG2420" s="269"/>
    </row>
    <row r="2421" spans="1:33" s="29" customFormat="1" ht="13.5" customHeight="1" x14ac:dyDescent="0.2">
      <c r="A2421" s="102"/>
      <c r="B2421" s="102"/>
      <c r="C2421" s="1392"/>
      <c r="D2421" s="1392"/>
      <c r="E2421" s="110"/>
      <c r="F2421" s="122" t="s">
        <v>1204</v>
      </c>
      <c r="G2421" s="1717">
        <v>422</v>
      </c>
      <c r="H2421" s="1718"/>
      <c r="I2421" s="264" t="s">
        <v>116</v>
      </c>
      <c r="J2421" s="265"/>
      <c r="K2421" s="265"/>
      <c r="L2421" s="265"/>
      <c r="M2421" s="265"/>
      <c r="N2421" s="265"/>
      <c r="O2421" s="265"/>
      <c r="P2421" s="265"/>
      <c r="Q2421" s="266"/>
      <c r="R2421" s="953">
        <f>R3383+R3405+R3427+R3448+R3469+R3490+R3539+R3559</f>
        <v>869000</v>
      </c>
      <c r="S2421" s="953"/>
      <c r="T2421" s="953"/>
      <c r="U2421" s="953">
        <f>U3383+U3405+U3427+U3448+U3469+U3490+U3539+U3559</f>
        <v>698900.05</v>
      </c>
      <c r="V2421" s="953"/>
      <c r="W2421" s="953"/>
      <c r="X2421" s="1345">
        <f t="shared" si="160"/>
        <v>0.80425782508630617</v>
      </c>
      <c r="Y2421" s="1345"/>
      <c r="Z2421" s="267"/>
      <c r="AA2421" s="268"/>
      <c r="AB2421" s="268"/>
      <c r="AC2421" s="269"/>
      <c r="AD2421" s="267">
        <f t="shared" si="149"/>
        <v>698900.05</v>
      </c>
      <c r="AE2421" s="268"/>
      <c r="AF2421" s="268"/>
      <c r="AG2421" s="269"/>
    </row>
    <row r="2422" spans="1:33" s="29" customFormat="1" ht="13.5" customHeight="1" x14ac:dyDescent="0.2">
      <c r="A2422" s="102"/>
      <c r="B2422" s="102"/>
      <c r="C2422" s="1392"/>
      <c r="D2422" s="1392"/>
      <c r="E2422" s="110"/>
      <c r="F2422" s="122" t="s">
        <v>1205</v>
      </c>
      <c r="G2422" s="1717">
        <v>423</v>
      </c>
      <c r="H2422" s="1718"/>
      <c r="I2422" s="264" t="s">
        <v>117</v>
      </c>
      <c r="J2422" s="265"/>
      <c r="K2422" s="265"/>
      <c r="L2422" s="265"/>
      <c r="M2422" s="265"/>
      <c r="N2422" s="265"/>
      <c r="O2422" s="265"/>
      <c r="P2422" s="265"/>
      <c r="Q2422" s="266"/>
      <c r="R2422" s="953">
        <f>R3384+R3406+R3428+R3449+R3470+R3491+R3513+R3540+R3560</f>
        <v>29933980</v>
      </c>
      <c r="S2422" s="953"/>
      <c r="T2422" s="953"/>
      <c r="U2422" s="953">
        <f>U3384+U3406+U3428+U3449+U3470+U3491+U3513+U3540+U3560</f>
        <v>26981598.959999997</v>
      </c>
      <c r="V2422" s="953"/>
      <c r="W2422" s="953"/>
      <c r="X2422" s="1345">
        <f t="shared" si="160"/>
        <v>0.90137024745790562</v>
      </c>
      <c r="Y2422" s="1345"/>
      <c r="Z2422" s="267">
        <f>Z2576</f>
        <v>100000</v>
      </c>
      <c r="AA2422" s="268"/>
      <c r="AB2422" s="268"/>
      <c r="AC2422" s="269"/>
      <c r="AD2422" s="267">
        <f t="shared" si="149"/>
        <v>27081598.959999997</v>
      </c>
      <c r="AE2422" s="268"/>
      <c r="AF2422" s="268"/>
      <c r="AG2422" s="269"/>
    </row>
    <row r="2423" spans="1:33" s="29" customFormat="1" ht="13.5" customHeight="1" x14ac:dyDescent="0.2">
      <c r="A2423" s="102"/>
      <c r="B2423" s="102"/>
      <c r="C2423" s="1392"/>
      <c r="D2423" s="1392"/>
      <c r="E2423" s="110"/>
      <c r="F2423" s="122" t="s">
        <v>1206</v>
      </c>
      <c r="G2423" s="1717">
        <v>424</v>
      </c>
      <c r="H2423" s="1718"/>
      <c r="I2423" s="264" t="s">
        <v>118</v>
      </c>
      <c r="J2423" s="265"/>
      <c r="K2423" s="265"/>
      <c r="L2423" s="265"/>
      <c r="M2423" s="265"/>
      <c r="N2423" s="265"/>
      <c r="O2423" s="265"/>
      <c r="P2423" s="265"/>
      <c r="Q2423" s="266"/>
      <c r="R2423" s="953">
        <f>R3385+R3450+R3471+R3492+R3514+R3561</f>
        <v>1452000</v>
      </c>
      <c r="S2423" s="953"/>
      <c r="T2423" s="953"/>
      <c r="U2423" s="953">
        <f>U3385+U3450+U3471+U3492+U3514+U3561</f>
        <v>1012500</v>
      </c>
      <c r="V2423" s="953"/>
      <c r="W2423" s="953"/>
      <c r="X2423" s="1345">
        <f t="shared" si="160"/>
        <v>0.6973140495867769</v>
      </c>
      <c r="Y2423" s="1345"/>
      <c r="Z2423" s="267">
        <f>Z2577</f>
        <v>0</v>
      </c>
      <c r="AA2423" s="268"/>
      <c r="AB2423" s="268"/>
      <c r="AC2423" s="269"/>
      <c r="AD2423" s="267">
        <f t="shared" si="149"/>
        <v>1012500</v>
      </c>
      <c r="AE2423" s="268"/>
      <c r="AF2423" s="268"/>
      <c r="AG2423" s="269"/>
    </row>
    <row r="2424" spans="1:33" s="29" customFormat="1" ht="13.5" customHeight="1" x14ac:dyDescent="0.2">
      <c r="A2424" s="102"/>
      <c r="B2424" s="102"/>
      <c r="C2424" s="1392"/>
      <c r="D2424" s="1392"/>
      <c r="E2424" s="110"/>
      <c r="F2424" s="122" t="s">
        <v>1207</v>
      </c>
      <c r="G2424" s="1717">
        <v>425</v>
      </c>
      <c r="H2424" s="1718"/>
      <c r="I2424" s="264" t="s">
        <v>119</v>
      </c>
      <c r="J2424" s="265"/>
      <c r="K2424" s="265"/>
      <c r="L2424" s="265"/>
      <c r="M2424" s="265"/>
      <c r="N2424" s="265"/>
      <c r="O2424" s="265"/>
      <c r="P2424" s="265"/>
      <c r="Q2424" s="266"/>
      <c r="R2424" s="953">
        <f>R3386+R3407+R3429+R3451+R3472+R3493+R3515+R3541+R3562</f>
        <v>15865520</v>
      </c>
      <c r="S2424" s="953"/>
      <c r="T2424" s="953"/>
      <c r="U2424" s="953">
        <f>U3386+U3407+U3429+U3451+U3472+U3493+U3515+U3541+U3562</f>
        <v>13882271.34</v>
      </c>
      <c r="V2424" s="953"/>
      <c r="W2424" s="953"/>
      <c r="X2424" s="1345">
        <f t="shared" si="160"/>
        <v>0.87499630267397477</v>
      </c>
      <c r="Y2424" s="1345"/>
      <c r="Z2424" s="267">
        <f>Z2554</f>
        <v>80751.070000000007</v>
      </c>
      <c r="AA2424" s="268"/>
      <c r="AB2424" s="268"/>
      <c r="AC2424" s="269"/>
      <c r="AD2424" s="267">
        <f t="shared" si="149"/>
        <v>13963022.41</v>
      </c>
      <c r="AE2424" s="268"/>
      <c r="AF2424" s="268"/>
      <c r="AG2424" s="269"/>
    </row>
    <row r="2425" spans="1:33" s="29" customFormat="1" ht="13.5" customHeight="1" x14ac:dyDescent="0.2">
      <c r="A2425" s="102"/>
      <c r="B2425" s="102"/>
      <c r="C2425" s="1392"/>
      <c r="D2425" s="1392"/>
      <c r="E2425" s="110"/>
      <c r="F2425" s="122" t="s">
        <v>1208</v>
      </c>
      <c r="G2425" s="1717">
        <v>426</v>
      </c>
      <c r="H2425" s="1718"/>
      <c r="I2425" s="264" t="s">
        <v>120</v>
      </c>
      <c r="J2425" s="265"/>
      <c r="K2425" s="265"/>
      <c r="L2425" s="265"/>
      <c r="M2425" s="265"/>
      <c r="N2425" s="265"/>
      <c r="O2425" s="265"/>
      <c r="P2425" s="265"/>
      <c r="Q2425" s="266"/>
      <c r="R2425" s="953">
        <f>R3387+R3408+R3430+R3452+R3473+R3494+R3516+R3542+R3563</f>
        <v>8107000</v>
      </c>
      <c r="S2425" s="953"/>
      <c r="T2425" s="953"/>
      <c r="U2425" s="953">
        <f>U3387+U3408+U3430+U3452+U3473+U3494+U3516+U3542+U3563</f>
        <v>7168420.9899999993</v>
      </c>
      <c r="V2425" s="953"/>
      <c r="W2425" s="953"/>
      <c r="X2425" s="1345">
        <f t="shared" si="160"/>
        <v>0.88422609966695442</v>
      </c>
      <c r="Y2425" s="1345"/>
      <c r="Z2425" s="267"/>
      <c r="AA2425" s="268"/>
      <c r="AB2425" s="268"/>
      <c r="AC2425" s="269"/>
      <c r="AD2425" s="267">
        <f t="shared" si="149"/>
        <v>7168420.9899999993</v>
      </c>
      <c r="AE2425" s="268"/>
      <c r="AF2425" s="268"/>
      <c r="AG2425" s="269"/>
    </row>
    <row r="2426" spans="1:33" s="29" customFormat="1" ht="15" customHeight="1" x14ac:dyDescent="0.2">
      <c r="A2426" s="102"/>
      <c r="B2426" s="102"/>
      <c r="C2426" s="1368"/>
      <c r="D2426" s="1369"/>
      <c r="E2426" s="110"/>
      <c r="F2426" s="122" t="s">
        <v>1209</v>
      </c>
      <c r="G2426" s="1717">
        <v>481</v>
      </c>
      <c r="H2426" s="1718"/>
      <c r="I2426" s="264" t="s">
        <v>130</v>
      </c>
      <c r="J2426" s="265"/>
      <c r="K2426" s="265"/>
      <c r="L2426" s="265"/>
      <c r="M2426" s="265"/>
      <c r="N2426" s="265"/>
      <c r="O2426" s="265"/>
      <c r="P2426" s="265"/>
      <c r="Q2426" s="265"/>
      <c r="R2426" s="953">
        <f>R3495+R3517+R3543+R3564</f>
        <v>1171000</v>
      </c>
      <c r="S2426" s="953"/>
      <c r="T2426" s="953"/>
      <c r="U2426" s="953">
        <f>U3495+U3517+U3543+U3564</f>
        <v>1129323.67</v>
      </c>
      <c r="V2426" s="953"/>
      <c r="W2426" s="953"/>
      <c r="X2426" s="1345">
        <f t="shared" si="160"/>
        <v>0.96440962425277532</v>
      </c>
      <c r="Y2426" s="1345"/>
      <c r="Z2426" s="267"/>
      <c r="AA2426" s="268"/>
      <c r="AB2426" s="268"/>
      <c r="AC2426" s="268"/>
      <c r="AD2426" s="267">
        <f t="shared" si="149"/>
        <v>1129323.67</v>
      </c>
      <c r="AE2426" s="268"/>
      <c r="AF2426" s="268"/>
      <c r="AG2426" s="268"/>
    </row>
    <row r="2427" spans="1:33" s="29" customFormat="1" ht="13.5" customHeight="1" x14ac:dyDescent="0.2">
      <c r="A2427" s="102"/>
      <c r="B2427" s="102"/>
      <c r="C2427" s="1392"/>
      <c r="D2427" s="1392"/>
      <c r="E2427" s="110"/>
      <c r="F2427" s="122" t="s">
        <v>1210</v>
      </c>
      <c r="G2427" s="1717">
        <v>482</v>
      </c>
      <c r="H2427" s="1718"/>
      <c r="I2427" s="264" t="s">
        <v>131</v>
      </c>
      <c r="J2427" s="265"/>
      <c r="K2427" s="265"/>
      <c r="L2427" s="265"/>
      <c r="M2427" s="265"/>
      <c r="N2427" s="265"/>
      <c r="O2427" s="265"/>
      <c r="P2427" s="265"/>
      <c r="Q2427" s="266"/>
      <c r="R2427" s="953">
        <f>R3388+R3409+R3431+R3453+R3474+R3496+R3518+R3565</f>
        <v>906000</v>
      </c>
      <c r="S2427" s="953"/>
      <c r="T2427" s="953"/>
      <c r="U2427" s="953">
        <f>U3388+U3409+U3431+U3453+U3474+U3496+U3518+U3565</f>
        <v>633574.63</v>
      </c>
      <c r="V2427" s="953"/>
      <c r="W2427" s="953"/>
      <c r="X2427" s="1345">
        <f t="shared" si="160"/>
        <v>0.69930974613686536</v>
      </c>
      <c r="Y2427" s="1345"/>
      <c r="Z2427" s="267"/>
      <c r="AA2427" s="268"/>
      <c r="AB2427" s="268"/>
      <c r="AC2427" s="269"/>
      <c r="AD2427" s="267">
        <f t="shared" si="149"/>
        <v>633574.63</v>
      </c>
      <c r="AE2427" s="268"/>
      <c r="AF2427" s="268"/>
      <c r="AG2427" s="269"/>
    </row>
    <row r="2428" spans="1:33" s="29" customFormat="1" ht="13.5" customHeight="1" x14ac:dyDescent="0.2">
      <c r="A2428" s="102"/>
      <c r="B2428" s="102"/>
      <c r="C2428" s="1392"/>
      <c r="D2428" s="1392"/>
      <c r="E2428" s="110"/>
      <c r="F2428" s="122" t="s">
        <v>1211</v>
      </c>
      <c r="G2428" s="1717">
        <v>512</v>
      </c>
      <c r="H2428" s="1718"/>
      <c r="I2428" s="264" t="s">
        <v>139</v>
      </c>
      <c r="J2428" s="265"/>
      <c r="K2428" s="265"/>
      <c r="L2428" s="265"/>
      <c r="M2428" s="265"/>
      <c r="N2428" s="265"/>
      <c r="O2428" s="265"/>
      <c r="P2428" s="265"/>
      <c r="Q2428" s="266"/>
      <c r="R2428" s="953">
        <f>R3389+R3410+R3432+R3454+R3475+R3497+R3519+R3544+R3566</f>
        <v>2095377</v>
      </c>
      <c r="S2428" s="953"/>
      <c r="T2428" s="953"/>
      <c r="U2428" s="953">
        <f>U3389+U3410+U3432+U3454+U3475+U3497+U3519+U3544+U3566</f>
        <v>1359576.71</v>
      </c>
      <c r="V2428" s="953"/>
      <c r="W2428" s="953"/>
      <c r="X2428" s="1345">
        <f t="shared" si="160"/>
        <v>0.64884586878638062</v>
      </c>
      <c r="Y2428" s="1345"/>
      <c r="Z2428" s="267"/>
      <c r="AA2428" s="268"/>
      <c r="AB2428" s="268"/>
      <c r="AC2428" s="269"/>
      <c r="AD2428" s="267">
        <f t="shared" si="149"/>
        <v>1359576.71</v>
      </c>
      <c r="AE2428" s="268"/>
      <c r="AF2428" s="268"/>
      <c r="AG2428" s="269"/>
    </row>
    <row r="2429" spans="1:33" s="29" customFormat="1" ht="13.5" customHeight="1" x14ac:dyDescent="0.2">
      <c r="A2429" s="102"/>
      <c r="B2429" s="102"/>
      <c r="C2429" s="262"/>
      <c r="D2429" s="262"/>
      <c r="E2429" s="110"/>
      <c r="F2429" s="106"/>
      <c r="G2429" s="1392"/>
      <c r="H2429" s="1392"/>
      <c r="I2429" s="264" t="s">
        <v>618</v>
      </c>
      <c r="J2429" s="265"/>
      <c r="K2429" s="265"/>
      <c r="L2429" s="265"/>
      <c r="M2429" s="265"/>
      <c r="N2429" s="265"/>
      <c r="O2429" s="265"/>
      <c r="P2429" s="265"/>
      <c r="Q2429" s="266"/>
      <c r="R2429" s="953"/>
      <c r="S2429" s="953"/>
      <c r="T2429" s="953"/>
      <c r="U2429" s="953"/>
      <c r="V2429" s="953"/>
      <c r="W2429" s="953"/>
      <c r="X2429" s="268"/>
      <c r="Y2429" s="268"/>
      <c r="Z2429" s="267"/>
      <c r="AA2429" s="268"/>
      <c r="AB2429" s="268"/>
      <c r="AC2429" s="269"/>
      <c r="AD2429" s="267">
        <f t="shared" si="149"/>
        <v>0</v>
      </c>
      <c r="AE2429" s="268"/>
      <c r="AF2429" s="268"/>
      <c r="AG2429" s="269"/>
    </row>
    <row r="2430" spans="1:33" s="29" customFormat="1" ht="13.5" customHeight="1" x14ac:dyDescent="0.2">
      <c r="A2430" s="102"/>
      <c r="B2430" s="102"/>
      <c r="C2430" s="262"/>
      <c r="D2430" s="262"/>
      <c r="E2430" s="110"/>
      <c r="F2430" s="106"/>
      <c r="G2430" s="263" t="s">
        <v>313</v>
      </c>
      <c r="H2430" s="263"/>
      <c r="I2430" s="264" t="s">
        <v>314</v>
      </c>
      <c r="J2430" s="265"/>
      <c r="K2430" s="265"/>
      <c r="L2430" s="265"/>
      <c r="M2430" s="265"/>
      <c r="N2430" s="265"/>
      <c r="O2430" s="265"/>
      <c r="P2430" s="265"/>
      <c r="Q2430" s="266"/>
      <c r="R2430" s="953">
        <v>85020877</v>
      </c>
      <c r="S2430" s="953"/>
      <c r="T2430" s="953"/>
      <c r="U2430" s="953">
        <v>75486761.719999999</v>
      </c>
      <c r="V2430" s="953"/>
      <c r="W2430" s="953"/>
      <c r="X2430" s="1345">
        <f t="shared" si="160"/>
        <v>0.88786148042203794</v>
      </c>
      <c r="Y2430" s="1345"/>
      <c r="Z2430" s="267"/>
      <c r="AA2430" s="268"/>
      <c r="AB2430" s="268"/>
      <c r="AC2430" s="269"/>
      <c r="AD2430" s="267">
        <f t="shared" si="149"/>
        <v>75486761.719999999</v>
      </c>
      <c r="AE2430" s="268"/>
      <c r="AF2430" s="268"/>
      <c r="AG2430" s="269"/>
    </row>
    <row r="2431" spans="1:33" s="29" customFormat="1" ht="13.5" customHeight="1" x14ac:dyDescent="0.2">
      <c r="A2431" s="43"/>
      <c r="B2431" s="43"/>
      <c r="C2431" s="971"/>
      <c r="D2431" s="971"/>
      <c r="E2431" s="53"/>
      <c r="F2431" s="42"/>
      <c r="G2431" s="981" t="s">
        <v>580</v>
      </c>
      <c r="H2431" s="981"/>
      <c r="I2431" s="961" t="s">
        <v>592</v>
      </c>
      <c r="J2431" s="962"/>
      <c r="K2431" s="962"/>
      <c r="L2431" s="962"/>
      <c r="M2431" s="962"/>
      <c r="N2431" s="962"/>
      <c r="O2431" s="962"/>
      <c r="P2431" s="962"/>
      <c r="Q2431" s="963"/>
      <c r="R2431" s="980"/>
      <c r="S2431" s="980"/>
      <c r="T2431" s="980"/>
      <c r="U2431" s="964"/>
      <c r="V2431" s="964"/>
      <c r="W2431" s="964"/>
      <c r="X2431" s="855"/>
      <c r="Y2431" s="856"/>
      <c r="Z2431" s="854">
        <f>Z2561</f>
        <v>80751.070000000007</v>
      </c>
      <c r="AA2431" s="855"/>
      <c r="AB2431" s="855"/>
      <c r="AC2431" s="855"/>
      <c r="AD2431" s="855">
        <f t="shared" si="149"/>
        <v>80751.070000000007</v>
      </c>
      <c r="AE2431" s="855"/>
      <c r="AF2431" s="855"/>
      <c r="AG2431" s="856"/>
    </row>
    <row r="2432" spans="1:33" s="29" customFormat="1" ht="13.5" customHeight="1" x14ac:dyDescent="0.2">
      <c r="A2432" s="102"/>
      <c r="B2432" s="102"/>
      <c r="C2432" s="1393"/>
      <c r="D2432" s="1394"/>
      <c r="E2432" s="110"/>
      <c r="F2432" s="106"/>
      <c r="G2432" s="995" t="s">
        <v>709</v>
      </c>
      <c r="H2432" s="996"/>
      <c r="I2432" s="264" t="s">
        <v>710</v>
      </c>
      <c r="J2432" s="265"/>
      <c r="K2432" s="265"/>
      <c r="L2432" s="265"/>
      <c r="M2432" s="265"/>
      <c r="N2432" s="265"/>
      <c r="O2432" s="265"/>
      <c r="P2432" s="265"/>
      <c r="Q2432" s="265"/>
      <c r="R2432" s="953"/>
      <c r="S2432" s="953"/>
      <c r="T2432" s="953"/>
      <c r="U2432" s="953"/>
      <c r="V2432" s="953"/>
      <c r="W2432" s="953"/>
      <c r="X2432" s="268"/>
      <c r="Y2432" s="268"/>
      <c r="Z2432" s="267"/>
      <c r="AA2432" s="268"/>
      <c r="AB2432" s="268"/>
      <c r="AC2432" s="268"/>
      <c r="AD2432" s="267">
        <f t="shared" si="149"/>
        <v>0</v>
      </c>
      <c r="AE2432" s="268"/>
      <c r="AF2432" s="268"/>
      <c r="AG2432" s="268"/>
    </row>
    <row r="2433" spans="1:33" s="29" customFormat="1" ht="13.5" customHeight="1" x14ac:dyDescent="0.2">
      <c r="A2433" s="102"/>
      <c r="B2433" s="102"/>
      <c r="C2433" s="1393"/>
      <c r="D2433" s="1394"/>
      <c r="E2433" s="110"/>
      <c r="F2433" s="106"/>
      <c r="G2433" s="995" t="s">
        <v>361</v>
      </c>
      <c r="H2433" s="996"/>
      <c r="I2433" s="264" t="s">
        <v>1987</v>
      </c>
      <c r="J2433" s="265"/>
      <c r="K2433" s="265"/>
      <c r="L2433" s="265"/>
      <c r="M2433" s="265"/>
      <c r="N2433" s="265"/>
      <c r="O2433" s="265"/>
      <c r="P2433" s="265"/>
      <c r="Q2433" s="265"/>
      <c r="R2433" s="953">
        <v>940000</v>
      </c>
      <c r="S2433" s="953"/>
      <c r="T2433" s="953"/>
      <c r="U2433" s="953">
        <v>940000</v>
      </c>
      <c r="V2433" s="953"/>
      <c r="W2433" s="953"/>
      <c r="X2433" s="268"/>
      <c r="Y2433" s="268"/>
      <c r="Z2433" s="267"/>
      <c r="AA2433" s="268"/>
      <c r="AB2433" s="268"/>
      <c r="AC2433" s="268"/>
      <c r="AD2433" s="267">
        <f t="shared" ref="AD2433" si="161">U2433+Z2433</f>
        <v>940000</v>
      </c>
      <c r="AE2433" s="268"/>
      <c r="AF2433" s="268"/>
      <c r="AG2433" s="268"/>
    </row>
    <row r="2434" spans="1:33" s="29" customFormat="1" ht="13.5" customHeight="1" x14ac:dyDescent="0.2">
      <c r="A2434" s="104"/>
      <c r="B2434" s="104"/>
      <c r="C2434" s="971"/>
      <c r="D2434" s="971"/>
      <c r="E2434" s="53"/>
      <c r="F2434" s="42"/>
      <c r="G2434" s="263" t="s">
        <v>589</v>
      </c>
      <c r="H2434" s="263"/>
      <c r="I2434" s="1542" t="s">
        <v>2630</v>
      </c>
      <c r="J2434" s="1543"/>
      <c r="K2434" s="1543"/>
      <c r="L2434" s="1543"/>
      <c r="M2434" s="1543"/>
      <c r="N2434" s="1543"/>
      <c r="O2434" s="1543"/>
      <c r="P2434" s="1543"/>
      <c r="Q2434" s="1544"/>
      <c r="R2434" s="1593"/>
      <c r="S2434" s="1593"/>
      <c r="T2434" s="1593"/>
      <c r="U2434" s="964"/>
      <c r="V2434" s="964"/>
      <c r="W2434" s="964"/>
      <c r="X2434" s="855"/>
      <c r="Y2434" s="856"/>
      <c r="Z2434" s="267">
        <f>Z2585+Z2633</f>
        <v>101824.48999999999</v>
      </c>
      <c r="AA2434" s="268"/>
      <c r="AB2434" s="268"/>
      <c r="AC2434" s="269"/>
      <c r="AD2434" s="854">
        <f t="shared" si="149"/>
        <v>101824.48999999999</v>
      </c>
      <c r="AE2434" s="855"/>
      <c r="AF2434" s="855"/>
      <c r="AG2434" s="856"/>
    </row>
    <row r="2435" spans="1:33" s="29" customFormat="1" ht="13.5" customHeight="1" x14ac:dyDescent="0.2">
      <c r="A2435" s="102"/>
      <c r="B2435" s="102"/>
      <c r="C2435" s="262"/>
      <c r="D2435" s="262"/>
      <c r="E2435" s="110"/>
      <c r="F2435" s="106"/>
      <c r="G2435" s="1392"/>
      <c r="H2435" s="1392"/>
      <c r="I2435" s="1034" t="s">
        <v>795</v>
      </c>
      <c r="J2435" s="1035"/>
      <c r="K2435" s="1035"/>
      <c r="L2435" s="1035"/>
      <c r="M2435" s="1035"/>
      <c r="N2435" s="1035"/>
      <c r="O2435" s="1035"/>
      <c r="P2435" s="1035"/>
      <c r="Q2435" s="1036"/>
      <c r="R2435" s="1401">
        <f>SUM(R2430:T2434)</f>
        <v>85960877</v>
      </c>
      <c r="S2435" s="1401"/>
      <c r="T2435" s="1401"/>
      <c r="U2435" s="1401">
        <f>SUM(U2430:W2434)</f>
        <v>76426761.719999999</v>
      </c>
      <c r="V2435" s="1401"/>
      <c r="W2435" s="1401"/>
      <c r="X2435" s="1386">
        <f t="shared" si="160"/>
        <v>0.88908773836730404</v>
      </c>
      <c r="Y2435" s="1386"/>
      <c r="Z2435" s="991">
        <f>Z2431+Z2432+Z2433+Z2434</f>
        <v>182575.56</v>
      </c>
      <c r="AA2435" s="992"/>
      <c r="AB2435" s="992"/>
      <c r="AC2435" s="993"/>
      <c r="AD2435" s="991">
        <f t="shared" si="149"/>
        <v>76609337.280000001</v>
      </c>
      <c r="AE2435" s="992"/>
      <c r="AF2435" s="992"/>
      <c r="AG2435" s="993"/>
    </row>
    <row r="2436" spans="1:33" s="29" customFormat="1" ht="13.5" customHeight="1" x14ac:dyDescent="0.2">
      <c r="A2436" s="107"/>
      <c r="B2436" s="90" t="s">
        <v>622</v>
      </c>
      <c r="C2436" s="1548"/>
      <c r="D2436" s="1548"/>
      <c r="E2436" s="91"/>
      <c r="F2436" s="79"/>
      <c r="G2436" s="1549"/>
      <c r="H2436" s="1549"/>
      <c r="I2436" s="1613" t="s">
        <v>623</v>
      </c>
      <c r="J2436" s="1614"/>
      <c r="K2436" s="1614"/>
      <c r="L2436" s="1614"/>
      <c r="M2436" s="1614"/>
      <c r="N2436" s="1614"/>
      <c r="O2436" s="1614"/>
      <c r="P2436" s="1614"/>
      <c r="Q2436" s="1615"/>
      <c r="R2436" s="1822"/>
      <c r="S2436" s="1822"/>
      <c r="T2436" s="1822"/>
      <c r="U2436" s="1671"/>
      <c r="V2436" s="1671"/>
      <c r="W2436" s="1671"/>
      <c r="X2436" s="1672"/>
      <c r="Y2436" s="1673"/>
      <c r="Z2436" s="1674"/>
      <c r="AA2436" s="1675"/>
      <c r="AB2436" s="1675"/>
      <c r="AC2436" s="1676"/>
      <c r="AD2436" s="1677"/>
      <c r="AE2436" s="1672"/>
      <c r="AF2436" s="1672"/>
      <c r="AG2436" s="1673"/>
    </row>
    <row r="2437" spans="1:33" s="29" customFormat="1" ht="13.5" customHeight="1" x14ac:dyDescent="0.2">
      <c r="A2437" s="104"/>
      <c r="B2437" s="92"/>
      <c r="C2437" s="1565" t="s">
        <v>624</v>
      </c>
      <c r="D2437" s="1565"/>
      <c r="E2437" s="86"/>
      <c r="F2437" s="105"/>
      <c r="G2437" s="1566"/>
      <c r="H2437" s="1566"/>
      <c r="I2437" s="958" t="s">
        <v>625</v>
      </c>
      <c r="J2437" s="959"/>
      <c r="K2437" s="959"/>
      <c r="L2437" s="959"/>
      <c r="M2437" s="959"/>
      <c r="N2437" s="959"/>
      <c r="O2437" s="959"/>
      <c r="P2437" s="959"/>
      <c r="Q2437" s="960"/>
      <c r="R2437" s="973"/>
      <c r="S2437" s="973"/>
      <c r="T2437" s="973"/>
      <c r="U2437" s="964"/>
      <c r="V2437" s="964"/>
      <c r="W2437" s="964"/>
      <c r="X2437" s="855"/>
      <c r="Y2437" s="856"/>
      <c r="Z2437" s="851"/>
      <c r="AA2437" s="852"/>
      <c r="AB2437" s="852"/>
      <c r="AC2437" s="853"/>
      <c r="AD2437" s="854"/>
      <c r="AE2437" s="855"/>
      <c r="AF2437" s="855"/>
      <c r="AG2437" s="856"/>
    </row>
    <row r="2438" spans="1:33" s="29" customFormat="1" ht="13.5" customHeight="1" x14ac:dyDescent="0.2">
      <c r="A2438" s="104"/>
      <c r="B2438" s="92"/>
      <c r="C2438" s="1578"/>
      <c r="D2438" s="1578"/>
      <c r="E2438" s="53">
        <v>160</v>
      </c>
      <c r="F2438" s="42"/>
      <c r="G2438" s="972"/>
      <c r="H2438" s="972"/>
      <c r="I2438" s="961" t="s">
        <v>572</v>
      </c>
      <c r="J2438" s="962"/>
      <c r="K2438" s="962"/>
      <c r="L2438" s="962"/>
      <c r="M2438" s="962"/>
      <c r="N2438" s="962"/>
      <c r="O2438" s="962"/>
      <c r="P2438" s="962"/>
      <c r="Q2438" s="963"/>
      <c r="R2438" s="980"/>
      <c r="S2438" s="980"/>
      <c r="T2438" s="980"/>
      <c r="U2438" s="964"/>
      <c r="V2438" s="964"/>
      <c r="W2438" s="964"/>
      <c r="X2438" s="855"/>
      <c r="Y2438" s="856"/>
      <c r="Z2438" s="851"/>
      <c r="AA2438" s="852"/>
      <c r="AB2438" s="852"/>
      <c r="AC2438" s="853"/>
      <c r="AD2438" s="854"/>
      <c r="AE2438" s="855"/>
      <c r="AF2438" s="855"/>
      <c r="AG2438" s="856"/>
    </row>
    <row r="2439" spans="1:33" s="29" customFormat="1" ht="13.5" customHeight="1" x14ac:dyDescent="0.2">
      <c r="A2439" s="104"/>
      <c r="B2439" s="93"/>
      <c r="C2439" s="971"/>
      <c r="D2439" s="971"/>
      <c r="E2439" s="53"/>
      <c r="F2439" s="42"/>
      <c r="G2439" s="972">
        <v>411</v>
      </c>
      <c r="H2439" s="972"/>
      <c r="I2439" s="961" t="s">
        <v>108</v>
      </c>
      <c r="J2439" s="962"/>
      <c r="K2439" s="962"/>
      <c r="L2439" s="962"/>
      <c r="M2439" s="962"/>
      <c r="N2439" s="962"/>
      <c r="O2439" s="962"/>
      <c r="P2439" s="962"/>
      <c r="Q2439" s="963"/>
      <c r="R2439" s="964">
        <v>1015419</v>
      </c>
      <c r="S2439" s="964"/>
      <c r="T2439" s="964"/>
      <c r="U2439" s="964">
        <v>1015372.03</v>
      </c>
      <c r="V2439" s="964"/>
      <c r="W2439" s="964"/>
      <c r="X2439" s="852">
        <f t="shared" si="160"/>
        <v>0.99995374323308905</v>
      </c>
      <c r="Y2439" s="853"/>
      <c r="Z2439" s="851"/>
      <c r="AA2439" s="852"/>
      <c r="AB2439" s="852"/>
      <c r="AC2439" s="853"/>
      <c r="AD2439" s="854">
        <f t="shared" ref="AD2439:AD2450" si="162">U2439+AA2439</f>
        <v>1015372.03</v>
      </c>
      <c r="AE2439" s="855"/>
      <c r="AF2439" s="855"/>
      <c r="AG2439" s="856"/>
    </row>
    <row r="2440" spans="1:33" s="29" customFormat="1" ht="13.5" customHeight="1" x14ac:dyDescent="0.2">
      <c r="A2440" s="104"/>
      <c r="B2440" s="93"/>
      <c r="C2440" s="971"/>
      <c r="D2440" s="971"/>
      <c r="E2440" s="53"/>
      <c r="F2440" s="42"/>
      <c r="G2440" s="972">
        <v>412</v>
      </c>
      <c r="H2440" s="972"/>
      <c r="I2440" s="961" t="s">
        <v>109</v>
      </c>
      <c r="J2440" s="962"/>
      <c r="K2440" s="962"/>
      <c r="L2440" s="962"/>
      <c r="M2440" s="962"/>
      <c r="N2440" s="962"/>
      <c r="O2440" s="962"/>
      <c r="P2440" s="962"/>
      <c r="Q2440" s="963"/>
      <c r="R2440" s="964">
        <v>153830</v>
      </c>
      <c r="S2440" s="964"/>
      <c r="T2440" s="964"/>
      <c r="U2440" s="964">
        <v>153828.84</v>
      </c>
      <c r="V2440" s="964"/>
      <c r="W2440" s="964"/>
      <c r="X2440" s="852">
        <f t="shared" si="160"/>
        <v>0.99999245920821689</v>
      </c>
      <c r="Y2440" s="853"/>
      <c r="Z2440" s="851"/>
      <c r="AA2440" s="852"/>
      <c r="AB2440" s="852"/>
      <c r="AC2440" s="853"/>
      <c r="AD2440" s="854">
        <f t="shared" si="162"/>
        <v>153828.84</v>
      </c>
      <c r="AE2440" s="855"/>
      <c r="AF2440" s="855"/>
      <c r="AG2440" s="856"/>
    </row>
    <row r="2441" spans="1:33" s="29" customFormat="1" ht="13.5" customHeight="1" x14ac:dyDescent="0.2">
      <c r="A2441" s="104"/>
      <c r="B2441" s="93"/>
      <c r="C2441" s="971"/>
      <c r="D2441" s="971"/>
      <c r="E2441" s="53"/>
      <c r="F2441" s="42"/>
      <c r="G2441" s="972">
        <v>414</v>
      </c>
      <c r="H2441" s="972"/>
      <c r="I2441" s="961" t="s">
        <v>111</v>
      </c>
      <c r="J2441" s="962"/>
      <c r="K2441" s="962"/>
      <c r="L2441" s="962"/>
      <c r="M2441" s="962"/>
      <c r="N2441" s="962"/>
      <c r="O2441" s="962"/>
      <c r="P2441" s="962"/>
      <c r="Q2441" s="963"/>
      <c r="R2441" s="964">
        <v>20000</v>
      </c>
      <c r="S2441" s="964"/>
      <c r="T2441" s="964"/>
      <c r="U2441" s="964">
        <v>19000</v>
      </c>
      <c r="V2441" s="964"/>
      <c r="W2441" s="964"/>
      <c r="X2441" s="852">
        <f t="shared" si="160"/>
        <v>0.95</v>
      </c>
      <c r="Y2441" s="853"/>
      <c r="Z2441" s="851"/>
      <c r="AA2441" s="852"/>
      <c r="AB2441" s="852"/>
      <c r="AC2441" s="853"/>
      <c r="AD2441" s="854">
        <f t="shared" si="162"/>
        <v>19000</v>
      </c>
      <c r="AE2441" s="855"/>
      <c r="AF2441" s="855"/>
      <c r="AG2441" s="856"/>
    </row>
    <row r="2442" spans="1:33" s="29" customFormat="1" ht="13.5" customHeight="1" x14ac:dyDescent="0.2">
      <c r="A2442" s="104"/>
      <c r="B2442" s="104"/>
      <c r="C2442" s="971"/>
      <c r="D2442" s="971"/>
      <c r="E2442" s="53"/>
      <c r="F2442" s="42"/>
      <c r="G2442" s="972">
        <v>416</v>
      </c>
      <c r="H2442" s="972"/>
      <c r="I2442" s="961" t="s">
        <v>327</v>
      </c>
      <c r="J2442" s="962"/>
      <c r="K2442" s="962"/>
      <c r="L2442" s="962"/>
      <c r="M2442" s="962"/>
      <c r="N2442" s="962"/>
      <c r="O2442" s="962"/>
      <c r="P2442" s="962"/>
      <c r="Q2442" s="963"/>
      <c r="R2442" s="964">
        <v>0</v>
      </c>
      <c r="S2442" s="964"/>
      <c r="T2442" s="964"/>
      <c r="U2442" s="964">
        <v>0</v>
      </c>
      <c r="V2442" s="964"/>
      <c r="W2442" s="964"/>
      <c r="X2442" s="852"/>
      <c r="Y2442" s="853"/>
      <c r="Z2442" s="851"/>
      <c r="AA2442" s="852"/>
      <c r="AB2442" s="852"/>
      <c r="AC2442" s="853"/>
      <c r="AD2442" s="854">
        <f t="shared" si="162"/>
        <v>0</v>
      </c>
      <c r="AE2442" s="855"/>
      <c r="AF2442" s="855"/>
      <c r="AG2442" s="856"/>
    </row>
    <row r="2443" spans="1:33" s="29" customFormat="1" ht="13.5" customHeight="1" x14ac:dyDescent="0.2">
      <c r="A2443" s="104"/>
      <c r="B2443" s="93"/>
      <c r="C2443" s="971"/>
      <c r="D2443" s="971"/>
      <c r="E2443" s="53"/>
      <c r="F2443" s="42"/>
      <c r="G2443" s="972">
        <v>421</v>
      </c>
      <c r="H2443" s="972"/>
      <c r="I2443" s="961" t="s">
        <v>115</v>
      </c>
      <c r="J2443" s="962"/>
      <c r="K2443" s="962"/>
      <c r="L2443" s="962"/>
      <c r="M2443" s="962"/>
      <c r="N2443" s="962"/>
      <c r="O2443" s="962"/>
      <c r="P2443" s="962"/>
      <c r="Q2443" s="963"/>
      <c r="R2443" s="964">
        <v>660000</v>
      </c>
      <c r="S2443" s="964"/>
      <c r="T2443" s="964"/>
      <c r="U2443" s="964">
        <v>412520.95</v>
      </c>
      <c r="V2443" s="964"/>
      <c r="W2443" s="964"/>
      <c r="X2443" s="852">
        <f t="shared" si="160"/>
        <v>0.62503174242424242</v>
      </c>
      <c r="Y2443" s="853"/>
      <c r="Z2443" s="851"/>
      <c r="AA2443" s="852"/>
      <c r="AB2443" s="852"/>
      <c r="AC2443" s="853"/>
      <c r="AD2443" s="854">
        <f t="shared" si="162"/>
        <v>412520.95</v>
      </c>
      <c r="AE2443" s="855"/>
      <c r="AF2443" s="855"/>
      <c r="AG2443" s="856"/>
    </row>
    <row r="2444" spans="1:33" s="29" customFormat="1" ht="13.5" customHeight="1" x14ac:dyDescent="0.2">
      <c r="A2444" s="104"/>
      <c r="B2444" s="93"/>
      <c r="C2444" s="971"/>
      <c r="D2444" s="971"/>
      <c r="E2444" s="53"/>
      <c r="F2444" s="42"/>
      <c r="G2444" s="972">
        <v>422</v>
      </c>
      <c r="H2444" s="972"/>
      <c r="I2444" s="961" t="s">
        <v>116</v>
      </c>
      <c r="J2444" s="962"/>
      <c r="K2444" s="962"/>
      <c r="L2444" s="962"/>
      <c r="M2444" s="962"/>
      <c r="N2444" s="962"/>
      <c r="O2444" s="962"/>
      <c r="P2444" s="962"/>
      <c r="Q2444" s="963"/>
      <c r="R2444" s="964">
        <v>30000</v>
      </c>
      <c r="S2444" s="964"/>
      <c r="T2444" s="964"/>
      <c r="U2444" s="964">
        <v>0</v>
      </c>
      <c r="V2444" s="964"/>
      <c r="W2444" s="964"/>
      <c r="X2444" s="852">
        <f t="shared" si="160"/>
        <v>0</v>
      </c>
      <c r="Y2444" s="853"/>
      <c r="Z2444" s="851"/>
      <c r="AA2444" s="852"/>
      <c r="AB2444" s="852"/>
      <c r="AC2444" s="853"/>
      <c r="AD2444" s="854">
        <f t="shared" si="162"/>
        <v>0</v>
      </c>
      <c r="AE2444" s="855"/>
      <c r="AF2444" s="855"/>
      <c r="AG2444" s="856"/>
    </row>
    <row r="2445" spans="1:33" s="29" customFormat="1" ht="13.5" customHeight="1" x14ac:dyDescent="0.2">
      <c r="A2445" s="104"/>
      <c r="B2445" s="93"/>
      <c r="C2445" s="971"/>
      <c r="D2445" s="971"/>
      <c r="E2445" s="53"/>
      <c r="F2445" s="42"/>
      <c r="G2445" s="972">
        <v>423</v>
      </c>
      <c r="H2445" s="972"/>
      <c r="I2445" s="961" t="s">
        <v>117</v>
      </c>
      <c r="J2445" s="962"/>
      <c r="K2445" s="962"/>
      <c r="L2445" s="962"/>
      <c r="M2445" s="962"/>
      <c r="N2445" s="962"/>
      <c r="O2445" s="962"/>
      <c r="P2445" s="962"/>
      <c r="Q2445" s="963"/>
      <c r="R2445" s="964">
        <v>3118000</v>
      </c>
      <c r="S2445" s="964"/>
      <c r="T2445" s="964"/>
      <c r="U2445" s="964">
        <v>2573576.63</v>
      </c>
      <c r="V2445" s="964"/>
      <c r="W2445" s="964"/>
      <c r="X2445" s="852">
        <f t="shared" si="160"/>
        <v>0.82539340282232199</v>
      </c>
      <c r="Y2445" s="853"/>
      <c r="Z2445" s="851"/>
      <c r="AA2445" s="852"/>
      <c r="AB2445" s="852"/>
      <c r="AC2445" s="853"/>
      <c r="AD2445" s="854">
        <f t="shared" si="162"/>
        <v>2573576.63</v>
      </c>
      <c r="AE2445" s="855"/>
      <c r="AF2445" s="855"/>
      <c r="AG2445" s="856"/>
    </row>
    <row r="2446" spans="1:33" s="29" customFormat="1" ht="13.5" customHeight="1" x14ac:dyDescent="0.2">
      <c r="A2446" s="104"/>
      <c r="B2446" s="93"/>
      <c r="C2446" s="971"/>
      <c r="D2446" s="971"/>
      <c r="E2446" s="53"/>
      <c r="F2446" s="42"/>
      <c r="G2446" s="972">
        <v>424</v>
      </c>
      <c r="H2446" s="972"/>
      <c r="I2446" s="961" t="s">
        <v>118</v>
      </c>
      <c r="J2446" s="962"/>
      <c r="K2446" s="962"/>
      <c r="L2446" s="962"/>
      <c r="M2446" s="962"/>
      <c r="N2446" s="962"/>
      <c r="O2446" s="962"/>
      <c r="P2446" s="962"/>
      <c r="Q2446" s="963"/>
      <c r="R2446" s="964">
        <v>55000</v>
      </c>
      <c r="S2446" s="964"/>
      <c r="T2446" s="964"/>
      <c r="U2446" s="964">
        <v>0</v>
      </c>
      <c r="V2446" s="964"/>
      <c r="W2446" s="964"/>
      <c r="X2446" s="852">
        <f t="shared" si="160"/>
        <v>0</v>
      </c>
      <c r="Y2446" s="853"/>
      <c r="Z2446" s="851"/>
      <c r="AA2446" s="852"/>
      <c r="AB2446" s="852"/>
      <c r="AC2446" s="853"/>
      <c r="AD2446" s="854">
        <f t="shared" si="162"/>
        <v>0</v>
      </c>
      <c r="AE2446" s="855"/>
      <c r="AF2446" s="855"/>
      <c r="AG2446" s="856"/>
    </row>
    <row r="2447" spans="1:33" s="29" customFormat="1" ht="13.5" customHeight="1" x14ac:dyDescent="0.2">
      <c r="A2447" s="104"/>
      <c r="B2447" s="93"/>
      <c r="C2447" s="971"/>
      <c r="D2447" s="971"/>
      <c r="E2447" s="53"/>
      <c r="F2447" s="42"/>
      <c r="G2447" s="972">
        <v>425</v>
      </c>
      <c r="H2447" s="972"/>
      <c r="I2447" s="961" t="s">
        <v>119</v>
      </c>
      <c r="J2447" s="962"/>
      <c r="K2447" s="962"/>
      <c r="L2447" s="962"/>
      <c r="M2447" s="962"/>
      <c r="N2447" s="962"/>
      <c r="O2447" s="962"/>
      <c r="P2447" s="962"/>
      <c r="Q2447" s="963"/>
      <c r="R2447" s="964">
        <v>120000</v>
      </c>
      <c r="S2447" s="964"/>
      <c r="T2447" s="964"/>
      <c r="U2447" s="964">
        <v>81400</v>
      </c>
      <c r="V2447" s="964"/>
      <c r="W2447" s="964"/>
      <c r="X2447" s="852">
        <f t="shared" si="160"/>
        <v>0.67833333333333334</v>
      </c>
      <c r="Y2447" s="853"/>
      <c r="Z2447" s="851"/>
      <c r="AA2447" s="852"/>
      <c r="AB2447" s="852"/>
      <c r="AC2447" s="853"/>
      <c r="AD2447" s="854">
        <f t="shared" si="162"/>
        <v>81400</v>
      </c>
      <c r="AE2447" s="855"/>
      <c r="AF2447" s="855"/>
      <c r="AG2447" s="856"/>
    </row>
    <row r="2448" spans="1:33" s="29" customFormat="1" ht="13.5" customHeight="1" x14ac:dyDescent="0.2">
      <c r="A2448" s="104"/>
      <c r="B2448" s="93"/>
      <c r="C2448" s="971"/>
      <c r="D2448" s="971"/>
      <c r="E2448" s="53"/>
      <c r="F2448" s="42"/>
      <c r="G2448" s="972">
        <v>426</v>
      </c>
      <c r="H2448" s="972"/>
      <c r="I2448" s="961" t="s">
        <v>120</v>
      </c>
      <c r="J2448" s="962"/>
      <c r="K2448" s="962"/>
      <c r="L2448" s="962"/>
      <c r="M2448" s="962"/>
      <c r="N2448" s="962"/>
      <c r="O2448" s="962"/>
      <c r="P2448" s="962"/>
      <c r="Q2448" s="963"/>
      <c r="R2448" s="964">
        <v>240000</v>
      </c>
      <c r="S2448" s="964"/>
      <c r="T2448" s="964"/>
      <c r="U2448" s="964">
        <v>145804.16</v>
      </c>
      <c r="V2448" s="964"/>
      <c r="W2448" s="964"/>
      <c r="X2448" s="852">
        <f t="shared" si="160"/>
        <v>0.60751733333333335</v>
      </c>
      <c r="Y2448" s="853"/>
      <c r="Z2448" s="851"/>
      <c r="AA2448" s="852"/>
      <c r="AB2448" s="852"/>
      <c r="AC2448" s="853"/>
      <c r="AD2448" s="854">
        <f t="shared" si="162"/>
        <v>145804.16</v>
      </c>
      <c r="AE2448" s="855"/>
      <c r="AF2448" s="855"/>
      <c r="AG2448" s="856"/>
    </row>
    <row r="2449" spans="1:33" s="29" customFormat="1" ht="13.5" customHeight="1" x14ac:dyDescent="0.2">
      <c r="A2449" s="104"/>
      <c r="B2449" s="93"/>
      <c r="C2449" s="971"/>
      <c r="D2449" s="971"/>
      <c r="E2449" s="53"/>
      <c r="F2449" s="42"/>
      <c r="G2449" s="972">
        <v>482</v>
      </c>
      <c r="H2449" s="972"/>
      <c r="I2449" s="961" t="s">
        <v>131</v>
      </c>
      <c r="J2449" s="962"/>
      <c r="K2449" s="962"/>
      <c r="L2449" s="962"/>
      <c r="M2449" s="962"/>
      <c r="N2449" s="962"/>
      <c r="O2449" s="962"/>
      <c r="P2449" s="962"/>
      <c r="Q2449" s="963"/>
      <c r="R2449" s="964">
        <v>435000</v>
      </c>
      <c r="S2449" s="964"/>
      <c r="T2449" s="964"/>
      <c r="U2449" s="964">
        <v>410329.2</v>
      </c>
      <c r="V2449" s="964"/>
      <c r="W2449" s="964"/>
      <c r="X2449" s="852">
        <f t="shared" si="160"/>
        <v>0.94328551724137932</v>
      </c>
      <c r="Y2449" s="853"/>
      <c r="Z2449" s="851"/>
      <c r="AA2449" s="852"/>
      <c r="AB2449" s="852"/>
      <c r="AC2449" s="853"/>
      <c r="AD2449" s="854">
        <f t="shared" si="162"/>
        <v>410329.2</v>
      </c>
      <c r="AE2449" s="855"/>
      <c r="AF2449" s="855"/>
      <c r="AG2449" s="856"/>
    </row>
    <row r="2450" spans="1:33" s="29" customFormat="1" ht="13.5" customHeight="1" x14ac:dyDescent="0.2">
      <c r="A2450" s="104"/>
      <c r="B2450" s="93"/>
      <c r="C2450" s="971"/>
      <c r="D2450" s="971"/>
      <c r="E2450" s="53"/>
      <c r="F2450" s="42"/>
      <c r="G2450" s="972">
        <v>512</v>
      </c>
      <c r="H2450" s="972"/>
      <c r="I2450" s="961" t="s">
        <v>139</v>
      </c>
      <c r="J2450" s="962"/>
      <c r="K2450" s="962"/>
      <c r="L2450" s="962"/>
      <c r="M2450" s="962"/>
      <c r="N2450" s="962"/>
      <c r="O2450" s="962"/>
      <c r="P2450" s="962"/>
      <c r="Q2450" s="963"/>
      <c r="R2450" s="964">
        <v>100000</v>
      </c>
      <c r="S2450" s="964"/>
      <c r="T2450" s="964"/>
      <c r="U2450" s="964">
        <v>66300</v>
      </c>
      <c r="V2450" s="964"/>
      <c r="W2450" s="964"/>
      <c r="X2450" s="852">
        <f t="shared" si="160"/>
        <v>0.66300000000000003</v>
      </c>
      <c r="Y2450" s="853"/>
      <c r="Z2450" s="851"/>
      <c r="AA2450" s="852"/>
      <c r="AB2450" s="852"/>
      <c r="AC2450" s="853"/>
      <c r="AD2450" s="854">
        <f t="shared" si="162"/>
        <v>66300</v>
      </c>
      <c r="AE2450" s="855"/>
      <c r="AF2450" s="855"/>
      <c r="AG2450" s="856"/>
    </row>
    <row r="2451" spans="1:33" s="29" customFormat="1" ht="13.5" customHeight="1" x14ac:dyDescent="0.2">
      <c r="A2451" s="104"/>
      <c r="B2451" s="93"/>
      <c r="C2451" s="971"/>
      <c r="D2451" s="971"/>
      <c r="E2451" s="53"/>
      <c r="F2451" s="42"/>
      <c r="G2451" s="972"/>
      <c r="H2451" s="972"/>
      <c r="I2451" s="961" t="s">
        <v>627</v>
      </c>
      <c r="J2451" s="962"/>
      <c r="K2451" s="962"/>
      <c r="L2451" s="962"/>
      <c r="M2451" s="962"/>
      <c r="N2451" s="962"/>
      <c r="O2451" s="962"/>
      <c r="P2451" s="962"/>
      <c r="Q2451" s="963"/>
      <c r="R2451" s="980"/>
      <c r="S2451" s="980"/>
      <c r="T2451" s="980"/>
      <c r="U2451" s="964"/>
      <c r="V2451" s="964"/>
      <c r="W2451" s="964"/>
      <c r="X2451" s="855"/>
      <c r="Y2451" s="856"/>
      <c r="Z2451" s="851"/>
      <c r="AA2451" s="852"/>
      <c r="AB2451" s="852"/>
      <c r="AC2451" s="853"/>
      <c r="AD2451" s="854"/>
      <c r="AE2451" s="855"/>
      <c r="AF2451" s="855"/>
      <c r="AG2451" s="856"/>
    </row>
    <row r="2452" spans="1:33" s="29" customFormat="1" ht="13.5" customHeight="1" x14ac:dyDescent="0.2">
      <c r="A2452" s="104"/>
      <c r="B2452" s="93"/>
      <c r="C2452" s="971"/>
      <c r="D2452" s="971"/>
      <c r="E2452" s="53"/>
      <c r="F2452" s="42"/>
      <c r="G2452" s="981" t="s">
        <v>313</v>
      </c>
      <c r="H2452" s="981"/>
      <c r="I2452" s="961" t="s">
        <v>314</v>
      </c>
      <c r="J2452" s="962"/>
      <c r="K2452" s="962"/>
      <c r="L2452" s="962"/>
      <c r="M2452" s="962"/>
      <c r="N2452" s="962"/>
      <c r="O2452" s="962"/>
      <c r="P2452" s="962"/>
      <c r="Q2452" s="963"/>
      <c r="R2452" s="964">
        <f>SUM(R2439:R2450)</f>
        <v>5947249</v>
      </c>
      <c r="S2452" s="964"/>
      <c r="T2452" s="964"/>
      <c r="U2452" s="964">
        <f>SUM(U2439:U2450)</f>
        <v>4878131.8100000005</v>
      </c>
      <c r="V2452" s="964"/>
      <c r="W2452" s="964"/>
      <c r="X2452" s="852">
        <f t="shared" si="160"/>
        <v>0.8202333230036275</v>
      </c>
      <c r="Y2452" s="853"/>
      <c r="Z2452" s="851"/>
      <c r="AA2452" s="852"/>
      <c r="AB2452" s="852"/>
      <c r="AC2452" s="853"/>
      <c r="AD2452" s="854">
        <f>U2452+AA2452</f>
        <v>4878131.8100000005</v>
      </c>
      <c r="AE2452" s="855"/>
      <c r="AF2452" s="855"/>
      <c r="AG2452" s="856"/>
    </row>
    <row r="2453" spans="1:33" s="29" customFormat="1" ht="13.5" customHeight="1" x14ac:dyDescent="0.2">
      <c r="A2453" s="104"/>
      <c r="B2453" s="93"/>
      <c r="C2453" s="971"/>
      <c r="D2453" s="971"/>
      <c r="E2453" s="53"/>
      <c r="F2453" s="42"/>
      <c r="G2453" s="972"/>
      <c r="H2453" s="972"/>
      <c r="I2453" s="961" t="s">
        <v>628</v>
      </c>
      <c r="J2453" s="962"/>
      <c r="K2453" s="962"/>
      <c r="L2453" s="962"/>
      <c r="M2453" s="962"/>
      <c r="N2453" s="962"/>
      <c r="O2453" s="962"/>
      <c r="P2453" s="962"/>
      <c r="Q2453" s="963"/>
      <c r="R2453" s="957">
        <f>SUM(R2452)</f>
        <v>5947249</v>
      </c>
      <c r="S2453" s="957"/>
      <c r="T2453" s="957"/>
      <c r="U2453" s="957">
        <f>SUM(U2452)</f>
        <v>4878131.8100000005</v>
      </c>
      <c r="V2453" s="957"/>
      <c r="W2453" s="957"/>
      <c r="X2453" s="974">
        <f t="shared" si="160"/>
        <v>0.8202333230036275</v>
      </c>
      <c r="Y2453" s="975"/>
      <c r="Z2453" s="1547"/>
      <c r="AA2453" s="974"/>
      <c r="AB2453" s="974"/>
      <c r="AC2453" s="975"/>
      <c r="AD2453" s="860">
        <f>U2453+AA2453</f>
        <v>4878131.8100000005</v>
      </c>
      <c r="AE2453" s="861"/>
      <c r="AF2453" s="861"/>
      <c r="AG2453" s="862"/>
    </row>
    <row r="2454" spans="1:33" s="29" customFormat="1" ht="13.5" customHeight="1" x14ac:dyDescent="0.2">
      <c r="A2454" s="104"/>
      <c r="B2454" s="93"/>
      <c r="C2454" s="971"/>
      <c r="D2454" s="971"/>
      <c r="E2454" s="53"/>
      <c r="F2454" s="42"/>
      <c r="G2454" s="979"/>
      <c r="H2454" s="979"/>
      <c r="I2454" s="982" t="s">
        <v>612</v>
      </c>
      <c r="J2454" s="983"/>
      <c r="K2454" s="983"/>
      <c r="L2454" s="983"/>
      <c r="M2454" s="983"/>
      <c r="N2454" s="983"/>
      <c r="O2454" s="983"/>
      <c r="P2454" s="983"/>
      <c r="Q2454" s="984"/>
      <c r="R2454" s="957"/>
      <c r="S2454" s="957"/>
      <c r="T2454" s="957"/>
      <c r="U2454" s="957"/>
      <c r="V2454" s="957"/>
      <c r="W2454" s="957"/>
      <c r="X2454" s="861"/>
      <c r="Y2454" s="862"/>
      <c r="Z2454" s="851"/>
      <c r="AA2454" s="852"/>
      <c r="AB2454" s="852"/>
      <c r="AC2454" s="853"/>
      <c r="AD2454" s="860"/>
      <c r="AE2454" s="861"/>
      <c r="AF2454" s="861"/>
      <c r="AG2454" s="862"/>
    </row>
    <row r="2455" spans="1:33" s="29" customFormat="1" ht="13.5" customHeight="1" x14ac:dyDescent="0.2">
      <c r="A2455" s="104"/>
      <c r="B2455" s="93"/>
      <c r="C2455" s="971"/>
      <c r="D2455" s="971"/>
      <c r="E2455" s="53"/>
      <c r="F2455" s="42"/>
      <c r="G2455" s="981" t="s">
        <v>313</v>
      </c>
      <c r="H2455" s="981"/>
      <c r="I2455" s="961" t="s">
        <v>314</v>
      </c>
      <c r="J2455" s="962"/>
      <c r="K2455" s="962"/>
      <c r="L2455" s="962"/>
      <c r="M2455" s="962"/>
      <c r="N2455" s="962"/>
      <c r="O2455" s="962"/>
      <c r="P2455" s="962"/>
      <c r="Q2455" s="963"/>
      <c r="R2455" s="964">
        <f>R2452</f>
        <v>5947249</v>
      </c>
      <c r="S2455" s="964"/>
      <c r="T2455" s="964"/>
      <c r="U2455" s="964">
        <f>U2452</f>
        <v>4878131.8100000005</v>
      </c>
      <c r="V2455" s="964"/>
      <c r="W2455" s="964"/>
      <c r="X2455" s="852">
        <f t="shared" si="160"/>
        <v>0.8202333230036275</v>
      </c>
      <c r="Y2455" s="853"/>
      <c r="Z2455" s="851"/>
      <c r="AA2455" s="852"/>
      <c r="AB2455" s="852"/>
      <c r="AC2455" s="853"/>
      <c r="AD2455" s="854">
        <f>U2455+AA2455</f>
        <v>4878131.8100000005</v>
      </c>
      <c r="AE2455" s="855"/>
      <c r="AF2455" s="855"/>
      <c r="AG2455" s="856"/>
    </row>
    <row r="2456" spans="1:33" s="29" customFormat="1" ht="13.5" customHeight="1" x14ac:dyDescent="0.2">
      <c r="A2456" s="104"/>
      <c r="B2456" s="93"/>
      <c r="C2456" s="971"/>
      <c r="D2456" s="971"/>
      <c r="E2456" s="53"/>
      <c r="F2456" s="42"/>
      <c r="G2456" s="972"/>
      <c r="H2456" s="972"/>
      <c r="I2456" s="958" t="s">
        <v>629</v>
      </c>
      <c r="J2456" s="959"/>
      <c r="K2456" s="959"/>
      <c r="L2456" s="959"/>
      <c r="M2456" s="959"/>
      <c r="N2456" s="959"/>
      <c r="O2456" s="959"/>
      <c r="P2456" s="959"/>
      <c r="Q2456" s="960"/>
      <c r="R2456" s="957">
        <f>SUM(R2455)</f>
        <v>5947249</v>
      </c>
      <c r="S2456" s="957"/>
      <c r="T2456" s="957"/>
      <c r="U2456" s="957">
        <f>SUM(U2455)</f>
        <v>4878131.8100000005</v>
      </c>
      <c r="V2456" s="957"/>
      <c r="W2456" s="957"/>
      <c r="X2456" s="974">
        <f t="shared" si="160"/>
        <v>0.8202333230036275</v>
      </c>
      <c r="Y2456" s="975"/>
      <c r="Z2456" s="1547"/>
      <c r="AA2456" s="974"/>
      <c r="AB2456" s="974"/>
      <c r="AC2456" s="975"/>
      <c r="AD2456" s="860">
        <f>U2456+AA2456</f>
        <v>4878131.8100000005</v>
      </c>
      <c r="AE2456" s="861"/>
      <c r="AF2456" s="861"/>
      <c r="AG2456" s="862"/>
    </row>
    <row r="2457" spans="1:33" s="29" customFormat="1" ht="13.5" customHeight="1" x14ac:dyDescent="0.2">
      <c r="A2457" s="104"/>
      <c r="B2457" s="94"/>
      <c r="C2457" s="971"/>
      <c r="D2457" s="971"/>
      <c r="E2457" s="53"/>
      <c r="F2457" s="42"/>
      <c r="G2457" s="972"/>
      <c r="H2457" s="972"/>
      <c r="I2457" s="958"/>
      <c r="J2457" s="959"/>
      <c r="K2457" s="959"/>
      <c r="L2457" s="959"/>
      <c r="M2457" s="959"/>
      <c r="N2457" s="959"/>
      <c r="O2457" s="959"/>
      <c r="P2457" s="959"/>
      <c r="Q2457" s="960"/>
      <c r="R2457" s="973"/>
      <c r="S2457" s="973"/>
      <c r="T2457" s="973"/>
      <c r="U2457" s="964"/>
      <c r="V2457" s="964"/>
      <c r="W2457" s="964"/>
      <c r="X2457" s="855"/>
      <c r="Y2457" s="856"/>
      <c r="Z2457" s="851"/>
      <c r="AA2457" s="852"/>
      <c r="AB2457" s="852"/>
      <c r="AC2457" s="853"/>
      <c r="AD2457" s="854"/>
      <c r="AE2457" s="855"/>
      <c r="AF2457" s="855"/>
      <c r="AG2457" s="856"/>
    </row>
    <row r="2458" spans="1:33" s="29" customFormat="1" ht="13.5" customHeight="1" x14ac:dyDescent="0.2">
      <c r="A2458" s="107"/>
      <c r="B2458" s="90" t="s">
        <v>630</v>
      </c>
      <c r="C2458" s="1548"/>
      <c r="D2458" s="1548"/>
      <c r="E2458" s="91"/>
      <c r="F2458" s="79"/>
      <c r="G2458" s="1549"/>
      <c r="H2458" s="1549"/>
      <c r="I2458" s="1550" t="s">
        <v>631</v>
      </c>
      <c r="J2458" s="1551"/>
      <c r="K2458" s="1551"/>
      <c r="L2458" s="1551"/>
      <c r="M2458" s="1551"/>
      <c r="N2458" s="1551"/>
      <c r="O2458" s="1551"/>
      <c r="P2458" s="1551"/>
      <c r="Q2458" s="1552"/>
      <c r="R2458" s="1591"/>
      <c r="S2458" s="1591"/>
      <c r="T2458" s="1591"/>
      <c r="U2458" s="1592"/>
      <c r="V2458" s="1592"/>
      <c r="W2458" s="1592"/>
      <c r="X2458" s="858"/>
      <c r="Y2458" s="859"/>
      <c r="Z2458" s="1575"/>
      <c r="AA2458" s="1576"/>
      <c r="AB2458" s="1576"/>
      <c r="AC2458" s="1577"/>
      <c r="AD2458" s="857"/>
      <c r="AE2458" s="858"/>
      <c r="AF2458" s="858"/>
      <c r="AG2458" s="859"/>
    </row>
    <row r="2459" spans="1:33" s="29" customFormat="1" ht="13.5" customHeight="1" x14ac:dyDescent="0.2">
      <c r="A2459" s="104"/>
      <c r="B2459" s="92"/>
      <c r="C2459" s="1565" t="s">
        <v>624</v>
      </c>
      <c r="D2459" s="1565"/>
      <c r="E2459" s="86"/>
      <c r="F2459" s="105"/>
      <c r="G2459" s="1566"/>
      <c r="H2459" s="1566"/>
      <c r="I2459" s="958" t="s">
        <v>625</v>
      </c>
      <c r="J2459" s="959"/>
      <c r="K2459" s="959"/>
      <c r="L2459" s="959"/>
      <c r="M2459" s="959"/>
      <c r="N2459" s="959"/>
      <c r="O2459" s="959"/>
      <c r="P2459" s="959"/>
      <c r="Q2459" s="960"/>
      <c r="R2459" s="973"/>
      <c r="S2459" s="973"/>
      <c r="T2459" s="973"/>
      <c r="U2459" s="964"/>
      <c r="V2459" s="964"/>
      <c r="W2459" s="964"/>
      <c r="X2459" s="855"/>
      <c r="Y2459" s="856"/>
      <c r="Z2459" s="851"/>
      <c r="AA2459" s="852"/>
      <c r="AB2459" s="852"/>
      <c r="AC2459" s="853"/>
      <c r="AD2459" s="854"/>
      <c r="AE2459" s="855"/>
      <c r="AF2459" s="855"/>
      <c r="AG2459" s="856"/>
    </row>
    <row r="2460" spans="1:33" s="29" customFormat="1" ht="13.5" customHeight="1" x14ac:dyDescent="0.2">
      <c r="A2460" s="104"/>
      <c r="B2460" s="92"/>
      <c r="C2460" s="1578"/>
      <c r="D2460" s="1578"/>
      <c r="E2460" s="53">
        <v>160</v>
      </c>
      <c r="F2460" s="42"/>
      <c r="G2460" s="972"/>
      <c r="H2460" s="972"/>
      <c r="I2460" s="961" t="s">
        <v>572</v>
      </c>
      <c r="J2460" s="962"/>
      <c r="K2460" s="962"/>
      <c r="L2460" s="962"/>
      <c r="M2460" s="962"/>
      <c r="N2460" s="962"/>
      <c r="O2460" s="962"/>
      <c r="P2460" s="962"/>
      <c r="Q2460" s="963"/>
      <c r="R2460" s="980"/>
      <c r="S2460" s="980"/>
      <c r="T2460" s="980"/>
      <c r="U2460" s="964"/>
      <c r="V2460" s="964"/>
      <c r="W2460" s="964"/>
      <c r="X2460" s="855"/>
      <c r="Y2460" s="856"/>
      <c r="Z2460" s="851"/>
      <c r="AA2460" s="852"/>
      <c r="AB2460" s="852"/>
      <c r="AC2460" s="853"/>
      <c r="AD2460" s="854"/>
      <c r="AE2460" s="855"/>
      <c r="AF2460" s="855"/>
      <c r="AG2460" s="856"/>
    </row>
    <row r="2461" spans="1:33" s="29" customFormat="1" ht="13.5" customHeight="1" x14ac:dyDescent="0.2">
      <c r="A2461" s="43"/>
      <c r="B2461" s="43"/>
      <c r="C2461" s="971"/>
      <c r="D2461" s="971"/>
      <c r="E2461" s="53"/>
      <c r="F2461" s="42"/>
      <c r="G2461" s="972">
        <v>411</v>
      </c>
      <c r="H2461" s="972"/>
      <c r="I2461" s="961" t="s">
        <v>108</v>
      </c>
      <c r="J2461" s="962"/>
      <c r="K2461" s="962"/>
      <c r="L2461" s="962"/>
      <c r="M2461" s="962"/>
      <c r="N2461" s="962"/>
      <c r="O2461" s="962"/>
      <c r="P2461" s="962"/>
      <c r="Q2461" s="963"/>
      <c r="R2461" s="964">
        <v>1120654</v>
      </c>
      <c r="S2461" s="964"/>
      <c r="T2461" s="964"/>
      <c r="U2461" s="964">
        <v>1120653.82</v>
      </c>
      <c r="V2461" s="964"/>
      <c r="W2461" s="964"/>
      <c r="X2461" s="852">
        <f t="shared" si="160"/>
        <v>0.99999983937950521</v>
      </c>
      <c r="Y2461" s="853"/>
      <c r="Z2461" s="851"/>
      <c r="AA2461" s="852"/>
      <c r="AB2461" s="852"/>
      <c r="AC2461" s="853"/>
      <c r="AD2461" s="854">
        <f t="shared" ref="AD2461:AD2471" si="163">U2461+AA2461</f>
        <v>1120653.82</v>
      </c>
      <c r="AE2461" s="855"/>
      <c r="AF2461" s="855"/>
      <c r="AG2461" s="856"/>
    </row>
    <row r="2462" spans="1:33" s="29" customFormat="1" ht="13.5" customHeight="1" x14ac:dyDescent="0.2">
      <c r="A2462" s="43"/>
      <c r="B2462" s="43"/>
      <c r="C2462" s="971"/>
      <c r="D2462" s="971"/>
      <c r="E2462" s="53"/>
      <c r="F2462" s="42"/>
      <c r="G2462" s="972">
        <v>412</v>
      </c>
      <c r="H2462" s="972"/>
      <c r="I2462" s="982" t="s">
        <v>109</v>
      </c>
      <c r="J2462" s="983"/>
      <c r="K2462" s="983"/>
      <c r="L2462" s="983"/>
      <c r="M2462" s="983"/>
      <c r="N2462" s="983"/>
      <c r="O2462" s="983"/>
      <c r="P2462" s="983"/>
      <c r="Q2462" s="984"/>
      <c r="R2462" s="964">
        <v>169780</v>
      </c>
      <c r="S2462" s="964"/>
      <c r="T2462" s="964"/>
      <c r="U2462" s="964">
        <v>169779.06</v>
      </c>
      <c r="V2462" s="964"/>
      <c r="W2462" s="964"/>
      <c r="X2462" s="852">
        <f t="shared" si="160"/>
        <v>0.9999944634232536</v>
      </c>
      <c r="Y2462" s="853"/>
      <c r="Z2462" s="851"/>
      <c r="AA2462" s="852"/>
      <c r="AB2462" s="852"/>
      <c r="AC2462" s="853"/>
      <c r="AD2462" s="854">
        <f t="shared" si="163"/>
        <v>169779.06</v>
      </c>
      <c r="AE2462" s="855"/>
      <c r="AF2462" s="855"/>
      <c r="AG2462" s="856"/>
    </row>
    <row r="2463" spans="1:33" s="29" customFormat="1" ht="13.5" customHeight="1" x14ac:dyDescent="0.2">
      <c r="A2463" s="43"/>
      <c r="B2463" s="43"/>
      <c r="C2463" s="971"/>
      <c r="D2463" s="971"/>
      <c r="E2463" s="53"/>
      <c r="F2463" s="42"/>
      <c r="G2463" s="972">
        <v>413</v>
      </c>
      <c r="H2463" s="972"/>
      <c r="I2463" s="961" t="s">
        <v>110</v>
      </c>
      <c r="J2463" s="962"/>
      <c r="K2463" s="962"/>
      <c r="L2463" s="962"/>
      <c r="M2463" s="962"/>
      <c r="N2463" s="962"/>
      <c r="O2463" s="962"/>
      <c r="P2463" s="962"/>
      <c r="Q2463" s="963"/>
      <c r="R2463" s="964">
        <v>50000</v>
      </c>
      <c r="S2463" s="964"/>
      <c r="T2463" s="964"/>
      <c r="U2463" s="964">
        <v>50000</v>
      </c>
      <c r="V2463" s="964"/>
      <c r="W2463" s="964"/>
      <c r="X2463" s="852">
        <f t="shared" si="160"/>
        <v>1</v>
      </c>
      <c r="Y2463" s="853"/>
      <c r="Z2463" s="851"/>
      <c r="AA2463" s="852"/>
      <c r="AB2463" s="852"/>
      <c r="AC2463" s="853"/>
      <c r="AD2463" s="854">
        <f t="shared" si="163"/>
        <v>50000</v>
      </c>
      <c r="AE2463" s="855"/>
      <c r="AF2463" s="855"/>
      <c r="AG2463" s="856"/>
    </row>
    <row r="2464" spans="1:33" s="29" customFormat="1" ht="13.5" customHeight="1" x14ac:dyDescent="0.2">
      <c r="A2464" s="43"/>
      <c r="B2464" s="43"/>
      <c r="C2464" s="971"/>
      <c r="D2464" s="971"/>
      <c r="E2464" s="53"/>
      <c r="F2464" s="42"/>
      <c r="G2464" s="972">
        <v>414</v>
      </c>
      <c r="H2464" s="972"/>
      <c r="I2464" s="961" t="s">
        <v>111</v>
      </c>
      <c r="J2464" s="962"/>
      <c r="K2464" s="962"/>
      <c r="L2464" s="962"/>
      <c r="M2464" s="962"/>
      <c r="N2464" s="962"/>
      <c r="O2464" s="962"/>
      <c r="P2464" s="962"/>
      <c r="Q2464" s="963"/>
      <c r="R2464" s="964">
        <v>21000</v>
      </c>
      <c r="S2464" s="964"/>
      <c r="T2464" s="964"/>
      <c r="U2464" s="964">
        <v>0</v>
      </c>
      <c r="V2464" s="964"/>
      <c r="W2464" s="964"/>
      <c r="X2464" s="852">
        <f t="shared" si="160"/>
        <v>0</v>
      </c>
      <c r="Y2464" s="853"/>
      <c r="Z2464" s="851"/>
      <c r="AA2464" s="852"/>
      <c r="AB2464" s="852"/>
      <c r="AC2464" s="853"/>
      <c r="AD2464" s="854">
        <f t="shared" si="163"/>
        <v>0</v>
      </c>
      <c r="AE2464" s="855"/>
      <c r="AF2464" s="855"/>
      <c r="AG2464" s="856"/>
    </row>
    <row r="2465" spans="1:33" s="29" customFormat="1" ht="13.5" customHeight="1" x14ac:dyDescent="0.2">
      <c r="A2465" s="43"/>
      <c r="B2465" s="43"/>
      <c r="C2465" s="971"/>
      <c r="D2465" s="971"/>
      <c r="E2465" s="53"/>
      <c r="F2465" s="42"/>
      <c r="G2465" s="972">
        <v>421</v>
      </c>
      <c r="H2465" s="972"/>
      <c r="I2465" s="961" t="s">
        <v>115</v>
      </c>
      <c r="J2465" s="962"/>
      <c r="K2465" s="962"/>
      <c r="L2465" s="962"/>
      <c r="M2465" s="962"/>
      <c r="N2465" s="962"/>
      <c r="O2465" s="962"/>
      <c r="P2465" s="962"/>
      <c r="Q2465" s="963"/>
      <c r="R2465" s="964">
        <v>2910000</v>
      </c>
      <c r="S2465" s="964"/>
      <c r="T2465" s="964"/>
      <c r="U2465" s="964">
        <v>2542960.9700000002</v>
      </c>
      <c r="V2465" s="964"/>
      <c r="W2465" s="964"/>
      <c r="X2465" s="852">
        <f t="shared" si="160"/>
        <v>0.87386974914089355</v>
      </c>
      <c r="Y2465" s="853"/>
      <c r="Z2465" s="851"/>
      <c r="AA2465" s="852"/>
      <c r="AB2465" s="852"/>
      <c r="AC2465" s="853"/>
      <c r="AD2465" s="854">
        <f t="shared" si="163"/>
        <v>2542960.9700000002</v>
      </c>
      <c r="AE2465" s="855"/>
      <c r="AF2465" s="855"/>
      <c r="AG2465" s="856"/>
    </row>
    <row r="2466" spans="1:33" s="29" customFormat="1" ht="13.5" customHeight="1" x14ac:dyDescent="0.2">
      <c r="A2466" s="43"/>
      <c r="B2466" s="43"/>
      <c r="C2466" s="971"/>
      <c r="D2466" s="971"/>
      <c r="E2466" s="53"/>
      <c r="F2466" s="42"/>
      <c r="G2466" s="972">
        <v>422</v>
      </c>
      <c r="H2466" s="972"/>
      <c r="I2466" s="961" t="s">
        <v>116</v>
      </c>
      <c r="J2466" s="962"/>
      <c r="K2466" s="962"/>
      <c r="L2466" s="962"/>
      <c r="M2466" s="962"/>
      <c r="N2466" s="962"/>
      <c r="O2466" s="962"/>
      <c r="P2466" s="962"/>
      <c r="Q2466" s="963"/>
      <c r="R2466" s="964">
        <v>50000</v>
      </c>
      <c r="S2466" s="964"/>
      <c r="T2466" s="964"/>
      <c r="U2466" s="964">
        <v>50000</v>
      </c>
      <c r="V2466" s="964"/>
      <c r="W2466" s="964"/>
      <c r="X2466" s="852">
        <f t="shared" si="160"/>
        <v>1</v>
      </c>
      <c r="Y2466" s="853"/>
      <c r="Z2466" s="851"/>
      <c r="AA2466" s="852"/>
      <c r="AB2466" s="852"/>
      <c r="AC2466" s="853"/>
      <c r="AD2466" s="854">
        <f t="shared" si="163"/>
        <v>50000</v>
      </c>
      <c r="AE2466" s="855"/>
      <c r="AF2466" s="855"/>
      <c r="AG2466" s="856"/>
    </row>
    <row r="2467" spans="1:33" s="29" customFormat="1" ht="13.5" customHeight="1" x14ac:dyDescent="0.2">
      <c r="A2467" s="43"/>
      <c r="B2467" s="43"/>
      <c r="C2467" s="971"/>
      <c r="D2467" s="971"/>
      <c r="E2467" s="53"/>
      <c r="F2467" s="42"/>
      <c r="G2467" s="972">
        <v>423</v>
      </c>
      <c r="H2467" s="972"/>
      <c r="I2467" s="961" t="s">
        <v>117</v>
      </c>
      <c r="J2467" s="962"/>
      <c r="K2467" s="962"/>
      <c r="L2467" s="962"/>
      <c r="M2467" s="962"/>
      <c r="N2467" s="962"/>
      <c r="O2467" s="962"/>
      <c r="P2467" s="962"/>
      <c r="Q2467" s="963"/>
      <c r="R2467" s="964">
        <v>4240000</v>
      </c>
      <c r="S2467" s="964"/>
      <c r="T2467" s="964"/>
      <c r="U2467" s="964">
        <v>3911806.55</v>
      </c>
      <c r="V2467" s="964"/>
      <c r="W2467" s="964"/>
      <c r="X2467" s="852">
        <f t="shared" si="160"/>
        <v>0.92259588443396223</v>
      </c>
      <c r="Y2467" s="853"/>
      <c r="Z2467" s="851"/>
      <c r="AA2467" s="852"/>
      <c r="AB2467" s="852"/>
      <c r="AC2467" s="853"/>
      <c r="AD2467" s="854">
        <f t="shared" si="163"/>
        <v>3911806.55</v>
      </c>
      <c r="AE2467" s="855"/>
      <c r="AF2467" s="855"/>
      <c r="AG2467" s="856"/>
    </row>
    <row r="2468" spans="1:33" s="29" customFormat="1" ht="13.5" customHeight="1" x14ac:dyDescent="0.2">
      <c r="A2468" s="43"/>
      <c r="B2468" s="43"/>
      <c r="C2468" s="971"/>
      <c r="D2468" s="971"/>
      <c r="E2468" s="53"/>
      <c r="F2468" s="42"/>
      <c r="G2468" s="972">
        <v>425</v>
      </c>
      <c r="H2468" s="972"/>
      <c r="I2468" s="961" t="s">
        <v>119</v>
      </c>
      <c r="J2468" s="962"/>
      <c r="K2468" s="962"/>
      <c r="L2468" s="962"/>
      <c r="M2468" s="962"/>
      <c r="N2468" s="962"/>
      <c r="O2468" s="962"/>
      <c r="P2468" s="962"/>
      <c r="Q2468" s="963"/>
      <c r="R2468" s="964">
        <v>3500000</v>
      </c>
      <c r="S2468" s="964"/>
      <c r="T2468" s="964"/>
      <c r="U2468" s="964">
        <v>3437924.32</v>
      </c>
      <c r="V2468" s="964"/>
      <c r="W2468" s="964"/>
      <c r="X2468" s="852">
        <f t="shared" si="160"/>
        <v>0.98226409142857141</v>
      </c>
      <c r="Y2468" s="853"/>
      <c r="Z2468" s="851"/>
      <c r="AA2468" s="852"/>
      <c r="AB2468" s="852"/>
      <c r="AC2468" s="853"/>
      <c r="AD2468" s="854">
        <f t="shared" si="163"/>
        <v>3437924.32</v>
      </c>
      <c r="AE2468" s="855"/>
      <c r="AF2468" s="855"/>
      <c r="AG2468" s="856"/>
    </row>
    <row r="2469" spans="1:33" s="29" customFormat="1" ht="13.5" customHeight="1" x14ac:dyDescent="0.2">
      <c r="A2469" s="43"/>
      <c r="B2469" s="43"/>
      <c r="C2469" s="971"/>
      <c r="D2469" s="971"/>
      <c r="E2469" s="53"/>
      <c r="F2469" s="42"/>
      <c r="G2469" s="972">
        <v>426</v>
      </c>
      <c r="H2469" s="972"/>
      <c r="I2469" s="961" t="s">
        <v>120</v>
      </c>
      <c r="J2469" s="962"/>
      <c r="K2469" s="962"/>
      <c r="L2469" s="962"/>
      <c r="M2469" s="962"/>
      <c r="N2469" s="962"/>
      <c r="O2469" s="962"/>
      <c r="P2469" s="962"/>
      <c r="Q2469" s="963"/>
      <c r="R2469" s="964">
        <v>1700000</v>
      </c>
      <c r="S2469" s="964"/>
      <c r="T2469" s="964"/>
      <c r="U2469" s="964">
        <v>1653383.46</v>
      </c>
      <c r="V2469" s="964"/>
      <c r="W2469" s="964"/>
      <c r="X2469" s="852">
        <f t="shared" si="160"/>
        <v>0.97257850588235295</v>
      </c>
      <c r="Y2469" s="853"/>
      <c r="Z2469" s="851"/>
      <c r="AA2469" s="852"/>
      <c r="AB2469" s="852"/>
      <c r="AC2469" s="853"/>
      <c r="AD2469" s="854">
        <f t="shared" si="163"/>
        <v>1653383.46</v>
      </c>
      <c r="AE2469" s="855"/>
      <c r="AF2469" s="855"/>
      <c r="AG2469" s="856"/>
    </row>
    <row r="2470" spans="1:33" s="29" customFormat="1" ht="13.5" customHeight="1" x14ac:dyDescent="0.2">
      <c r="A2470" s="43"/>
      <c r="B2470" s="43"/>
      <c r="C2470" s="971"/>
      <c r="D2470" s="971"/>
      <c r="E2470" s="53"/>
      <c r="F2470" s="42"/>
      <c r="G2470" s="972">
        <v>482</v>
      </c>
      <c r="H2470" s="972"/>
      <c r="I2470" s="961" t="s">
        <v>131</v>
      </c>
      <c r="J2470" s="962"/>
      <c r="K2470" s="962"/>
      <c r="L2470" s="962"/>
      <c r="M2470" s="962"/>
      <c r="N2470" s="962"/>
      <c r="O2470" s="962"/>
      <c r="P2470" s="962"/>
      <c r="Q2470" s="963"/>
      <c r="R2470" s="964">
        <v>200000</v>
      </c>
      <c r="S2470" s="964"/>
      <c r="T2470" s="964"/>
      <c r="U2470" s="964">
        <v>114973.04</v>
      </c>
      <c r="V2470" s="964"/>
      <c r="W2470" s="964"/>
      <c r="X2470" s="852">
        <f t="shared" si="160"/>
        <v>0.57486519999999997</v>
      </c>
      <c r="Y2470" s="853"/>
      <c r="Z2470" s="851"/>
      <c r="AA2470" s="852"/>
      <c r="AB2470" s="852"/>
      <c r="AC2470" s="853"/>
      <c r="AD2470" s="854">
        <f t="shared" si="163"/>
        <v>114973.04</v>
      </c>
      <c r="AE2470" s="855"/>
      <c r="AF2470" s="855"/>
      <c r="AG2470" s="856"/>
    </row>
    <row r="2471" spans="1:33" s="29" customFormat="1" ht="13.5" customHeight="1" x14ac:dyDescent="0.2">
      <c r="A2471" s="43"/>
      <c r="B2471" s="43"/>
      <c r="C2471" s="971"/>
      <c r="D2471" s="971"/>
      <c r="E2471" s="53"/>
      <c r="F2471" s="42"/>
      <c r="G2471" s="972">
        <v>512</v>
      </c>
      <c r="H2471" s="972"/>
      <c r="I2471" s="961" t="s">
        <v>139</v>
      </c>
      <c r="J2471" s="962"/>
      <c r="K2471" s="962"/>
      <c r="L2471" s="962"/>
      <c r="M2471" s="962"/>
      <c r="N2471" s="962"/>
      <c r="O2471" s="962"/>
      <c r="P2471" s="962"/>
      <c r="Q2471" s="963"/>
      <c r="R2471" s="964">
        <v>180000</v>
      </c>
      <c r="S2471" s="964"/>
      <c r="T2471" s="964"/>
      <c r="U2471" s="964">
        <v>78890</v>
      </c>
      <c r="V2471" s="964"/>
      <c r="W2471" s="964"/>
      <c r="X2471" s="852">
        <f t="shared" si="160"/>
        <v>0.43827777777777777</v>
      </c>
      <c r="Y2471" s="853"/>
      <c r="Z2471" s="851"/>
      <c r="AA2471" s="852"/>
      <c r="AB2471" s="852"/>
      <c r="AC2471" s="853"/>
      <c r="AD2471" s="854">
        <f t="shared" si="163"/>
        <v>78890</v>
      </c>
      <c r="AE2471" s="855"/>
      <c r="AF2471" s="855"/>
      <c r="AG2471" s="856"/>
    </row>
    <row r="2472" spans="1:33" s="29" customFormat="1" ht="13.5" customHeight="1" x14ac:dyDescent="0.2">
      <c r="A2472" s="43"/>
      <c r="B2472" s="43"/>
      <c r="C2472" s="971"/>
      <c r="D2472" s="971"/>
      <c r="E2472" s="53"/>
      <c r="F2472" s="42"/>
      <c r="G2472" s="972"/>
      <c r="H2472" s="972"/>
      <c r="I2472" s="961" t="s">
        <v>632</v>
      </c>
      <c r="J2472" s="962"/>
      <c r="K2472" s="962"/>
      <c r="L2472" s="962"/>
      <c r="M2472" s="962"/>
      <c r="N2472" s="962"/>
      <c r="O2472" s="962"/>
      <c r="P2472" s="962"/>
      <c r="Q2472" s="963"/>
      <c r="R2472" s="964"/>
      <c r="S2472" s="964"/>
      <c r="T2472" s="964"/>
      <c r="U2472" s="964"/>
      <c r="V2472" s="964"/>
      <c r="W2472" s="964"/>
      <c r="X2472" s="855"/>
      <c r="Y2472" s="856"/>
      <c r="Z2472" s="851"/>
      <c r="AA2472" s="852"/>
      <c r="AB2472" s="852"/>
      <c r="AC2472" s="853"/>
      <c r="AD2472" s="854"/>
      <c r="AE2472" s="855"/>
      <c r="AF2472" s="855"/>
      <c r="AG2472" s="856"/>
    </row>
    <row r="2473" spans="1:33" s="29" customFormat="1" ht="13.5" customHeight="1" x14ac:dyDescent="0.2">
      <c r="A2473" s="43"/>
      <c r="B2473" s="43"/>
      <c r="C2473" s="971"/>
      <c r="D2473" s="971"/>
      <c r="E2473" s="53"/>
      <c r="F2473" s="42"/>
      <c r="G2473" s="981" t="s">
        <v>313</v>
      </c>
      <c r="H2473" s="981"/>
      <c r="I2473" s="961" t="s">
        <v>314</v>
      </c>
      <c r="J2473" s="962"/>
      <c r="K2473" s="962"/>
      <c r="L2473" s="962"/>
      <c r="M2473" s="962"/>
      <c r="N2473" s="962"/>
      <c r="O2473" s="962"/>
      <c r="P2473" s="962"/>
      <c r="Q2473" s="963"/>
      <c r="R2473" s="964">
        <f>SUM(R2461:R2472)</f>
        <v>14141434</v>
      </c>
      <c r="S2473" s="964"/>
      <c r="T2473" s="964"/>
      <c r="U2473" s="964">
        <f>SUM(U2461:U2472)</f>
        <v>13130371.219999999</v>
      </c>
      <c r="V2473" s="964"/>
      <c r="W2473" s="964"/>
      <c r="X2473" s="852">
        <f t="shared" si="160"/>
        <v>0.92850351810148801</v>
      </c>
      <c r="Y2473" s="853"/>
      <c r="Z2473" s="851"/>
      <c r="AA2473" s="852"/>
      <c r="AB2473" s="852"/>
      <c r="AC2473" s="853"/>
      <c r="AD2473" s="854">
        <f>U2473+AA2473</f>
        <v>13130371.219999999</v>
      </c>
      <c r="AE2473" s="855"/>
      <c r="AF2473" s="855"/>
      <c r="AG2473" s="856"/>
    </row>
    <row r="2474" spans="1:33" s="29" customFormat="1" ht="13.5" customHeight="1" x14ac:dyDescent="0.2">
      <c r="A2474" s="43"/>
      <c r="B2474" s="43"/>
      <c r="C2474" s="979"/>
      <c r="D2474" s="979"/>
      <c r="E2474" s="53"/>
      <c r="F2474" s="42"/>
      <c r="G2474" s="972"/>
      <c r="H2474" s="972"/>
      <c r="I2474" s="961" t="s">
        <v>633</v>
      </c>
      <c r="J2474" s="962"/>
      <c r="K2474" s="962"/>
      <c r="L2474" s="962"/>
      <c r="M2474" s="962"/>
      <c r="N2474" s="962"/>
      <c r="O2474" s="962"/>
      <c r="P2474" s="962"/>
      <c r="Q2474" s="963"/>
      <c r="R2474" s="957">
        <f>SUM(R2473:R2473)</f>
        <v>14141434</v>
      </c>
      <c r="S2474" s="957"/>
      <c r="T2474" s="957"/>
      <c r="U2474" s="957">
        <f>SUM(U2473:U2473)</f>
        <v>13130371.219999999</v>
      </c>
      <c r="V2474" s="957"/>
      <c r="W2474" s="957"/>
      <c r="X2474" s="974">
        <f t="shared" si="160"/>
        <v>0.92850351810148801</v>
      </c>
      <c r="Y2474" s="975"/>
      <c r="Z2474" s="1547"/>
      <c r="AA2474" s="974"/>
      <c r="AB2474" s="974"/>
      <c r="AC2474" s="975"/>
      <c r="AD2474" s="860">
        <f>U2474+AA2474</f>
        <v>13130371.219999999</v>
      </c>
      <c r="AE2474" s="861"/>
      <c r="AF2474" s="861"/>
      <c r="AG2474" s="862"/>
    </row>
    <row r="2475" spans="1:33" s="29" customFormat="1" ht="13.5" customHeight="1" x14ac:dyDescent="0.2">
      <c r="A2475" s="43"/>
      <c r="B2475" s="43"/>
      <c r="C2475" s="971"/>
      <c r="D2475" s="971"/>
      <c r="E2475" s="53"/>
      <c r="F2475" s="42"/>
      <c r="G2475" s="979"/>
      <c r="H2475" s="979"/>
      <c r="I2475" s="982" t="s">
        <v>634</v>
      </c>
      <c r="J2475" s="983"/>
      <c r="K2475" s="983"/>
      <c r="L2475" s="983"/>
      <c r="M2475" s="983"/>
      <c r="N2475" s="983"/>
      <c r="O2475" s="983"/>
      <c r="P2475" s="983"/>
      <c r="Q2475" s="984"/>
      <c r="R2475" s="957"/>
      <c r="S2475" s="957"/>
      <c r="T2475" s="957"/>
      <c r="U2475" s="957"/>
      <c r="V2475" s="957"/>
      <c r="W2475" s="957"/>
      <c r="X2475" s="861"/>
      <c r="Y2475" s="862"/>
      <c r="Z2475" s="851"/>
      <c r="AA2475" s="852"/>
      <c r="AB2475" s="852"/>
      <c r="AC2475" s="853"/>
      <c r="AD2475" s="860"/>
      <c r="AE2475" s="861"/>
      <c r="AF2475" s="861"/>
      <c r="AG2475" s="862"/>
    </row>
    <row r="2476" spans="1:33" s="29" customFormat="1" ht="13.5" customHeight="1" x14ac:dyDescent="0.2">
      <c r="A2476" s="43"/>
      <c r="B2476" s="43"/>
      <c r="C2476" s="971"/>
      <c r="D2476" s="971"/>
      <c r="E2476" s="53"/>
      <c r="F2476" s="42"/>
      <c r="G2476" s="981" t="s">
        <v>313</v>
      </c>
      <c r="H2476" s="981"/>
      <c r="I2476" s="961" t="s">
        <v>314</v>
      </c>
      <c r="J2476" s="962"/>
      <c r="K2476" s="962"/>
      <c r="L2476" s="962"/>
      <c r="M2476" s="962"/>
      <c r="N2476" s="962"/>
      <c r="O2476" s="962"/>
      <c r="P2476" s="962"/>
      <c r="Q2476" s="963"/>
      <c r="R2476" s="964">
        <f>R2473</f>
        <v>14141434</v>
      </c>
      <c r="S2476" s="964"/>
      <c r="T2476" s="964"/>
      <c r="U2476" s="964">
        <f>U2473</f>
        <v>13130371.219999999</v>
      </c>
      <c r="V2476" s="964"/>
      <c r="W2476" s="964"/>
      <c r="X2476" s="852">
        <f t="shared" ref="X2476:X2538" si="164">(U2476/R2476)</f>
        <v>0.92850351810148801</v>
      </c>
      <c r="Y2476" s="853"/>
      <c r="Z2476" s="851"/>
      <c r="AA2476" s="852"/>
      <c r="AB2476" s="852"/>
      <c r="AC2476" s="853"/>
      <c r="AD2476" s="854">
        <f>U2476+AA2476</f>
        <v>13130371.219999999</v>
      </c>
      <c r="AE2476" s="855"/>
      <c r="AF2476" s="855"/>
      <c r="AG2476" s="856"/>
    </row>
    <row r="2477" spans="1:33" s="29" customFormat="1" ht="13.5" customHeight="1" x14ac:dyDescent="0.2">
      <c r="A2477" s="43"/>
      <c r="B2477" s="93"/>
      <c r="C2477" s="971"/>
      <c r="D2477" s="971"/>
      <c r="E2477" s="53"/>
      <c r="F2477" s="42"/>
      <c r="G2477" s="972"/>
      <c r="H2477" s="972"/>
      <c r="I2477" s="958" t="s">
        <v>635</v>
      </c>
      <c r="J2477" s="959"/>
      <c r="K2477" s="959"/>
      <c r="L2477" s="959"/>
      <c r="M2477" s="959"/>
      <c r="N2477" s="959"/>
      <c r="O2477" s="959"/>
      <c r="P2477" s="959"/>
      <c r="Q2477" s="960"/>
      <c r="R2477" s="957">
        <f>SUM(R2476:R2476)</f>
        <v>14141434</v>
      </c>
      <c r="S2477" s="957"/>
      <c r="T2477" s="957"/>
      <c r="U2477" s="957">
        <f>SUM(U2476:U2476)</f>
        <v>13130371.219999999</v>
      </c>
      <c r="V2477" s="957"/>
      <c r="W2477" s="957"/>
      <c r="X2477" s="974">
        <f t="shared" si="164"/>
        <v>0.92850351810148801</v>
      </c>
      <c r="Y2477" s="975"/>
      <c r="Z2477" s="1547"/>
      <c r="AA2477" s="974"/>
      <c r="AB2477" s="974"/>
      <c r="AC2477" s="975"/>
      <c r="AD2477" s="860">
        <f>U2477+AA2477</f>
        <v>13130371.219999999</v>
      </c>
      <c r="AE2477" s="861"/>
      <c r="AF2477" s="861"/>
      <c r="AG2477" s="862"/>
    </row>
    <row r="2478" spans="1:33" s="29" customFormat="1" ht="13.5" customHeight="1" x14ac:dyDescent="0.2">
      <c r="A2478" s="43"/>
      <c r="B2478" s="93"/>
      <c r="C2478" s="971"/>
      <c r="D2478" s="971"/>
      <c r="E2478" s="53"/>
      <c r="F2478" s="42"/>
      <c r="G2478" s="972"/>
      <c r="H2478" s="972"/>
      <c r="I2478" s="958"/>
      <c r="J2478" s="959"/>
      <c r="K2478" s="959"/>
      <c r="L2478" s="959"/>
      <c r="M2478" s="959"/>
      <c r="N2478" s="959"/>
      <c r="O2478" s="959"/>
      <c r="P2478" s="959"/>
      <c r="Q2478" s="960"/>
      <c r="R2478" s="973"/>
      <c r="S2478" s="973"/>
      <c r="T2478" s="973"/>
      <c r="U2478" s="964"/>
      <c r="V2478" s="964"/>
      <c r="W2478" s="964"/>
      <c r="X2478" s="855"/>
      <c r="Y2478" s="856"/>
      <c r="Z2478" s="851"/>
      <c r="AA2478" s="852"/>
      <c r="AB2478" s="852"/>
      <c r="AC2478" s="853"/>
      <c r="AD2478" s="854"/>
      <c r="AE2478" s="855"/>
      <c r="AF2478" s="855"/>
      <c r="AG2478" s="856"/>
    </row>
    <row r="2479" spans="1:33" s="29" customFormat="1" ht="13.5" customHeight="1" x14ac:dyDescent="0.2">
      <c r="A2479" s="43"/>
      <c r="B2479" s="90" t="s">
        <v>636</v>
      </c>
      <c r="C2479" s="1548"/>
      <c r="D2479" s="1548"/>
      <c r="E2479" s="91"/>
      <c r="F2479" s="79"/>
      <c r="G2479" s="1549"/>
      <c r="H2479" s="1549"/>
      <c r="I2479" s="1550" t="s">
        <v>637</v>
      </c>
      <c r="J2479" s="1551"/>
      <c r="K2479" s="1551"/>
      <c r="L2479" s="1551"/>
      <c r="M2479" s="1551"/>
      <c r="N2479" s="1551"/>
      <c r="O2479" s="1551"/>
      <c r="P2479" s="1551"/>
      <c r="Q2479" s="1552"/>
      <c r="R2479" s="1591"/>
      <c r="S2479" s="1591"/>
      <c r="T2479" s="1591"/>
      <c r="U2479" s="1592"/>
      <c r="V2479" s="1592"/>
      <c r="W2479" s="1592"/>
      <c r="X2479" s="858"/>
      <c r="Y2479" s="859"/>
      <c r="Z2479" s="1575"/>
      <c r="AA2479" s="1576"/>
      <c r="AB2479" s="1576"/>
      <c r="AC2479" s="1577"/>
      <c r="AD2479" s="857"/>
      <c r="AE2479" s="858"/>
      <c r="AF2479" s="858"/>
      <c r="AG2479" s="859"/>
    </row>
    <row r="2480" spans="1:33" s="29" customFormat="1" ht="13.5" customHeight="1" x14ac:dyDescent="0.2">
      <c r="A2480" s="43"/>
      <c r="B2480" s="92"/>
      <c r="C2480" s="1565" t="s">
        <v>624</v>
      </c>
      <c r="D2480" s="1565"/>
      <c r="E2480" s="86"/>
      <c r="F2480" s="105"/>
      <c r="G2480" s="1566"/>
      <c r="H2480" s="1566"/>
      <c r="I2480" s="958" t="s">
        <v>625</v>
      </c>
      <c r="J2480" s="959"/>
      <c r="K2480" s="959"/>
      <c r="L2480" s="959"/>
      <c r="M2480" s="959"/>
      <c r="N2480" s="959"/>
      <c r="O2480" s="959"/>
      <c r="P2480" s="959"/>
      <c r="Q2480" s="960"/>
      <c r="R2480" s="973"/>
      <c r="S2480" s="973"/>
      <c r="T2480" s="973"/>
      <c r="U2480" s="964"/>
      <c r="V2480" s="964"/>
      <c r="W2480" s="964"/>
      <c r="X2480" s="855"/>
      <c r="Y2480" s="856"/>
      <c r="Z2480" s="851"/>
      <c r="AA2480" s="852"/>
      <c r="AB2480" s="852"/>
      <c r="AC2480" s="853"/>
      <c r="AD2480" s="854"/>
      <c r="AE2480" s="855"/>
      <c r="AF2480" s="855"/>
      <c r="AG2480" s="856"/>
    </row>
    <row r="2481" spans="1:33" s="29" customFormat="1" ht="13.5" customHeight="1" x14ac:dyDescent="0.2">
      <c r="A2481" s="43"/>
      <c r="B2481" s="92"/>
      <c r="C2481" s="1578"/>
      <c r="D2481" s="1578"/>
      <c r="E2481" s="53">
        <v>160</v>
      </c>
      <c r="F2481" s="42"/>
      <c r="G2481" s="972"/>
      <c r="H2481" s="972"/>
      <c r="I2481" s="961" t="s">
        <v>572</v>
      </c>
      <c r="J2481" s="962"/>
      <c r="K2481" s="962"/>
      <c r="L2481" s="962"/>
      <c r="M2481" s="962"/>
      <c r="N2481" s="962"/>
      <c r="O2481" s="962"/>
      <c r="P2481" s="962"/>
      <c r="Q2481" s="963"/>
      <c r="R2481" s="980"/>
      <c r="S2481" s="980"/>
      <c r="T2481" s="980"/>
      <c r="U2481" s="964"/>
      <c r="V2481" s="964"/>
      <c r="W2481" s="964"/>
      <c r="X2481" s="855"/>
      <c r="Y2481" s="856"/>
      <c r="Z2481" s="851"/>
      <c r="AA2481" s="852"/>
      <c r="AB2481" s="852"/>
      <c r="AC2481" s="853"/>
      <c r="AD2481" s="854"/>
      <c r="AE2481" s="855"/>
      <c r="AF2481" s="855"/>
      <c r="AG2481" s="856"/>
    </row>
    <row r="2482" spans="1:33" s="29" customFormat="1" ht="13.5" customHeight="1" x14ac:dyDescent="0.2">
      <c r="A2482" s="43"/>
      <c r="B2482" s="93"/>
      <c r="C2482" s="971"/>
      <c r="D2482" s="971"/>
      <c r="E2482" s="53"/>
      <c r="F2482" s="42"/>
      <c r="G2482" s="972">
        <v>411</v>
      </c>
      <c r="H2482" s="972"/>
      <c r="I2482" s="961" t="s">
        <v>108</v>
      </c>
      <c r="J2482" s="962"/>
      <c r="K2482" s="962"/>
      <c r="L2482" s="962"/>
      <c r="M2482" s="962"/>
      <c r="N2482" s="962"/>
      <c r="O2482" s="962"/>
      <c r="P2482" s="962"/>
      <c r="Q2482" s="963"/>
      <c r="R2482" s="964">
        <v>1024500</v>
      </c>
      <c r="S2482" s="964"/>
      <c r="T2482" s="964"/>
      <c r="U2482" s="964">
        <v>974002.39</v>
      </c>
      <c r="V2482" s="964"/>
      <c r="W2482" s="964"/>
      <c r="X2482" s="852">
        <f t="shared" si="164"/>
        <v>0.95070999511957055</v>
      </c>
      <c r="Y2482" s="853"/>
      <c r="Z2482" s="851"/>
      <c r="AA2482" s="852"/>
      <c r="AB2482" s="852"/>
      <c r="AC2482" s="853"/>
      <c r="AD2482" s="854">
        <f t="shared" ref="AD2482:AD2493" si="165">U2482+AA2482</f>
        <v>974002.39</v>
      </c>
      <c r="AE2482" s="855"/>
      <c r="AF2482" s="855"/>
      <c r="AG2482" s="856"/>
    </row>
    <row r="2483" spans="1:33" s="29" customFormat="1" ht="13.5" customHeight="1" x14ac:dyDescent="0.2">
      <c r="A2483" s="43"/>
      <c r="B2483" s="93"/>
      <c r="C2483" s="971"/>
      <c r="D2483" s="971"/>
      <c r="E2483" s="53"/>
      <c r="F2483" s="42"/>
      <c r="G2483" s="972">
        <v>412</v>
      </c>
      <c r="H2483" s="972"/>
      <c r="I2483" s="961" t="s">
        <v>109</v>
      </c>
      <c r="J2483" s="962"/>
      <c r="K2483" s="962"/>
      <c r="L2483" s="962"/>
      <c r="M2483" s="962"/>
      <c r="N2483" s="962"/>
      <c r="O2483" s="962"/>
      <c r="P2483" s="962"/>
      <c r="Q2483" s="963"/>
      <c r="R2483" s="964">
        <v>155240</v>
      </c>
      <c r="S2483" s="964"/>
      <c r="T2483" s="964"/>
      <c r="U2483" s="964">
        <v>147561.37</v>
      </c>
      <c r="V2483" s="964"/>
      <c r="W2483" s="964"/>
      <c r="X2483" s="852">
        <f t="shared" si="164"/>
        <v>0.95053703942282919</v>
      </c>
      <c r="Y2483" s="853"/>
      <c r="Z2483" s="851"/>
      <c r="AA2483" s="852"/>
      <c r="AB2483" s="852"/>
      <c r="AC2483" s="853"/>
      <c r="AD2483" s="854">
        <f t="shared" si="165"/>
        <v>147561.37</v>
      </c>
      <c r="AE2483" s="855"/>
      <c r="AF2483" s="855"/>
      <c r="AG2483" s="856"/>
    </row>
    <row r="2484" spans="1:33" s="29" customFormat="1" ht="13.5" customHeight="1" x14ac:dyDescent="0.2">
      <c r="A2484" s="43"/>
      <c r="B2484" s="93"/>
      <c r="C2484" s="971"/>
      <c r="D2484" s="971"/>
      <c r="E2484" s="53"/>
      <c r="F2484" s="42"/>
      <c r="G2484" s="972">
        <v>413</v>
      </c>
      <c r="H2484" s="972"/>
      <c r="I2484" s="961" t="s">
        <v>110</v>
      </c>
      <c r="J2484" s="962"/>
      <c r="K2484" s="962"/>
      <c r="L2484" s="962"/>
      <c r="M2484" s="962"/>
      <c r="N2484" s="962"/>
      <c r="O2484" s="962"/>
      <c r="P2484" s="962"/>
      <c r="Q2484" s="963"/>
      <c r="R2484" s="964">
        <v>10000</v>
      </c>
      <c r="S2484" s="964"/>
      <c r="T2484" s="964"/>
      <c r="U2484" s="964">
        <v>10000</v>
      </c>
      <c r="V2484" s="964"/>
      <c r="W2484" s="964"/>
      <c r="X2484" s="852">
        <f t="shared" si="164"/>
        <v>1</v>
      </c>
      <c r="Y2484" s="853"/>
      <c r="Z2484" s="851"/>
      <c r="AA2484" s="852"/>
      <c r="AB2484" s="852"/>
      <c r="AC2484" s="853"/>
      <c r="AD2484" s="854">
        <f>U2484+AA2484</f>
        <v>10000</v>
      </c>
      <c r="AE2484" s="855"/>
      <c r="AF2484" s="855"/>
      <c r="AG2484" s="856"/>
    </row>
    <row r="2485" spans="1:33" s="29" customFormat="1" ht="13.5" customHeight="1" x14ac:dyDescent="0.2">
      <c r="A2485" s="43"/>
      <c r="B2485" s="93"/>
      <c r="C2485" s="1561"/>
      <c r="D2485" s="1562"/>
      <c r="E2485" s="53"/>
      <c r="F2485" s="42"/>
      <c r="G2485" s="1555">
        <v>414</v>
      </c>
      <c r="H2485" s="1556"/>
      <c r="I2485" s="961" t="s">
        <v>111</v>
      </c>
      <c r="J2485" s="962"/>
      <c r="K2485" s="962"/>
      <c r="L2485" s="962"/>
      <c r="M2485" s="962"/>
      <c r="N2485" s="962"/>
      <c r="O2485" s="962"/>
      <c r="P2485" s="962"/>
      <c r="Q2485" s="963"/>
      <c r="R2485" s="964">
        <v>30000</v>
      </c>
      <c r="S2485" s="964"/>
      <c r="T2485" s="964"/>
      <c r="U2485" s="964">
        <v>29000</v>
      </c>
      <c r="V2485" s="964"/>
      <c r="W2485" s="964"/>
      <c r="X2485" s="2159">
        <f t="shared" si="164"/>
        <v>0.96666666666666667</v>
      </c>
      <c r="Y2485" s="2160"/>
      <c r="Z2485" s="1648"/>
      <c r="AA2485" s="1649"/>
      <c r="AB2485" s="1649"/>
      <c r="AC2485" s="1650"/>
      <c r="AD2485" s="2138">
        <f>U2485+AA2485</f>
        <v>29000</v>
      </c>
      <c r="AE2485" s="2139"/>
      <c r="AF2485" s="2139"/>
      <c r="AG2485" s="2140"/>
    </row>
    <row r="2486" spans="1:33" s="29" customFormat="1" ht="13.5" customHeight="1" x14ac:dyDescent="0.2">
      <c r="A2486" s="43"/>
      <c r="B2486" s="93"/>
      <c r="C2486" s="971"/>
      <c r="D2486" s="971"/>
      <c r="E2486" s="53"/>
      <c r="F2486" s="42"/>
      <c r="G2486" s="972">
        <v>415</v>
      </c>
      <c r="H2486" s="972"/>
      <c r="I2486" s="961" t="s">
        <v>112</v>
      </c>
      <c r="J2486" s="962"/>
      <c r="K2486" s="962"/>
      <c r="L2486" s="962"/>
      <c r="M2486" s="962"/>
      <c r="N2486" s="962"/>
      <c r="O2486" s="962"/>
      <c r="P2486" s="962"/>
      <c r="Q2486" s="963"/>
      <c r="R2486" s="964">
        <v>155000</v>
      </c>
      <c r="S2486" s="964"/>
      <c r="T2486" s="964"/>
      <c r="U2486" s="964">
        <v>131023.99</v>
      </c>
      <c r="V2486" s="964"/>
      <c r="W2486" s="964"/>
      <c r="X2486" s="852">
        <f t="shared" si="164"/>
        <v>0.84531606451612906</v>
      </c>
      <c r="Y2486" s="853"/>
      <c r="Z2486" s="851"/>
      <c r="AA2486" s="852"/>
      <c r="AB2486" s="852"/>
      <c r="AC2486" s="853"/>
      <c r="AD2486" s="854">
        <f t="shared" si="165"/>
        <v>131023.99</v>
      </c>
      <c r="AE2486" s="855"/>
      <c r="AF2486" s="855"/>
      <c r="AG2486" s="856"/>
    </row>
    <row r="2487" spans="1:33" s="29" customFormat="1" ht="13.5" customHeight="1" x14ac:dyDescent="0.2">
      <c r="A2487" s="43"/>
      <c r="B2487" s="93"/>
      <c r="C2487" s="971"/>
      <c r="D2487" s="971"/>
      <c r="E2487" s="53"/>
      <c r="F2487" s="42"/>
      <c r="G2487" s="972">
        <v>421</v>
      </c>
      <c r="H2487" s="972"/>
      <c r="I2487" s="961" t="s">
        <v>115</v>
      </c>
      <c r="J2487" s="962"/>
      <c r="K2487" s="962"/>
      <c r="L2487" s="962"/>
      <c r="M2487" s="962"/>
      <c r="N2487" s="962"/>
      <c r="O2487" s="962"/>
      <c r="P2487" s="962"/>
      <c r="Q2487" s="963"/>
      <c r="R2487" s="964">
        <v>868000</v>
      </c>
      <c r="S2487" s="964"/>
      <c r="T2487" s="964"/>
      <c r="U2487" s="964">
        <v>713307.53</v>
      </c>
      <c r="V2487" s="964"/>
      <c r="W2487" s="964"/>
      <c r="X2487" s="852">
        <f t="shared" si="164"/>
        <v>0.82178286866359451</v>
      </c>
      <c r="Y2487" s="853"/>
      <c r="Z2487" s="851"/>
      <c r="AA2487" s="852"/>
      <c r="AB2487" s="852"/>
      <c r="AC2487" s="853"/>
      <c r="AD2487" s="854">
        <f t="shared" si="165"/>
        <v>713307.53</v>
      </c>
      <c r="AE2487" s="855"/>
      <c r="AF2487" s="855"/>
      <c r="AG2487" s="856"/>
    </row>
    <row r="2488" spans="1:33" s="29" customFormat="1" ht="13.5" customHeight="1" x14ac:dyDescent="0.2">
      <c r="A2488" s="43"/>
      <c r="B2488" s="93"/>
      <c r="C2488" s="971"/>
      <c r="D2488" s="971"/>
      <c r="E2488" s="53"/>
      <c r="F2488" s="42"/>
      <c r="G2488" s="972">
        <v>422</v>
      </c>
      <c r="H2488" s="972"/>
      <c r="I2488" s="961" t="s">
        <v>116</v>
      </c>
      <c r="J2488" s="962"/>
      <c r="K2488" s="962"/>
      <c r="L2488" s="962"/>
      <c r="M2488" s="962"/>
      <c r="N2488" s="962"/>
      <c r="O2488" s="962"/>
      <c r="P2488" s="962"/>
      <c r="Q2488" s="963"/>
      <c r="R2488" s="964">
        <v>470000</v>
      </c>
      <c r="S2488" s="964"/>
      <c r="T2488" s="964"/>
      <c r="U2488" s="964">
        <v>461600</v>
      </c>
      <c r="V2488" s="964"/>
      <c r="W2488" s="964"/>
      <c r="X2488" s="852">
        <f t="shared" si="164"/>
        <v>0.98212765957446813</v>
      </c>
      <c r="Y2488" s="853"/>
      <c r="Z2488" s="851"/>
      <c r="AA2488" s="852"/>
      <c r="AB2488" s="852"/>
      <c r="AC2488" s="853"/>
      <c r="AD2488" s="854">
        <f t="shared" si="165"/>
        <v>461600</v>
      </c>
      <c r="AE2488" s="855"/>
      <c r="AF2488" s="855"/>
      <c r="AG2488" s="856"/>
    </row>
    <row r="2489" spans="1:33" s="29" customFormat="1" ht="13.5" customHeight="1" x14ac:dyDescent="0.2">
      <c r="A2489" s="43"/>
      <c r="B2489" s="93"/>
      <c r="C2489" s="971"/>
      <c r="D2489" s="971"/>
      <c r="E2489" s="53"/>
      <c r="F2489" s="42"/>
      <c r="G2489" s="972">
        <v>423</v>
      </c>
      <c r="H2489" s="972"/>
      <c r="I2489" s="961" t="s">
        <v>117</v>
      </c>
      <c r="J2489" s="962"/>
      <c r="K2489" s="962"/>
      <c r="L2489" s="962"/>
      <c r="M2489" s="962"/>
      <c r="N2489" s="962"/>
      <c r="O2489" s="962"/>
      <c r="P2489" s="962"/>
      <c r="Q2489" s="963"/>
      <c r="R2489" s="964">
        <v>3268000</v>
      </c>
      <c r="S2489" s="964"/>
      <c r="T2489" s="964"/>
      <c r="U2489" s="964">
        <v>2536961.41</v>
      </c>
      <c r="V2489" s="964"/>
      <c r="W2489" s="964"/>
      <c r="X2489" s="852">
        <f t="shared" si="164"/>
        <v>0.77630398102815179</v>
      </c>
      <c r="Y2489" s="853"/>
      <c r="Z2489" s="851"/>
      <c r="AA2489" s="852"/>
      <c r="AB2489" s="852"/>
      <c r="AC2489" s="853"/>
      <c r="AD2489" s="854">
        <f t="shared" si="165"/>
        <v>2536961.41</v>
      </c>
      <c r="AE2489" s="855"/>
      <c r="AF2489" s="855"/>
      <c r="AG2489" s="856"/>
    </row>
    <row r="2490" spans="1:33" s="29" customFormat="1" ht="13.5" customHeight="1" x14ac:dyDescent="0.2">
      <c r="A2490" s="43"/>
      <c r="B2490" s="93"/>
      <c r="C2490" s="971"/>
      <c r="D2490" s="971"/>
      <c r="E2490" s="53"/>
      <c r="F2490" s="42"/>
      <c r="G2490" s="972">
        <v>425</v>
      </c>
      <c r="H2490" s="972"/>
      <c r="I2490" s="961" t="s">
        <v>119</v>
      </c>
      <c r="J2490" s="962"/>
      <c r="K2490" s="962"/>
      <c r="L2490" s="962"/>
      <c r="M2490" s="962"/>
      <c r="N2490" s="962"/>
      <c r="O2490" s="962"/>
      <c r="P2490" s="962"/>
      <c r="Q2490" s="963"/>
      <c r="R2490" s="964">
        <v>80000</v>
      </c>
      <c r="S2490" s="964"/>
      <c r="T2490" s="964"/>
      <c r="U2490" s="964">
        <v>39590</v>
      </c>
      <c r="V2490" s="964"/>
      <c r="W2490" s="964"/>
      <c r="X2490" s="852">
        <f t="shared" si="164"/>
        <v>0.49487500000000001</v>
      </c>
      <c r="Y2490" s="853"/>
      <c r="Z2490" s="851"/>
      <c r="AA2490" s="852"/>
      <c r="AB2490" s="852"/>
      <c r="AC2490" s="853"/>
      <c r="AD2490" s="854">
        <f t="shared" si="165"/>
        <v>39590</v>
      </c>
      <c r="AE2490" s="855"/>
      <c r="AF2490" s="855"/>
      <c r="AG2490" s="856"/>
    </row>
    <row r="2491" spans="1:33" s="29" customFormat="1" ht="13.5" customHeight="1" x14ac:dyDescent="0.2">
      <c r="A2491" s="43"/>
      <c r="B2491" s="93"/>
      <c r="C2491" s="971"/>
      <c r="D2491" s="971"/>
      <c r="E2491" s="53"/>
      <c r="F2491" s="42"/>
      <c r="G2491" s="972">
        <v>426</v>
      </c>
      <c r="H2491" s="972"/>
      <c r="I2491" s="961" t="s">
        <v>120</v>
      </c>
      <c r="J2491" s="962"/>
      <c r="K2491" s="962"/>
      <c r="L2491" s="962"/>
      <c r="M2491" s="962"/>
      <c r="N2491" s="962"/>
      <c r="O2491" s="962"/>
      <c r="P2491" s="962"/>
      <c r="Q2491" s="963"/>
      <c r="R2491" s="964">
        <v>394000</v>
      </c>
      <c r="S2491" s="964"/>
      <c r="T2491" s="964"/>
      <c r="U2491" s="964">
        <v>346166.74</v>
      </c>
      <c r="V2491" s="964"/>
      <c r="W2491" s="964"/>
      <c r="X2491" s="852">
        <f t="shared" si="164"/>
        <v>0.87859578680203043</v>
      </c>
      <c r="Y2491" s="853"/>
      <c r="Z2491" s="851"/>
      <c r="AA2491" s="852"/>
      <c r="AB2491" s="852"/>
      <c r="AC2491" s="853"/>
      <c r="AD2491" s="854">
        <f t="shared" si="165"/>
        <v>346166.74</v>
      </c>
      <c r="AE2491" s="855"/>
      <c r="AF2491" s="855"/>
      <c r="AG2491" s="856"/>
    </row>
    <row r="2492" spans="1:33" s="29" customFormat="1" ht="13.5" customHeight="1" x14ac:dyDescent="0.2">
      <c r="A2492" s="43"/>
      <c r="B2492" s="93"/>
      <c r="C2492" s="971"/>
      <c r="D2492" s="971"/>
      <c r="E2492" s="53"/>
      <c r="F2492" s="42"/>
      <c r="G2492" s="972">
        <v>482</v>
      </c>
      <c r="H2492" s="972"/>
      <c r="I2492" s="961" t="s">
        <v>131</v>
      </c>
      <c r="J2492" s="962"/>
      <c r="K2492" s="962"/>
      <c r="L2492" s="962"/>
      <c r="M2492" s="962"/>
      <c r="N2492" s="962"/>
      <c r="O2492" s="962"/>
      <c r="P2492" s="962"/>
      <c r="Q2492" s="963"/>
      <c r="R2492" s="964">
        <v>100000</v>
      </c>
      <c r="S2492" s="964"/>
      <c r="T2492" s="964"/>
      <c r="U2492" s="964">
        <v>92338.08</v>
      </c>
      <c r="V2492" s="964"/>
      <c r="W2492" s="964"/>
      <c r="X2492" s="852">
        <f t="shared" si="164"/>
        <v>0.9233808</v>
      </c>
      <c r="Y2492" s="853"/>
      <c r="Z2492" s="851"/>
      <c r="AA2492" s="852"/>
      <c r="AB2492" s="852"/>
      <c r="AC2492" s="853"/>
      <c r="AD2492" s="854">
        <f t="shared" si="165"/>
        <v>92338.08</v>
      </c>
      <c r="AE2492" s="855"/>
      <c r="AF2492" s="855"/>
      <c r="AG2492" s="856"/>
    </row>
    <row r="2493" spans="1:33" s="29" customFormat="1" ht="13.5" customHeight="1" x14ac:dyDescent="0.2">
      <c r="A2493" s="43"/>
      <c r="B2493" s="93"/>
      <c r="C2493" s="971"/>
      <c r="D2493" s="971"/>
      <c r="E2493" s="53"/>
      <c r="F2493" s="42"/>
      <c r="G2493" s="972">
        <v>512</v>
      </c>
      <c r="H2493" s="972"/>
      <c r="I2493" s="961" t="s">
        <v>980</v>
      </c>
      <c r="J2493" s="962"/>
      <c r="K2493" s="962"/>
      <c r="L2493" s="962"/>
      <c r="M2493" s="962"/>
      <c r="N2493" s="962"/>
      <c r="O2493" s="962"/>
      <c r="P2493" s="962"/>
      <c r="Q2493" s="963"/>
      <c r="R2493" s="964">
        <v>528000</v>
      </c>
      <c r="S2493" s="964"/>
      <c r="T2493" s="964"/>
      <c r="U2493" s="964">
        <v>519990</v>
      </c>
      <c r="V2493" s="964"/>
      <c r="W2493" s="964"/>
      <c r="X2493" s="852">
        <f t="shared" si="164"/>
        <v>0.98482954545454549</v>
      </c>
      <c r="Y2493" s="853"/>
      <c r="Z2493" s="851"/>
      <c r="AA2493" s="852"/>
      <c r="AB2493" s="852"/>
      <c r="AC2493" s="853"/>
      <c r="AD2493" s="854">
        <f t="shared" si="165"/>
        <v>519990</v>
      </c>
      <c r="AE2493" s="855"/>
      <c r="AF2493" s="855"/>
      <c r="AG2493" s="856"/>
    </row>
    <row r="2494" spans="1:33" s="29" customFormat="1" ht="13.5" customHeight="1" x14ac:dyDescent="0.2">
      <c r="A2494" s="43"/>
      <c r="B2494" s="93"/>
      <c r="C2494" s="971"/>
      <c r="D2494" s="971"/>
      <c r="E2494" s="53"/>
      <c r="F2494" s="42"/>
      <c r="G2494" s="972"/>
      <c r="H2494" s="972"/>
      <c r="I2494" s="961" t="s">
        <v>638</v>
      </c>
      <c r="J2494" s="962"/>
      <c r="K2494" s="962"/>
      <c r="L2494" s="962"/>
      <c r="M2494" s="962"/>
      <c r="N2494" s="962"/>
      <c r="O2494" s="962"/>
      <c r="P2494" s="962"/>
      <c r="Q2494" s="963"/>
      <c r="R2494" s="964"/>
      <c r="S2494" s="964"/>
      <c r="T2494" s="964"/>
      <c r="U2494" s="964"/>
      <c r="V2494" s="964"/>
      <c r="W2494" s="964"/>
      <c r="X2494" s="855"/>
      <c r="Y2494" s="856"/>
      <c r="Z2494" s="851"/>
      <c r="AA2494" s="852"/>
      <c r="AB2494" s="852"/>
      <c r="AC2494" s="853"/>
      <c r="AD2494" s="854"/>
      <c r="AE2494" s="855"/>
      <c r="AF2494" s="855"/>
      <c r="AG2494" s="856"/>
    </row>
    <row r="2495" spans="1:33" s="29" customFormat="1" ht="13.5" customHeight="1" x14ac:dyDescent="0.2">
      <c r="A2495" s="43"/>
      <c r="B2495" s="93"/>
      <c r="C2495" s="971"/>
      <c r="D2495" s="971"/>
      <c r="E2495" s="53"/>
      <c r="F2495" s="42"/>
      <c r="G2495" s="981" t="s">
        <v>313</v>
      </c>
      <c r="H2495" s="981"/>
      <c r="I2495" s="961" t="s">
        <v>314</v>
      </c>
      <c r="J2495" s="962"/>
      <c r="K2495" s="962"/>
      <c r="L2495" s="962"/>
      <c r="M2495" s="962"/>
      <c r="N2495" s="962"/>
      <c r="O2495" s="962"/>
      <c r="P2495" s="962"/>
      <c r="Q2495" s="963"/>
      <c r="R2495" s="964">
        <f>SUM(R2482:R2493)</f>
        <v>7082740</v>
      </c>
      <c r="S2495" s="964"/>
      <c r="T2495" s="964"/>
      <c r="U2495" s="964">
        <f>SUM(U2482:U2493)</f>
        <v>6001541.5100000007</v>
      </c>
      <c r="V2495" s="964"/>
      <c r="W2495" s="964"/>
      <c r="X2495" s="852">
        <f t="shared" si="164"/>
        <v>0.84734742627853077</v>
      </c>
      <c r="Y2495" s="853"/>
      <c r="Z2495" s="851"/>
      <c r="AA2495" s="852"/>
      <c r="AB2495" s="852"/>
      <c r="AC2495" s="853"/>
      <c r="AD2495" s="854">
        <f>U2495+AA2495</f>
        <v>6001541.5100000007</v>
      </c>
      <c r="AE2495" s="855"/>
      <c r="AF2495" s="855"/>
      <c r="AG2495" s="856"/>
    </row>
    <row r="2496" spans="1:33" s="29" customFormat="1" ht="13.5" customHeight="1" x14ac:dyDescent="0.2">
      <c r="A2496" s="43"/>
      <c r="B2496" s="93"/>
      <c r="C2496" s="971"/>
      <c r="D2496" s="971"/>
      <c r="E2496" s="53"/>
      <c r="F2496" s="42"/>
      <c r="G2496" s="972"/>
      <c r="H2496" s="972"/>
      <c r="I2496" s="958" t="s">
        <v>639</v>
      </c>
      <c r="J2496" s="959"/>
      <c r="K2496" s="959"/>
      <c r="L2496" s="959"/>
      <c r="M2496" s="959"/>
      <c r="N2496" s="959"/>
      <c r="O2496" s="959"/>
      <c r="P2496" s="959"/>
      <c r="Q2496" s="960"/>
      <c r="R2496" s="957">
        <f>R2495</f>
        <v>7082740</v>
      </c>
      <c r="S2496" s="957"/>
      <c r="T2496" s="957"/>
      <c r="U2496" s="957">
        <f>U2495</f>
        <v>6001541.5100000007</v>
      </c>
      <c r="V2496" s="957"/>
      <c r="W2496" s="957"/>
      <c r="X2496" s="974">
        <f t="shared" si="164"/>
        <v>0.84734742627853077</v>
      </c>
      <c r="Y2496" s="975"/>
      <c r="Z2496" s="1547"/>
      <c r="AA2496" s="974"/>
      <c r="AB2496" s="974"/>
      <c r="AC2496" s="975"/>
      <c r="AD2496" s="860">
        <f>U2496+AA2496</f>
        <v>6001541.5100000007</v>
      </c>
      <c r="AE2496" s="861"/>
      <c r="AF2496" s="861"/>
      <c r="AG2496" s="862"/>
    </row>
    <row r="2497" spans="1:33" s="29" customFormat="1" ht="13.5" customHeight="1" x14ac:dyDescent="0.2">
      <c r="A2497" s="43"/>
      <c r="B2497" s="94"/>
      <c r="C2497" s="971"/>
      <c r="D2497" s="971"/>
      <c r="E2497" s="53"/>
      <c r="F2497" s="42"/>
      <c r="G2497" s="1574"/>
      <c r="H2497" s="1574"/>
      <c r="I2497" s="982" t="s">
        <v>640</v>
      </c>
      <c r="J2497" s="983"/>
      <c r="K2497" s="983"/>
      <c r="L2497" s="983"/>
      <c r="M2497" s="983"/>
      <c r="N2497" s="983"/>
      <c r="O2497" s="983"/>
      <c r="P2497" s="983"/>
      <c r="Q2497" s="983"/>
      <c r="R2497" s="957"/>
      <c r="S2497" s="957"/>
      <c r="T2497" s="957"/>
      <c r="U2497" s="957"/>
      <c r="V2497" s="957"/>
      <c r="W2497" s="957"/>
      <c r="X2497" s="861"/>
      <c r="Y2497" s="862"/>
      <c r="Z2497" s="851"/>
      <c r="AA2497" s="852"/>
      <c r="AB2497" s="852"/>
      <c r="AC2497" s="853"/>
      <c r="AD2497" s="860"/>
      <c r="AE2497" s="861"/>
      <c r="AF2497" s="861"/>
      <c r="AG2497" s="862"/>
    </row>
    <row r="2498" spans="1:33" s="29" customFormat="1" ht="13.5" customHeight="1" x14ac:dyDescent="0.2">
      <c r="A2498" s="43"/>
      <c r="B2498" s="94"/>
      <c r="C2498" s="971"/>
      <c r="D2498" s="971"/>
      <c r="E2498" s="53"/>
      <c r="F2498" s="42"/>
      <c r="G2498" s="981" t="s">
        <v>313</v>
      </c>
      <c r="H2498" s="981"/>
      <c r="I2498" s="961" t="s">
        <v>314</v>
      </c>
      <c r="J2498" s="962"/>
      <c r="K2498" s="962"/>
      <c r="L2498" s="962"/>
      <c r="M2498" s="962"/>
      <c r="N2498" s="962"/>
      <c r="O2498" s="962"/>
      <c r="P2498" s="962"/>
      <c r="Q2498" s="963"/>
      <c r="R2498" s="964">
        <f>+R2495</f>
        <v>7082740</v>
      </c>
      <c r="S2498" s="964"/>
      <c r="T2498" s="964"/>
      <c r="U2498" s="964">
        <f>+U2495</f>
        <v>6001541.5100000007</v>
      </c>
      <c r="V2498" s="964"/>
      <c r="W2498" s="964"/>
      <c r="X2498" s="852">
        <f t="shared" si="164"/>
        <v>0.84734742627853077</v>
      </c>
      <c r="Y2498" s="853"/>
      <c r="Z2498" s="851"/>
      <c r="AA2498" s="852"/>
      <c r="AB2498" s="852"/>
      <c r="AC2498" s="853"/>
      <c r="AD2498" s="854">
        <f>U2498+AA2498</f>
        <v>6001541.5100000007</v>
      </c>
      <c r="AE2498" s="855"/>
      <c r="AF2498" s="855"/>
      <c r="AG2498" s="856"/>
    </row>
    <row r="2499" spans="1:33" s="29" customFormat="1" ht="13.5" customHeight="1" x14ac:dyDescent="0.2">
      <c r="A2499" s="43"/>
      <c r="B2499" s="94"/>
      <c r="C2499" s="971"/>
      <c r="D2499" s="971"/>
      <c r="E2499" s="53"/>
      <c r="F2499" s="42"/>
      <c r="G2499" s="979"/>
      <c r="H2499" s="979"/>
      <c r="I2499" s="958" t="s">
        <v>707</v>
      </c>
      <c r="J2499" s="959"/>
      <c r="K2499" s="959"/>
      <c r="L2499" s="959"/>
      <c r="M2499" s="959"/>
      <c r="N2499" s="959"/>
      <c r="O2499" s="959"/>
      <c r="P2499" s="959"/>
      <c r="Q2499" s="960"/>
      <c r="R2499" s="957">
        <f>SUM(R2498:R2498)</f>
        <v>7082740</v>
      </c>
      <c r="S2499" s="957"/>
      <c r="T2499" s="957"/>
      <c r="U2499" s="957">
        <f>SUM(U2498:U2498)</f>
        <v>6001541.5100000007</v>
      </c>
      <c r="V2499" s="957"/>
      <c r="W2499" s="957"/>
      <c r="X2499" s="974">
        <f t="shared" si="164"/>
        <v>0.84734742627853077</v>
      </c>
      <c r="Y2499" s="975"/>
      <c r="Z2499" s="1547"/>
      <c r="AA2499" s="974"/>
      <c r="AB2499" s="974"/>
      <c r="AC2499" s="975"/>
      <c r="AD2499" s="860">
        <f>U2499+AA2499</f>
        <v>6001541.5100000007</v>
      </c>
      <c r="AE2499" s="861"/>
      <c r="AF2499" s="861"/>
      <c r="AG2499" s="862"/>
    </row>
    <row r="2500" spans="1:33" s="29" customFormat="1" ht="13.5" customHeight="1" x14ac:dyDescent="0.2">
      <c r="A2500" s="43"/>
      <c r="B2500" s="94"/>
      <c r="C2500" s="971"/>
      <c r="D2500" s="971"/>
      <c r="E2500" s="53"/>
      <c r="F2500" s="42"/>
      <c r="G2500" s="979"/>
      <c r="H2500" s="979"/>
      <c r="I2500" s="958"/>
      <c r="J2500" s="959"/>
      <c r="K2500" s="959"/>
      <c r="L2500" s="959"/>
      <c r="M2500" s="959"/>
      <c r="N2500" s="959"/>
      <c r="O2500" s="959"/>
      <c r="P2500" s="959"/>
      <c r="Q2500" s="960"/>
      <c r="R2500" s="973"/>
      <c r="S2500" s="973"/>
      <c r="T2500" s="973"/>
      <c r="U2500" s="964"/>
      <c r="V2500" s="964"/>
      <c r="W2500" s="964"/>
      <c r="X2500" s="855"/>
      <c r="Y2500" s="856"/>
      <c r="Z2500" s="851"/>
      <c r="AA2500" s="852"/>
      <c r="AB2500" s="852"/>
      <c r="AC2500" s="853"/>
      <c r="AD2500" s="854"/>
      <c r="AE2500" s="855"/>
      <c r="AF2500" s="855"/>
      <c r="AG2500" s="856"/>
    </row>
    <row r="2501" spans="1:33" s="29" customFormat="1" ht="13.5" customHeight="1" x14ac:dyDescent="0.2">
      <c r="A2501" s="43"/>
      <c r="B2501" s="90" t="s">
        <v>641</v>
      </c>
      <c r="C2501" s="1548"/>
      <c r="D2501" s="1548"/>
      <c r="E2501" s="91"/>
      <c r="F2501" s="79"/>
      <c r="G2501" s="1549"/>
      <c r="H2501" s="1549"/>
      <c r="I2501" s="1550" t="s">
        <v>642</v>
      </c>
      <c r="J2501" s="1551"/>
      <c r="K2501" s="1551"/>
      <c r="L2501" s="1551"/>
      <c r="M2501" s="1551"/>
      <c r="N2501" s="1551"/>
      <c r="O2501" s="1551"/>
      <c r="P2501" s="1551"/>
      <c r="Q2501" s="1552"/>
      <c r="R2501" s="1591"/>
      <c r="S2501" s="1591"/>
      <c r="T2501" s="1591"/>
      <c r="U2501" s="1592"/>
      <c r="V2501" s="1592"/>
      <c r="W2501" s="1592"/>
      <c r="X2501" s="858"/>
      <c r="Y2501" s="859"/>
      <c r="Z2501" s="1575"/>
      <c r="AA2501" s="1576"/>
      <c r="AB2501" s="1576"/>
      <c r="AC2501" s="1577"/>
      <c r="AD2501" s="857"/>
      <c r="AE2501" s="858"/>
      <c r="AF2501" s="858"/>
      <c r="AG2501" s="859"/>
    </row>
    <row r="2502" spans="1:33" s="29" customFormat="1" ht="13.5" customHeight="1" x14ac:dyDescent="0.2">
      <c r="A2502" s="43"/>
      <c r="B2502" s="92"/>
      <c r="C2502" s="1565" t="s">
        <v>624</v>
      </c>
      <c r="D2502" s="1565"/>
      <c r="E2502" s="86"/>
      <c r="F2502" s="105"/>
      <c r="G2502" s="1566"/>
      <c r="H2502" s="1566"/>
      <c r="I2502" s="958" t="s">
        <v>625</v>
      </c>
      <c r="J2502" s="959"/>
      <c r="K2502" s="959"/>
      <c r="L2502" s="959"/>
      <c r="M2502" s="959"/>
      <c r="N2502" s="959"/>
      <c r="O2502" s="959"/>
      <c r="P2502" s="959"/>
      <c r="Q2502" s="960"/>
      <c r="R2502" s="973"/>
      <c r="S2502" s="973"/>
      <c r="T2502" s="973"/>
      <c r="U2502" s="964"/>
      <c r="V2502" s="964"/>
      <c r="W2502" s="964"/>
      <c r="X2502" s="855"/>
      <c r="Y2502" s="856"/>
      <c r="Z2502" s="851"/>
      <c r="AA2502" s="852"/>
      <c r="AB2502" s="852"/>
      <c r="AC2502" s="853"/>
      <c r="AD2502" s="854"/>
      <c r="AE2502" s="855"/>
      <c r="AF2502" s="855"/>
      <c r="AG2502" s="856"/>
    </row>
    <row r="2503" spans="1:33" s="29" customFormat="1" ht="13.5" customHeight="1" x14ac:dyDescent="0.2">
      <c r="A2503" s="43"/>
      <c r="B2503" s="93"/>
      <c r="C2503" s="971"/>
      <c r="D2503" s="971"/>
      <c r="E2503" s="53"/>
      <c r="F2503" s="42"/>
      <c r="G2503" s="972">
        <v>411</v>
      </c>
      <c r="H2503" s="972"/>
      <c r="I2503" s="961" t="s">
        <v>108</v>
      </c>
      <c r="J2503" s="962"/>
      <c r="K2503" s="962"/>
      <c r="L2503" s="962"/>
      <c r="M2503" s="962"/>
      <c r="N2503" s="962"/>
      <c r="O2503" s="962"/>
      <c r="P2503" s="962"/>
      <c r="Q2503" s="963"/>
      <c r="R2503" s="964">
        <v>1053548</v>
      </c>
      <c r="S2503" s="964"/>
      <c r="T2503" s="964"/>
      <c r="U2503" s="964">
        <v>1053449.58</v>
      </c>
      <c r="V2503" s="964"/>
      <c r="W2503" s="964"/>
      <c r="X2503" s="852">
        <f t="shared" si="164"/>
        <v>0.99990658232942409</v>
      </c>
      <c r="Y2503" s="853"/>
      <c r="Z2503" s="851"/>
      <c r="AA2503" s="852"/>
      <c r="AB2503" s="852"/>
      <c r="AC2503" s="853"/>
      <c r="AD2503" s="854">
        <f t="shared" ref="AD2503:AD2515" si="166">U2503+AA2503</f>
        <v>1053449.58</v>
      </c>
      <c r="AE2503" s="855"/>
      <c r="AF2503" s="855"/>
      <c r="AG2503" s="856"/>
    </row>
    <row r="2504" spans="1:33" s="29" customFormat="1" ht="13.5" customHeight="1" x14ac:dyDescent="0.2">
      <c r="A2504" s="43"/>
      <c r="B2504" s="93"/>
      <c r="C2504" s="971"/>
      <c r="D2504" s="971"/>
      <c r="E2504" s="53"/>
      <c r="F2504" s="42"/>
      <c r="G2504" s="972">
        <v>412</v>
      </c>
      <c r="H2504" s="972"/>
      <c r="I2504" s="982" t="s">
        <v>109</v>
      </c>
      <c r="J2504" s="983"/>
      <c r="K2504" s="983"/>
      <c r="L2504" s="983"/>
      <c r="M2504" s="983"/>
      <c r="N2504" s="983"/>
      <c r="O2504" s="983"/>
      <c r="P2504" s="983"/>
      <c r="Q2504" s="984"/>
      <c r="R2504" s="964">
        <v>159599</v>
      </c>
      <c r="S2504" s="964"/>
      <c r="T2504" s="964"/>
      <c r="U2504" s="964">
        <v>159597.6</v>
      </c>
      <c r="V2504" s="964"/>
      <c r="W2504" s="964"/>
      <c r="X2504" s="852">
        <f t="shared" si="164"/>
        <v>0.99999122801521312</v>
      </c>
      <c r="Y2504" s="853"/>
      <c r="Z2504" s="851"/>
      <c r="AA2504" s="852"/>
      <c r="AB2504" s="852"/>
      <c r="AC2504" s="853"/>
      <c r="AD2504" s="854">
        <f t="shared" si="166"/>
        <v>159597.6</v>
      </c>
      <c r="AE2504" s="855"/>
      <c r="AF2504" s="855"/>
      <c r="AG2504" s="856"/>
    </row>
    <row r="2505" spans="1:33" s="29" customFormat="1" ht="13.5" customHeight="1" x14ac:dyDescent="0.2">
      <c r="A2505" s="43"/>
      <c r="B2505" s="93"/>
      <c r="C2505" s="971"/>
      <c r="D2505" s="971"/>
      <c r="E2505" s="53"/>
      <c r="F2505" s="42"/>
      <c r="G2505" s="972">
        <v>413</v>
      </c>
      <c r="H2505" s="972"/>
      <c r="I2505" s="961" t="s">
        <v>110</v>
      </c>
      <c r="J2505" s="962"/>
      <c r="K2505" s="962"/>
      <c r="L2505" s="962"/>
      <c r="M2505" s="962"/>
      <c r="N2505" s="962"/>
      <c r="O2505" s="962"/>
      <c r="P2505" s="962"/>
      <c r="Q2505" s="963"/>
      <c r="R2505" s="964">
        <v>10000</v>
      </c>
      <c r="S2505" s="964"/>
      <c r="T2505" s="964"/>
      <c r="U2505" s="964">
        <v>10000</v>
      </c>
      <c r="V2505" s="964"/>
      <c r="W2505" s="964"/>
      <c r="X2505" s="852">
        <f t="shared" si="164"/>
        <v>1</v>
      </c>
      <c r="Y2505" s="853"/>
      <c r="Z2505" s="851"/>
      <c r="AA2505" s="852"/>
      <c r="AB2505" s="852"/>
      <c r="AC2505" s="853"/>
      <c r="AD2505" s="854">
        <f t="shared" si="166"/>
        <v>10000</v>
      </c>
      <c r="AE2505" s="855"/>
      <c r="AF2505" s="855"/>
      <c r="AG2505" s="856"/>
    </row>
    <row r="2506" spans="1:33" s="29" customFormat="1" ht="13.5" customHeight="1" x14ac:dyDescent="0.2">
      <c r="A2506" s="43"/>
      <c r="B2506" s="93"/>
      <c r="C2506" s="971"/>
      <c r="D2506" s="971"/>
      <c r="E2506" s="53"/>
      <c r="F2506" s="42"/>
      <c r="G2506" s="972">
        <v>414</v>
      </c>
      <c r="H2506" s="972"/>
      <c r="I2506" s="961" t="s">
        <v>111</v>
      </c>
      <c r="J2506" s="962"/>
      <c r="K2506" s="962"/>
      <c r="L2506" s="962"/>
      <c r="M2506" s="962"/>
      <c r="N2506" s="962"/>
      <c r="O2506" s="962"/>
      <c r="P2506" s="962"/>
      <c r="Q2506" s="963"/>
      <c r="R2506" s="964">
        <v>1000</v>
      </c>
      <c r="S2506" s="964"/>
      <c r="T2506" s="964"/>
      <c r="U2506" s="964">
        <v>0</v>
      </c>
      <c r="V2506" s="964"/>
      <c r="W2506" s="964"/>
      <c r="X2506" s="852">
        <f t="shared" si="164"/>
        <v>0</v>
      </c>
      <c r="Y2506" s="853"/>
      <c r="Z2506" s="851"/>
      <c r="AA2506" s="852"/>
      <c r="AB2506" s="852"/>
      <c r="AC2506" s="853"/>
      <c r="AD2506" s="854">
        <f t="shared" si="166"/>
        <v>0</v>
      </c>
      <c r="AE2506" s="855"/>
      <c r="AF2506" s="855"/>
      <c r="AG2506" s="856"/>
    </row>
    <row r="2507" spans="1:33" s="29" customFormat="1" ht="13.5" customHeight="1" x14ac:dyDescent="0.2">
      <c r="A2507" s="43"/>
      <c r="B2507" s="93"/>
      <c r="C2507" s="971"/>
      <c r="D2507" s="971"/>
      <c r="E2507" s="53"/>
      <c r="F2507" s="42"/>
      <c r="G2507" s="972">
        <v>416</v>
      </c>
      <c r="H2507" s="972"/>
      <c r="I2507" s="961" t="s">
        <v>327</v>
      </c>
      <c r="J2507" s="962"/>
      <c r="K2507" s="962"/>
      <c r="L2507" s="962"/>
      <c r="M2507" s="962"/>
      <c r="N2507" s="962"/>
      <c r="O2507" s="962"/>
      <c r="P2507" s="962"/>
      <c r="Q2507" s="963"/>
      <c r="R2507" s="964">
        <v>0</v>
      </c>
      <c r="S2507" s="964"/>
      <c r="T2507" s="964"/>
      <c r="U2507" s="964">
        <v>0</v>
      </c>
      <c r="V2507" s="964"/>
      <c r="W2507" s="964"/>
      <c r="X2507" s="852">
        <v>0</v>
      </c>
      <c r="Y2507" s="853"/>
      <c r="Z2507" s="851"/>
      <c r="AA2507" s="852"/>
      <c r="AB2507" s="852"/>
      <c r="AC2507" s="853"/>
      <c r="AD2507" s="854">
        <f t="shared" si="166"/>
        <v>0</v>
      </c>
      <c r="AE2507" s="855"/>
      <c r="AF2507" s="855"/>
      <c r="AG2507" s="856"/>
    </row>
    <row r="2508" spans="1:33" s="29" customFormat="1" ht="13.5" customHeight="1" x14ac:dyDescent="0.2">
      <c r="A2508" s="43"/>
      <c r="B2508" s="93"/>
      <c r="C2508" s="971"/>
      <c r="D2508" s="971"/>
      <c r="E2508" s="53"/>
      <c r="F2508" s="42"/>
      <c r="G2508" s="972">
        <v>421</v>
      </c>
      <c r="H2508" s="972"/>
      <c r="I2508" s="961" t="s">
        <v>115</v>
      </c>
      <c r="J2508" s="962"/>
      <c r="K2508" s="962"/>
      <c r="L2508" s="962"/>
      <c r="M2508" s="962"/>
      <c r="N2508" s="962"/>
      <c r="O2508" s="962"/>
      <c r="P2508" s="962"/>
      <c r="Q2508" s="963"/>
      <c r="R2508" s="964">
        <v>1893000</v>
      </c>
      <c r="S2508" s="964"/>
      <c r="T2508" s="964"/>
      <c r="U2508" s="964">
        <v>1754223.44</v>
      </c>
      <c r="V2508" s="964"/>
      <c r="W2508" s="964"/>
      <c r="X2508" s="852">
        <f t="shared" si="164"/>
        <v>0.92668961436872688</v>
      </c>
      <c r="Y2508" s="853"/>
      <c r="Z2508" s="851"/>
      <c r="AA2508" s="852"/>
      <c r="AB2508" s="852"/>
      <c r="AC2508" s="853"/>
      <c r="AD2508" s="854">
        <f t="shared" si="166"/>
        <v>1754223.44</v>
      </c>
      <c r="AE2508" s="855"/>
      <c r="AF2508" s="855"/>
      <c r="AG2508" s="856"/>
    </row>
    <row r="2509" spans="1:33" s="29" customFormat="1" ht="13.5" customHeight="1" x14ac:dyDescent="0.2">
      <c r="A2509" s="43"/>
      <c r="B2509" s="93"/>
      <c r="C2509" s="971"/>
      <c r="D2509" s="971"/>
      <c r="E2509" s="53"/>
      <c r="F2509" s="42"/>
      <c r="G2509" s="972">
        <v>422</v>
      </c>
      <c r="H2509" s="972"/>
      <c r="I2509" s="961" t="s">
        <v>116</v>
      </c>
      <c r="J2509" s="962"/>
      <c r="K2509" s="962"/>
      <c r="L2509" s="962"/>
      <c r="M2509" s="962"/>
      <c r="N2509" s="962"/>
      <c r="O2509" s="962"/>
      <c r="P2509" s="962"/>
      <c r="Q2509" s="963"/>
      <c r="R2509" s="964">
        <v>75000</v>
      </c>
      <c r="S2509" s="964"/>
      <c r="T2509" s="964"/>
      <c r="U2509" s="964">
        <v>74800</v>
      </c>
      <c r="V2509" s="964"/>
      <c r="W2509" s="964"/>
      <c r="X2509" s="852">
        <f t="shared" si="164"/>
        <v>0.99733333333333329</v>
      </c>
      <c r="Y2509" s="853"/>
      <c r="Z2509" s="851"/>
      <c r="AA2509" s="852"/>
      <c r="AB2509" s="852"/>
      <c r="AC2509" s="853"/>
      <c r="AD2509" s="854">
        <f t="shared" si="166"/>
        <v>74800</v>
      </c>
      <c r="AE2509" s="855"/>
      <c r="AF2509" s="855"/>
      <c r="AG2509" s="856"/>
    </row>
    <row r="2510" spans="1:33" s="29" customFormat="1" ht="13.5" customHeight="1" x14ac:dyDescent="0.2">
      <c r="A2510" s="43"/>
      <c r="B2510" s="93"/>
      <c r="C2510" s="971"/>
      <c r="D2510" s="971"/>
      <c r="E2510" s="53"/>
      <c r="F2510" s="42"/>
      <c r="G2510" s="972">
        <v>423</v>
      </c>
      <c r="H2510" s="972"/>
      <c r="I2510" s="961" t="s">
        <v>117</v>
      </c>
      <c r="J2510" s="962"/>
      <c r="K2510" s="962"/>
      <c r="L2510" s="962"/>
      <c r="M2510" s="962"/>
      <c r="N2510" s="962"/>
      <c r="O2510" s="962"/>
      <c r="P2510" s="962"/>
      <c r="Q2510" s="963"/>
      <c r="R2510" s="964">
        <v>4234000</v>
      </c>
      <c r="S2510" s="964"/>
      <c r="T2510" s="964"/>
      <c r="U2510" s="964">
        <v>4176407.67</v>
      </c>
      <c r="V2510" s="964"/>
      <c r="W2510" s="964"/>
      <c r="X2510" s="852">
        <f t="shared" si="164"/>
        <v>0.98639765470004726</v>
      </c>
      <c r="Y2510" s="853"/>
      <c r="Z2510" s="851"/>
      <c r="AA2510" s="852"/>
      <c r="AB2510" s="852"/>
      <c r="AC2510" s="853"/>
      <c r="AD2510" s="854">
        <f t="shared" si="166"/>
        <v>4176407.67</v>
      </c>
      <c r="AE2510" s="855"/>
      <c r="AF2510" s="855"/>
      <c r="AG2510" s="856"/>
    </row>
    <row r="2511" spans="1:33" s="29" customFormat="1" ht="13.5" customHeight="1" x14ac:dyDescent="0.2">
      <c r="A2511" s="43"/>
      <c r="B2511" s="93"/>
      <c r="C2511" s="971"/>
      <c r="D2511" s="971"/>
      <c r="E2511" s="53"/>
      <c r="F2511" s="42"/>
      <c r="G2511" s="972">
        <v>424</v>
      </c>
      <c r="H2511" s="972"/>
      <c r="I2511" s="961" t="s">
        <v>118</v>
      </c>
      <c r="J2511" s="962"/>
      <c r="K2511" s="962"/>
      <c r="L2511" s="962"/>
      <c r="M2511" s="962"/>
      <c r="N2511" s="962"/>
      <c r="O2511" s="962"/>
      <c r="P2511" s="962"/>
      <c r="Q2511" s="963"/>
      <c r="R2511" s="964">
        <v>600000</v>
      </c>
      <c r="S2511" s="964"/>
      <c r="T2511" s="964"/>
      <c r="U2511" s="964">
        <v>580000</v>
      </c>
      <c r="V2511" s="964"/>
      <c r="W2511" s="964"/>
      <c r="X2511" s="852">
        <f t="shared" si="164"/>
        <v>0.96666666666666667</v>
      </c>
      <c r="Y2511" s="853"/>
      <c r="Z2511" s="851"/>
      <c r="AA2511" s="852"/>
      <c r="AB2511" s="852"/>
      <c r="AC2511" s="853"/>
      <c r="AD2511" s="854">
        <f t="shared" si="166"/>
        <v>580000</v>
      </c>
      <c r="AE2511" s="855"/>
      <c r="AF2511" s="855"/>
      <c r="AG2511" s="856"/>
    </row>
    <row r="2512" spans="1:33" s="29" customFormat="1" ht="13.5" customHeight="1" x14ac:dyDescent="0.2">
      <c r="A2512" s="43"/>
      <c r="B2512" s="93"/>
      <c r="C2512" s="971"/>
      <c r="D2512" s="971"/>
      <c r="E2512" s="53"/>
      <c r="F2512" s="42"/>
      <c r="G2512" s="972">
        <v>425</v>
      </c>
      <c r="H2512" s="972"/>
      <c r="I2512" s="961" t="s">
        <v>119</v>
      </c>
      <c r="J2512" s="962"/>
      <c r="K2512" s="962"/>
      <c r="L2512" s="962"/>
      <c r="M2512" s="962"/>
      <c r="N2512" s="962"/>
      <c r="O2512" s="962"/>
      <c r="P2512" s="962"/>
      <c r="Q2512" s="963"/>
      <c r="R2512" s="964">
        <v>3070000</v>
      </c>
      <c r="S2512" s="964"/>
      <c r="T2512" s="964"/>
      <c r="U2512" s="964">
        <v>3063978.9</v>
      </c>
      <c r="V2512" s="964"/>
      <c r="W2512" s="964"/>
      <c r="X2512" s="852">
        <f t="shared" si="164"/>
        <v>0.99803872964169382</v>
      </c>
      <c r="Y2512" s="853"/>
      <c r="Z2512" s="851"/>
      <c r="AA2512" s="852"/>
      <c r="AB2512" s="852"/>
      <c r="AC2512" s="853"/>
      <c r="AD2512" s="854">
        <f t="shared" si="166"/>
        <v>3063978.9</v>
      </c>
      <c r="AE2512" s="855"/>
      <c r="AF2512" s="855"/>
      <c r="AG2512" s="856"/>
    </row>
    <row r="2513" spans="1:33" s="29" customFormat="1" ht="13.5" customHeight="1" x14ac:dyDescent="0.2">
      <c r="A2513" s="43"/>
      <c r="B2513" s="93"/>
      <c r="C2513" s="971"/>
      <c r="D2513" s="971"/>
      <c r="E2513" s="53"/>
      <c r="F2513" s="42"/>
      <c r="G2513" s="972">
        <v>426</v>
      </c>
      <c r="H2513" s="972"/>
      <c r="I2513" s="961" t="s">
        <v>120</v>
      </c>
      <c r="J2513" s="962"/>
      <c r="K2513" s="962"/>
      <c r="L2513" s="962"/>
      <c r="M2513" s="962"/>
      <c r="N2513" s="962"/>
      <c r="O2513" s="962"/>
      <c r="P2513" s="962"/>
      <c r="Q2513" s="963"/>
      <c r="R2513" s="964">
        <v>903000</v>
      </c>
      <c r="S2513" s="964"/>
      <c r="T2513" s="964"/>
      <c r="U2513" s="964">
        <v>812767.14</v>
      </c>
      <c r="V2513" s="964"/>
      <c r="W2513" s="964"/>
      <c r="X2513" s="852">
        <f t="shared" si="164"/>
        <v>0.9000743521594684</v>
      </c>
      <c r="Y2513" s="853"/>
      <c r="Z2513" s="851"/>
      <c r="AA2513" s="852"/>
      <c r="AB2513" s="852"/>
      <c r="AC2513" s="853"/>
      <c r="AD2513" s="854">
        <f t="shared" si="166"/>
        <v>812767.14</v>
      </c>
      <c r="AE2513" s="855"/>
      <c r="AF2513" s="855"/>
      <c r="AG2513" s="856"/>
    </row>
    <row r="2514" spans="1:33" s="29" customFormat="1" ht="13.5" customHeight="1" x14ac:dyDescent="0.2">
      <c r="A2514" s="43"/>
      <c r="B2514" s="93"/>
      <c r="C2514" s="971"/>
      <c r="D2514" s="971"/>
      <c r="E2514" s="53"/>
      <c r="F2514" s="42"/>
      <c r="G2514" s="972">
        <v>482</v>
      </c>
      <c r="H2514" s="972"/>
      <c r="I2514" s="961" t="s">
        <v>131</v>
      </c>
      <c r="J2514" s="962"/>
      <c r="K2514" s="962"/>
      <c r="L2514" s="962"/>
      <c r="M2514" s="962"/>
      <c r="N2514" s="962"/>
      <c r="O2514" s="962"/>
      <c r="P2514" s="962"/>
      <c r="Q2514" s="963"/>
      <c r="R2514" s="964">
        <v>5000</v>
      </c>
      <c r="S2514" s="964"/>
      <c r="T2514" s="964"/>
      <c r="U2514" s="964">
        <v>1246.31</v>
      </c>
      <c r="V2514" s="964"/>
      <c r="W2514" s="964"/>
      <c r="X2514" s="852">
        <f t="shared" si="164"/>
        <v>0.24926199999999998</v>
      </c>
      <c r="Y2514" s="853"/>
      <c r="Z2514" s="851"/>
      <c r="AA2514" s="852"/>
      <c r="AB2514" s="852"/>
      <c r="AC2514" s="853"/>
      <c r="AD2514" s="854">
        <f t="shared" si="166"/>
        <v>1246.31</v>
      </c>
      <c r="AE2514" s="855"/>
      <c r="AF2514" s="855"/>
      <c r="AG2514" s="856"/>
    </row>
    <row r="2515" spans="1:33" s="29" customFormat="1" ht="13.5" customHeight="1" x14ac:dyDescent="0.2">
      <c r="A2515" s="43"/>
      <c r="B2515" s="93"/>
      <c r="C2515" s="971"/>
      <c r="D2515" s="971"/>
      <c r="E2515" s="53"/>
      <c r="F2515" s="42"/>
      <c r="G2515" s="972">
        <v>512</v>
      </c>
      <c r="H2515" s="972"/>
      <c r="I2515" s="961" t="s">
        <v>139</v>
      </c>
      <c r="J2515" s="962"/>
      <c r="K2515" s="962"/>
      <c r="L2515" s="962"/>
      <c r="M2515" s="962"/>
      <c r="N2515" s="962"/>
      <c r="O2515" s="962"/>
      <c r="P2515" s="962"/>
      <c r="Q2515" s="963"/>
      <c r="R2515" s="964">
        <v>105000</v>
      </c>
      <c r="S2515" s="964"/>
      <c r="T2515" s="964"/>
      <c r="U2515" s="964">
        <v>97541.2</v>
      </c>
      <c r="V2515" s="964"/>
      <c r="W2515" s="964"/>
      <c r="X2515" s="852">
        <f t="shared" si="164"/>
        <v>0.92896380952380953</v>
      </c>
      <c r="Y2515" s="853"/>
      <c r="Z2515" s="851"/>
      <c r="AA2515" s="852"/>
      <c r="AB2515" s="852"/>
      <c r="AC2515" s="853"/>
      <c r="AD2515" s="854">
        <f t="shared" si="166"/>
        <v>97541.2</v>
      </c>
      <c r="AE2515" s="855"/>
      <c r="AF2515" s="855"/>
      <c r="AG2515" s="856"/>
    </row>
    <row r="2516" spans="1:33" s="29" customFormat="1" ht="13.5" customHeight="1" x14ac:dyDescent="0.2">
      <c r="A2516" s="43"/>
      <c r="B2516" s="93"/>
      <c r="C2516" s="971"/>
      <c r="D2516" s="971"/>
      <c r="E2516" s="53"/>
      <c r="F2516" s="42"/>
      <c r="G2516" s="972"/>
      <c r="H2516" s="972"/>
      <c r="I2516" s="961" t="s">
        <v>638</v>
      </c>
      <c r="J2516" s="962"/>
      <c r="K2516" s="962"/>
      <c r="L2516" s="962"/>
      <c r="M2516" s="962"/>
      <c r="N2516" s="962"/>
      <c r="O2516" s="962"/>
      <c r="P2516" s="962"/>
      <c r="Q2516" s="963"/>
      <c r="R2516" s="964"/>
      <c r="S2516" s="964"/>
      <c r="T2516" s="964"/>
      <c r="U2516" s="964"/>
      <c r="V2516" s="964"/>
      <c r="W2516" s="964"/>
      <c r="X2516" s="855"/>
      <c r="Y2516" s="856"/>
      <c r="Z2516" s="851"/>
      <c r="AA2516" s="852"/>
      <c r="AB2516" s="852"/>
      <c r="AC2516" s="853"/>
      <c r="AD2516" s="854"/>
      <c r="AE2516" s="855"/>
      <c r="AF2516" s="855"/>
      <c r="AG2516" s="856"/>
    </row>
    <row r="2517" spans="1:33" s="29" customFormat="1" ht="13.5" customHeight="1" x14ac:dyDescent="0.2">
      <c r="A2517" s="43"/>
      <c r="B2517" s="93"/>
      <c r="C2517" s="971"/>
      <c r="D2517" s="971"/>
      <c r="E2517" s="53"/>
      <c r="F2517" s="42"/>
      <c r="G2517" s="981" t="s">
        <v>313</v>
      </c>
      <c r="H2517" s="981"/>
      <c r="I2517" s="961" t="s">
        <v>314</v>
      </c>
      <c r="J2517" s="962"/>
      <c r="K2517" s="962"/>
      <c r="L2517" s="962"/>
      <c r="M2517" s="962"/>
      <c r="N2517" s="962"/>
      <c r="O2517" s="962"/>
      <c r="P2517" s="962"/>
      <c r="Q2517" s="963"/>
      <c r="R2517" s="964">
        <f>SUM(R2503:R2516)</f>
        <v>12109147</v>
      </c>
      <c r="S2517" s="964"/>
      <c r="T2517" s="964"/>
      <c r="U2517" s="964">
        <f>SUM(U2503:U2516)</f>
        <v>11784011.84</v>
      </c>
      <c r="V2517" s="964"/>
      <c r="W2517" s="964"/>
      <c r="X2517" s="852">
        <f t="shared" si="164"/>
        <v>0.97314962317329201</v>
      </c>
      <c r="Y2517" s="853"/>
      <c r="Z2517" s="851"/>
      <c r="AA2517" s="852"/>
      <c r="AB2517" s="852"/>
      <c r="AC2517" s="853"/>
      <c r="AD2517" s="854">
        <f>U2517+AA2517</f>
        <v>11784011.84</v>
      </c>
      <c r="AE2517" s="855"/>
      <c r="AF2517" s="855"/>
      <c r="AG2517" s="856"/>
    </row>
    <row r="2518" spans="1:33" s="29" customFormat="1" ht="13.5" customHeight="1" x14ac:dyDescent="0.2">
      <c r="A2518" s="43"/>
      <c r="B2518" s="93"/>
      <c r="C2518" s="971"/>
      <c r="D2518" s="971"/>
      <c r="E2518" s="53"/>
      <c r="F2518" s="42"/>
      <c r="G2518" s="972"/>
      <c r="H2518" s="972"/>
      <c r="I2518" s="958" t="s">
        <v>639</v>
      </c>
      <c r="J2518" s="959"/>
      <c r="K2518" s="959"/>
      <c r="L2518" s="959"/>
      <c r="M2518" s="959"/>
      <c r="N2518" s="959"/>
      <c r="O2518" s="959"/>
      <c r="P2518" s="959"/>
      <c r="Q2518" s="960"/>
      <c r="R2518" s="957">
        <f>SUM(R2517)</f>
        <v>12109147</v>
      </c>
      <c r="S2518" s="957"/>
      <c r="T2518" s="957"/>
      <c r="U2518" s="957">
        <f>SUM(U2517)</f>
        <v>11784011.84</v>
      </c>
      <c r="V2518" s="957"/>
      <c r="W2518" s="957"/>
      <c r="X2518" s="974">
        <f t="shared" si="164"/>
        <v>0.97314962317329201</v>
      </c>
      <c r="Y2518" s="975"/>
      <c r="Z2518" s="1547"/>
      <c r="AA2518" s="974"/>
      <c r="AB2518" s="974"/>
      <c r="AC2518" s="975"/>
      <c r="AD2518" s="860">
        <f>U2518+AA2518</f>
        <v>11784011.84</v>
      </c>
      <c r="AE2518" s="861"/>
      <c r="AF2518" s="861"/>
      <c r="AG2518" s="862"/>
    </row>
    <row r="2519" spans="1:33" s="29" customFormat="1" ht="13.5" customHeight="1" x14ac:dyDescent="0.2">
      <c r="A2519" s="43"/>
      <c r="B2519" s="93"/>
      <c r="C2519" s="971"/>
      <c r="D2519" s="971"/>
      <c r="E2519" s="53"/>
      <c r="F2519" s="42"/>
      <c r="G2519" s="972"/>
      <c r="H2519" s="972"/>
      <c r="I2519" s="961" t="s">
        <v>724</v>
      </c>
      <c r="J2519" s="962"/>
      <c r="K2519" s="962"/>
      <c r="L2519" s="962"/>
      <c r="M2519" s="962"/>
      <c r="N2519" s="962"/>
      <c r="O2519" s="962"/>
      <c r="P2519" s="962"/>
      <c r="Q2519" s="963"/>
      <c r="R2519" s="964"/>
      <c r="S2519" s="964"/>
      <c r="T2519" s="964"/>
      <c r="U2519" s="964"/>
      <c r="V2519" s="964"/>
      <c r="W2519" s="964"/>
      <c r="X2519" s="855"/>
      <c r="Y2519" s="856"/>
      <c r="Z2519" s="851"/>
      <c r="AA2519" s="852"/>
      <c r="AB2519" s="852"/>
      <c r="AC2519" s="853"/>
      <c r="AD2519" s="854"/>
      <c r="AE2519" s="855"/>
      <c r="AF2519" s="855"/>
      <c r="AG2519" s="856"/>
    </row>
    <row r="2520" spans="1:33" s="29" customFormat="1" ht="13.5" customHeight="1" x14ac:dyDescent="0.2">
      <c r="A2520" s="43"/>
      <c r="B2520" s="93"/>
      <c r="C2520" s="971"/>
      <c r="D2520" s="971"/>
      <c r="E2520" s="53"/>
      <c r="F2520" s="42"/>
      <c r="G2520" s="981" t="s">
        <v>313</v>
      </c>
      <c r="H2520" s="981"/>
      <c r="I2520" s="961" t="s">
        <v>314</v>
      </c>
      <c r="J2520" s="962"/>
      <c r="K2520" s="962"/>
      <c r="L2520" s="962"/>
      <c r="M2520" s="962"/>
      <c r="N2520" s="962"/>
      <c r="O2520" s="962"/>
      <c r="P2520" s="962"/>
      <c r="Q2520" s="963"/>
      <c r="R2520" s="964">
        <f>+R2517</f>
        <v>12109147</v>
      </c>
      <c r="S2520" s="964"/>
      <c r="T2520" s="964"/>
      <c r="U2520" s="964">
        <f>+U2517</f>
        <v>11784011.84</v>
      </c>
      <c r="V2520" s="964"/>
      <c r="W2520" s="964"/>
      <c r="X2520" s="852">
        <f t="shared" si="164"/>
        <v>0.97314962317329201</v>
      </c>
      <c r="Y2520" s="853"/>
      <c r="Z2520" s="851"/>
      <c r="AA2520" s="852"/>
      <c r="AB2520" s="852"/>
      <c r="AC2520" s="853"/>
      <c r="AD2520" s="854">
        <f>U2520+AA2520</f>
        <v>11784011.84</v>
      </c>
      <c r="AE2520" s="855"/>
      <c r="AF2520" s="855"/>
      <c r="AG2520" s="856"/>
    </row>
    <row r="2521" spans="1:33" s="29" customFormat="1" ht="13.5" customHeight="1" x14ac:dyDescent="0.2">
      <c r="A2521" s="43"/>
      <c r="B2521" s="93"/>
      <c r="C2521" s="971"/>
      <c r="D2521" s="971"/>
      <c r="E2521" s="53"/>
      <c r="F2521" s="42"/>
      <c r="G2521" s="972"/>
      <c r="H2521" s="972"/>
      <c r="I2521" s="958" t="s">
        <v>643</v>
      </c>
      <c r="J2521" s="959"/>
      <c r="K2521" s="959"/>
      <c r="L2521" s="959"/>
      <c r="M2521" s="959"/>
      <c r="N2521" s="959"/>
      <c r="O2521" s="959"/>
      <c r="P2521" s="959"/>
      <c r="Q2521" s="960"/>
      <c r="R2521" s="957">
        <f>SUM(R2520)</f>
        <v>12109147</v>
      </c>
      <c r="S2521" s="957"/>
      <c r="T2521" s="957"/>
      <c r="U2521" s="957">
        <f>SUM(U2520)</f>
        <v>11784011.84</v>
      </c>
      <c r="V2521" s="957"/>
      <c r="W2521" s="957"/>
      <c r="X2521" s="974">
        <f t="shared" si="164"/>
        <v>0.97314962317329201</v>
      </c>
      <c r="Y2521" s="975"/>
      <c r="Z2521" s="1547"/>
      <c r="AA2521" s="974"/>
      <c r="AB2521" s="974"/>
      <c r="AC2521" s="975"/>
      <c r="AD2521" s="860">
        <f>U2521+AA2521</f>
        <v>11784011.84</v>
      </c>
      <c r="AE2521" s="861"/>
      <c r="AF2521" s="861"/>
      <c r="AG2521" s="862"/>
    </row>
    <row r="2522" spans="1:33" s="29" customFormat="1" ht="13.5" customHeight="1" x14ac:dyDescent="0.2">
      <c r="A2522" s="43"/>
      <c r="B2522" s="94"/>
      <c r="C2522" s="971"/>
      <c r="D2522" s="971"/>
      <c r="E2522" s="53"/>
      <c r="F2522" s="42"/>
      <c r="G2522" s="972"/>
      <c r="H2522" s="972"/>
      <c r="I2522" s="958"/>
      <c r="J2522" s="959"/>
      <c r="K2522" s="959"/>
      <c r="L2522" s="959"/>
      <c r="M2522" s="959"/>
      <c r="N2522" s="959"/>
      <c r="O2522" s="959"/>
      <c r="P2522" s="959"/>
      <c r="Q2522" s="960"/>
      <c r="R2522" s="973"/>
      <c r="S2522" s="973"/>
      <c r="T2522" s="973"/>
      <c r="U2522" s="964"/>
      <c r="V2522" s="964"/>
      <c r="W2522" s="964"/>
      <c r="X2522" s="855"/>
      <c r="Y2522" s="856"/>
      <c r="Z2522" s="851"/>
      <c r="AA2522" s="852"/>
      <c r="AB2522" s="852"/>
      <c r="AC2522" s="853"/>
      <c r="AD2522" s="854"/>
      <c r="AE2522" s="855"/>
      <c r="AF2522" s="855"/>
      <c r="AG2522" s="856"/>
    </row>
    <row r="2523" spans="1:33" s="29" customFormat="1" ht="13.5" customHeight="1" x14ac:dyDescent="0.2">
      <c r="A2523" s="43"/>
      <c r="B2523" s="90" t="s">
        <v>644</v>
      </c>
      <c r="C2523" s="1548"/>
      <c r="D2523" s="1548"/>
      <c r="E2523" s="91"/>
      <c r="F2523" s="79"/>
      <c r="G2523" s="1549"/>
      <c r="H2523" s="1549"/>
      <c r="I2523" s="1550" t="s">
        <v>645</v>
      </c>
      <c r="J2523" s="1551"/>
      <c r="K2523" s="1551"/>
      <c r="L2523" s="1551"/>
      <c r="M2523" s="1551"/>
      <c r="N2523" s="1551"/>
      <c r="O2523" s="1551"/>
      <c r="P2523" s="1551"/>
      <c r="Q2523" s="1552"/>
      <c r="R2523" s="1591"/>
      <c r="S2523" s="1591"/>
      <c r="T2523" s="1591"/>
      <c r="U2523" s="1592"/>
      <c r="V2523" s="1592"/>
      <c r="W2523" s="1592"/>
      <c r="X2523" s="858"/>
      <c r="Y2523" s="859"/>
      <c r="Z2523" s="1575"/>
      <c r="AA2523" s="1576"/>
      <c r="AB2523" s="1576"/>
      <c r="AC2523" s="1577"/>
      <c r="AD2523" s="857"/>
      <c r="AE2523" s="858"/>
      <c r="AF2523" s="858"/>
      <c r="AG2523" s="859"/>
    </row>
    <row r="2524" spans="1:33" s="29" customFormat="1" ht="13.5" customHeight="1" x14ac:dyDescent="0.2">
      <c r="A2524" s="43"/>
      <c r="B2524" s="92"/>
      <c r="C2524" s="1565" t="s">
        <v>624</v>
      </c>
      <c r="D2524" s="1565"/>
      <c r="E2524" s="86"/>
      <c r="F2524" s="105"/>
      <c r="G2524" s="1566"/>
      <c r="H2524" s="1566"/>
      <c r="I2524" s="958" t="s">
        <v>625</v>
      </c>
      <c r="J2524" s="959"/>
      <c r="K2524" s="959"/>
      <c r="L2524" s="959"/>
      <c r="M2524" s="959"/>
      <c r="N2524" s="959"/>
      <c r="O2524" s="959"/>
      <c r="P2524" s="959"/>
      <c r="Q2524" s="960"/>
      <c r="R2524" s="973"/>
      <c r="S2524" s="973"/>
      <c r="T2524" s="973"/>
      <c r="U2524" s="964"/>
      <c r="V2524" s="964"/>
      <c r="W2524" s="964"/>
      <c r="X2524" s="855"/>
      <c r="Y2524" s="856"/>
      <c r="Z2524" s="851"/>
      <c r="AA2524" s="852"/>
      <c r="AB2524" s="852"/>
      <c r="AC2524" s="853"/>
      <c r="AD2524" s="854"/>
      <c r="AE2524" s="855"/>
      <c r="AF2524" s="855"/>
      <c r="AG2524" s="856"/>
    </row>
    <row r="2525" spans="1:33" s="29" customFormat="1" ht="13.5" customHeight="1" x14ac:dyDescent="0.2">
      <c r="A2525" s="43"/>
      <c r="B2525" s="92"/>
      <c r="C2525" s="1578"/>
      <c r="D2525" s="1578"/>
      <c r="E2525" s="53">
        <v>160</v>
      </c>
      <c r="F2525" s="42"/>
      <c r="G2525" s="972"/>
      <c r="H2525" s="972"/>
      <c r="I2525" s="961" t="s">
        <v>572</v>
      </c>
      <c r="J2525" s="962"/>
      <c r="K2525" s="962"/>
      <c r="L2525" s="962"/>
      <c r="M2525" s="962"/>
      <c r="N2525" s="962"/>
      <c r="O2525" s="962"/>
      <c r="P2525" s="962"/>
      <c r="Q2525" s="963"/>
      <c r="R2525" s="980"/>
      <c r="S2525" s="980"/>
      <c r="T2525" s="980"/>
      <c r="U2525" s="964"/>
      <c r="V2525" s="964"/>
      <c r="W2525" s="964"/>
      <c r="X2525" s="855"/>
      <c r="Y2525" s="856"/>
      <c r="Z2525" s="851"/>
      <c r="AA2525" s="852"/>
      <c r="AB2525" s="852"/>
      <c r="AC2525" s="853"/>
      <c r="AD2525" s="854"/>
      <c r="AE2525" s="855"/>
      <c r="AF2525" s="855"/>
      <c r="AG2525" s="856"/>
    </row>
    <row r="2526" spans="1:33" s="29" customFormat="1" ht="13.5" customHeight="1" x14ac:dyDescent="0.2">
      <c r="A2526" s="43"/>
      <c r="B2526" s="43"/>
      <c r="C2526" s="971"/>
      <c r="D2526" s="971"/>
      <c r="E2526" s="53"/>
      <c r="F2526" s="42"/>
      <c r="G2526" s="972">
        <v>411</v>
      </c>
      <c r="H2526" s="972"/>
      <c r="I2526" s="961" t="s">
        <v>108</v>
      </c>
      <c r="J2526" s="962"/>
      <c r="K2526" s="962"/>
      <c r="L2526" s="962"/>
      <c r="M2526" s="962"/>
      <c r="N2526" s="962"/>
      <c r="O2526" s="962"/>
      <c r="P2526" s="962"/>
      <c r="Q2526" s="963"/>
      <c r="R2526" s="964">
        <v>968700</v>
      </c>
      <c r="S2526" s="964"/>
      <c r="T2526" s="964"/>
      <c r="U2526" s="964">
        <v>960356.02</v>
      </c>
      <c r="V2526" s="964"/>
      <c r="W2526" s="964"/>
      <c r="X2526" s="852">
        <f t="shared" si="164"/>
        <v>0.99138641478269851</v>
      </c>
      <c r="Y2526" s="853"/>
      <c r="Z2526" s="851"/>
      <c r="AA2526" s="852"/>
      <c r="AB2526" s="852"/>
      <c r="AC2526" s="853"/>
      <c r="AD2526" s="854">
        <f t="shared" ref="AD2526:AD2536" si="167">U2526+AA2526</f>
        <v>960356.02</v>
      </c>
      <c r="AE2526" s="855"/>
      <c r="AF2526" s="855"/>
      <c r="AG2526" s="856"/>
    </row>
    <row r="2527" spans="1:33" s="29" customFormat="1" ht="13.5" customHeight="1" x14ac:dyDescent="0.2">
      <c r="A2527" s="43"/>
      <c r="B2527" s="43"/>
      <c r="C2527" s="971"/>
      <c r="D2527" s="971"/>
      <c r="E2527" s="53"/>
      <c r="F2527" s="42"/>
      <c r="G2527" s="972">
        <v>412</v>
      </c>
      <c r="H2527" s="972"/>
      <c r="I2527" s="961" t="s">
        <v>109</v>
      </c>
      <c r="J2527" s="962"/>
      <c r="K2527" s="962"/>
      <c r="L2527" s="962"/>
      <c r="M2527" s="962"/>
      <c r="N2527" s="962"/>
      <c r="O2527" s="962"/>
      <c r="P2527" s="962"/>
      <c r="Q2527" s="963"/>
      <c r="R2527" s="964">
        <v>146800</v>
      </c>
      <c r="S2527" s="964"/>
      <c r="T2527" s="964"/>
      <c r="U2527" s="964">
        <v>145493.93</v>
      </c>
      <c r="V2527" s="964"/>
      <c r="W2527" s="964"/>
      <c r="X2527" s="852">
        <f t="shared" si="164"/>
        <v>0.9911030653950953</v>
      </c>
      <c r="Y2527" s="853"/>
      <c r="Z2527" s="851"/>
      <c r="AA2527" s="852"/>
      <c r="AB2527" s="852"/>
      <c r="AC2527" s="853"/>
      <c r="AD2527" s="854">
        <f t="shared" si="167"/>
        <v>145493.93</v>
      </c>
      <c r="AE2527" s="855"/>
      <c r="AF2527" s="855"/>
      <c r="AG2527" s="856"/>
    </row>
    <row r="2528" spans="1:33" s="29" customFormat="1" ht="13.5" customHeight="1" x14ac:dyDescent="0.2">
      <c r="A2528" s="43"/>
      <c r="B2528" s="43"/>
      <c r="C2528" s="971"/>
      <c r="D2528" s="971"/>
      <c r="E2528" s="53"/>
      <c r="F2528" s="42"/>
      <c r="G2528" s="972">
        <v>414</v>
      </c>
      <c r="H2528" s="972"/>
      <c r="I2528" s="961" t="s">
        <v>111</v>
      </c>
      <c r="J2528" s="962"/>
      <c r="K2528" s="962"/>
      <c r="L2528" s="962"/>
      <c r="M2528" s="962"/>
      <c r="N2528" s="962"/>
      <c r="O2528" s="962"/>
      <c r="P2528" s="962"/>
      <c r="Q2528" s="963"/>
      <c r="R2528" s="854">
        <v>60000</v>
      </c>
      <c r="S2528" s="855"/>
      <c r="T2528" s="856"/>
      <c r="U2528" s="854">
        <v>0</v>
      </c>
      <c r="V2528" s="855"/>
      <c r="W2528" s="856"/>
      <c r="X2528" s="851">
        <f t="shared" si="164"/>
        <v>0</v>
      </c>
      <c r="Y2528" s="853"/>
      <c r="Z2528" s="851"/>
      <c r="AA2528" s="852"/>
      <c r="AB2528" s="852"/>
      <c r="AC2528" s="853"/>
      <c r="AD2528" s="854">
        <f t="shared" si="167"/>
        <v>0</v>
      </c>
      <c r="AE2528" s="855"/>
      <c r="AF2528" s="855"/>
      <c r="AG2528" s="856"/>
    </row>
    <row r="2529" spans="1:33" s="29" customFormat="1" ht="13.5" customHeight="1" x14ac:dyDescent="0.2">
      <c r="A2529" s="43"/>
      <c r="B2529" s="43"/>
      <c r="C2529" s="971"/>
      <c r="D2529" s="971"/>
      <c r="E2529" s="53"/>
      <c r="F2529" s="42"/>
      <c r="G2529" s="972">
        <v>421</v>
      </c>
      <c r="H2529" s="972"/>
      <c r="I2529" s="961" t="s">
        <v>115</v>
      </c>
      <c r="J2529" s="962"/>
      <c r="K2529" s="962"/>
      <c r="L2529" s="962"/>
      <c r="M2529" s="962"/>
      <c r="N2529" s="962"/>
      <c r="O2529" s="962"/>
      <c r="P2529" s="962"/>
      <c r="Q2529" s="963"/>
      <c r="R2529" s="854">
        <v>829000</v>
      </c>
      <c r="S2529" s="855"/>
      <c r="T2529" s="856"/>
      <c r="U2529" s="854">
        <v>694317.01</v>
      </c>
      <c r="V2529" s="855"/>
      <c r="W2529" s="856"/>
      <c r="X2529" s="851">
        <f t="shared" si="164"/>
        <v>0.83753559710494574</v>
      </c>
      <c r="Y2529" s="853"/>
      <c r="Z2529" s="851"/>
      <c r="AA2529" s="852"/>
      <c r="AB2529" s="852"/>
      <c r="AC2529" s="853"/>
      <c r="AD2529" s="854">
        <f t="shared" si="167"/>
        <v>694317.01</v>
      </c>
      <c r="AE2529" s="855"/>
      <c r="AF2529" s="855"/>
      <c r="AG2529" s="856"/>
    </row>
    <row r="2530" spans="1:33" s="29" customFormat="1" ht="13.5" customHeight="1" x14ac:dyDescent="0.2">
      <c r="A2530" s="43"/>
      <c r="B2530" s="43"/>
      <c r="C2530" s="971"/>
      <c r="D2530" s="971"/>
      <c r="E2530" s="53"/>
      <c r="F2530" s="42"/>
      <c r="G2530" s="972">
        <v>422</v>
      </c>
      <c r="H2530" s="972"/>
      <c r="I2530" s="961" t="s">
        <v>116</v>
      </c>
      <c r="J2530" s="962"/>
      <c r="K2530" s="962"/>
      <c r="L2530" s="962"/>
      <c r="M2530" s="962"/>
      <c r="N2530" s="962"/>
      <c r="O2530" s="962"/>
      <c r="P2530" s="962"/>
      <c r="Q2530" s="963"/>
      <c r="R2530" s="854">
        <v>22000</v>
      </c>
      <c r="S2530" s="855"/>
      <c r="T2530" s="856"/>
      <c r="U2530" s="854">
        <v>0</v>
      </c>
      <c r="V2530" s="855"/>
      <c r="W2530" s="856"/>
      <c r="X2530" s="851">
        <f t="shared" si="164"/>
        <v>0</v>
      </c>
      <c r="Y2530" s="853"/>
      <c r="Z2530" s="851"/>
      <c r="AA2530" s="852"/>
      <c r="AB2530" s="852"/>
      <c r="AC2530" s="853"/>
      <c r="AD2530" s="854">
        <f t="shared" si="167"/>
        <v>0</v>
      </c>
      <c r="AE2530" s="855"/>
      <c r="AF2530" s="855"/>
      <c r="AG2530" s="856"/>
    </row>
    <row r="2531" spans="1:33" s="29" customFormat="1" ht="13.5" customHeight="1" x14ac:dyDescent="0.2">
      <c r="A2531" s="43"/>
      <c r="B2531" s="43"/>
      <c r="C2531" s="971"/>
      <c r="D2531" s="971"/>
      <c r="E2531" s="53"/>
      <c r="F2531" s="42"/>
      <c r="G2531" s="972">
        <v>423</v>
      </c>
      <c r="H2531" s="972"/>
      <c r="I2531" s="961" t="s">
        <v>117</v>
      </c>
      <c r="J2531" s="962"/>
      <c r="K2531" s="962"/>
      <c r="L2531" s="962"/>
      <c r="M2531" s="962"/>
      <c r="N2531" s="962"/>
      <c r="O2531" s="962"/>
      <c r="P2531" s="962"/>
      <c r="Q2531" s="963"/>
      <c r="R2531" s="854">
        <v>6616480</v>
      </c>
      <c r="S2531" s="855"/>
      <c r="T2531" s="856"/>
      <c r="U2531" s="854">
        <v>6489459.7400000002</v>
      </c>
      <c r="V2531" s="855"/>
      <c r="W2531" s="856"/>
      <c r="X2531" s="851">
        <f t="shared" si="164"/>
        <v>0.98080244178173293</v>
      </c>
      <c r="Y2531" s="853"/>
      <c r="Z2531" s="851"/>
      <c r="AA2531" s="852"/>
      <c r="AB2531" s="852"/>
      <c r="AC2531" s="853"/>
      <c r="AD2531" s="854">
        <f t="shared" si="167"/>
        <v>6489459.7400000002</v>
      </c>
      <c r="AE2531" s="855"/>
      <c r="AF2531" s="855"/>
      <c r="AG2531" s="856"/>
    </row>
    <row r="2532" spans="1:33" s="29" customFormat="1" ht="13.5" customHeight="1" x14ac:dyDescent="0.2">
      <c r="A2532" s="43"/>
      <c r="B2532" s="43"/>
      <c r="C2532" s="971"/>
      <c r="D2532" s="971"/>
      <c r="E2532" s="53"/>
      <c r="F2532" s="42"/>
      <c r="G2532" s="972">
        <v>424</v>
      </c>
      <c r="H2532" s="972"/>
      <c r="I2532" s="961" t="s">
        <v>118</v>
      </c>
      <c r="J2532" s="962"/>
      <c r="K2532" s="962"/>
      <c r="L2532" s="962"/>
      <c r="M2532" s="962"/>
      <c r="N2532" s="962"/>
      <c r="O2532" s="962"/>
      <c r="P2532" s="962"/>
      <c r="Q2532" s="963"/>
      <c r="R2532" s="854">
        <v>32000</v>
      </c>
      <c r="S2532" s="855"/>
      <c r="T2532" s="856"/>
      <c r="U2532" s="854">
        <v>0</v>
      </c>
      <c r="V2532" s="855"/>
      <c r="W2532" s="856"/>
      <c r="X2532" s="851">
        <f t="shared" si="164"/>
        <v>0</v>
      </c>
      <c r="Y2532" s="853"/>
      <c r="Z2532" s="851"/>
      <c r="AA2532" s="852"/>
      <c r="AB2532" s="852"/>
      <c r="AC2532" s="853"/>
      <c r="AD2532" s="854">
        <f t="shared" si="167"/>
        <v>0</v>
      </c>
      <c r="AE2532" s="855"/>
      <c r="AF2532" s="855"/>
      <c r="AG2532" s="856"/>
    </row>
    <row r="2533" spans="1:33" s="29" customFormat="1" ht="13.5" customHeight="1" x14ac:dyDescent="0.2">
      <c r="A2533" s="43"/>
      <c r="B2533" s="43"/>
      <c r="C2533" s="971"/>
      <c r="D2533" s="971"/>
      <c r="E2533" s="53"/>
      <c r="F2533" s="42"/>
      <c r="G2533" s="972">
        <v>425</v>
      </c>
      <c r="H2533" s="972"/>
      <c r="I2533" s="961" t="s">
        <v>119</v>
      </c>
      <c r="J2533" s="962"/>
      <c r="K2533" s="962"/>
      <c r="L2533" s="962"/>
      <c r="M2533" s="962"/>
      <c r="N2533" s="962"/>
      <c r="O2533" s="962"/>
      <c r="P2533" s="962"/>
      <c r="Q2533" s="963"/>
      <c r="R2533" s="854">
        <v>3212520</v>
      </c>
      <c r="S2533" s="855"/>
      <c r="T2533" s="856"/>
      <c r="U2533" s="854">
        <v>2221825.64</v>
      </c>
      <c r="V2533" s="855"/>
      <c r="W2533" s="856"/>
      <c r="X2533" s="851">
        <f t="shared" si="164"/>
        <v>0.69161457049294639</v>
      </c>
      <c r="Y2533" s="853"/>
      <c r="Z2533" s="851"/>
      <c r="AA2533" s="852"/>
      <c r="AB2533" s="852"/>
      <c r="AC2533" s="853"/>
      <c r="AD2533" s="854">
        <f t="shared" si="167"/>
        <v>2221825.64</v>
      </c>
      <c r="AE2533" s="855"/>
      <c r="AF2533" s="855"/>
      <c r="AG2533" s="856"/>
    </row>
    <row r="2534" spans="1:33" s="29" customFormat="1" ht="13.5" customHeight="1" x14ac:dyDescent="0.2">
      <c r="A2534" s="43"/>
      <c r="B2534" s="43"/>
      <c r="C2534" s="971"/>
      <c r="D2534" s="971"/>
      <c r="E2534" s="53"/>
      <c r="F2534" s="42"/>
      <c r="G2534" s="972">
        <v>426</v>
      </c>
      <c r="H2534" s="972"/>
      <c r="I2534" s="961" t="s">
        <v>120</v>
      </c>
      <c r="J2534" s="962"/>
      <c r="K2534" s="962"/>
      <c r="L2534" s="962"/>
      <c r="M2534" s="962"/>
      <c r="N2534" s="962"/>
      <c r="O2534" s="962"/>
      <c r="P2534" s="962"/>
      <c r="Q2534" s="963"/>
      <c r="R2534" s="854">
        <v>1465000</v>
      </c>
      <c r="S2534" s="855"/>
      <c r="T2534" s="856"/>
      <c r="U2534" s="854">
        <v>1336081.5</v>
      </c>
      <c r="V2534" s="855"/>
      <c r="W2534" s="856"/>
      <c r="X2534" s="851">
        <f t="shared" si="164"/>
        <v>0.91200102389078497</v>
      </c>
      <c r="Y2534" s="853"/>
      <c r="Z2534" s="851"/>
      <c r="AA2534" s="852"/>
      <c r="AB2534" s="852"/>
      <c r="AC2534" s="853"/>
      <c r="AD2534" s="854">
        <f t="shared" si="167"/>
        <v>1336081.5</v>
      </c>
      <c r="AE2534" s="855"/>
      <c r="AF2534" s="855"/>
      <c r="AG2534" s="856"/>
    </row>
    <row r="2535" spans="1:33" s="29" customFormat="1" ht="13.5" customHeight="1" x14ac:dyDescent="0.2">
      <c r="A2535" s="43"/>
      <c r="B2535" s="43"/>
      <c r="C2535" s="971"/>
      <c r="D2535" s="971"/>
      <c r="E2535" s="53"/>
      <c r="F2535" s="42"/>
      <c r="G2535" s="972">
        <v>482</v>
      </c>
      <c r="H2535" s="972"/>
      <c r="I2535" s="961" t="s">
        <v>131</v>
      </c>
      <c r="J2535" s="962"/>
      <c r="K2535" s="962"/>
      <c r="L2535" s="962"/>
      <c r="M2535" s="962"/>
      <c r="N2535" s="962"/>
      <c r="O2535" s="962"/>
      <c r="P2535" s="962"/>
      <c r="Q2535" s="963"/>
      <c r="R2535" s="854">
        <v>18000</v>
      </c>
      <c r="S2535" s="855"/>
      <c r="T2535" s="856"/>
      <c r="U2535" s="854">
        <v>6516</v>
      </c>
      <c r="V2535" s="855"/>
      <c r="W2535" s="856"/>
      <c r="X2535" s="851">
        <f t="shared" si="164"/>
        <v>0.36199999999999999</v>
      </c>
      <c r="Y2535" s="853"/>
      <c r="Z2535" s="851"/>
      <c r="AA2535" s="852"/>
      <c r="AB2535" s="852"/>
      <c r="AC2535" s="853"/>
      <c r="AD2535" s="854">
        <f t="shared" si="167"/>
        <v>6516</v>
      </c>
      <c r="AE2535" s="855"/>
      <c r="AF2535" s="855"/>
      <c r="AG2535" s="856"/>
    </row>
    <row r="2536" spans="1:33" s="29" customFormat="1" ht="13.5" customHeight="1" x14ac:dyDescent="0.2">
      <c r="A2536" s="43"/>
      <c r="B2536" s="43"/>
      <c r="C2536" s="971"/>
      <c r="D2536" s="971"/>
      <c r="E2536" s="53"/>
      <c r="F2536" s="42"/>
      <c r="G2536" s="972">
        <v>512</v>
      </c>
      <c r="H2536" s="972"/>
      <c r="I2536" s="961" t="s">
        <v>139</v>
      </c>
      <c r="J2536" s="962"/>
      <c r="K2536" s="962"/>
      <c r="L2536" s="962"/>
      <c r="M2536" s="962"/>
      <c r="N2536" s="962"/>
      <c r="O2536" s="962"/>
      <c r="P2536" s="962"/>
      <c r="Q2536" s="963"/>
      <c r="R2536" s="854">
        <v>250000</v>
      </c>
      <c r="S2536" s="855"/>
      <c r="T2536" s="856"/>
      <c r="U2536" s="854">
        <v>92060</v>
      </c>
      <c r="V2536" s="855"/>
      <c r="W2536" s="856"/>
      <c r="X2536" s="851">
        <f t="shared" si="164"/>
        <v>0.36824000000000001</v>
      </c>
      <c r="Y2536" s="853"/>
      <c r="Z2536" s="851"/>
      <c r="AA2536" s="852"/>
      <c r="AB2536" s="852"/>
      <c r="AC2536" s="853"/>
      <c r="AD2536" s="854">
        <f t="shared" si="167"/>
        <v>92060</v>
      </c>
      <c r="AE2536" s="855"/>
      <c r="AF2536" s="855"/>
      <c r="AG2536" s="856"/>
    </row>
    <row r="2537" spans="1:33" s="29" customFormat="1" ht="13.5" customHeight="1" x14ac:dyDescent="0.2">
      <c r="A2537" s="43"/>
      <c r="B2537" s="43"/>
      <c r="C2537" s="971"/>
      <c r="D2537" s="971"/>
      <c r="E2537" s="53"/>
      <c r="F2537" s="42"/>
      <c r="G2537" s="972"/>
      <c r="H2537" s="972"/>
      <c r="I2537" s="961" t="s">
        <v>638</v>
      </c>
      <c r="J2537" s="962"/>
      <c r="K2537" s="962"/>
      <c r="L2537" s="962"/>
      <c r="M2537" s="962"/>
      <c r="N2537" s="962"/>
      <c r="O2537" s="962"/>
      <c r="P2537" s="962"/>
      <c r="Q2537" s="963"/>
      <c r="R2537" s="854"/>
      <c r="S2537" s="855"/>
      <c r="T2537" s="856"/>
      <c r="U2537" s="854"/>
      <c r="V2537" s="855"/>
      <c r="W2537" s="856"/>
      <c r="X2537" s="854"/>
      <c r="Y2537" s="856"/>
      <c r="Z2537" s="851"/>
      <c r="AA2537" s="852"/>
      <c r="AB2537" s="852"/>
      <c r="AC2537" s="853"/>
      <c r="AD2537" s="854"/>
      <c r="AE2537" s="855"/>
      <c r="AF2537" s="855"/>
      <c r="AG2537" s="856"/>
    </row>
    <row r="2538" spans="1:33" s="29" customFormat="1" ht="13.5" customHeight="1" x14ac:dyDescent="0.2">
      <c r="A2538" s="43"/>
      <c r="B2538" s="43"/>
      <c r="C2538" s="971"/>
      <c r="D2538" s="971"/>
      <c r="E2538" s="53"/>
      <c r="F2538" s="42"/>
      <c r="G2538" s="981" t="s">
        <v>313</v>
      </c>
      <c r="H2538" s="981"/>
      <c r="I2538" s="961" t="s">
        <v>314</v>
      </c>
      <c r="J2538" s="962"/>
      <c r="K2538" s="962"/>
      <c r="L2538" s="962"/>
      <c r="M2538" s="962"/>
      <c r="N2538" s="962"/>
      <c r="O2538" s="962"/>
      <c r="P2538" s="962"/>
      <c r="Q2538" s="963"/>
      <c r="R2538" s="854">
        <f>SUM(R2526:R2537)</f>
        <v>13620500</v>
      </c>
      <c r="S2538" s="855"/>
      <c r="T2538" s="856"/>
      <c r="U2538" s="854">
        <f>SUM(U2526:U2537)</f>
        <v>11946109.84</v>
      </c>
      <c r="V2538" s="855"/>
      <c r="W2538" s="856"/>
      <c r="X2538" s="851">
        <f t="shared" si="164"/>
        <v>0.87706837781285563</v>
      </c>
      <c r="Y2538" s="853"/>
      <c r="Z2538" s="851"/>
      <c r="AA2538" s="852"/>
      <c r="AB2538" s="852"/>
      <c r="AC2538" s="853"/>
      <c r="AD2538" s="854">
        <f>U2538+AA2538</f>
        <v>11946109.84</v>
      </c>
      <c r="AE2538" s="855"/>
      <c r="AF2538" s="855"/>
      <c r="AG2538" s="856"/>
    </row>
    <row r="2539" spans="1:33" s="29" customFormat="1" ht="13.5" customHeight="1" x14ac:dyDescent="0.2">
      <c r="A2539" s="43"/>
      <c r="B2539" s="43"/>
      <c r="C2539" s="971"/>
      <c r="D2539" s="971"/>
      <c r="E2539" s="53"/>
      <c r="F2539" s="42"/>
      <c r="G2539" s="972"/>
      <c r="H2539" s="972"/>
      <c r="I2539" s="958" t="s">
        <v>639</v>
      </c>
      <c r="J2539" s="959"/>
      <c r="K2539" s="959"/>
      <c r="L2539" s="959"/>
      <c r="M2539" s="959"/>
      <c r="N2539" s="959"/>
      <c r="O2539" s="959"/>
      <c r="P2539" s="959"/>
      <c r="Q2539" s="960"/>
      <c r="R2539" s="860">
        <f>SUM(R2538:R2538)</f>
        <v>13620500</v>
      </c>
      <c r="S2539" s="861"/>
      <c r="T2539" s="862"/>
      <c r="U2539" s="860">
        <f>SUM(U2538:U2538)</f>
        <v>11946109.84</v>
      </c>
      <c r="V2539" s="861"/>
      <c r="W2539" s="862"/>
      <c r="X2539" s="1547">
        <f t="shared" ref="X2539:X2604" si="168">(U2539/R2539)</f>
        <v>0.87706837781285563</v>
      </c>
      <c r="Y2539" s="975"/>
      <c r="Z2539" s="1547"/>
      <c r="AA2539" s="974"/>
      <c r="AB2539" s="974"/>
      <c r="AC2539" s="975"/>
      <c r="AD2539" s="860">
        <f>U2539+AA2539</f>
        <v>11946109.84</v>
      </c>
      <c r="AE2539" s="861"/>
      <c r="AF2539" s="861"/>
      <c r="AG2539" s="862"/>
    </row>
    <row r="2540" spans="1:33" s="29" customFormat="1" ht="13.5" customHeight="1" x14ac:dyDescent="0.2">
      <c r="A2540" s="43"/>
      <c r="B2540" s="43"/>
      <c r="C2540" s="971"/>
      <c r="D2540" s="971"/>
      <c r="E2540" s="53"/>
      <c r="F2540" s="42"/>
      <c r="G2540" s="979"/>
      <c r="H2540" s="979"/>
      <c r="I2540" s="982" t="s">
        <v>664</v>
      </c>
      <c r="J2540" s="983"/>
      <c r="K2540" s="983"/>
      <c r="L2540" s="983"/>
      <c r="M2540" s="983"/>
      <c r="N2540" s="983"/>
      <c r="O2540" s="983"/>
      <c r="P2540" s="983"/>
      <c r="Q2540" s="984"/>
      <c r="R2540" s="860"/>
      <c r="S2540" s="861"/>
      <c r="T2540" s="862"/>
      <c r="U2540" s="860"/>
      <c r="V2540" s="861"/>
      <c r="W2540" s="862"/>
      <c r="X2540" s="860"/>
      <c r="Y2540" s="862"/>
      <c r="Z2540" s="851"/>
      <c r="AA2540" s="852"/>
      <c r="AB2540" s="852"/>
      <c r="AC2540" s="853"/>
      <c r="AD2540" s="854"/>
      <c r="AE2540" s="855"/>
      <c r="AF2540" s="855"/>
      <c r="AG2540" s="856"/>
    </row>
    <row r="2541" spans="1:33" s="29" customFormat="1" ht="13.5" customHeight="1" x14ac:dyDescent="0.2">
      <c r="A2541" s="43"/>
      <c r="B2541" s="43"/>
      <c r="C2541" s="971"/>
      <c r="D2541" s="971"/>
      <c r="E2541" s="53"/>
      <c r="F2541" s="42"/>
      <c r="G2541" s="981" t="s">
        <v>313</v>
      </c>
      <c r="H2541" s="981"/>
      <c r="I2541" s="961" t="s">
        <v>314</v>
      </c>
      <c r="J2541" s="962"/>
      <c r="K2541" s="962"/>
      <c r="L2541" s="962"/>
      <c r="M2541" s="962"/>
      <c r="N2541" s="962"/>
      <c r="O2541" s="962"/>
      <c r="P2541" s="962"/>
      <c r="Q2541" s="963"/>
      <c r="R2541" s="854">
        <f>+R2538</f>
        <v>13620500</v>
      </c>
      <c r="S2541" s="855"/>
      <c r="T2541" s="856"/>
      <c r="U2541" s="854">
        <f>+U2538</f>
        <v>11946109.84</v>
      </c>
      <c r="V2541" s="855"/>
      <c r="W2541" s="856"/>
      <c r="X2541" s="851">
        <f t="shared" si="168"/>
        <v>0.87706837781285563</v>
      </c>
      <c r="Y2541" s="853"/>
      <c r="Z2541" s="851"/>
      <c r="AA2541" s="852"/>
      <c r="AB2541" s="852"/>
      <c r="AC2541" s="853"/>
      <c r="AD2541" s="854">
        <f>U2541+AA2541</f>
        <v>11946109.84</v>
      </c>
      <c r="AE2541" s="855"/>
      <c r="AF2541" s="855"/>
      <c r="AG2541" s="856"/>
    </row>
    <row r="2542" spans="1:33" s="29" customFormat="1" ht="13.5" customHeight="1" x14ac:dyDescent="0.2">
      <c r="A2542" s="43"/>
      <c r="B2542" s="95"/>
      <c r="C2542" s="971"/>
      <c r="D2542" s="971"/>
      <c r="E2542" s="86"/>
      <c r="F2542" s="42"/>
      <c r="G2542" s="1566"/>
      <c r="H2542" s="1566"/>
      <c r="I2542" s="958" t="s">
        <v>647</v>
      </c>
      <c r="J2542" s="959"/>
      <c r="K2542" s="959"/>
      <c r="L2542" s="959"/>
      <c r="M2542" s="959"/>
      <c r="N2542" s="959"/>
      <c r="O2542" s="959"/>
      <c r="P2542" s="959"/>
      <c r="Q2542" s="960"/>
      <c r="R2542" s="860">
        <f>SUM(R2541:S2541)</f>
        <v>13620500</v>
      </c>
      <c r="S2542" s="861"/>
      <c r="T2542" s="862"/>
      <c r="U2542" s="860">
        <f>SUM(U2541:V2541)</f>
        <v>11946109.84</v>
      </c>
      <c r="V2542" s="861"/>
      <c r="W2542" s="862"/>
      <c r="X2542" s="1547">
        <f t="shared" si="168"/>
        <v>0.87706837781285563</v>
      </c>
      <c r="Y2542" s="975"/>
      <c r="Z2542" s="1547"/>
      <c r="AA2542" s="974"/>
      <c r="AB2542" s="974"/>
      <c r="AC2542" s="975"/>
      <c r="AD2542" s="860">
        <f>U2542+AA2542</f>
        <v>11946109.84</v>
      </c>
      <c r="AE2542" s="861"/>
      <c r="AF2542" s="861"/>
      <c r="AG2542" s="862"/>
    </row>
    <row r="2543" spans="1:33" s="29" customFormat="1" ht="13.5" customHeight="1" x14ac:dyDescent="0.2">
      <c r="A2543" s="43"/>
      <c r="B2543" s="96"/>
      <c r="C2543" s="971"/>
      <c r="D2543" s="971"/>
      <c r="E2543" s="86"/>
      <c r="F2543" s="42"/>
      <c r="G2543" s="1566"/>
      <c r="H2543" s="1566"/>
      <c r="I2543" s="958"/>
      <c r="J2543" s="959"/>
      <c r="K2543" s="959"/>
      <c r="L2543" s="959"/>
      <c r="M2543" s="959"/>
      <c r="N2543" s="959"/>
      <c r="O2543" s="959"/>
      <c r="P2543" s="959"/>
      <c r="Q2543" s="960"/>
      <c r="R2543" s="958"/>
      <c r="S2543" s="959"/>
      <c r="T2543" s="960"/>
      <c r="U2543" s="854"/>
      <c r="V2543" s="855"/>
      <c r="W2543" s="856"/>
      <c r="X2543" s="854"/>
      <c r="Y2543" s="856"/>
      <c r="Z2543" s="851"/>
      <c r="AA2543" s="852"/>
      <c r="AB2543" s="852"/>
      <c r="AC2543" s="853"/>
      <c r="AD2543" s="854"/>
      <c r="AE2543" s="855"/>
      <c r="AF2543" s="855"/>
      <c r="AG2543" s="856"/>
    </row>
    <row r="2544" spans="1:33" s="29" customFormat="1" ht="13.5" customHeight="1" x14ac:dyDescent="0.2">
      <c r="A2544" s="43"/>
      <c r="B2544" s="90" t="s">
        <v>648</v>
      </c>
      <c r="C2544" s="1548"/>
      <c r="D2544" s="1548"/>
      <c r="E2544" s="91"/>
      <c r="F2544" s="79"/>
      <c r="G2544" s="1549"/>
      <c r="H2544" s="1549"/>
      <c r="I2544" s="1550" t="s">
        <v>649</v>
      </c>
      <c r="J2544" s="1551"/>
      <c r="K2544" s="1551"/>
      <c r="L2544" s="1551"/>
      <c r="M2544" s="1551"/>
      <c r="N2544" s="1551"/>
      <c r="O2544" s="1551"/>
      <c r="P2544" s="1551"/>
      <c r="Q2544" s="1552"/>
      <c r="R2544" s="1550"/>
      <c r="S2544" s="1551"/>
      <c r="T2544" s="1552"/>
      <c r="U2544" s="857"/>
      <c r="V2544" s="858"/>
      <c r="W2544" s="859"/>
      <c r="X2544" s="857"/>
      <c r="Y2544" s="859"/>
      <c r="Z2544" s="1575"/>
      <c r="AA2544" s="1576"/>
      <c r="AB2544" s="1576"/>
      <c r="AC2544" s="1577"/>
      <c r="AD2544" s="857"/>
      <c r="AE2544" s="858"/>
      <c r="AF2544" s="858"/>
      <c r="AG2544" s="859"/>
    </row>
    <row r="2545" spans="1:33" s="29" customFormat="1" ht="13.5" customHeight="1" x14ac:dyDescent="0.2">
      <c r="A2545" s="43"/>
      <c r="B2545" s="92"/>
      <c r="C2545" s="1565" t="s">
        <v>624</v>
      </c>
      <c r="D2545" s="1565"/>
      <c r="E2545" s="86"/>
      <c r="F2545" s="105"/>
      <c r="G2545" s="1566"/>
      <c r="H2545" s="1566"/>
      <c r="I2545" s="958" t="s">
        <v>625</v>
      </c>
      <c r="J2545" s="959"/>
      <c r="K2545" s="959"/>
      <c r="L2545" s="959"/>
      <c r="M2545" s="959"/>
      <c r="N2545" s="959"/>
      <c r="O2545" s="959"/>
      <c r="P2545" s="959"/>
      <c r="Q2545" s="960"/>
      <c r="R2545" s="958"/>
      <c r="S2545" s="959"/>
      <c r="T2545" s="960"/>
      <c r="U2545" s="854"/>
      <c r="V2545" s="855"/>
      <c r="W2545" s="856"/>
      <c r="X2545" s="854"/>
      <c r="Y2545" s="856"/>
      <c r="Z2545" s="851"/>
      <c r="AA2545" s="852"/>
      <c r="AB2545" s="852"/>
      <c r="AC2545" s="853"/>
      <c r="AD2545" s="854"/>
      <c r="AE2545" s="855"/>
      <c r="AF2545" s="855"/>
      <c r="AG2545" s="856"/>
    </row>
    <row r="2546" spans="1:33" s="29" customFormat="1" ht="13.5" customHeight="1" x14ac:dyDescent="0.2">
      <c r="A2546" s="43"/>
      <c r="B2546" s="92"/>
      <c r="C2546" s="1578"/>
      <c r="D2546" s="1578"/>
      <c r="E2546" s="53">
        <v>160</v>
      </c>
      <c r="F2546" s="42"/>
      <c r="G2546" s="972"/>
      <c r="H2546" s="972"/>
      <c r="I2546" s="961" t="s">
        <v>572</v>
      </c>
      <c r="J2546" s="962"/>
      <c r="K2546" s="962"/>
      <c r="L2546" s="962"/>
      <c r="M2546" s="962"/>
      <c r="N2546" s="962"/>
      <c r="O2546" s="962"/>
      <c r="P2546" s="962"/>
      <c r="Q2546" s="963"/>
      <c r="R2546" s="961"/>
      <c r="S2546" s="962"/>
      <c r="T2546" s="963"/>
      <c r="U2546" s="854"/>
      <c r="V2546" s="855"/>
      <c r="W2546" s="856"/>
      <c r="X2546" s="854"/>
      <c r="Y2546" s="856"/>
      <c r="Z2546" s="851"/>
      <c r="AA2546" s="852"/>
      <c r="AB2546" s="852"/>
      <c r="AC2546" s="853"/>
      <c r="AD2546" s="854"/>
      <c r="AE2546" s="855"/>
      <c r="AF2546" s="855"/>
      <c r="AG2546" s="856"/>
    </row>
    <row r="2547" spans="1:33" s="29" customFormat="1" ht="13.5" customHeight="1" x14ac:dyDescent="0.2">
      <c r="A2547" s="43"/>
      <c r="B2547" s="93"/>
      <c r="C2547" s="971"/>
      <c r="D2547" s="971"/>
      <c r="E2547" s="53"/>
      <c r="F2547" s="42"/>
      <c r="G2547" s="972">
        <v>411</v>
      </c>
      <c r="H2547" s="972"/>
      <c r="I2547" s="961" t="s">
        <v>108</v>
      </c>
      <c r="J2547" s="962"/>
      <c r="K2547" s="962"/>
      <c r="L2547" s="962"/>
      <c r="M2547" s="962"/>
      <c r="N2547" s="962"/>
      <c r="O2547" s="962"/>
      <c r="P2547" s="962"/>
      <c r="Q2547" s="963"/>
      <c r="R2547" s="854">
        <v>1935994</v>
      </c>
      <c r="S2547" s="855"/>
      <c r="T2547" s="856"/>
      <c r="U2547" s="854">
        <v>1935958.57</v>
      </c>
      <c r="V2547" s="855"/>
      <c r="W2547" s="856"/>
      <c r="X2547" s="851">
        <f t="shared" si="168"/>
        <v>0.99998169932344838</v>
      </c>
      <c r="Y2547" s="853"/>
      <c r="Z2547" s="1571"/>
      <c r="AA2547" s="1572"/>
      <c r="AB2547" s="1572"/>
      <c r="AC2547" s="1573"/>
      <c r="AD2547" s="854">
        <f t="shared" ref="AD2547:AD2558" si="169">U2547+AA2547</f>
        <v>1935958.57</v>
      </c>
      <c r="AE2547" s="855"/>
      <c r="AF2547" s="855"/>
      <c r="AG2547" s="856"/>
    </row>
    <row r="2548" spans="1:33" s="29" customFormat="1" ht="13.5" customHeight="1" x14ac:dyDescent="0.2">
      <c r="A2548" s="43"/>
      <c r="B2548" s="93"/>
      <c r="C2548" s="971"/>
      <c r="D2548" s="971"/>
      <c r="E2548" s="53"/>
      <c r="F2548" s="42"/>
      <c r="G2548" s="972">
        <v>412</v>
      </c>
      <c r="H2548" s="972"/>
      <c r="I2548" s="982" t="s">
        <v>109</v>
      </c>
      <c r="J2548" s="983"/>
      <c r="K2548" s="983"/>
      <c r="L2548" s="983"/>
      <c r="M2548" s="983"/>
      <c r="N2548" s="983"/>
      <c r="O2548" s="983"/>
      <c r="P2548" s="983"/>
      <c r="Q2548" s="984"/>
      <c r="R2548" s="854">
        <v>293361</v>
      </c>
      <c r="S2548" s="855"/>
      <c r="T2548" s="856"/>
      <c r="U2548" s="854">
        <v>293297.69</v>
      </c>
      <c r="V2548" s="855"/>
      <c r="W2548" s="856"/>
      <c r="X2548" s="851">
        <f t="shared" si="168"/>
        <v>0.99978419080927594</v>
      </c>
      <c r="Y2548" s="853"/>
      <c r="Z2548" s="1571"/>
      <c r="AA2548" s="1572"/>
      <c r="AB2548" s="1572"/>
      <c r="AC2548" s="1573"/>
      <c r="AD2548" s="854">
        <f t="shared" si="169"/>
        <v>293297.69</v>
      </c>
      <c r="AE2548" s="855"/>
      <c r="AF2548" s="855"/>
      <c r="AG2548" s="856"/>
    </row>
    <row r="2549" spans="1:33" s="29" customFormat="1" ht="13.5" customHeight="1" x14ac:dyDescent="0.2">
      <c r="A2549" s="43"/>
      <c r="B2549" s="93"/>
      <c r="C2549" s="971"/>
      <c r="D2549" s="971"/>
      <c r="E2549" s="53"/>
      <c r="F2549" s="42"/>
      <c r="G2549" s="972">
        <v>414</v>
      </c>
      <c r="H2549" s="972"/>
      <c r="I2549" s="982" t="s">
        <v>111</v>
      </c>
      <c r="J2549" s="983"/>
      <c r="K2549" s="983"/>
      <c r="L2549" s="983"/>
      <c r="M2549" s="983"/>
      <c r="N2549" s="983"/>
      <c r="O2549" s="983"/>
      <c r="P2549" s="983"/>
      <c r="Q2549" s="984"/>
      <c r="R2549" s="854">
        <v>20000</v>
      </c>
      <c r="S2549" s="855"/>
      <c r="T2549" s="856"/>
      <c r="U2549" s="854">
        <v>13700</v>
      </c>
      <c r="V2549" s="855"/>
      <c r="W2549" s="856"/>
      <c r="X2549" s="851">
        <f t="shared" si="168"/>
        <v>0.68500000000000005</v>
      </c>
      <c r="Y2549" s="853"/>
      <c r="Z2549" s="1571"/>
      <c r="AA2549" s="1572"/>
      <c r="AB2549" s="1572"/>
      <c r="AC2549" s="1573"/>
      <c r="AD2549" s="854">
        <f t="shared" si="169"/>
        <v>13700</v>
      </c>
      <c r="AE2549" s="855"/>
      <c r="AF2549" s="855"/>
      <c r="AG2549" s="856"/>
    </row>
    <row r="2550" spans="1:33" s="29" customFormat="1" ht="13.5" customHeight="1" x14ac:dyDescent="0.2">
      <c r="A2550" s="43"/>
      <c r="B2550" s="93"/>
      <c r="C2550" s="971"/>
      <c r="D2550" s="971"/>
      <c r="E2550" s="53"/>
      <c r="F2550" s="42"/>
      <c r="G2550" s="972">
        <v>421</v>
      </c>
      <c r="H2550" s="972"/>
      <c r="I2550" s="961" t="s">
        <v>115</v>
      </c>
      <c r="J2550" s="962"/>
      <c r="K2550" s="962"/>
      <c r="L2550" s="962"/>
      <c r="M2550" s="962"/>
      <c r="N2550" s="962"/>
      <c r="O2550" s="962"/>
      <c r="P2550" s="962"/>
      <c r="Q2550" s="963"/>
      <c r="R2550" s="854">
        <v>1482000</v>
      </c>
      <c r="S2550" s="855"/>
      <c r="T2550" s="856"/>
      <c r="U2550" s="854">
        <v>1381681.53</v>
      </c>
      <c r="V2550" s="855"/>
      <c r="W2550" s="856"/>
      <c r="X2550" s="851">
        <f t="shared" si="168"/>
        <v>0.93230872469635628</v>
      </c>
      <c r="Y2550" s="853"/>
      <c r="Z2550" s="1571"/>
      <c r="AA2550" s="1572"/>
      <c r="AB2550" s="1572"/>
      <c r="AC2550" s="1573"/>
      <c r="AD2550" s="854">
        <f t="shared" si="169"/>
        <v>1381681.53</v>
      </c>
      <c r="AE2550" s="855"/>
      <c r="AF2550" s="855"/>
      <c r="AG2550" s="856"/>
    </row>
    <row r="2551" spans="1:33" s="29" customFormat="1" ht="13.5" customHeight="1" x14ac:dyDescent="0.2">
      <c r="A2551" s="43"/>
      <c r="B2551" s="93"/>
      <c r="C2551" s="971"/>
      <c r="D2551" s="971"/>
      <c r="E2551" s="53"/>
      <c r="F2551" s="42"/>
      <c r="G2551" s="972">
        <v>422</v>
      </c>
      <c r="H2551" s="972"/>
      <c r="I2551" s="961" t="s">
        <v>116</v>
      </c>
      <c r="J2551" s="962"/>
      <c r="K2551" s="962"/>
      <c r="L2551" s="962"/>
      <c r="M2551" s="962"/>
      <c r="N2551" s="962"/>
      <c r="O2551" s="962"/>
      <c r="P2551" s="962"/>
      <c r="Q2551" s="963"/>
      <c r="R2551" s="854">
        <v>22000</v>
      </c>
      <c r="S2551" s="855"/>
      <c r="T2551" s="856"/>
      <c r="U2551" s="854">
        <v>0</v>
      </c>
      <c r="V2551" s="855"/>
      <c r="W2551" s="856"/>
      <c r="X2551" s="851">
        <f t="shared" si="168"/>
        <v>0</v>
      </c>
      <c r="Y2551" s="853"/>
      <c r="Z2551" s="1571"/>
      <c r="AA2551" s="1572"/>
      <c r="AB2551" s="1572"/>
      <c r="AC2551" s="1573"/>
      <c r="AD2551" s="854">
        <f t="shared" si="169"/>
        <v>0</v>
      </c>
      <c r="AE2551" s="855"/>
      <c r="AF2551" s="855"/>
      <c r="AG2551" s="856"/>
    </row>
    <row r="2552" spans="1:33" s="29" customFormat="1" ht="13.5" customHeight="1" x14ac:dyDescent="0.2">
      <c r="A2552" s="43"/>
      <c r="B2552" s="93"/>
      <c r="C2552" s="971"/>
      <c r="D2552" s="971"/>
      <c r="E2552" s="53"/>
      <c r="F2552" s="42"/>
      <c r="G2552" s="972">
        <v>423</v>
      </c>
      <c r="H2552" s="972"/>
      <c r="I2552" s="961" t="s">
        <v>117</v>
      </c>
      <c r="J2552" s="962"/>
      <c r="K2552" s="962"/>
      <c r="L2552" s="962"/>
      <c r="M2552" s="962"/>
      <c r="N2552" s="962"/>
      <c r="O2552" s="962"/>
      <c r="P2552" s="962"/>
      <c r="Q2552" s="963"/>
      <c r="R2552" s="854">
        <v>1420000</v>
      </c>
      <c r="S2552" s="855"/>
      <c r="T2552" s="856"/>
      <c r="U2552" s="854">
        <v>1143002.3999999999</v>
      </c>
      <c r="V2552" s="855"/>
      <c r="W2552" s="856"/>
      <c r="X2552" s="851">
        <f t="shared" si="168"/>
        <v>0.80493126760563372</v>
      </c>
      <c r="Y2552" s="853"/>
      <c r="Z2552" s="1582"/>
      <c r="AA2552" s="1583"/>
      <c r="AB2552" s="1583"/>
      <c r="AC2552" s="1584"/>
      <c r="AD2552" s="854">
        <f t="shared" si="169"/>
        <v>1143002.3999999999</v>
      </c>
      <c r="AE2552" s="855"/>
      <c r="AF2552" s="855"/>
      <c r="AG2552" s="856"/>
    </row>
    <row r="2553" spans="1:33" s="29" customFormat="1" ht="13.5" customHeight="1" x14ac:dyDescent="0.2">
      <c r="A2553" s="43"/>
      <c r="B2553" s="93"/>
      <c r="C2553" s="971"/>
      <c r="D2553" s="971"/>
      <c r="E2553" s="53"/>
      <c r="F2553" s="42"/>
      <c r="G2553" s="972">
        <v>424</v>
      </c>
      <c r="H2553" s="972"/>
      <c r="I2553" s="961" t="s">
        <v>118</v>
      </c>
      <c r="J2553" s="962"/>
      <c r="K2553" s="962"/>
      <c r="L2553" s="962"/>
      <c r="M2553" s="962"/>
      <c r="N2553" s="962"/>
      <c r="O2553" s="962"/>
      <c r="P2553" s="962"/>
      <c r="Q2553" s="963"/>
      <c r="R2553" s="854">
        <v>280000</v>
      </c>
      <c r="S2553" s="855"/>
      <c r="T2553" s="856"/>
      <c r="U2553" s="854">
        <v>272540</v>
      </c>
      <c r="V2553" s="855"/>
      <c r="W2553" s="856"/>
      <c r="X2553" s="851">
        <f t="shared" si="168"/>
        <v>0.97335714285714281</v>
      </c>
      <c r="Y2553" s="853"/>
      <c r="Z2553" s="1582"/>
      <c r="AA2553" s="1583"/>
      <c r="AB2553" s="1583"/>
      <c r="AC2553" s="1584"/>
      <c r="AD2553" s="854">
        <f t="shared" si="169"/>
        <v>272540</v>
      </c>
      <c r="AE2553" s="855"/>
      <c r="AF2553" s="855"/>
      <c r="AG2553" s="856"/>
    </row>
    <row r="2554" spans="1:33" s="29" customFormat="1" ht="13.5" customHeight="1" x14ac:dyDescent="0.2">
      <c r="A2554" s="43"/>
      <c r="B2554" s="93"/>
      <c r="C2554" s="971"/>
      <c r="D2554" s="971"/>
      <c r="E2554" s="53"/>
      <c r="F2554" s="42"/>
      <c r="G2554" s="972">
        <v>425</v>
      </c>
      <c r="H2554" s="972"/>
      <c r="I2554" s="961" t="s">
        <v>119</v>
      </c>
      <c r="J2554" s="962"/>
      <c r="K2554" s="962"/>
      <c r="L2554" s="962"/>
      <c r="M2554" s="962"/>
      <c r="N2554" s="962"/>
      <c r="O2554" s="962"/>
      <c r="P2554" s="962"/>
      <c r="Q2554" s="963"/>
      <c r="R2554" s="854">
        <v>420000</v>
      </c>
      <c r="S2554" s="855"/>
      <c r="T2554" s="856"/>
      <c r="U2554" s="854">
        <v>147700.98000000001</v>
      </c>
      <c r="V2554" s="855"/>
      <c r="W2554" s="856"/>
      <c r="X2554" s="851">
        <f t="shared" si="168"/>
        <v>0.35166900000000001</v>
      </c>
      <c r="Y2554" s="853"/>
      <c r="Z2554" s="1582">
        <v>80751.070000000007</v>
      </c>
      <c r="AA2554" s="1583"/>
      <c r="AB2554" s="1583"/>
      <c r="AC2554" s="1584"/>
      <c r="AD2554" s="854">
        <f t="shared" si="169"/>
        <v>147700.98000000001</v>
      </c>
      <c r="AE2554" s="855"/>
      <c r="AF2554" s="855"/>
      <c r="AG2554" s="856"/>
    </row>
    <row r="2555" spans="1:33" s="29" customFormat="1" ht="13.5" customHeight="1" x14ac:dyDescent="0.2">
      <c r="A2555" s="43"/>
      <c r="B2555" s="93"/>
      <c r="C2555" s="971"/>
      <c r="D2555" s="971"/>
      <c r="E2555" s="53"/>
      <c r="F2555" s="42"/>
      <c r="G2555" s="972">
        <v>426</v>
      </c>
      <c r="H2555" s="972"/>
      <c r="I2555" s="961" t="s">
        <v>120</v>
      </c>
      <c r="J2555" s="962"/>
      <c r="K2555" s="962"/>
      <c r="L2555" s="962"/>
      <c r="M2555" s="962"/>
      <c r="N2555" s="962"/>
      <c r="O2555" s="962"/>
      <c r="P2555" s="962"/>
      <c r="Q2555" s="963"/>
      <c r="R2555" s="854">
        <v>460000</v>
      </c>
      <c r="S2555" s="855"/>
      <c r="T2555" s="856"/>
      <c r="U2555" s="854">
        <v>404690.84</v>
      </c>
      <c r="V2555" s="855"/>
      <c r="W2555" s="856"/>
      <c r="X2555" s="851">
        <f t="shared" si="168"/>
        <v>0.87976269565217402</v>
      </c>
      <c r="Y2555" s="853"/>
      <c r="Z2555" s="1582"/>
      <c r="AA2555" s="1583"/>
      <c r="AB2555" s="1583"/>
      <c r="AC2555" s="1584"/>
      <c r="AD2555" s="854">
        <f t="shared" si="169"/>
        <v>404690.84</v>
      </c>
      <c r="AE2555" s="855"/>
      <c r="AF2555" s="855"/>
      <c r="AG2555" s="856"/>
    </row>
    <row r="2556" spans="1:33" s="29" customFormat="1" ht="13.5" customHeight="1" x14ac:dyDescent="0.2">
      <c r="A2556" s="43"/>
      <c r="B2556" s="93"/>
      <c r="C2556" s="971"/>
      <c r="D2556" s="971"/>
      <c r="E2556" s="53"/>
      <c r="F2556" s="42"/>
      <c r="G2556" s="972">
        <v>481</v>
      </c>
      <c r="H2556" s="972"/>
      <c r="I2556" s="961" t="s">
        <v>130</v>
      </c>
      <c r="J2556" s="962"/>
      <c r="K2556" s="962"/>
      <c r="L2556" s="962"/>
      <c r="M2556" s="962"/>
      <c r="N2556" s="962"/>
      <c r="O2556" s="962"/>
      <c r="P2556" s="962"/>
      <c r="Q2556" s="963"/>
      <c r="R2556" s="854">
        <v>850000</v>
      </c>
      <c r="S2556" s="855"/>
      <c r="T2556" s="856"/>
      <c r="U2556" s="854">
        <v>849323.67</v>
      </c>
      <c r="V2556" s="855"/>
      <c r="W2556" s="856"/>
      <c r="X2556" s="851">
        <f t="shared" si="168"/>
        <v>0.99920431764705886</v>
      </c>
      <c r="Y2556" s="853"/>
      <c r="Z2556" s="1582"/>
      <c r="AA2556" s="1583"/>
      <c r="AB2556" s="1583"/>
      <c r="AC2556" s="1584"/>
      <c r="AD2556" s="854">
        <f t="shared" si="169"/>
        <v>849323.67</v>
      </c>
      <c r="AE2556" s="855"/>
      <c r="AF2556" s="855"/>
      <c r="AG2556" s="856"/>
    </row>
    <row r="2557" spans="1:33" s="29" customFormat="1" ht="13.5" customHeight="1" x14ac:dyDescent="0.2">
      <c r="A2557" s="43"/>
      <c r="B2557" s="93"/>
      <c r="C2557" s="971"/>
      <c r="D2557" s="971"/>
      <c r="E2557" s="53"/>
      <c r="F2557" s="42"/>
      <c r="G2557" s="972">
        <v>482</v>
      </c>
      <c r="H2557" s="972"/>
      <c r="I2557" s="961" t="s">
        <v>131</v>
      </c>
      <c r="J2557" s="962"/>
      <c r="K2557" s="962"/>
      <c r="L2557" s="962"/>
      <c r="M2557" s="962"/>
      <c r="N2557" s="962"/>
      <c r="O2557" s="962"/>
      <c r="P2557" s="962"/>
      <c r="Q2557" s="963"/>
      <c r="R2557" s="854">
        <v>43000</v>
      </c>
      <c r="S2557" s="855"/>
      <c r="T2557" s="856"/>
      <c r="U2557" s="854">
        <v>0</v>
      </c>
      <c r="V2557" s="855"/>
      <c r="W2557" s="856"/>
      <c r="X2557" s="851">
        <f t="shared" si="168"/>
        <v>0</v>
      </c>
      <c r="Y2557" s="853"/>
      <c r="Z2557" s="1571"/>
      <c r="AA2557" s="1572"/>
      <c r="AB2557" s="1572"/>
      <c r="AC2557" s="1573"/>
      <c r="AD2557" s="854">
        <f t="shared" si="169"/>
        <v>0</v>
      </c>
      <c r="AE2557" s="855"/>
      <c r="AF2557" s="855"/>
      <c r="AG2557" s="856"/>
    </row>
    <row r="2558" spans="1:33" s="29" customFormat="1" ht="13.5" customHeight="1" x14ac:dyDescent="0.2">
      <c r="A2558" s="43"/>
      <c r="B2558" s="93"/>
      <c r="C2558" s="971"/>
      <c r="D2558" s="971"/>
      <c r="E2558" s="53"/>
      <c r="F2558" s="42"/>
      <c r="G2558" s="972">
        <v>512</v>
      </c>
      <c r="H2558" s="972"/>
      <c r="I2558" s="961" t="s">
        <v>139</v>
      </c>
      <c r="J2558" s="962"/>
      <c r="K2558" s="962"/>
      <c r="L2558" s="962"/>
      <c r="M2558" s="962"/>
      <c r="N2558" s="962"/>
      <c r="O2558" s="962"/>
      <c r="P2558" s="962"/>
      <c r="Q2558" s="963"/>
      <c r="R2558" s="854">
        <v>580000</v>
      </c>
      <c r="S2558" s="855"/>
      <c r="T2558" s="856"/>
      <c r="U2558" s="854">
        <v>170791.51</v>
      </c>
      <c r="V2558" s="855"/>
      <c r="W2558" s="856"/>
      <c r="X2558" s="851">
        <f t="shared" si="168"/>
        <v>0.29446812068965517</v>
      </c>
      <c r="Y2558" s="853"/>
      <c r="Z2558" s="1571"/>
      <c r="AA2558" s="1572"/>
      <c r="AB2558" s="1572"/>
      <c r="AC2558" s="1573"/>
      <c r="AD2558" s="854">
        <f t="shared" si="169"/>
        <v>170791.51</v>
      </c>
      <c r="AE2558" s="855"/>
      <c r="AF2558" s="855"/>
      <c r="AG2558" s="856"/>
    </row>
    <row r="2559" spans="1:33" s="29" customFormat="1" ht="13.5" customHeight="1" x14ac:dyDescent="0.2">
      <c r="A2559" s="43"/>
      <c r="B2559" s="93"/>
      <c r="C2559" s="971"/>
      <c r="D2559" s="971"/>
      <c r="E2559" s="53"/>
      <c r="F2559" s="42"/>
      <c r="G2559" s="972"/>
      <c r="H2559" s="972"/>
      <c r="I2559" s="961" t="s">
        <v>638</v>
      </c>
      <c r="J2559" s="962"/>
      <c r="K2559" s="962"/>
      <c r="L2559" s="962"/>
      <c r="M2559" s="962"/>
      <c r="N2559" s="962"/>
      <c r="O2559" s="962"/>
      <c r="P2559" s="962"/>
      <c r="Q2559" s="963"/>
      <c r="R2559" s="854"/>
      <c r="S2559" s="855"/>
      <c r="T2559" s="856"/>
      <c r="U2559" s="854"/>
      <c r="V2559" s="855"/>
      <c r="W2559" s="856"/>
      <c r="X2559" s="854"/>
      <c r="Y2559" s="856"/>
      <c r="Z2559" s="851"/>
      <c r="AA2559" s="852"/>
      <c r="AB2559" s="852"/>
      <c r="AC2559" s="853"/>
      <c r="AD2559" s="854"/>
      <c r="AE2559" s="855"/>
      <c r="AF2559" s="855"/>
      <c r="AG2559" s="856"/>
    </row>
    <row r="2560" spans="1:33" s="29" customFormat="1" ht="13.5" customHeight="1" x14ac:dyDescent="0.2">
      <c r="A2560" s="43"/>
      <c r="B2560" s="93"/>
      <c r="C2560" s="971"/>
      <c r="D2560" s="971"/>
      <c r="E2560" s="53"/>
      <c r="F2560" s="42"/>
      <c r="G2560" s="981" t="s">
        <v>313</v>
      </c>
      <c r="H2560" s="981"/>
      <c r="I2560" s="961" t="s">
        <v>314</v>
      </c>
      <c r="J2560" s="962"/>
      <c r="K2560" s="962"/>
      <c r="L2560" s="962"/>
      <c r="M2560" s="962"/>
      <c r="N2560" s="962"/>
      <c r="O2560" s="962"/>
      <c r="P2560" s="962"/>
      <c r="Q2560" s="963"/>
      <c r="R2560" s="854">
        <f>SUM(R2547:R2558)</f>
        <v>7806355</v>
      </c>
      <c r="S2560" s="855"/>
      <c r="T2560" s="856"/>
      <c r="U2560" s="854">
        <f>SUM(U2547:U2558)</f>
        <v>6612687.1899999995</v>
      </c>
      <c r="V2560" s="855"/>
      <c r="W2560" s="856"/>
      <c r="X2560" s="851">
        <f t="shared" si="168"/>
        <v>0.84709024762517204</v>
      </c>
      <c r="Y2560" s="853"/>
      <c r="Z2560" s="851"/>
      <c r="AA2560" s="852"/>
      <c r="AB2560" s="852"/>
      <c r="AC2560" s="853"/>
      <c r="AD2560" s="854">
        <f>U2560+AA2560</f>
        <v>6612687.1899999995</v>
      </c>
      <c r="AE2560" s="855"/>
      <c r="AF2560" s="855"/>
      <c r="AG2560" s="856"/>
    </row>
    <row r="2561" spans="1:33" s="29" customFormat="1" ht="13.5" customHeight="1" x14ac:dyDescent="0.2">
      <c r="A2561" s="34"/>
      <c r="B2561" s="34"/>
      <c r="C2561" s="262"/>
      <c r="D2561" s="262"/>
      <c r="E2561" s="110"/>
      <c r="F2561" s="106"/>
      <c r="G2561" s="263" t="s">
        <v>580</v>
      </c>
      <c r="H2561" s="263"/>
      <c r="I2561" s="264" t="s">
        <v>592</v>
      </c>
      <c r="J2561" s="265"/>
      <c r="K2561" s="265"/>
      <c r="L2561" s="265"/>
      <c r="M2561" s="265"/>
      <c r="N2561" s="265"/>
      <c r="O2561" s="265"/>
      <c r="P2561" s="265"/>
      <c r="Q2561" s="266"/>
      <c r="R2561" s="991"/>
      <c r="S2561" s="992"/>
      <c r="T2561" s="993"/>
      <c r="U2561" s="991"/>
      <c r="V2561" s="992"/>
      <c r="W2561" s="993"/>
      <c r="X2561" s="991"/>
      <c r="Y2561" s="992"/>
      <c r="Z2561" s="267">
        <f>Z2554</f>
        <v>80751.070000000007</v>
      </c>
      <c r="AA2561" s="268"/>
      <c r="AB2561" s="268"/>
      <c r="AC2561" s="269"/>
      <c r="AD2561" s="267">
        <f t="shared" ref="AD2561" si="170">U2561+Z2561</f>
        <v>80751.070000000007</v>
      </c>
      <c r="AE2561" s="268"/>
      <c r="AF2561" s="268"/>
      <c r="AG2561" s="269"/>
    </row>
    <row r="2562" spans="1:33" s="29" customFormat="1" ht="13.5" customHeight="1" x14ac:dyDescent="0.2">
      <c r="A2562" s="43"/>
      <c r="B2562" s="93"/>
      <c r="C2562" s="971"/>
      <c r="D2562" s="971"/>
      <c r="E2562" s="53"/>
      <c r="F2562" s="42"/>
      <c r="G2562" s="972"/>
      <c r="H2562" s="972"/>
      <c r="I2562" s="958" t="s">
        <v>639</v>
      </c>
      <c r="J2562" s="959"/>
      <c r="K2562" s="959"/>
      <c r="L2562" s="959"/>
      <c r="M2562" s="959"/>
      <c r="N2562" s="959"/>
      <c r="O2562" s="959"/>
      <c r="P2562" s="959"/>
      <c r="Q2562" s="960"/>
      <c r="R2562" s="860">
        <f>SUM(R2560:R2560)</f>
        <v>7806355</v>
      </c>
      <c r="S2562" s="861"/>
      <c r="T2562" s="862"/>
      <c r="U2562" s="860">
        <f>SUM(U2560:U2560)</f>
        <v>6612687.1899999995</v>
      </c>
      <c r="V2562" s="861"/>
      <c r="W2562" s="862"/>
      <c r="X2562" s="1547">
        <f t="shared" si="168"/>
        <v>0.84709024762517204</v>
      </c>
      <c r="Y2562" s="975"/>
      <c r="Z2562" s="1588">
        <f>Z2561</f>
        <v>80751.070000000007</v>
      </c>
      <c r="AA2562" s="1589"/>
      <c r="AB2562" s="1589"/>
      <c r="AC2562" s="1590"/>
      <c r="AD2562" s="860">
        <f>U2562+AA2562</f>
        <v>6612687.1899999995</v>
      </c>
      <c r="AE2562" s="861"/>
      <c r="AF2562" s="861"/>
      <c r="AG2562" s="862"/>
    </row>
    <row r="2563" spans="1:33" s="29" customFormat="1" ht="13.5" customHeight="1" x14ac:dyDescent="0.2">
      <c r="A2563" s="43"/>
      <c r="B2563" s="93"/>
      <c r="C2563" s="971"/>
      <c r="D2563" s="971"/>
      <c r="E2563" s="53"/>
      <c r="F2563" s="42"/>
      <c r="G2563" s="979"/>
      <c r="H2563" s="979"/>
      <c r="I2563" s="961" t="s">
        <v>650</v>
      </c>
      <c r="J2563" s="962"/>
      <c r="K2563" s="962"/>
      <c r="L2563" s="962"/>
      <c r="M2563" s="962"/>
      <c r="N2563" s="962"/>
      <c r="O2563" s="962"/>
      <c r="P2563" s="962"/>
      <c r="Q2563" s="963"/>
      <c r="R2563" s="860"/>
      <c r="S2563" s="861"/>
      <c r="T2563" s="862"/>
      <c r="U2563" s="860"/>
      <c r="V2563" s="861"/>
      <c r="W2563" s="862"/>
      <c r="X2563" s="860"/>
      <c r="Y2563" s="862"/>
      <c r="Z2563" s="1582"/>
      <c r="AA2563" s="1583"/>
      <c r="AB2563" s="1583"/>
      <c r="AC2563" s="1584"/>
      <c r="AD2563" s="860"/>
      <c r="AE2563" s="861"/>
      <c r="AF2563" s="861"/>
      <c r="AG2563" s="862"/>
    </row>
    <row r="2564" spans="1:33" s="29" customFormat="1" ht="13.5" customHeight="1" x14ac:dyDescent="0.2">
      <c r="A2564" s="43"/>
      <c r="B2564" s="93"/>
      <c r="C2564" s="971"/>
      <c r="D2564" s="971"/>
      <c r="E2564" s="53"/>
      <c r="F2564" s="42"/>
      <c r="G2564" s="981" t="s">
        <v>313</v>
      </c>
      <c r="H2564" s="981"/>
      <c r="I2564" s="961" t="s">
        <v>314</v>
      </c>
      <c r="J2564" s="962"/>
      <c r="K2564" s="962"/>
      <c r="L2564" s="962"/>
      <c r="M2564" s="962"/>
      <c r="N2564" s="962"/>
      <c r="O2564" s="962"/>
      <c r="P2564" s="962"/>
      <c r="Q2564" s="963"/>
      <c r="R2564" s="854">
        <f>+R2560</f>
        <v>7806355</v>
      </c>
      <c r="S2564" s="855"/>
      <c r="T2564" s="856"/>
      <c r="U2564" s="854">
        <f>+U2560</f>
        <v>6612687.1899999995</v>
      </c>
      <c r="V2564" s="855"/>
      <c r="W2564" s="856"/>
      <c r="X2564" s="851">
        <f t="shared" si="168"/>
        <v>0.84709024762517204</v>
      </c>
      <c r="Y2564" s="853"/>
      <c r="Z2564" s="1582"/>
      <c r="AA2564" s="1583"/>
      <c r="AB2564" s="1583"/>
      <c r="AC2564" s="1584"/>
      <c r="AD2564" s="854">
        <f>U2564+AA2564</f>
        <v>6612687.1899999995</v>
      </c>
      <c r="AE2564" s="855"/>
      <c r="AF2564" s="855"/>
      <c r="AG2564" s="856"/>
    </row>
    <row r="2565" spans="1:33" s="29" customFormat="1" ht="13.5" customHeight="1" x14ac:dyDescent="0.2">
      <c r="A2565" s="34"/>
      <c r="B2565" s="34"/>
      <c r="C2565" s="262"/>
      <c r="D2565" s="262"/>
      <c r="E2565" s="110"/>
      <c r="F2565" s="106"/>
      <c r="G2565" s="263" t="s">
        <v>580</v>
      </c>
      <c r="H2565" s="263"/>
      <c r="I2565" s="264" t="s">
        <v>592</v>
      </c>
      <c r="J2565" s="265"/>
      <c r="K2565" s="265"/>
      <c r="L2565" s="265"/>
      <c r="M2565" s="265"/>
      <c r="N2565" s="265"/>
      <c r="O2565" s="265"/>
      <c r="P2565" s="265"/>
      <c r="Q2565" s="266"/>
      <c r="R2565" s="991"/>
      <c r="S2565" s="992"/>
      <c r="T2565" s="993"/>
      <c r="U2565" s="991"/>
      <c r="V2565" s="992"/>
      <c r="W2565" s="993"/>
      <c r="X2565" s="991"/>
      <c r="Y2565" s="992"/>
      <c r="Z2565" s="2156">
        <f>Z2561</f>
        <v>80751.070000000007</v>
      </c>
      <c r="AA2565" s="2157"/>
      <c r="AB2565" s="2157"/>
      <c r="AC2565" s="2158"/>
      <c r="AD2565" s="267">
        <f t="shared" ref="AD2565" si="171">U2565+Z2565</f>
        <v>80751.070000000007</v>
      </c>
      <c r="AE2565" s="268"/>
      <c r="AF2565" s="268"/>
      <c r="AG2565" s="269"/>
    </row>
    <row r="2566" spans="1:33" s="29" customFormat="1" ht="13.5" customHeight="1" x14ac:dyDescent="0.2">
      <c r="A2566" s="43"/>
      <c r="B2566" s="95"/>
      <c r="C2566" s="971"/>
      <c r="D2566" s="971"/>
      <c r="E2566" s="86"/>
      <c r="F2566" s="42"/>
      <c r="G2566" s="1566"/>
      <c r="H2566" s="1566"/>
      <c r="I2566" s="958" t="s">
        <v>651</v>
      </c>
      <c r="J2566" s="959"/>
      <c r="K2566" s="959"/>
      <c r="L2566" s="959"/>
      <c r="M2566" s="959"/>
      <c r="N2566" s="959"/>
      <c r="O2566" s="959"/>
      <c r="P2566" s="959"/>
      <c r="Q2566" s="960"/>
      <c r="R2566" s="860">
        <f>SUM(R2564)</f>
        <v>7806355</v>
      </c>
      <c r="S2566" s="861"/>
      <c r="T2566" s="862"/>
      <c r="U2566" s="860">
        <f>SUM(U2564)</f>
        <v>6612687.1899999995</v>
      </c>
      <c r="V2566" s="861"/>
      <c r="W2566" s="862"/>
      <c r="X2566" s="1547">
        <f t="shared" si="168"/>
        <v>0.84709024762517204</v>
      </c>
      <c r="Y2566" s="975"/>
      <c r="Z2566" s="1588">
        <f>Z2565</f>
        <v>80751.070000000007</v>
      </c>
      <c r="AA2566" s="1589"/>
      <c r="AB2566" s="1589"/>
      <c r="AC2566" s="1590"/>
      <c r="AD2566" s="860">
        <f>U2566+AA2566</f>
        <v>6612687.1899999995</v>
      </c>
      <c r="AE2566" s="861"/>
      <c r="AF2566" s="861"/>
      <c r="AG2566" s="862"/>
    </row>
    <row r="2567" spans="1:33" s="29" customFormat="1" ht="13.5" customHeight="1" x14ac:dyDescent="0.2">
      <c r="A2567" s="43"/>
      <c r="B2567" s="96"/>
      <c r="C2567" s="971"/>
      <c r="D2567" s="971"/>
      <c r="E2567" s="86"/>
      <c r="F2567" s="42"/>
      <c r="G2567" s="1566"/>
      <c r="H2567" s="1566"/>
      <c r="I2567" s="958"/>
      <c r="J2567" s="959"/>
      <c r="K2567" s="959"/>
      <c r="L2567" s="959"/>
      <c r="M2567" s="959"/>
      <c r="N2567" s="959"/>
      <c r="O2567" s="959"/>
      <c r="P2567" s="959"/>
      <c r="Q2567" s="960"/>
      <c r="R2567" s="958"/>
      <c r="S2567" s="959"/>
      <c r="T2567" s="960"/>
      <c r="U2567" s="854"/>
      <c r="V2567" s="855"/>
      <c r="W2567" s="856"/>
      <c r="X2567" s="854"/>
      <c r="Y2567" s="856"/>
      <c r="Z2567" s="1582"/>
      <c r="AA2567" s="1583"/>
      <c r="AB2567" s="1583"/>
      <c r="AC2567" s="1584"/>
      <c r="AD2567" s="860"/>
      <c r="AE2567" s="861"/>
      <c r="AF2567" s="861"/>
      <c r="AG2567" s="862"/>
    </row>
    <row r="2568" spans="1:33" s="29" customFormat="1" ht="13.5" customHeight="1" x14ac:dyDescent="0.2">
      <c r="A2568" s="43"/>
      <c r="B2568" s="90" t="s">
        <v>652</v>
      </c>
      <c r="C2568" s="1548"/>
      <c r="D2568" s="1548"/>
      <c r="E2568" s="91"/>
      <c r="F2568" s="79"/>
      <c r="G2568" s="1549"/>
      <c r="H2568" s="1549"/>
      <c r="I2568" s="1550" t="s">
        <v>653</v>
      </c>
      <c r="J2568" s="1551"/>
      <c r="K2568" s="1551"/>
      <c r="L2568" s="1551"/>
      <c r="M2568" s="1551"/>
      <c r="N2568" s="1551"/>
      <c r="O2568" s="1551"/>
      <c r="P2568" s="1551"/>
      <c r="Q2568" s="1552"/>
      <c r="R2568" s="1550"/>
      <c r="S2568" s="1551"/>
      <c r="T2568" s="1552"/>
      <c r="U2568" s="857"/>
      <c r="V2568" s="858"/>
      <c r="W2568" s="859"/>
      <c r="X2568" s="857"/>
      <c r="Y2568" s="859"/>
      <c r="Z2568" s="1575"/>
      <c r="AA2568" s="1576"/>
      <c r="AB2568" s="1576"/>
      <c r="AC2568" s="1577"/>
      <c r="AD2568" s="863"/>
      <c r="AE2568" s="864"/>
      <c r="AF2568" s="864"/>
      <c r="AG2568" s="865"/>
    </row>
    <row r="2569" spans="1:33" s="29" customFormat="1" ht="13.5" customHeight="1" x14ac:dyDescent="0.2">
      <c r="A2569" s="43"/>
      <c r="B2569" s="92"/>
      <c r="C2569" s="1565" t="s">
        <v>624</v>
      </c>
      <c r="D2569" s="1565"/>
      <c r="E2569" s="86"/>
      <c r="F2569" s="105"/>
      <c r="G2569" s="1566"/>
      <c r="H2569" s="1566"/>
      <c r="I2569" s="958" t="s">
        <v>625</v>
      </c>
      <c r="J2569" s="959"/>
      <c r="K2569" s="959"/>
      <c r="L2569" s="959"/>
      <c r="M2569" s="959"/>
      <c r="N2569" s="959"/>
      <c r="O2569" s="959"/>
      <c r="P2569" s="959"/>
      <c r="Q2569" s="960"/>
      <c r="R2569" s="958"/>
      <c r="S2569" s="959"/>
      <c r="T2569" s="960"/>
      <c r="U2569" s="854"/>
      <c r="V2569" s="855"/>
      <c r="W2569" s="856"/>
      <c r="X2569" s="854"/>
      <c r="Y2569" s="856"/>
      <c r="Z2569" s="851"/>
      <c r="AA2569" s="852"/>
      <c r="AB2569" s="852"/>
      <c r="AC2569" s="853"/>
      <c r="AD2569" s="860"/>
      <c r="AE2569" s="861"/>
      <c r="AF2569" s="861"/>
      <c r="AG2569" s="862"/>
    </row>
    <row r="2570" spans="1:33" s="29" customFormat="1" ht="13.5" customHeight="1" x14ac:dyDescent="0.2">
      <c r="A2570" s="43"/>
      <c r="B2570" s="93"/>
      <c r="C2570" s="971"/>
      <c r="D2570" s="971"/>
      <c r="E2570" s="53"/>
      <c r="F2570" s="42"/>
      <c r="G2570" s="972">
        <v>411</v>
      </c>
      <c r="H2570" s="972"/>
      <c r="I2570" s="961" t="s">
        <v>108</v>
      </c>
      <c r="J2570" s="962"/>
      <c r="K2570" s="962"/>
      <c r="L2570" s="962"/>
      <c r="M2570" s="962"/>
      <c r="N2570" s="962"/>
      <c r="O2570" s="962"/>
      <c r="P2570" s="962"/>
      <c r="Q2570" s="963"/>
      <c r="R2570" s="854">
        <v>1857302</v>
      </c>
      <c r="S2570" s="855"/>
      <c r="T2570" s="856"/>
      <c r="U2570" s="854">
        <v>1856246.16</v>
      </c>
      <c r="V2570" s="855"/>
      <c r="W2570" s="856"/>
      <c r="X2570" s="851">
        <f t="shared" si="168"/>
        <v>0.99943151948363806</v>
      </c>
      <c r="Y2570" s="853"/>
      <c r="Z2570" s="851"/>
      <c r="AA2570" s="852"/>
      <c r="AB2570" s="852"/>
      <c r="AC2570" s="853"/>
      <c r="AD2570" s="854">
        <f t="shared" ref="AD2570:AD2582" si="172">U2570+AA2570</f>
        <v>1856246.16</v>
      </c>
      <c r="AE2570" s="855"/>
      <c r="AF2570" s="855"/>
      <c r="AG2570" s="856"/>
    </row>
    <row r="2571" spans="1:33" s="29" customFormat="1" ht="13.5" customHeight="1" x14ac:dyDescent="0.2">
      <c r="A2571" s="43"/>
      <c r="B2571" s="93"/>
      <c r="C2571" s="971"/>
      <c r="D2571" s="971"/>
      <c r="E2571" s="53"/>
      <c r="F2571" s="42"/>
      <c r="G2571" s="972">
        <v>412</v>
      </c>
      <c r="H2571" s="972"/>
      <c r="I2571" s="982" t="s">
        <v>109</v>
      </c>
      <c r="J2571" s="983"/>
      <c r="K2571" s="983"/>
      <c r="L2571" s="983"/>
      <c r="M2571" s="983"/>
      <c r="N2571" s="983"/>
      <c r="O2571" s="983"/>
      <c r="P2571" s="983"/>
      <c r="Q2571" s="984"/>
      <c r="R2571" s="854">
        <v>281222</v>
      </c>
      <c r="S2571" s="855"/>
      <c r="T2571" s="856"/>
      <c r="U2571" s="854">
        <v>281221.3</v>
      </c>
      <c r="V2571" s="855"/>
      <c r="W2571" s="856"/>
      <c r="X2571" s="851">
        <f t="shared" si="168"/>
        <v>0.99999751086330368</v>
      </c>
      <c r="Y2571" s="853"/>
      <c r="Z2571" s="1585"/>
      <c r="AA2571" s="1586"/>
      <c r="AB2571" s="1586"/>
      <c r="AC2571" s="1587"/>
      <c r="AD2571" s="854">
        <f t="shared" si="172"/>
        <v>281221.3</v>
      </c>
      <c r="AE2571" s="855"/>
      <c r="AF2571" s="855"/>
      <c r="AG2571" s="856"/>
    </row>
    <row r="2572" spans="1:33" s="29" customFormat="1" ht="13.5" customHeight="1" x14ac:dyDescent="0.2">
      <c r="A2572" s="43"/>
      <c r="B2572" s="93"/>
      <c r="C2572" s="971"/>
      <c r="D2572" s="971"/>
      <c r="E2572" s="53"/>
      <c r="F2572" s="42"/>
      <c r="G2572" s="972">
        <v>413</v>
      </c>
      <c r="H2572" s="972"/>
      <c r="I2572" s="961" t="s">
        <v>110</v>
      </c>
      <c r="J2572" s="962"/>
      <c r="K2572" s="962"/>
      <c r="L2572" s="962"/>
      <c r="M2572" s="962"/>
      <c r="N2572" s="962"/>
      <c r="O2572" s="962"/>
      <c r="P2572" s="962"/>
      <c r="Q2572" s="963"/>
      <c r="R2572" s="854">
        <v>0</v>
      </c>
      <c r="S2572" s="855"/>
      <c r="T2572" s="856"/>
      <c r="U2572" s="854">
        <v>0</v>
      </c>
      <c r="V2572" s="855"/>
      <c r="W2572" s="856"/>
      <c r="X2572" s="851"/>
      <c r="Y2572" s="853"/>
      <c r="Z2572" s="1585"/>
      <c r="AA2572" s="1586"/>
      <c r="AB2572" s="1586"/>
      <c r="AC2572" s="1587"/>
      <c r="AD2572" s="854">
        <f t="shared" si="172"/>
        <v>0</v>
      </c>
      <c r="AE2572" s="855"/>
      <c r="AF2572" s="855"/>
      <c r="AG2572" s="856"/>
    </row>
    <row r="2573" spans="1:33" s="29" customFormat="1" ht="13.5" customHeight="1" x14ac:dyDescent="0.2">
      <c r="A2573" s="43"/>
      <c r="B2573" s="93"/>
      <c r="C2573" s="971"/>
      <c r="D2573" s="971"/>
      <c r="E2573" s="53"/>
      <c r="F2573" s="42"/>
      <c r="G2573" s="972">
        <v>414</v>
      </c>
      <c r="H2573" s="972"/>
      <c r="I2573" s="961" t="s">
        <v>111</v>
      </c>
      <c r="J2573" s="962"/>
      <c r="K2573" s="962"/>
      <c r="L2573" s="962"/>
      <c r="M2573" s="962"/>
      <c r="N2573" s="962"/>
      <c r="O2573" s="962"/>
      <c r="P2573" s="962"/>
      <c r="Q2573" s="963"/>
      <c r="R2573" s="854">
        <v>40000</v>
      </c>
      <c r="S2573" s="855"/>
      <c r="T2573" s="856"/>
      <c r="U2573" s="854">
        <v>0</v>
      </c>
      <c r="V2573" s="855"/>
      <c r="W2573" s="856"/>
      <c r="X2573" s="851">
        <f t="shared" si="168"/>
        <v>0</v>
      </c>
      <c r="Y2573" s="853"/>
      <c r="Z2573" s="1582"/>
      <c r="AA2573" s="1583"/>
      <c r="AB2573" s="1583"/>
      <c r="AC2573" s="1584"/>
      <c r="AD2573" s="854">
        <f t="shared" si="172"/>
        <v>0</v>
      </c>
      <c r="AE2573" s="855"/>
      <c r="AF2573" s="855"/>
      <c r="AG2573" s="856"/>
    </row>
    <row r="2574" spans="1:33" s="29" customFormat="1" ht="13.5" customHeight="1" x14ac:dyDescent="0.2">
      <c r="A2574" s="43"/>
      <c r="B2574" s="104"/>
      <c r="C2574" s="971"/>
      <c r="D2574" s="971"/>
      <c r="E2574" s="53"/>
      <c r="F2574" s="42"/>
      <c r="G2574" s="972">
        <v>415</v>
      </c>
      <c r="H2574" s="972"/>
      <c r="I2574" s="961" t="s">
        <v>112</v>
      </c>
      <c r="J2574" s="962"/>
      <c r="K2574" s="962"/>
      <c r="L2574" s="962"/>
      <c r="M2574" s="962"/>
      <c r="N2574" s="962"/>
      <c r="O2574" s="962"/>
      <c r="P2574" s="962"/>
      <c r="Q2574" s="963"/>
      <c r="R2574" s="854">
        <v>120000</v>
      </c>
      <c r="S2574" s="855"/>
      <c r="T2574" s="856"/>
      <c r="U2574" s="854">
        <v>0</v>
      </c>
      <c r="V2574" s="855"/>
      <c r="W2574" s="856"/>
      <c r="X2574" s="851">
        <f t="shared" si="168"/>
        <v>0</v>
      </c>
      <c r="Y2574" s="853"/>
      <c r="Z2574" s="1582"/>
      <c r="AA2574" s="1583"/>
      <c r="AB2574" s="1583"/>
      <c r="AC2574" s="1584"/>
      <c r="AD2574" s="854">
        <f t="shared" si="172"/>
        <v>0</v>
      </c>
      <c r="AE2574" s="855"/>
      <c r="AF2574" s="855"/>
      <c r="AG2574" s="856"/>
    </row>
    <row r="2575" spans="1:33" s="29" customFormat="1" ht="13.5" customHeight="1" x14ac:dyDescent="0.2">
      <c r="A2575" s="43"/>
      <c r="B2575" s="93"/>
      <c r="C2575" s="971"/>
      <c r="D2575" s="971"/>
      <c r="E2575" s="53"/>
      <c r="F2575" s="42"/>
      <c r="G2575" s="972">
        <v>421</v>
      </c>
      <c r="H2575" s="972"/>
      <c r="I2575" s="961" t="s">
        <v>115</v>
      </c>
      <c r="J2575" s="962"/>
      <c r="K2575" s="962"/>
      <c r="L2575" s="962"/>
      <c r="M2575" s="962"/>
      <c r="N2575" s="962"/>
      <c r="O2575" s="962"/>
      <c r="P2575" s="962"/>
      <c r="Q2575" s="963"/>
      <c r="R2575" s="854">
        <v>702000</v>
      </c>
      <c r="S2575" s="855"/>
      <c r="T2575" s="856"/>
      <c r="U2575" s="854">
        <v>578936.13</v>
      </c>
      <c r="V2575" s="855"/>
      <c r="W2575" s="856"/>
      <c r="X2575" s="851">
        <f t="shared" si="168"/>
        <v>0.82469534188034188</v>
      </c>
      <c r="Y2575" s="853"/>
      <c r="Z2575" s="1582">
        <v>1465.95</v>
      </c>
      <c r="AA2575" s="1583"/>
      <c r="AB2575" s="1583"/>
      <c r="AC2575" s="1584"/>
      <c r="AD2575" s="854">
        <f t="shared" si="172"/>
        <v>578936.13</v>
      </c>
      <c r="AE2575" s="855"/>
      <c r="AF2575" s="855"/>
      <c r="AG2575" s="856"/>
    </row>
    <row r="2576" spans="1:33" s="29" customFormat="1" ht="13.5" customHeight="1" x14ac:dyDescent="0.2">
      <c r="A2576" s="43"/>
      <c r="B2576" s="93"/>
      <c r="C2576" s="971"/>
      <c r="D2576" s="971"/>
      <c r="E2576" s="53"/>
      <c r="F2576" s="42"/>
      <c r="G2576" s="972">
        <v>423</v>
      </c>
      <c r="H2576" s="972"/>
      <c r="I2576" s="961" t="s">
        <v>117</v>
      </c>
      <c r="J2576" s="962"/>
      <c r="K2576" s="962"/>
      <c r="L2576" s="962"/>
      <c r="M2576" s="962"/>
      <c r="N2576" s="962"/>
      <c r="O2576" s="962"/>
      <c r="P2576" s="962"/>
      <c r="Q2576" s="963"/>
      <c r="R2576" s="854">
        <v>1210500</v>
      </c>
      <c r="S2576" s="855"/>
      <c r="T2576" s="856"/>
      <c r="U2576" s="854">
        <v>804888.63</v>
      </c>
      <c r="V2576" s="855"/>
      <c r="W2576" s="856"/>
      <c r="X2576" s="851">
        <f t="shared" si="168"/>
        <v>0.66492245353159851</v>
      </c>
      <c r="Y2576" s="853"/>
      <c r="Z2576" s="1582">
        <v>100000</v>
      </c>
      <c r="AA2576" s="1583"/>
      <c r="AB2576" s="1583"/>
      <c r="AC2576" s="1584"/>
      <c r="AD2576" s="854">
        <f t="shared" si="172"/>
        <v>804888.63</v>
      </c>
      <c r="AE2576" s="855"/>
      <c r="AF2576" s="855"/>
      <c r="AG2576" s="856"/>
    </row>
    <row r="2577" spans="1:33" s="29" customFormat="1" ht="13.5" customHeight="1" x14ac:dyDescent="0.2">
      <c r="A2577" s="43"/>
      <c r="B2577" s="93"/>
      <c r="C2577" s="971"/>
      <c r="D2577" s="971"/>
      <c r="E2577" s="53"/>
      <c r="F2577" s="42"/>
      <c r="G2577" s="972">
        <v>424</v>
      </c>
      <c r="H2577" s="972"/>
      <c r="I2577" s="961" t="s">
        <v>118</v>
      </c>
      <c r="J2577" s="962"/>
      <c r="K2577" s="962"/>
      <c r="L2577" s="962"/>
      <c r="M2577" s="962"/>
      <c r="N2577" s="962"/>
      <c r="O2577" s="962"/>
      <c r="P2577" s="962"/>
      <c r="Q2577" s="963"/>
      <c r="R2577" s="854">
        <v>35000</v>
      </c>
      <c r="S2577" s="855"/>
      <c r="T2577" s="856"/>
      <c r="U2577" s="854">
        <v>0</v>
      </c>
      <c r="V2577" s="855"/>
      <c r="W2577" s="856"/>
      <c r="X2577" s="851">
        <f t="shared" si="168"/>
        <v>0</v>
      </c>
      <c r="Y2577" s="853"/>
      <c r="Z2577" s="1582"/>
      <c r="AA2577" s="1583"/>
      <c r="AB2577" s="1583"/>
      <c r="AC2577" s="1584"/>
      <c r="AD2577" s="854">
        <f t="shared" si="172"/>
        <v>0</v>
      </c>
      <c r="AE2577" s="855"/>
      <c r="AF2577" s="855"/>
      <c r="AG2577" s="856"/>
    </row>
    <row r="2578" spans="1:33" s="29" customFormat="1" ht="13.5" customHeight="1" x14ac:dyDescent="0.2">
      <c r="A2578" s="43"/>
      <c r="B2578" s="93"/>
      <c r="C2578" s="971"/>
      <c r="D2578" s="971"/>
      <c r="E2578" s="53"/>
      <c r="F2578" s="42"/>
      <c r="G2578" s="972">
        <v>425</v>
      </c>
      <c r="H2578" s="972"/>
      <c r="I2578" s="961" t="s">
        <v>119</v>
      </c>
      <c r="J2578" s="962"/>
      <c r="K2578" s="962"/>
      <c r="L2578" s="962"/>
      <c r="M2578" s="962"/>
      <c r="N2578" s="962"/>
      <c r="O2578" s="962"/>
      <c r="P2578" s="962"/>
      <c r="Q2578" s="963"/>
      <c r="R2578" s="854">
        <v>270000</v>
      </c>
      <c r="S2578" s="855"/>
      <c r="T2578" s="856"/>
      <c r="U2578" s="854">
        <v>64860</v>
      </c>
      <c r="V2578" s="855"/>
      <c r="W2578" s="856"/>
      <c r="X2578" s="851">
        <f t="shared" si="168"/>
        <v>0.24022222222222223</v>
      </c>
      <c r="Y2578" s="853"/>
      <c r="Z2578" s="1582"/>
      <c r="AA2578" s="1583"/>
      <c r="AB2578" s="1583"/>
      <c r="AC2578" s="1584"/>
      <c r="AD2578" s="854">
        <f t="shared" si="172"/>
        <v>64860</v>
      </c>
      <c r="AE2578" s="855"/>
      <c r="AF2578" s="855"/>
      <c r="AG2578" s="856"/>
    </row>
    <row r="2579" spans="1:33" s="29" customFormat="1" ht="13.5" customHeight="1" x14ac:dyDescent="0.2">
      <c r="A2579" s="43"/>
      <c r="B2579" s="93"/>
      <c r="C2579" s="971"/>
      <c r="D2579" s="971"/>
      <c r="E2579" s="53"/>
      <c r="F2579" s="42"/>
      <c r="G2579" s="972">
        <v>426</v>
      </c>
      <c r="H2579" s="972"/>
      <c r="I2579" s="961" t="s">
        <v>120</v>
      </c>
      <c r="J2579" s="962"/>
      <c r="K2579" s="962"/>
      <c r="L2579" s="962"/>
      <c r="M2579" s="962"/>
      <c r="N2579" s="962"/>
      <c r="O2579" s="962"/>
      <c r="P2579" s="962"/>
      <c r="Q2579" s="963"/>
      <c r="R2579" s="854">
        <v>185000</v>
      </c>
      <c r="S2579" s="855"/>
      <c r="T2579" s="856"/>
      <c r="U2579" s="854">
        <v>107286.64</v>
      </c>
      <c r="V2579" s="855"/>
      <c r="W2579" s="856"/>
      <c r="X2579" s="851">
        <f t="shared" si="168"/>
        <v>0.57992778378378373</v>
      </c>
      <c r="Y2579" s="853"/>
      <c r="Z2579" s="1582"/>
      <c r="AA2579" s="1583"/>
      <c r="AB2579" s="1583"/>
      <c r="AC2579" s="1584"/>
      <c r="AD2579" s="854">
        <f t="shared" si="172"/>
        <v>107286.64</v>
      </c>
      <c r="AE2579" s="855"/>
      <c r="AF2579" s="855"/>
      <c r="AG2579" s="856"/>
    </row>
    <row r="2580" spans="1:33" s="29" customFormat="1" ht="13.5" customHeight="1" x14ac:dyDescent="0.2">
      <c r="A2580" s="43"/>
      <c r="B2580" s="93"/>
      <c r="C2580" s="971"/>
      <c r="D2580" s="971"/>
      <c r="E2580" s="53"/>
      <c r="F2580" s="42"/>
      <c r="G2580" s="972">
        <v>481</v>
      </c>
      <c r="H2580" s="972"/>
      <c r="I2580" s="961" t="s">
        <v>130</v>
      </c>
      <c r="J2580" s="962"/>
      <c r="K2580" s="962"/>
      <c r="L2580" s="962"/>
      <c r="M2580" s="962"/>
      <c r="N2580" s="962"/>
      <c r="O2580" s="962"/>
      <c r="P2580" s="962"/>
      <c r="Q2580" s="963"/>
      <c r="R2580" s="854">
        <v>41000</v>
      </c>
      <c r="S2580" s="855"/>
      <c r="T2580" s="856"/>
      <c r="U2580" s="854">
        <v>0</v>
      </c>
      <c r="V2580" s="855"/>
      <c r="W2580" s="856"/>
      <c r="X2580" s="851">
        <f t="shared" si="168"/>
        <v>0</v>
      </c>
      <c r="Y2580" s="853"/>
      <c r="Z2580" s="1585"/>
      <c r="AA2580" s="1586"/>
      <c r="AB2580" s="1586"/>
      <c r="AC2580" s="1587"/>
      <c r="AD2580" s="854">
        <f t="shared" si="172"/>
        <v>0</v>
      </c>
      <c r="AE2580" s="855"/>
      <c r="AF2580" s="855"/>
      <c r="AG2580" s="856"/>
    </row>
    <row r="2581" spans="1:33" s="29" customFormat="1" ht="13.5" customHeight="1" x14ac:dyDescent="0.2">
      <c r="A2581" s="43"/>
      <c r="B2581" s="93"/>
      <c r="C2581" s="971"/>
      <c r="D2581" s="971"/>
      <c r="E2581" s="53"/>
      <c r="F2581" s="42"/>
      <c r="G2581" s="972">
        <v>482</v>
      </c>
      <c r="H2581" s="972"/>
      <c r="I2581" s="961" t="s">
        <v>131</v>
      </c>
      <c r="J2581" s="962"/>
      <c r="K2581" s="962"/>
      <c r="L2581" s="962"/>
      <c r="M2581" s="962"/>
      <c r="N2581" s="962"/>
      <c r="O2581" s="962"/>
      <c r="P2581" s="962"/>
      <c r="Q2581" s="963"/>
      <c r="R2581" s="854">
        <v>90000</v>
      </c>
      <c r="S2581" s="855"/>
      <c r="T2581" s="856"/>
      <c r="U2581" s="854">
        <v>0</v>
      </c>
      <c r="V2581" s="855"/>
      <c r="W2581" s="856"/>
      <c r="X2581" s="851">
        <f t="shared" si="168"/>
        <v>0</v>
      </c>
      <c r="Y2581" s="853"/>
      <c r="Z2581" s="1585"/>
      <c r="AA2581" s="1586"/>
      <c r="AB2581" s="1586"/>
      <c r="AC2581" s="1587"/>
      <c r="AD2581" s="854">
        <f t="shared" si="172"/>
        <v>0</v>
      </c>
      <c r="AE2581" s="855"/>
      <c r="AF2581" s="855"/>
      <c r="AG2581" s="856"/>
    </row>
    <row r="2582" spans="1:33" s="29" customFormat="1" ht="13.5" customHeight="1" x14ac:dyDescent="0.2">
      <c r="A2582" s="43"/>
      <c r="B2582" s="93"/>
      <c r="C2582" s="971"/>
      <c r="D2582" s="971"/>
      <c r="E2582" s="53"/>
      <c r="F2582" s="42"/>
      <c r="G2582" s="972">
        <v>512</v>
      </c>
      <c r="H2582" s="972"/>
      <c r="I2582" s="961" t="s">
        <v>139</v>
      </c>
      <c r="J2582" s="962"/>
      <c r="K2582" s="962"/>
      <c r="L2582" s="962"/>
      <c r="M2582" s="962"/>
      <c r="N2582" s="962"/>
      <c r="O2582" s="962"/>
      <c r="P2582" s="962"/>
      <c r="Q2582" s="963"/>
      <c r="R2582" s="854">
        <v>120000</v>
      </c>
      <c r="S2582" s="855"/>
      <c r="T2582" s="856"/>
      <c r="U2582" s="854">
        <v>101877</v>
      </c>
      <c r="V2582" s="855"/>
      <c r="W2582" s="856"/>
      <c r="X2582" s="851">
        <f t="shared" si="168"/>
        <v>0.84897500000000004</v>
      </c>
      <c r="Y2582" s="853"/>
      <c r="Z2582" s="1585"/>
      <c r="AA2582" s="1586"/>
      <c r="AB2582" s="1586"/>
      <c r="AC2582" s="1587"/>
      <c r="AD2582" s="854">
        <f t="shared" si="172"/>
        <v>101877</v>
      </c>
      <c r="AE2582" s="855"/>
      <c r="AF2582" s="855"/>
      <c r="AG2582" s="856"/>
    </row>
    <row r="2583" spans="1:33" s="29" customFormat="1" ht="13.5" customHeight="1" x14ac:dyDescent="0.2">
      <c r="A2583" s="43"/>
      <c r="B2583" s="93"/>
      <c r="C2583" s="971"/>
      <c r="D2583" s="971"/>
      <c r="E2583" s="53"/>
      <c r="F2583" s="42"/>
      <c r="G2583" s="972"/>
      <c r="H2583" s="972"/>
      <c r="I2583" s="961" t="s">
        <v>638</v>
      </c>
      <c r="J2583" s="962"/>
      <c r="K2583" s="962"/>
      <c r="L2583" s="962"/>
      <c r="M2583" s="962"/>
      <c r="N2583" s="962"/>
      <c r="O2583" s="962"/>
      <c r="P2583" s="962"/>
      <c r="Q2583" s="963"/>
      <c r="R2583" s="854"/>
      <c r="S2583" s="855"/>
      <c r="T2583" s="856"/>
      <c r="U2583" s="854"/>
      <c r="V2583" s="855"/>
      <c r="W2583" s="856"/>
      <c r="X2583" s="854"/>
      <c r="Y2583" s="856"/>
      <c r="Z2583" s="851"/>
      <c r="AA2583" s="852"/>
      <c r="AB2583" s="852"/>
      <c r="AC2583" s="853"/>
      <c r="AD2583" s="854"/>
      <c r="AE2583" s="855"/>
      <c r="AF2583" s="855"/>
      <c r="AG2583" s="856"/>
    </row>
    <row r="2584" spans="1:33" s="29" customFormat="1" ht="13.5" customHeight="1" x14ac:dyDescent="0.2">
      <c r="A2584" s="43"/>
      <c r="B2584" s="93"/>
      <c r="C2584" s="971"/>
      <c r="D2584" s="971"/>
      <c r="E2584" s="53"/>
      <c r="F2584" s="42"/>
      <c r="G2584" s="981" t="s">
        <v>313</v>
      </c>
      <c r="H2584" s="981"/>
      <c r="I2584" s="961" t="s">
        <v>314</v>
      </c>
      <c r="J2584" s="962"/>
      <c r="K2584" s="962"/>
      <c r="L2584" s="962"/>
      <c r="M2584" s="962"/>
      <c r="N2584" s="962"/>
      <c r="O2584" s="962"/>
      <c r="P2584" s="962"/>
      <c r="Q2584" s="963"/>
      <c r="R2584" s="854">
        <f>SUM(R2570:R2582)</f>
        <v>4952024</v>
      </c>
      <c r="S2584" s="855"/>
      <c r="T2584" s="856"/>
      <c r="U2584" s="854">
        <f>SUM(U2570:U2582)</f>
        <v>3795315.86</v>
      </c>
      <c r="V2584" s="855"/>
      <c r="W2584" s="856"/>
      <c r="X2584" s="851">
        <f t="shared" si="168"/>
        <v>0.76641709733232311</v>
      </c>
      <c r="Y2584" s="853"/>
      <c r="Z2584" s="851"/>
      <c r="AA2584" s="852"/>
      <c r="AB2584" s="852"/>
      <c r="AC2584" s="853"/>
      <c r="AD2584" s="854">
        <f>U2584</f>
        <v>3795315.86</v>
      </c>
      <c r="AE2584" s="855"/>
      <c r="AF2584" s="855"/>
      <c r="AG2584" s="856"/>
    </row>
    <row r="2585" spans="1:33" s="29" customFormat="1" ht="13.5" customHeight="1" x14ac:dyDescent="0.2">
      <c r="A2585" s="104"/>
      <c r="B2585" s="104"/>
      <c r="C2585" s="971"/>
      <c r="D2585" s="971"/>
      <c r="E2585" s="53"/>
      <c r="F2585" s="42"/>
      <c r="G2585" s="981" t="s">
        <v>589</v>
      </c>
      <c r="H2585" s="981"/>
      <c r="I2585" s="982" t="s">
        <v>1369</v>
      </c>
      <c r="J2585" s="983"/>
      <c r="K2585" s="983"/>
      <c r="L2585" s="983"/>
      <c r="M2585" s="983"/>
      <c r="N2585" s="983"/>
      <c r="O2585" s="983"/>
      <c r="P2585" s="983"/>
      <c r="Q2585" s="984"/>
      <c r="R2585" s="982"/>
      <c r="S2585" s="983"/>
      <c r="T2585" s="984"/>
      <c r="U2585" s="854"/>
      <c r="V2585" s="855"/>
      <c r="W2585" s="856"/>
      <c r="X2585" s="854"/>
      <c r="Y2585" s="856"/>
      <c r="Z2585" s="854">
        <v>101465.95</v>
      </c>
      <c r="AA2585" s="855"/>
      <c r="AB2585" s="855"/>
      <c r="AC2585" s="856"/>
      <c r="AD2585" s="854">
        <f t="shared" ref="AD2585" si="173">U2585+Z2585</f>
        <v>101465.95</v>
      </c>
      <c r="AE2585" s="855"/>
      <c r="AF2585" s="855"/>
      <c r="AG2585" s="856"/>
    </row>
    <row r="2586" spans="1:33" s="29" customFormat="1" ht="13.5" customHeight="1" x14ac:dyDescent="0.2">
      <c r="A2586" s="43"/>
      <c r="B2586" s="93"/>
      <c r="C2586" s="971"/>
      <c r="D2586" s="971"/>
      <c r="E2586" s="53"/>
      <c r="F2586" s="42"/>
      <c r="G2586" s="981"/>
      <c r="H2586" s="981"/>
      <c r="I2586" s="958" t="s">
        <v>639</v>
      </c>
      <c r="J2586" s="959"/>
      <c r="K2586" s="959"/>
      <c r="L2586" s="959"/>
      <c r="M2586" s="959"/>
      <c r="N2586" s="959"/>
      <c r="O2586" s="959"/>
      <c r="P2586" s="959"/>
      <c r="Q2586" s="960"/>
      <c r="R2586" s="860">
        <f>SUM(R2584:R2584)</f>
        <v>4952024</v>
      </c>
      <c r="S2586" s="861"/>
      <c r="T2586" s="862"/>
      <c r="U2586" s="860">
        <f>SUM(U2584:U2584)</f>
        <v>3795315.86</v>
      </c>
      <c r="V2586" s="861"/>
      <c r="W2586" s="862"/>
      <c r="X2586" s="1547">
        <f t="shared" si="168"/>
        <v>0.76641709733232311</v>
      </c>
      <c r="Y2586" s="975"/>
      <c r="Z2586" s="1579">
        <f>Z2585</f>
        <v>101465.95</v>
      </c>
      <c r="AA2586" s="1580"/>
      <c r="AB2586" s="1580"/>
      <c r="AC2586" s="1581"/>
      <c r="AD2586" s="860">
        <f>U2586</f>
        <v>3795315.86</v>
      </c>
      <c r="AE2586" s="861"/>
      <c r="AF2586" s="861"/>
      <c r="AG2586" s="862"/>
    </row>
    <row r="2587" spans="1:33" s="29" customFormat="1" ht="13.5" customHeight="1" x14ac:dyDescent="0.2">
      <c r="A2587" s="43"/>
      <c r="B2587" s="93"/>
      <c r="C2587" s="971"/>
      <c r="D2587" s="971"/>
      <c r="E2587" s="53"/>
      <c r="F2587" s="42"/>
      <c r="G2587" s="1574"/>
      <c r="H2587" s="1574"/>
      <c r="I2587" s="982" t="s">
        <v>654</v>
      </c>
      <c r="J2587" s="983"/>
      <c r="K2587" s="983"/>
      <c r="L2587" s="983"/>
      <c r="M2587" s="983"/>
      <c r="N2587" s="983"/>
      <c r="O2587" s="983"/>
      <c r="P2587" s="983"/>
      <c r="Q2587" s="984"/>
      <c r="R2587" s="860"/>
      <c r="S2587" s="861"/>
      <c r="T2587" s="862"/>
      <c r="U2587" s="860"/>
      <c r="V2587" s="861"/>
      <c r="W2587" s="862"/>
      <c r="X2587" s="860"/>
      <c r="Y2587" s="862"/>
      <c r="Z2587" s="851"/>
      <c r="AA2587" s="852"/>
      <c r="AB2587" s="852"/>
      <c r="AC2587" s="853"/>
      <c r="AD2587" s="860"/>
      <c r="AE2587" s="861"/>
      <c r="AF2587" s="861"/>
      <c r="AG2587" s="862"/>
    </row>
    <row r="2588" spans="1:33" s="29" customFormat="1" ht="13.5" customHeight="1" x14ac:dyDescent="0.2">
      <c r="A2588" s="43"/>
      <c r="B2588" s="93"/>
      <c r="C2588" s="971"/>
      <c r="D2588" s="971"/>
      <c r="E2588" s="53"/>
      <c r="F2588" s="42"/>
      <c r="G2588" s="981" t="s">
        <v>313</v>
      </c>
      <c r="H2588" s="981"/>
      <c r="I2588" s="961" t="s">
        <v>314</v>
      </c>
      <c r="J2588" s="962"/>
      <c r="K2588" s="962"/>
      <c r="L2588" s="962"/>
      <c r="M2588" s="962"/>
      <c r="N2588" s="962"/>
      <c r="O2588" s="962"/>
      <c r="P2588" s="962"/>
      <c r="Q2588" s="963"/>
      <c r="R2588" s="854">
        <f>+R2584</f>
        <v>4952024</v>
      </c>
      <c r="S2588" s="855"/>
      <c r="T2588" s="856"/>
      <c r="U2588" s="854">
        <f>+U2584</f>
        <v>3795315.86</v>
      </c>
      <c r="V2588" s="855"/>
      <c r="W2588" s="856"/>
      <c r="X2588" s="851">
        <f t="shared" si="168"/>
        <v>0.76641709733232311</v>
      </c>
      <c r="Y2588" s="853"/>
      <c r="Z2588" s="851"/>
      <c r="AA2588" s="852"/>
      <c r="AB2588" s="852"/>
      <c r="AC2588" s="853"/>
      <c r="AD2588" s="854">
        <f>U2588+AA2588</f>
        <v>3795315.86</v>
      </c>
      <c r="AE2588" s="855"/>
      <c r="AF2588" s="855"/>
      <c r="AG2588" s="856"/>
    </row>
    <row r="2589" spans="1:33" s="29" customFormat="1" ht="13.5" customHeight="1" x14ac:dyDescent="0.2">
      <c r="A2589" s="104"/>
      <c r="B2589" s="104"/>
      <c r="C2589" s="971"/>
      <c r="D2589" s="971"/>
      <c r="E2589" s="53"/>
      <c r="F2589" s="42"/>
      <c r="G2589" s="981" t="s">
        <v>589</v>
      </c>
      <c r="H2589" s="981"/>
      <c r="I2589" s="982" t="s">
        <v>1369</v>
      </c>
      <c r="J2589" s="983"/>
      <c r="K2589" s="983"/>
      <c r="L2589" s="983"/>
      <c r="M2589" s="983"/>
      <c r="N2589" s="983"/>
      <c r="O2589" s="983"/>
      <c r="P2589" s="983"/>
      <c r="Q2589" s="984"/>
      <c r="R2589" s="982"/>
      <c r="S2589" s="983"/>
      <c r="T2589" s="984"/>
      <c r="U2589" s="854"/>
      <c r="V2589" s="855"/>
      <c r="W2589" s="856"/>
      <c r="X2589" s="854"/>
      <c r="Y2589" s="856"/>
      <c r="Z2589" s="854">
        <f>Z2585</f>
        <v>101465.95</v>
      </c>
      <c r="AA2589" s="855"/>
      <c r="AB2589" s="855"/>
      <c r="AC2589" s="856"/>
      <c r="AD2589" s="854">
        <f t="shared" ref="AD2589" si="174">U2589+Z2589</f>
        <v>101465.95</v>
      </c>
      <c r="AE2589" s="855"/>
      <c r="AF2589" s="855"/>
      <c r="AG2589" s="856"/>
    </row>
    <row r="2590" spans="1:33" s="29" customFormat="1" ht="13.5" customHeight="1" x14ac:dyDescent="0.2">
      <c r="A2590" s="43"/>
      <c r="B2590" s="95"/>
      <c r="C2590" s="971"/>
      <c r="D2590" s="971"/>
      <c r="E2590" s="86"/>
      <c r="F2590" s="42"/>
      <c r="G2590" s="1566"/>
      <c r="H2590" s="1566"/>
      <c r="I2590" s="958" t="s">
        <v>655</v>
      </c>
      <c r="J2590" s="959"/>
      <c r="K2590" s="959"/>
      <c r="L2590" s="959"/>
      <c r="M2590" s="959"/>
      <c r="N2590" s="959"/>
      <c r="O2590" s="959"/>
      <c r="P2590" s="959"/>
      <c r="Q2590" s="960"/>
      <c r="R2590" s="860">
        <f>SUM(R2588)</f>
        <v>4952024</v>
      </c>
      <c r="S2590" s="861"/>
      <c r="T2590" s="862"/>
      <c r="U2590" s="860">
        <f>SUM(U2588)</f>
        <v>3795315.86</v>
      </c>
      <c r="V2590" s="861"/>
      <c r="W2590" s="862"/>
      <c r="X2590" s="1547">
        <f t="shared" si="168"/>
        <v>0.76641709733232311</v>
      </c>
      <c r="Y2590" s="975"/>
      <c r="Z2590" s="1579">
        <f>Z2589</f>
        <v>101465.95</v>
      </c>
      <c r="AA2590" s="1580"/>
      <c r="AB2590" s="1580"/>
      <c r="AC2590" s="1581"/>
      <c r="AD2590" s="860">
        <f>U2590+AA2590</f>
        <v>3795315.86</v>
      </c>
      <c r="AE2590" s="861"/>
      <c r="AF2590" s="861"/>
      <c r="AG2590" s="862"/>
    </row>
    <row r="2591" spans="1:33" s="29" customFormat="1" ht="13.5" customHeight="1" x14ac:dyDescent="0.2">
      <c r="A2591" s="43"/>
      <c r="B2591" s="96"/>
      <c r="C2591" s="971"/>
      <c r="D2591" s="971"/>
      <c r="E2591" s="86"/>
      <c r="F2591" s="42"/>
      <c r="G2591" s="1566"/>
      <c r="H2591" s="1566"/>
      <c r="I2591" s="958"/>
      <c r="J2591" s="959"/>
      <c r="K2591" s="959"/>
      <c r="L2591" s="959"/>
      <c r="M2591" s="959"/>
      <c r="N2591" s="959"/>
      <c r="O2591" s="959"/>
      <c r="P2591" s="959"/>
      <c r="Q2591" s="960"/>
      <c r="R2591" s="958"/>
      <c r="S2591" s="959"/>
      <c r="T2591" s="960"/>
      <c r="U2591" s="854"/>
      <c r="V2591" s="855"/>
      <c r="W2591" s="856"/>
      <c r="X2591" s="854"/>
      <c r="Y2591" s="856"/>
      <c r="Z2591" s="851"/>
      <c r="AA2591" s="852"/>
      <c r="AB2591" s="852"/>
      <c r="AC2591" s="853"/>
      <c r="AD2591" s="860"/>
      <c r="AE2591" s="861"/>
      <c r="AF2591" s="861"/>
      <c r="AG2591" s="862"/>
    </row>
    <row r="2592" spans="1:33" s="29" customFormat="1" ht="13.5" customHeight="1" x14ac:dyDescent="0.2">
      <c r="A2592" s="43"/>
      <c r="B2592" s="90" t="s">
        <v>656</v>
      </c>
      <c r="C2592" s="1548"/>
      <c r="D2592" s="1548"/>
      <c r="E2592" s="91"/>
      <c r="F2592" s="79"/>
      <c r="G2592" s="1549"/>
      <c r="H2592" s="1549"/>
      <c r="I2592" s="1550" t="s">
        <v>657</v>
      </c>
      <c r="J2592" s="1551"/>
      <c r="K2592" s="1551"/>
      <c r="L2592" s="1551"/>
      <c r="M2592" s="1551"/>
      <c r="N2592" s="1551"/>
      <c r="O2592" s="1551"/>
      <c r="P2592" s="1551"/>
      <c r="Q2592" s="1552"/>
      <c r="R2592" s="1550"/>
      <c r="S2592" s="1551"/>
      <c r="T2592" s="1552"/>
      <c r="U2592" s="857"/>
      <c r="V2592" s="858"/>
      <c r="W2592" s="859"/>
      <c r="X2592" s="857"/>
      <c r="Y2592" s="859"/>
      <c r="Z2592" s="1575"/>
      <c r="AA2592" s="1576"/>
      <c r="AB2592" s="1576"/>
      <c r="AC2592" s="1577"/>
      <c r="AD2592" s="863"/>
      <c r="AE2592" s="864"/>
      <c r="AF2592" s="864"/>
      <c r="AG2592" s="865"/>
    </row>
    <row r="2593" spans="1:33" s="29" customFormat="1" ht="13.5" customHeight="1" x14ac:dyDescent="0.2">
      <c r="A2593" s="43"/>
      <c r="B2593" s="92"/>
      <c r="C2593" s="1565" t="s">
        <v>624</v>
      </c>
      <c r="D2593" s="1565"/>
      <c r="E2593" s="86"/>
      <c r="F2593" s="105"/>
      <c r="G2593" s="1566"/>
      <c r="H2593" s="1566"/>
      <c r="I2593" s="958" t="s">
        <v>625</v>
      </c>
      <c r="J2593" s="959"/>
      <c r="K2593" s="959"/>
      <c r="L2593" s="959"/>
      <c r="M2593" s="959"/>
      <c r="N2593" s="959"/>
      <c r="O2593" s="959"/>
      <c r="P2593" s="959"/>
      <c r="Q2593" s="960"/>
      <c r="R2593" s="958"/>
      <c r="S2593" s="959"/>
      <c r="T2593" s="960"/>
      <c r="U2593" s="854"/>
      <c r="V2593" s="855"/>
      <c r="W2593" s="856"/>
      <c r="X2593" s="854"/>
      <c r="Y2593" s="856"/>
      <c r="Z2593" s="851"/>
      <c r="AA2593" s="852"/>
      <c r="AB2593" s="852"/>
      <c r="AC2593" s="853"/>
      <c r="AD2593" s="860"/>
      <c r="AE2593" s="861"/>
      <c r="AF2593" s="861"/>
      <c r="AG2593" s="862"/>
    </row>
    <row r="2594" spans="1:33" s="29" customFormat="1" ht="13.5" customHeight="1" x14ac:dyDescent="0.2">
      <c r="A2594" s="43"/>
      <c r="B2594" s="92"/>
      <c r="C2594" s="1578"/>
      <c r="D2594" s="1578"/>
      <c r="E2594" s="53">
        <v>160</v>
      </c>
      <c r="F2594" s="42"/>
      <c r="G2594" s="972"/>
      <c r="H2594" s="972"/>
      <c r="I2594" s="961" t="s">
        <v>572</v>
      </c>
      <c r="J2594" s="962"/>
      <c r="K2594" s="962"/>
      <c r="L2594" s="962"/>
      <c r="M2594" s="962"/>
      <c r="N2594" s="962"/>
      <c r="O2594" s="962"/>
      <c r="P2594" s="962"/>
      <c r="Q2594" s="963"/>
      <c r="R2594" s="961"/>
      <c r="S2594" s="962"/>
      <c r="T2594" s="963"/>
      <c r="U2594" s="854"/>
      <c r="V2594" s="855"/>
      <c r="W2594" s="856"/>
      <c r="X2594" s="854"/>
      <c r="Y2594" s="856"/>
      <c r="Z2594" s="851"/>
      <c r="AA2594" s="852"/>
      <c r="AB2594" s="852"/>
      <c r="AC2594" s="853"/>
      <c r="AD2594" s="860"/>
      <c r="AE2594" s="861"/>
      <c r="AF2594" s="861"/>
      <c r="AG2594" s="862"/>
    </row>
    <row r="2595" spans="1:33" s="29" customFormat="1" ht="13.5" customHeight="1" x14ac:dyDescent="0.2">
      <c r="A2595" s="43"/>
      <c r="B2595" s="93"/>
      <c r="C2595" s="971"/>
      <c r="D2595" s="971"/>
      <c r="E2595" s="53"/>
      <c r="F2595" s="42"/>
      <c r="G2595" s="972">
        <v>411</v>
      </c>
      <c r="H2595" s="972"/>
      <c r="I2595" s="961" t="s">
        <v>108</v>
      </c>
      <c r="J2595" s="962"/>
      <c r="K2595" s="962"/>
      <c r="L2595" s="962"/>
      <c r="M2595" s="962"/>
      <c r="N2595" s="962"/>
      <c r="O2595" s="962"/>
      <c r="P2595" s="962"/>
      <c r="Q2595" s="963"/>
      <c r="R2595" s="854">
        <v>2060007</v>
      </c>
      <c r="S2595" s="855"/>
      <c r="T2595" s="856"/>
      <c r="U2595" s="854">
        <v>2059964.98</v>
      </c>
      <c r="V2595" s="855"/>
      <c r="W2595" s="856"/>
      <c r="X2595" s="851">
        <f t="shared" si="168"/>
        <v>0.99997960201106106</v>
      </c>
      <c r="Y2595" s="853"/>
      <c r="Z2595" s="851"/>
      <c r="AA2595" s="852"/>
      <c r="AB2595" s="852"/>
      <c r="AC2595" s="853"/>
      <c r="AD2595" s="854">
        <f t="shared" ref="AD2595:AD2607" si="175">U2595+AA2595</f>
        <v>2059964.98</v>
      </c>
      <c r="AE2595" s="855"/>
      <c r="AF2595" s="855"/>
      <c r="AG2595" s="856"/>
    </row>
    <row r="2596" spans="1:33" s="29" customFormat="1" ht="13.5" customHeight="1" x14ac:dyDescent="0.2">
      <c r="A2596" s="43"/>
      <c r="B2596" s="93"/>
      <c r="C2596" s="971"/>
      <c r="D2596" s="971"/>
      <c r="E2596" s="53"/>
      <c r="F2596" s="42"/>
      <c r="G2596" s="972">
        <v>412</v>
      </c>
      <c r="H2596" s="972"/>
      <c r="I2596" s="961" t="s">
        <v>109</v>
      </c>
      <c r="J2596" s="962"/>
      <c r="K2596" s="962"/>
      <c r="L2596" s="962"/>
      <c r="M2596" s="962"/>
      <c r="N2596" s="962"/>
      <c r="O2596" s="962"/>
      <c r="P2596" s="962"/>
      <c r="Q2596" s="963"/>
      <c r="R2596" s="854">
        <v>312086</v>
      </c>
      <c r="S2596" s="855"/>
      <c r="T2596" s="856"/>
      <c r="U2596" s="854">
        <v>312084.65000000002</v>
      </c>
      <c r="V2596" s="855"/>
      <c r="W2596" s="856"/>
      <c r="X2596" s="851">
        <f t="shared" si="168"/>
        <v>0.99999567426927205</v>
      </c>
      <c r="Y2596" s="853"/>
      <c r="Z2596" s="851"/>
      <c r="AA2596" s="852"/>
      <c r="AB2596" s="852"/>
      <c r="AC2596" s="853"/>
      <c r="AD2596" s="854">
        <f t="shared" si="175"/>
        <v>312084.65000000002</v>
      </c>
      <c r="AE2596" s="855"/>
      <c r="AF2596" s="855"/>
      <c r="AG2596" s="856"/>
    </row>
    <row r="2597" spans="1:33" s="29" customFormat="1" ht="13.5" customHeight="1" x14ac:dyDescent="0.2">
      <c r="A2597" s="43"/>
      <c r="B2597" s="93"/>
      <c r="C2597" s="971"/>
      <c r="D2597" s="971"/>
      <c r="E2597" s="53"/>
      <c r="F2597" s="42"/>
      <c r="G2597" s="972">
        <v>413</v>
      </c>
      <c r="H2597" s="972"/>
      <c r="I2597" s="961" t="s">
        <v>110</v>
      </c>
      <c r="J2597" s="962"/>
      <c r="K2597" s="962"/>
      <c r="L2597" s="962"/>
      <c r="M2597" s="962"/>
      <c r="N2597" s="962"/>
      <c r="O2597" s="962"/>
      <c r="P2597" s="962"/>
      <c r="Q2597" s="963"/>
      <c r="R2597" s="854">
        <v>30000</v>
      </c>
      <c r="S2597" s="855"/>
      <c r="T2597" s="856"/>
      <c r="U2597" s="854">
        <v>14076</v>
      </c>
      <c r="V2597" s="855"/>
      <c r="W2597" s="856"/>
      <c r="X2597" s="851">
        <f t="shared" si="168"/>
        <v>0.46920000000000001</v>
      </c>
      <c r="Y2597" s="853"/>
      <c r="Z2597" s="851"/>
      <c r="AA2597" s="852"/>
      <c r="AB2597" s="852"/>
      <c r="AC2597" s="853"/>
      <c r="AD2597" s="854">
        <f t="shared" si="175"/>
        <v>14076</v>
      </c>
      <c r="AE2597" s="855"/>
      <c r="AF2597" s="855"/>
      <c r="AG2597" s="856"/>
    </row>
    <row r="2598" spans="1:33" s="29" customFormat="1" ht="13.5" customHeight="1" x14ac:dyDescent="0.2">
      <c r="A2598" s="43"/>
      <c r="B2598" s="93"/>
      <c r="C2598" s="971"/>
      <c r="D2598" s="971"/>
      <c r="E2598" s="53"/>
      <c r="F2598" s="42"/>
      <c r="G2598" s="972">
        <v>414</v>
      </c>
      <c r="H2598" s="972"/>
      <c r="I2598" s="961" t="s">
        <v>111</v>
      </c>
      <c r="J2598" s="962"/>
      <c r="K2598" s="962"/>
      <c r="L2598" s="962"/>
      <c r="M2598" s="962"/>
      <c r="N2598" s="962"/>
      <c r="O2598" s="962"/>
      <c r="P2598" s="962"/>
      <c r="Q2598" s="963"/>
      <c r="R2598" s="854">
        <v>30000</v>
      </c>
      <c r="S2598" s="855"/>
      <c r="T2598" s="856"/>
      <c r="U2598" s="854">
        <v>29500</v>
      </c>
      <c r="V2598" s="855"/>
      <c r="W2598" s="856"/>
      <c r="X2598" s="851">
        <f t="shared" si="168"/>
        <v>0.98333333333333328</v>
      </c>
      <c r="Y2598" s="853"/>
      <c r="Z2598" s="851"/>
      <c r="AA2598" s="852"/>
      <c r="AB2598" s="852"/>
      <c r="AC2598" s="853"/>
      <c r="AD2598" s="854">
        <f t="shared" si="175"/>
        <v>29500</v>
      </c>
      <c r="AE2598" s="855"/>
      <c r="AF2598" s="855"/>
      <c r="AG2598" s="856"/>
    </row>
    <row r="2599" spans="1:33" s="29" customFormat="1" ht="13.5" customHeight="1" x14ac:dyDescent="0.2">
      <c r="A2599" s="43"/>
      <c r="B2599" s="93"/>
      <c r="C2599" s="971"/>
      <c r="D2599" s="971"/>
      <c r="E2599" s="53"/>
      <c r="F2599" s="42"/>
      <c r="G2599" s="972">
        <v>415</v>
      </c>
      <c r="H2599" s="972"/>
      <c r="I2599" s="961" t="s">
        <v>112</v>
      </c>
      <c r="J2599" s="962"/>
      <c r="K2599" s="962"/>
      <c r="L2599" s="962"/>
      <c r="M2599" s="962"/>
      <c r="N2599" s="962"/>
      <c r="O2599" s="962"/>
      <c r="P2599" s="962"/>
      <c r="Q2599" s="963"/>
      <c r="R2599" s="854">
        <v>0</v>
      </c>
      <c r="S2599" s="855"/>
      <c r="T2599" s="856"/>
      <c r="U2599" s="854">
        <v>0</v>
      </c>
      <c r="V2599" s="855"/>
      <c r="W2599" s="856"/>
      <c r="X2599" s="851">
        <v>0</v>
      </c>
      <c r="Y2599" s="853"/>
      <c r="Z2599" s="851"/>
      <c r="AA2599" s="852"/>
      <c r="AB2599" s="852"/>
      <c r="AC2599" s="853"/>
      <c r="AD2599" s="854">
        <f t="shared" si="175"/>
        <v>0</v>
      </c>
      <c r="AE2599" s="855"/>
      <c r="AF2599" s="855"/>
      <c r="AG2599" s="856"/>
    </row>
    <row r="2600" spans="1:33" s="29" customFormat="1" ht="13.5" customHeight="1" x14ac:dyDescent="0.2">
      <c r="A2600" s="43"/>
      <c r="B2600" s="104"/>
      <c r="C2600" s="971"/>
      <c r="D2600" s="971"/>
      <c r="E2600" s="53"/>
      <c r="F2600" s="42"/>
      <c r="G2600" s="972">
        <v>416</v>
      </c>
      <c r="H2600" s="972"/>
      <c r="I2600" s="961" t="s">
        <v>327</v>
      </c>
      <c r="J2600" s="962"/>
      <c r="K2600" s="962"/>
      <c r="L2600" s="962"/>
      <c r="M2600" s="962"/>
      <c r="N2600" s="962"/>
      <c r="O2600" s="962"/>
      <c r="P2600" s="962"/>
      <c r="Q2600" s="963"/>
      <c r="R2600" s="854">
        <v>0</v>
      </c>
      <c r="S2600" s="855"/>
      <c r="T2600" s="856"/>
      <c r="U2600" s="854">
        <v>0</v>
      </c>
      <c r="V2600" s="855"/>
      <c r="W2600" s="856"/>
      <c r="X2600" s="851">
        <v>0</v>
      </c>
      <c r="Y2600" s="853"/>
      <c r="Z2600" s="851"/>
      <c r="AA2600" s="852"/>
      <c r="AB2600" s="852"/>
      <c r="AC2600" s="853"/>
      <c r="AD2600" s="854">
        <f t="shared" si="175"/>
        <v>0</v>
      </c>
      <c r="AE2600" s="855"/>
      <c r="AF2600" s="855"/>
      <c r="AG2600" s="856"/>
    </row>
    <row r="2601" spans="1:33" s="29" customFormat="1" ht="13.5" customHeight="1" x14ac:dyDescent="0.2">
      <c r="A2601" s="43"/>
      <c r="B2601" s="93"/>
      <c r="C2601" s="971"/>
      <c r="D2601" s="971"/>
      <c r="E2601" s="53"/>
      <c r="F2601" s="42"/>
      <c r="G2601" s="972">
        <v>421</v>
      </c>
      <c r="H2601" s="972"/>
      <c r="I2601" s="961" t="s">
        <v>115</v>
      </c>
      <c r="J2601" s="962"/>
      <c r="K2601" s="962"/>
      <c r="L2601" s="962"/>
      <c r="M2601" s="962"/>
      <c r="N2601" s="962"/>
      <c r="O2601" s="962"/>
      <c r="P2601" s="962"/>
      <c r="Q2601" s="963"/>
      <c r="R2601" s="854">
        <v>574000</v>
      </c>
      <c r="S2601" s="855"/>
      <c r="T2601" s="856"/>
      <c r="U2601" s="854">
        <v>454762.45</v>
      </c>
      <c r="V2601" s="855"/>
      <c r="W2601" s="856"/>
      <c r="X2601" s="851">
        <f t="shared" si="168"/>
        <v>0.79226907665505231</v>
      </c>
      <c r="Y2601" s="853"/>
      <c r="Z2601" s="851"/>
      <c r="AA2601" s="852"/>
      <c r="AB2601" s="852"/>
      <c r="AC2601" s="853"/>
      <c r="AD2601" s="854">
        <f t="shared" si="175"/>
        <v>454762.45</v>
      </c>
      <c r="AE2601" s="855"/>
      <c r="AF2601" s="855"/>
      <c r="AG2601" s="856"/>
    </row>
    <row r="2602" spans="1:33" s="29" customFormat="1" ht="13.5" customHeight="1" x14ac:dyDescent="0.2">
      <c r="A2602" s="43"/>
      <c r="B2602" s="93"/>
      <c r="C2602" s="971"/>
      <c r="D2602" s="971"/>
      <c r="E2602" s="53"/>
      <c r="F2602" s="42"/>
      <c r="G2602" s="972">
        <v>422</v>
      </c>
      <c r="H2602" s="972"/>
      <c r="I2602" s="961" t="s">
        <v>116</v>
      </c>
      <c r="J2602" s="962"/>
      <c r="K2602" s="962"/>
      <c r="L2602" s="962"/>
      <c r="M2602" s="962"/>
      <c r="N2602" s="962"/>
      <c r="O2602" s="962"/>
      <c r="P2602" s="962"/>
      <c r="Q2602" s="963"/>
      <c r="R2602" s="854">
        <v>0</v>
      </c>
      <c r="S2602" s="855"/>
      <c r="T2602" s="856"/>
      <c r="U2602" s="854">
        <v>0</v>
      </c>
      <c r="V2602" s="855"/>
      <c r="W2602" s="856"/>
      <c r="X2602" s="851">
        <v>0</v>
      </c>
      <c r="Y2602" s="853"/>
      <c r="Z2602" s="851"/>
      <c r="AA2602" s="852"/>
      <c r="AB2602" s="852"/>
      <c r="AC2602" s="853"/>
      <c r="AD2602" s="854">
        <f t="shared" si="175"/>
        <v>0</v>
      </c>
      <c r="AE2602" s="855"/>
      <c r="AF2602" s="855"/>
      <c r="AG2602" s="856"/>
    </row>
    <row r="2603" spans="1:33" s="29" customFormat="1" ht="13.5" customHeight="1" x14ac:dyDescent="0.2">
      <c r="A2603" s="43"/>
      <c r="B2603" s="93"/>
      <c r="C2603" s="971"/>
      <c r="D2603" s="971"/>
      <c r="E2603" s="53"/>
      <c r="F2603" s="42"/>
      <c r="G2603" s="972">
        <v>423</v>
      </c>
      <c r="H2603" s="972"/>
      <c r="I2603" s="961" t="s">
        <v>117</v>
      </c>
      <c r="J2603" s="962"/>
      <c r="K2603" s="962"/>
      <c r="L2603" s="962"/>
      <c r="M2603" s="962"/>
      <c r="N2603" s="962"/>
      <c r="O2603" s="962"/>
      <c r="P2603" s="962"/>
      <c r="Q2603" s="963"/>
      <c r="R2603" s="854">
        <v>1957000</v>
      </c>
      <c r="S2603" s="855"/>
      <c r="T2603" s="856"/>
      <c r="U2603" s="854">
        <v>1950802.52</v>
      </c>
      <c r="V2603" s="855"/>
      <c r="W2603" s="856"/>
      <c r="X2603" s="851">
        <f t="shared" si="168"/>
        <v>0.99683317322432297</v>
      </c>
      <c r="Y2603" s="853"/>
      <c r="Z2603" s="851"/>
      <c r="AA2603" s="852"/>
      <c r="AB2603" s="852"/>
      <c r="AC2603" s="853"/>
      <c r="AD2603" s="854">
        <f t="shared" si="175"/>
        <v>1950802.52</v>
      </c>
      <c r="AE2603" s="855"/>
      <c r="AF2603" s="855"/>
      <c r="AG2603" s="856"/>
    </row>
    <row r="2604" spans="1:33" s="29" customFormat="1" ht="13.5" customHeight="1" x14ac:dyDescent="0.2">
      <c r="A2604" s="43"/>
      <c r="B2604" s="93"/>
      <c r="C2604" s="971"/>
      <c r="D2604" s="971"/>
      <c r="E2604" s="53"/>
      <c r="F2604" s="42"/>
      <c r="G2604" s="972">
        <v>425</v>
      </c>
      <c r="H2604" s="972"/>
      <c r="I2604" s="961" t="s">
        <v>119</v>
      </c>
      <c r="J2604" s="962"/>
      <c r="K2604" s="962"/>
      <c r="L2604" s="962"/>
      <c r="M2604" s="962"/>
      <c r="N2604" s="962"/>
      <c r="O2604" s="962"/>
      <c r="P2604" s="962"/>
      <c r="Q2604" s="963"/>
      <c r="R2604" s="854">
        <v>393000</v>
      </c>
      <c r="S2604" s="855"/>
      <c r="T2604" s="856"/>
      <c r="U2604" s="854">
        <v>357905.6</v>
      </c>
      <c r="V2604" s="855"/>
      <c r="W2604" s="856"/>
      <c r="X2604" s="851">
        <f t="shared" si="168"/>
        <v>0.91070127226463093</v>
      </c>
      <c r="Y2604" s="853"/>
      <c r="Z2604" s="851"/>
      <c r="AA2604" s="852"/>
      <c r="AB2604" s="852"/>
      <c r="AC2604" s="853"/>
      <c r="AD2604" s="854">
        <f t="shared" si="175"/>
        <v>357905.6</v>
      </c>
      <c r="AE2604" s="855"/>
      <c r="AF2604" s="855"/>
      <c r="AG2604" s="856"/>
    </row>
    <row r="2605" spans="1:33" s="29" customFormat="1" ht="13.5" customHeight="1" x14ac:dyDescent="0.2">
      <c r="A2605" s="43"/>
      <c r="B2605" s="93"/>
      <c r="C2605" s="971"/>
      <c r="D2605" s="971"/>
      <c r="E2605" s="53"/>
      <c r="F2605" s="42"/>
      <c r="G2605" s="972">
        <v>426</v>
      </c>
      <c r="H2605" s="972"/>
      <c r="I2605" s="961" t="s">
        <v>120</v>
      </c>
      <c r="J2605" s="962"/>
      <c r="K2605" s="962"/>
      <c r="L2605" s="962"/>
      <c r="M2605" s="962"/>
      <c r="N2605" s="962"/>
      <c r="O2605" s="962"/>
      <c r="P2605" s="962"/>
      <c r="Q2605" s="963"/>
      <c r="R2605" s="854">
        <v>550000</v>
      </c>
      <c r="S2605" s="855"/>
      <c r="T2605" s="856"/>
      <c r="U2605" s="854">
        <v>515844.98</v>
      </c>
      <c r="V2605" s="855"/>
      <c r="W2605" s="856"/>
      <c r="X2605" s="851">
        <f t="shared" ref="X2605:X2670" si="176">(U2605/R2605)</f>
        <v>0.93789996363636363</v>
      </c>
      <c r="Y2605" s="853"/>
      <c r="Z2605" s="851"/>
      <c r="AA2605" s="852"/>
      <c r="AB2605" s="852"/>
      <c r="AC2605" s="853"/>
      <c r="AD2605" s="854">
        <f t="shared" si="175"/>
        <v>515844.98</v>
      </c>
      <c r="AE2605" s="855"/>
      <c r="AF2605" s="855"/>
      <c r="AG2605" s="856"/>
    </row>
    <row r="2606" spans="1:33" s="29" customFormat="1" ht="13.5" customHeight="1" x14ac:dyDescent="0.2">
      <c r="A2606" s="43"/>
      <c r="B2606" s="93"/>
      <c r="C2606" s="971"/>
      <c r="D2606" s="971"/>
      <c r="E2606" s="53"/>
      <c r="F2606" s="42"/>
      <c r="G2606" s="972">
        <v>481</v>
      </c>
      <c r="H2606" s="972"/>
      <c r="I2606" s="961" t="s">
        <v>130</v>
      </c>
      <c r="J2606" s="962"/>
      <c r="K2606" s="962"/>
      <c r="L2606" s="962"/>
      <c r="M2606" s="962"/>
      <c r="N2606" s="962"/>
      <c r="O2606" s="962"/>
      <c r="P2606" s="962"/>
      <c r="Q2606" s="963"/>
      <c r="R2606" s="854">
        <v>280000</v>
      </c>
      <c r="S2606" s="855"/>
      <c r="T2606" s="856"/>
      <c r="U2606" s="854">
        <v>280000</v>
      </c>
      <c r="V2606" s="855"/>
      <c r="W2606" s="856"/>
      <c r="X2606" s="851">
        <f t="shared" si="176"/>
        <v>1</v>
      </c>
      <c r="Y2606" s="853"/>
      <c r="Z2606" s="851"/>
      <c r="AA2606" s="852"/>
      <c r="AB2606" s="852"/>
      <c r="AC2606" s="853"/>
      <c r="AD2606" s="854">
        <f t="shared" si="175"/>
        <v>280000</v>
      </c>
      <c r="AE2606" s="855"/>
      <c r="AF2606" s="855"/>
      <c r="AG2606" s="856"/>
    </row>
    <row r="2607" spans="1:33" s="29" customFormat="1" ht="13.5" customHeight="1" x14ac:dyDescent="0.2">
      <c r="A2607" s="43"/>
      <c r="B2607" s="93"/>
      <c r="C2607" s="971"/>
      <c r="D2607" s="971"/>
      <c r="E2607" s="53"/>
      <c r="F2607" s="42"/>
      <c r="G2607" s="972">
        <v>512</v>
      </c>
      <c r="H2607" s="972"/>
      <c r="I2607" s="961" t="s">
        <v>139</v>
      </c>
      <c r="J2607" s="962"/>
      <c r="K2607" s="962"/>
      <c r="L2607" s="962"/>
      <c r="M2607" s="962"/>
      <c r="N2607" s="962"/>
      <c r="O2607" s="962"/>
      <c r="P2607" s="962"/>
      <c r="Q2607" s="963"/>
      <c r="R2607" s="854">
        <v>150377</v>
      </c>
      <c r="S2607" s="855"/>
      <c r="T2607" s="856"/>
      <c r="U2607" s="854">
        <v>150377</v>
      </c>
      <c r="V2607" s="855"/>
      <c r="W2607" s="856"/>
      <c r="X2607" s="851">
        <f t="shared" si="176"/>
        <v>1</v>
      </c>
      <c r="Y2607" s="853"/>
      <c r="Z2607" s="851"/>
      <c r="AA2607" s="852"/>
      <c r="AB2607" s="852"/>
      <c r="AC2607" s="853"/>
      <c r="AD2607" s="854">
        <f t="shared" si="175"/>
        <v>150377</v>
      </c>
      <c r="AE2607" s="855"/>
      <c r="AF2607" s="855"/>
      <c r="AG2607" s="856"/>
    </row>
    <row r="2608" spans="1:33" s="29" customFormat="1" ht="13.5" customHeight="1" x14ac:dyDescent="0.2">
      <c r="A2608" s="43"/>
      <c r="B2608" s="93"/>
      <c r="C2608" s="971"/>
      <c r="D2608" s="971"/>
      <c r="E2608" s="53"/>
      <c r="F2608" s="42"/>
      <c r="G2608" s="972"/>
      <c r="H2608" s="972"/>
      <c r="I2608" s="961" t="s">
        <v>638</v>
      </c>
      <c r="J2608" s="962"/>
      <c r="K2608" s="962"/>
      <c r="L2608" s="962"/>
      <c r="M2608" s="962"/>
      <c r="N2608" s="962"/>
      <c r="O2608" s="962"/>
      <c r="P2608" s="962"/>
      <c r="Q2608" s="963"/>
      <c r="R2608" s="854"/>
      <c r="S2608" s="855"/>
      <c r="T2608" s="856"/>
      <c r="U2608" s="854"/>
      <c r="V2608" s="855"/>
      <c r="W2608" s="856"/>
      <c r="X2608" s="854"/>
      <c r="Y2608" s="856"/>
      <c r="Z2608" s="851"/>
      <c r="AA2608" s="852"/>
      <c r="AB2608" s="852"/>
      <c r="AC2608" s="853"/>
      <c r="AD2608" s="854"/>
      <c r="AE2608" s="855"/>
      <c r="AF2608" s="855"/>
      <c r="AG2608" s="856"/>
    </row>
    <row r="2609" spans="1:33" s="29" customFormat="1" ht="13.5" customHeight="1" x14ac:dyDescent="0.2">
      <c r="A2609" s="43"/>
      <c r="B2609" s="93"/>
      <c r="C2609" s="971"/>
      <c r="D2609" s="971"/>
      <c r="E2609" s="53"/>
      <c r="F2609" s="42"/>
      <c r="G2609" s="981" t="s">
        <v>313</v>
      </c>
      <c r="H2609" s="981"/>
      <c r="I2609" s="961" t="s">
        <v>314</v>
      </c>
      <c r="J2609" s="962"/>
      <c r="K2609" s="962"/>
      <c r="L2609" s="962"/>
      <c r="M2609" s="962"/>
      <c r="N2609" s="962"/>
      <c r="O2609" s="962"/>
      <c r="P2609" s="962"/>
      <c r="Q2609" s="963"/>
      <c r="R2609" s="854">
        <f>SUM(R2595:R2608)</f>
        <v>6336470</v>
      </c>
      <c r="S2609" s="855"/>
      <c r="T2609" s="856"/>
      <c r="U2609" s="854">
        <f>SUM(U2595:U2608)</f>
        <v>6125318.1799999997</v>
      </c>
      <c r="V2609" s="855"/>
      <c r="W2609" s="856"/>
      <c r="X2609" s="851">
        <f t="shared" si="176"/>
        <v>0.96667674272899573</v>
      </c>
      <c r="Y2609" s="853"/>
      <c r="Z2609" s="851"/>
      <c r="AA2609" s="852"/>
      <c r="AB2609" s="852"/>
      <c r="AC2609" s="853"/>
      <c r="AD2609" s="854">
        <f>U2609+AA2609</f>
        <v>6125318.1799999997</v>
      </c>
      <c r="AE2609" s="855"/>
      <c r="AF2609" s="855"/>
      <c r="AG2609" s="856"/>
    </row>
    <row r="2610" spans="1:33" s="29" customFormat="1" ht="13.5" customHeight="1" x14ac:dyDescent="0.2">
      <c r="A2610" s="43"/>
      <c r="B2610" s="93"/>
      <c r="C2610" s="971"/>
      <c r="D2610" s="971"/>
      <c r="E2610" s="53"/>
      <c r="F2610" s="42"/>
      <c r="G2610" s="972"/>
      <c r="H2610" s="972"/>
      <c r="I2610" s="961" t="s">
        <v>658</v>
      </c>
      <c r="J2610" s="962"/>
      <c r="K2610" s="962"/>
      <c r="L2610" s="962"/>
      <c r="M2610" s="962"/>
      <c r="N2610" s="962"/>
      <c r="O2610" s="962"/>
      <c r="P2610" s="962"/>
      <c r="Q2610" s="963"/>
      <c r="R2610" s="860">
        <f>SUM(R2609:R2609)</f>
        <v>6336470</v>
      </c>
      <c r="S2610" s="861"/>
      <c r="T2610" s="862"/>
      <c r="U2610" s="860">
        <f>SUM(U2609:U2609)</f>
        <v>6125318.1799999997</v>
      </c>
      <c r="V2610" s="861"/>
      <c r="W2610" s="862"/>
      <c r="X2610" s="1547">
        <f t="shared" si="176"/>
        <v>0.96667674272899573</v>
      </c>
      <c r="Y2610" s="975"/>
      <c r="Z2610" s="1547"/>
      <c r="AA2610" s="974"/>
      <c r="AB2610" s="974"/>
      <c r="AC2610" s="975"/>
      <c r="AD2610" s="860">
        <f>U2610+AA2610</f>
        <v>6125318.1799999997</v>
      </c>
      <c r="AE2610" s="861"/>
      <c r="AF2610" s="861"/>
      <c r="AG2610" s="862"/>
    </row>
    <row r="2611" spans="1:33" s="29" customFormat="1" ht="13.5" customHeight="1" x14ac:dyDescent="0.2">
      <c r="A2611" s="43"/>
      <c r="B2611" s="93"/>
      <c r="C2611" s="971"/>
      <c r="D2611" s="971"/>
      <c r="E2611" s="53"/>
      <c r="F2611" s="42"/>
      <c r="G2611" s="979"/>
      <c r="H2611" s="979"/>
      <c r="I2611" s="961" t="s">
        <v>659</v>
      </c>
      <c r="J2611" s="962"/>
      <c r="K2611" s="962"/>
      <c r="L2611" s="962"/>
      <c r="M2611" s="962"/>
      <c r="N2611" s="962"/>
      <c r="O2611" s="962"/>
      <c r="P2611" s="962"/>
      <c r="Q2611" s="963"/>
      <c r="R2611" s="860"/>
      <c r="S2611" s="861"/>
      <c r="T2611" s="862"/>
      <c r="U2611" s="860"/>
      <c r="V2611" s="861"/>
      <c r="W2611" s="862"/>
      <c r="X2611" s="860"/>
      <c r="Y2611" s="862"/>
      <c r="Z2611" s="851"/>
      <c r="AA2611" s="852"/>
      <c r="AB2611" s="852"/>
      <c r="AC2611" s="853"/>
      <c r="AD2611" s="860"/>
      <c r="AE2611" s="861"/>
      <c r="AF2611" s="861"/>
      <c r="AG2611" s="862"/>
    </row>
    <row r="2612" spans="1:33" s="29" customFormat="1" ht="13.5" customHeight="1" x14ac:dyDescent="0.2">
      <c r="A2612" s="43"/>
      <c r="B2612" s="93"/>
      <c r="C2612" s="971"/>
      <c r="D2612" s="971"/>
      <c r="E2612" s="53"/>
      <c r="F2612" s="42"/>
      <c r="G2612" s="981" t="s">
        <v>313</v>
      </c>
      <c r="H2612" s="981"/>
      <c r="I2612" s="961" t="s">
        <v>314</v>
      </c>
      <c r="J2612" s="962"/>
      <c r="K2612" s="962"/>
      <c r="L2612" s="962"/>
      <c r="M2612" s="962"/>
      <c r="N2612" s="962"/>
      <c r="O2612" s="962"/>
      <c r="P2612" s="962"/>
      <c r="Q2612" s="963"/>
      <c r="R2612" s="854">
        <f>R2609</f>
        <v>6336470</v>
      </c>
      <c r="S2612" s="855"/>
      <c r="T2612" s="856"/>
      <c r="U2612" s="854">
        <f>U2609</f>
        <v>6125318.1799999997</v>
      </c>
      <c r="V2612" s="855"/>
      <c r="W2612" s="856"/>
      <c r="X2612" s="851">
        <f t="shared" si="176"/>
        <v>0.96667674272899573</v>
      </c>
      <c r="Y2612" s="853"/>
      <c r="Z2612" s="851"/>
      <c r="AA2612" s="852"/>
      <c r="AB2612" s="852"/>
      <c r="AC2612" s="853"/>
      <c r="AD2612" s="854">
        <f>U2612+AA2612</f>
        <v>6125318.1799999997</v>
      </c>
      <c r="AE2612" s="855"/>
      <c r="AF2612" s="855"/>
      <c r="AG2612" s="856"/>
    </row>
    <row r="2613" spans="1:33" s="29" customFormat="1" ht="13.5" customHeight="1" x14ac:dyDescent="0.2">
      <c r="A2613" s="43"/>
      <c r="B2613" s="95"/>
      <c r="C2613" s="971"/>
      <c r="D2613" s="971"/>
      <c r="E2613" s="86"/>
      <c r="F2613" s="42"/>
      <c r="G2613" s="1566"/>
      <c r="H2613" s="1566"/>
      <c r="I2613" s="958" t="s">
        <v>660</v>
      </c>
      <c r="J2613" s="959"/>
      <c r="K2613" s="959"/>
      <c r="L2613" s="959"/>
      <c r="M2613" s="959"/>
      <c r="N2613" s="959"/>
      <c r="O2613" s="959"/>
      <c r="P2613" s="959"/>
      <c r="Q2613" s="960"/>
      <c r="R2613" s="860">
        <f>SUM(R2612)</f>
        <v>6336470</v>
      </c>
      <c r="S2613" s="861"/>
      <c r="T2613" s="862"/>
      <c r="U2613" s="860">
        <f>SUM(U2612)</f>
        <v>6125318.1799999997</v>
      </c>
      <c r="V2613" s="861"/>
      <c r="W2613" s="862"/>
      <c r="X2613" s="1547">
        <f t="shared" si="176"/>
        <v>0.96667674272899573</v>
      </c>
      <c r="Y2613" s="975"/>
      <c r="Z2613" s="1547"/>
      <c r="AA2613" s="974"/>
      <c r="AB2613" s="974"/>
      <c r="AC2613" s="975"/>
      <c r="AD2613" s="860">
        <f>U2613+AA2613</f>
        <v>6125318.1799999997</v>
      </c>
      <c r="AE2613" s="861"/>
      <c r="AF2613" s="861"/>
      <c r="AG2613" s="862"/>
    </row>
    <row r="2614" spans="1:33" s="29" customFormat="1" ht="13.5" customHeight="1" x14ac:dyDescent="0.2">
      <c r="A2614" s="43"/>
      <c r="B2614" s="96"/>
      <c r="C2614" s="971"/>
      <c r="D2614" s="971"/>
      <c r="E2614" s="86"/>
      <c r="F2614" s="42"/>
      <c r="G2614" s="1566"/>
      <c r="H2614" s="1566"/>
      <c r="I2614" s="958"/>
      <c r="J2614" s="959"/>
      <c r="K2614" s="959"/>
      <c r="L2614" s="959"/>
      <c r="M2614" s="959"/>
      <c r="N2614" s="959"/>
      <c r="O2614" s="959"/>
      <c r="P2614" s="959"/>
      <c r="Q2614" s="960"/>
      <c r="R2614" s="958"/>
      <c r="S2614" s="959"/>
      <c r="T2614" s="960"/>
      <c r="U2614" s="854"/>
      <c r="V2614" s="855"/>
      <c r="W2614" s="856"/>
      <c r="X2614" s="854"/>
      <c r="Y2614" s="856"/>
      <c r="Z2614" s="851"/>
      <c r="AA2614" s="852"/>
      <c r="AB2614" s="852"/>
      <c r="AC2614" s="853"/>
      <c r="AD2614" s="860"/>
      <c r="AE2614" s="861"/>
      <c r="AF2614" s="861"/>
      <c r="AG2614" s="862"/>
    </row>
    <row r="2615" spans="1:33" s="29" customFormat="1" ht="13.5" customHeight="1" x14ac:dyDescent="0.2">
      <c r="A2615" s="43"/>
      <c r="B2615" s="90" t="s">
        <v>661</v>
      </c>
      <c r="C2615" s="1548"/>
      <c r="D2615" s="1548"/>
      <c r="E2615" s="91"/>
      <c r="F2615" s="79"/>
      <c r="G2615" s="1549"/>
      <c r="H2615" s="1549"/>
      <c r="I2615" s="1550" t="s">
        <v>662</v>
      </c>
      <c r="J2615" s="1551"/>
      <c r="K2615" s="1551"/>
      <c r="L2615" s="1551"/>
      <c r="M2615" s="1551"/>
      <c r="N2615" s="1551"/>
      <c r="O2615" s="1551"/>
      <c r="P2615" s="1551"/>
      <c r="Q2615" s="1552"/>
      <c r="R2615" s="1550"/>
      <c r="S2615" s="1551"/>
      <c r="T2615" s="1552"/>
      <c r="U2615" s="857"/>
      <c r="V2615" s="858"/>
      <c r="W2615" s="859"/>
      <c r="X2615" s="857"/>
      <c r="Y2615" s="859"/>
      <c r="Z2615" s="1575"/>
      <c r="AA2615" s="1576"/>
      <c r="AB2615" s="1576"/>
      <c r="AC2615" s="1577"/>
      <c r="AD2615" s="863"/>
      <c r="AE2615" s="864"/>
      <c r="AF2615" s="864"/>
      <c r="AG2615" s="865"/>
    </row>
    <row r="2616" spans="1:33" s="29" customFormat="1" ht="13.5" customHeight="1" x14ac:dyDescent="0.2">
      <c r="A2616" s="43"/>
      <c r="B2616" s="92"/>
      <c r="C2616" s="1565" t="s">
        <v>624</v>
      </c>
      <c r="D2616" s="1565"/>
      <c r="E2616" s="86"/>
      <c r="F2616" s="105"/>
      <c r="G2616" s="1566"/>
      <c r="H2616" s="1566"/>
      <c r="I2616" s="958" t="s">
        <v>625</v>
      </c>
      <c r="J2616" s="959"/>
      <c r="K2616" s="959"/>
      <c r="L2616" s="959"/>
      <c r="M2616" s="959"/>
      <c r="N2616" s="959"/>
      <c r="O2616" s="959"/>
      <c r="P2616" s="959"/>
      <c r="Q2616" s="960"/>
      <c r="R2616" s="958"/>
      <c r="S2616" s="959"/>
      <c r="T2616" s="960"/>
      <c r="U2616" s="854"/>
      <c r="V2616" s="855"/>
      <c r="W2616" s="856"/>
      <c r="X2616" s="854"/>
      <c r="Y2616" s="856"/>
      <c r="Z2616" s="851"/>
      <c r="AA2616" s="852"/>
      <c r="AB2616" s="852"/>
      <c r="AC2616" s="853"/>
      <c r="AD2616" s="860"/>
      <c r="AE2616" s="861"/>
      <c r="AF2616" s="861"/>
      <c r="AG2616" s="862"/>
    </row>
    <row r="2617" spans="1:33" s="29" customFormat="1" ht="13.5" customHeight="1" x14ac:dyDescent="0.2">
      <c r="A2617" s="43"/>
      <c r="B2617" s="93"/>
      <c r="C2617" s="971"/>
      <c r="D2617" s="971"/>
      <c r="E2617" s="53"/>
      <c r="F2617" s="42"/>
      <c r="G2617" s="972">
        <v>411</v>
      </c>
      <c r="H2617" s="972"/>
      <c r="I2617" s="961" t="s">
        <v>108</v>
      </c>
      <c r="J2617" s="962"/>
      <c r="K2617" s="962"/>
      <c r="L2617" s="962"/>
      <c r="M2617" s="962"/>
      <c r="N2617" s="962"/>
      <c r="O2617" s="962"/>
      <c r="P2617" s="962"/>
      <c r="Q2617" s="963"/>
      <c r="R2617" s="854">
        <v>1150643</v>
      </c>
      <c r="S2617" s="855"/>
      <c r="T2617" s="856"/>
      <c r="U2617" s="854">
        <v>1150545.24</v>
      </c>
      <c r="V2617" s="855"/>
      <c r="W2617" s="856"/>
      <c r="X2617" s="851">
        <f t="shared" si="176"/>
        <v>0.99991503880873567</v>
      </c>
      <c r="Y2617" s="853"/>
      <c r="Z2617" s="851"/>
      <c r="AA2617" s="852"/>
      <c r="AB2617" s="852"/>
      <c r="AC2617" s="853"/>
      <c r="AD2617" s="854">
        <f t="shared" ref="AD2617:AD2629" si="177">U2617+AA2617</f>
        <v>1150545.24</v>
      </c>
      <c r="AE2617" s="855"/>
      <c r="AF2617" s="855"/>
      <c r="AG2617" s="856"/>
    </row>
    <row r="2618" spans="1:33" s="29" customFormat="1" ht="13.5" customHeight="1" x14ac:dyDescent="0.2">
      <c r="A2618" s="43"/>
      <c r="B2618" s="93"/>
      <c r="C2618" s="971"/>
      <c r="D2618" s="971"/>
      <c r="E2618" s="53"/>
      <c r="F2618" s="42"/>
      <c r="G2618" s="972">
        <v>412</v>
      </c>
      <c r="H2618" s="972"/>
      <c r="I2618" s="982" t="s">
        <v>109</v>
      </c>
      <c r="J2618" s="983"/>
      <c r="K2618" s="983"/>
      <c r="L2618" s="983"/>
      <c r="M2618" s="983"/>
      <c r="N2618" s="983"/>
      <c r="O2618" s="983"/>
      <c r="P2618" s="983"/>
      <c r="Q2618" s="984"/>
      <c r="R2618" s="854">
        <v>174315</v>
      </c>
      <c r="S2618" s="855"/>
      <c r="T2618" s="856"/>
      <c r="U2618" s="854">
        <v>174307.56</v>
      </c>
      <c r="V2618" s="855"/>
      <c r="W2618" s="856"/>
      <c r="X2618" s="851">
        <f t="shared" si="176"/>
        <v>0.99995731864727644</v>
      </c>
      <c r="Y2618" s="853"/>
      <c r="Z2618" s="851"/>
      <c r="AA2618" s="852"/>
      <c r="AB2618" s="852"/>
      <c r="AC2618" s="853"/>
      <c r="AD2618" s="854">
        <f t="shared" si="177"/>
        <v>174307.56</v>
      </c>
      <c r="AE2618" s="855"/>
      <c r="AF2618" s="855"/>
      <c r="AG2618" s="856"/>
    </row>
    <row r="2619" spans="1:33" s="29" customFormat="1" ht="13.5" customHeight="1" x14ac:dyDescent="0.2">
      <c r="A2619" s="43"/>
      <c r="B2619" s="93"/>
      <c r="C2619" s="971"/>
      <c r="D2619" s="971"/>
      <c r="E2619" s="53"/>
      <c r="F2619" s="42"/>
      <c r="G2619" s="972">
        <v>413</v>
      </c>
      <c r="H2619" s="972"/>
      <c r="I2619" s="961" t="s">
        <v>110</v>
      </c>
      <c r="J2619" s="962"/>
      <c r="K2619" s="962"/>
      <c r="L2619" s="962"/>
      <c r="M2619" s="962"/>
      <c r="N2619" s="962"/>
      <c r="O2619" s="962"/>
      <c r="P2619" s="962"/>
      <c r="Q2619" s="963"/>
      <c r="R2619" s="854">
        <v>15000</v>
      </c>
      <c r="S2619" s="855"/>
      <c r="T2619" s="856"/>
      <c r="U2619" s="854">
        <v>7038</v>
      </c>
      <c r="V2619" s="855"/>
      <c r="W2619" s="856"/>
      <c r="X2619" s="851">
        <f t="shared" si="176"/>
        <v>0.46920000000000001</v>
      </c>
      <c r="Y2619" s="853"/>
      <c r="Z2619" s="851"/>
      <c r="AA2619" s="852"/>
      <c r="AB2619" s="852"/>
      <c r="AC2619" s="853"/>
      <c r="AD2619" s="854">
        <f t="shared" si="177"/>
        <v>7038</v>
      </c>
      <c r="AE2619" s="855"/>
      <c r="AF2619" s="855"/>
      <c r="AG2619" s="856"/>
    </row>
    <row r="2620" spans="1:33" s="29" customFormat="1" ht="13.5" customHeight="1" x14ac:dyDescent="0.2">
      <c r="A2620" s="43"/>
      <c r="B2620" s="93"/>
      <c r="C2620" s="971"/>
      <c r="D2620" s="971"/>
      <c r="E2620" s="53"/>
      <c r="F2620" s="42"/>
      <c r="G2620" s="972">
        <v>414</v>
      </c>
      <c r="H2620" s="972"/>
      <c r="I2620" s="961" t="s">
        <v>111</v>
      </c>
      <c r="J2620" s="962"/>
      <c r="K2620" s="962"/>
      <c r="L2620" s="962"/>
      <c r="M2620" s="962"/>
      <c r="N2620" s="962"/>
      <c r="O2620" s="962"/>
      <c r="P2620" s="962"/>
      <c r="Q2620" s="963"/>
      <c r="R2620" s="854">
        <v>20000</v>
      </c>
      <c r="S2620" s="855"/>
      <c r="T2620" s="856"/>
      <c r="U2620" s="854">
        <v>20000</v>
      </c>
      <c r="V2620" s="855"/>
      <c r="W2620" s="856"/>
      <c r="X2620" s="851">
        <f t="shared" si="176"/>
        <v>1</v>
      </c>
      <c r="Y2620" s="853"/>
      <c r="Z2620" s="851"/>
      <c r="AA2620" s="852"/>
      <c r="AB2620" s="852"/>
      <c r="AC2620" s="853"/>
      <c r="AD2620" s="854">
        <f t="shared" si="177"/>
        <v>20000</v>
      </c>
      <c r="AE2620" s="855"/>
      <c r="AF2620" s="855"/>
      <c r="AG2620" s="856"/>
    </row>
    <row r="2621" spans="1:33" s="29" customFormat="1" ht="13.5" customHeight="1" x14ac:dyDescent="0.2">
      <c r="A2621" s="43"/>
      <c r="B2621" s="93"/>
      <c r="C2621" s="971"/>
      <c r="D2621" s="971"/>
      <c r="E2621" s="53"/>
      <c r="F2621" s="42"/>
      <c r="G2621" s="972">
        <v>421</v>
      </c>
      <c r="H2621" s="972"/>
      <c r="I2621" s="961" t="s">
        <v>115</v>
      </c>
      <c r="J2621" s="962"/>
      <c r="K2621" s="962"/>
      <c r="L2621" s="962"/>
      <c r="M2621" s="962"/>
      <c r="N2621" s="962"/>
      <c r="O2621" s="962"/>
      <c r="P2621" s="962"/>
      <c r="Q2621" s="963"/>
      <c r="R2621" s="854">
        <v>978000</v>
      </c>
      <c r="S2621" s="855"/>
      <c r="T2621" s="856"/>
      <c r="U2621" s="854">
        <v>730826.58</v>
      </c>
      <c r="V2621" s="855"/>
      <c r="W2621" s="856"/>
      <c r="X2621" s="851">
        <f t="shared" si="176"/>
        <v>0.74726644171779133</v>
      </c>
      <c r="Y2621" s="853"/>
      <c r="Z2621" s="1571">
        <v>358.54</v>
      </c>
      <c r="AA2621" s="1572"/>
      <c r="AB2621" s="1572"/>
      <c r="AC2621" s="1573"/>
      <c r="AD2621" s="854">
        <f t="shared" si="177"/>
        <v>730826.58</v>
      </c>
      <c r="AE2621" s="855"/>
      <c r="AF2621" s="855"/>
      <c r="AG2621" s="856"/>
    </row>
    <row r="2622" spans="1:33" s="29" customFormat="1" ht="13.5" customHeight="1" x14ac:dyDescent="0.2">
      <c r="A2622" s="43"/>
      <c r="B2622" s="93"/>
      <c r="C2622" s="971"/>
      <c r="D2622" s="971"/>
      <c r="E2622" s="53"/>
      <c r="F2622" s="42"/>
      <c r="G2622" s="972">
        <v>422</v>
      </c>
      <c r="H2622" s="972"/>
      <c r="I2622" s="961" t="s">
        <v>116</v>
      </c>
      <c r="J2622" s="962"/>
      <c r="K2622" s="962"/>
      <c r="L2622" s="962"/>
      <c r="M2622" s="962"/>
      <c r="N2622" s="962"/>
      <c r="O2622" s="962"/>
      <c r="P2622" s="962"/>
      <c r="Q2622" s="963"/>
      <c r="R2622" s="854">
        <v>200000</v>
      </c>
      <c r="S2622" s="855"/>
      <c r="T2622" s="856"/>
      <c r="U2622" s="854">
        <v>112500.05</v>
      </c>
      <c r="V2622" s="855"/>
      <c r="W2622" s="856"/>
      <c r="X2622" s="851">
        <f t="shared" si="176"/>
        <v>0.56250025000000003</v>
      </c>
      <c r="Y2622" s="853"/>
      <c r="Z2622" s="1571"/>
      <c r="AA2622" s="1572"/>
      <c r="AB2622" s="1572"/>
      <c r="AC2622" s="1573"/>
      <c r="AD2622" s="854">
        <f t="shared" si="177"/>
        <v>112500.05</v>
      </c>
      <c r="AE2622" s="855"/>
      <c r="AF2622" s="855"/>
      <c r="AG2622" s="856"/>
    </row>
    <row r="2623" spans="1:33" s="29" customFormat="1" ht="13.5" customHeight="1" x14ac:dyDescent="0.2">
      <c r="A2623" s="43"/>
      <c r="B2623" s="93"/>
      <c r="C2623" s="971"/>
      <c r="D2623" s="971"/>
      <c r="E2623" s="53"/>
      <c r="F2623" s="42"/>
      <c r="G2623" s="972">
        <v>423</v>
      </c>
      <c r="H2623" s="972"/>
      <c r="I2623" s="961" t="s">
        <v>117</v>
      </c>
      <c r="J2623" s="962"/>
      <c r="K2623" s="962"/>
      <c r="L2623" s="962"/>
      <c r="M2623" s="962"/>
      <c r="N2623" s="962"/>
      <c r="O2623" s="962"/>
      <c r="P2623" s="962"/>
      <c r="Q2623" s="963"/>
      <c r="R2623" s="854">
        <v>3870000</v>
      </c>
      <c r="S2623" s="855"/>
      <c r="T2623" s="856"/>
      <c r="U2623" s="854">
        <v>3394693.41</v>
      </c>
      <c r="V2623" s="855"/>
      <c r="W2623" s="856"/>
      <c r="X2623" s="851">
        <f t="shared" si="176"/>
        <v>0.87718175968992251</v>
      </c>
      <c r="Y2623" s="853"/>
      <c r="Z2623" s="1571"/>
      <c r="AA2623" s="1572"/>
      <c r="AB2623" s="1572"/>
      <c r="AC2623" s="1573"/>
      <c r="AD2623" s="854">
        <f t="shared" si="177"/>
        <v>3394693.41</v>
      </c>
      <c r="AE2623" s="855"/>
      <c r="AF2623" s="855"/>
      <c r="AG2623" s="856"/>
    </row>
    <row r="2624" spans="1:33" s="29" customFormat="1" ht="13.5" customHeight="1" x14ac:dyDescent="0.2">
      <c r="A2624" s="43"/>
      <c r="B2624" s="93"/>
      <c r="C2624" s="971"/>
      <c r="D2624" s="971"/>
      <c r="E2624" s="53"/>
      <c r="F2624" s="42"/>
      <c r="G2624" s="972">
        <v>424</v>
      </c>
      <c r="H2624" s="972"/>
      <c r="I2624" s="961" t="s">
        <v>118</v>
      </c>
      <c r="J2624" s="962"/>
      <c r="K2624" s="962"/>
      <c r="L2624" s="962"/>
      <c r="M2624" s="962"/>
      <c r="N2624" s="962"/>
      <c r="O2624" s="962"/>
      <c r="P2624" s="962"/>
      <c r="Q2624" s="963"/>
      <c r="R2624" s="854">
        <v>450000</v>
      </c>
      <c r="S2624" s="855"/>
      <c r="T2624" s="856"/>
      <c r="U2624" s="854">
        <v>159960</v>
      </c>
      <c r="V2624" s="855"/>
      <c r="W2624" s="856"/>
      <c r="X2624" s="851">
        <f t="shared" si="176"/>
        <v>0.35546666666666665</v>
      </c>
      <c r="Y2624" s="853"/>
      <c r="Z2624" s="851"/>
      <c r="AA2624" s="852"/>
      <c r="AB2624" s="852"/>
      <c r="AC2624" s="853"/>
      <c r="AD2624" s="854">
        <f t="shared" si="177"/>
        <v>159960</v>
      </c>
      <c r="AE2624" s="855"/>
      <c r="AF2624" s="855"/>
      <c r="AG2624" s="856"/>
    </row>
    <row r="2625" spans="1:33" s="29" customFormat="1" ht="13.5" customHeight="1" x14ac:dyDescent="0.2">
      <c r="A2625" s="43"/>
      <c r="B2625" s="93"/>
      <c r="C2625" s="971"/>
      <c r="D2625" s="971"/>
      <c r="E2625" s="53"/>
      <c r="F2625" s="42"/>
      <c r="G2625" s="972">
        <v>425</v>
      </c>
      <c r="H2625" s="972"/>
      <c r="I2625" s="961" t="s">
        <v>119</v>
      </c>
      <c r="J2625" s="962"/>
      <c r="K2625" s="962"/>
      <c r="L2625" s="962"/>
      <c r="M2625" s="962"/>
      <c r="N2625" s="962"/>
      <c r="O2625" s="962"/>
      <c r="P2625" s="962"/>
      <c r="Q2625" s="963"/>
      <c r="R2625" s="854">
        <v>4800000</v>
      </c>
      <c r="S2625" s="855"/>
      <c r="T2625" s="856"/>
      <c r="U2625" s="854">
        <v>4467085.9000000004</v>
      </c>
      <c r="V2625" s="855"/>
      <c r="W2625" s="856"/>
      <c r="X2625" s="851">
        <f t="shared" si="176"/>
        <v>0.93064289583333337</v>
      </c>
      <c r="Y2625" s="853"/>
      <c r="Z2625" s="851"/>
      <c r="AA2625" s="852"/>
      <c r="AB2625" s="852"/>
      <c r="AC2625" s="853"/>
      <c r="AD2625" s="854">
        <f t="shared" si="177"/>
        <v>4467085.9000000004</v>
      </c>
      <c r="AE2625" s="855"/>
      <c r="AF2625" s="855"/>
      <c r="AG2625" s="856"/>
    </row>
    <row r="2626" spans="1:33" s="29" customFormat="1" ht="13.5" customHeight="1" x14ac:dyDescent="0.2">
      <c r="A2626" s="104"/>
      <c r="B2626" s="93"/>
      <c r="C2626" s="971"/>
      <c r="D2626" s="971"/>
      <c r="E2626" s="53"/>
      <c r="F2626" s="42"/>
      <c r="G2626" s="972">
        <v>426</v>
      </c>
      <c r="H2626" s="972"/>
      <c r="I2626" s="961" t="s">
        <v>120</v>
      </c>
      <c r="J2626" s="962"/>
      <c r="K2626" s="962"/>
      <c r="L2626" s="962"/>
      <c r="M2626" s="962"/>
      <c r="N2626" s="962"/>
      <c r="O2626" s="962"/>
      <c r="P2626" s="962"/>
      <c r="Q2626" s="963"/>
      <c r="R2626" s="854">
        <v>2210000</v>
      </c>
      <c r="S2626" s="855"/>
      <c r="T2626" s="856"/>
      <c r="U2626" s="854">
        <v>1846395.53</v>
      </c>
      <c r="V2626" s="855"/>
      <c r="W2626" s="856"/>
      <c r="X2626" s="851">
        <f t="shared" si="176"/>
        <v>0.83547309049773755</v>
      </c>
      <c r="Y2626" s="853"/>
      <c r="Z2626" s="851"/>
      <c r="AA2626" s="852"/>
      <c r="AB2626" s="852"/>
      <c r="AC2626" s="853"/>
      <c r="AD2626" s="854">
        <f t="shared" si="177"/>
        <v>1846395.53</v>
      </c>
      <c r="AE2626" s="855"/>
      <c r="AF2626" s="855"/>
      <c r="AG2626" s="856"/>
    </row>
    <row r="2627" spans="1:33" s="29" customFormat="1" ht="13.5" customHeight="1" x14ac:dyDescent="0.2">
      <c r="A2627" s="104"/>
      <c r="B2627" s="93"/>
      <c r="C2627" s="971"/>
      <c r="D2627" s="971"/>
      <c r="E2627" s="53"/>
      <c r="F2627" s="42"/>
      <c r="G2627" s="972">
        <v>481</v>
      </c>
      <c r="H2627" s="972"/>
      <c r="I2627" s="961" t="s">
        <v>130</v>
      </c>
      <c r="J2627" s="962"/>
      <c r="K2627" s="962"/>
      <c r="L2627" s="962"/>
      <c r="M2627" s="962"/>
      <c r="N2627" s="962"/>
      <c r="O2627" s="962"/>
      <c r="P2627" s="962"/>
      <c r="Q2627" s="963"/>
      <c r="R2627" s="854">
        <v>0</v>
      </c>
      <c r="S2627" s="855"/>
      <c r="T2627" s="856"/>
      <c r="U2627" s="854">
        <v>0</v>
      </c>
      <c r="V2627" s="855"/>
      <c r="W2627" s="856"/>
      <c r="X2627" s="851"/>
      <c r="Y2627" s="853"/>
      <c r="Z2627" s="851"/>
      <c r="AA2627" s="852"/>
      <c r="AB2627" s="852"/>
      <c r="AC2627" s="853"/>
      <c r="AD2627" s="854">
        <f t="shared" si="177"/>
        <v>0</v>
      </c>
      <c r="AE2627" s="855"/>
      <c r="AF2627" s="855"/>
      <c r="AG2627" s="856"/>
    </row>
    <row r="2628" spans="1:33" s="29" customFormat="1" ht="13.5" customHeight="1" x14ac:dyDescent="0.2">
      <c r="A2628" s="104"/>
      <c r="B2628" s="93"/>
      <c r="C2628" s="971"/>
      <c r="D2628" s="971"/>
      <c r="E2628" s="53"/>
      <c r="F2628" s="42"/>
      <c r="G2628" s="972">
        <v>482</v>
      </c>
      <c r="H2628" s="972"/>
      <c r="I2628" s="961" t="s">
        <v>131</v>
      </c>
      <c r="J2628" s="962"/>
      <c r="K2628" s="962"/>
      <c r="L2628" s="962"/>
      <c r="M2628" s="962"/>
      <c r="N2628" s="962"/>
      <c r="O2628" s="962"/>
      <c r="P2628" s="962"/>
      <c r="Q2628" s="963"/>
      <c r="R2628" s="854">
        <v>15000</v>
      </c>
      <c r="S2628" s="855"/>
      <c r="T2628" s="856"/>
      <c r="U2628" s="854">
        <v>8172</v>
      </c>
      <c r="V2628" s="855"/>
      <c r="W2628" s="856"/>
      <c r="X2628" s="851">
        <f t="shared" si="176"/>
        <v>0.54479999999999995</v>
      </c>
      <c r="Y2628" s="853"/>
      <c r="Z2628" s="851"/>
      <c r="AA2628" s="852"/>
      <c r="AB2628" s="852"/>
      <c r="AC2628" s="853"/>
      <c r="AD2628" s="854">
        <f t="shared" si="177"/>
        <v>8172</v>
      </c>
      <c r="AE2628" s="855"/>
      <c r="AF2628" s="855"/>
      <c r="AG2628" s="856"/>
    </row>
    <row r="2629" spans="1:33" s="29" customFormat="1" ht="13.5" customHeight="1" x14ac:dyDescent="0.2">
      <c r="A2629" s="104"/>
      <c r="B2629" s="93"/>
      <c r="C2629" s="971"/>
      <c r="D2629" s="971"/>
      <c r="E2629" s="53"/>
      <c r="F2629" s="42"/>
      <c r="G2629" s="972">
        <v>512</v>
      </c>
      <c r="H2629" s="972"/>
      <c r="I2629" s="961" t="s">
        <v>139</v>
      </c>
      <c r="J2629" s="962"/>
      <c r="K2629" s="962"/>
      <c r="L2629" s="962"/>
      <c r="M2629" s="962"/>
      <c r="N2629" s="962"/>
      <c r="O2629" s="962"/>
      <c r="P2629" s="962"/>
      <c r="Q2629" s="963"/>
      <c r="R2629" s="854">
        <v>82000</v>
      </c>
      <c r="S2629" s="855"/>
      <c r="T2629" s="856"/>
      <c r="U2629" s="854">
        <v>81750</v>
      </c>
      <c r="V2629" s="855"/>
      <c r="W2629" s="856"/>
      <c r="X2629" s="851">
        <f t="shared" si="176"/>
        <v>0.99695121951219512</v>
      </c>
      <c r="Y2629" s="853"/>
      <c r="Z2629" s="851"/>
      <c r="AA2629" s="852"/>
      <c r="AB2629" s="852"/>
      <c r="AC2629" s="853"/>
      <c r="AD2629" s="854">
        <f t="shared" si="177"/>
        <v>81750</v>
      </c>
      <c r="AE2629" s="855"/>
      <c r="AF2629" s="855"/>
      <c r="AG2629" s="856"/>
    </row>
    <row r="2630" spans="1:33" s="29" customFormat="1" ht="13.5" customHeight="1" x14ac:dyDescent="0.2">
      <c r="A2630" s="104"/>
      <c r="B2630" s="93"/>
      <c r="C2630" s="971"/>
      <c r="D2630" s="971"/>
      <c r="E2630" s="53"/>
      <c r="F2630" s="42"/>
      <c r="G2630" s="1574"/>
      <c r="H2630" s="1574"/>
      <c r="I2630" s="982" t="s">
        <v>663</v>
      </c>
      <c r="J2630" s="983"/>
      <c r="K2630" s="983"/>
      <c r="L2630" s="983"/>
      <c r="M2630" s="983"/>
      <c r="N2630" s="983"/>
      <c r="O2630" s="983"/>
      <c r="P2630" s="983"/>
      <c r="Q2630" s="984"/>
      <c r="R2630" s="854"/>
      <c r="S2630" s="855"/>
      <c r="T2630" s="856"/>
      <c r="U2630" s="854"/>
      <c r="V2630" s="855"/>
      <c r="W2630" s="856"/>
      <c r="X2630" s="854"/>
      <c r="Y2630" s="856"/>
      <c r="Z2630" s="851"/>
      <c r="AA2630" s="852"/>
      <c r="AB2630" s="852"/>
      <c r="AC2630" s="853"/>
      <c r="AD2630" s="854"/>
      <c r="AE2630" s="855"/>
      <c r="AF2630" s="855"/>
      <c r="AG2630" s="856"/>
    </row>
    <row r="2631" spans="1:33" s="29" customFormat="1" ht="13.5" customHeight="1" x14ac:dyDescent="0.2">
      <c r="A2631" s="104"/>
      <c r="B2631" s="93"/>
      <c r="C2631" s="971"/>
      <c r="D2631" s="971"/>
      <c r="E2631" s="53"/>
      <c r="F2631" s="42"/>
      <c r="G2631" s="981" t="s">
        <v>313</v>
      </c>
      <c r="H2631" s="981"/>
      <c r="I2631" s="961" t="s">
        <v>314</v>
      </c>
      <c r="J2631" s="962"/>
      <c r="K2631" s="962"/>
      <c r="L2631" s="962"/>
      <c r="M2631" s="962"/>
      <c r="N2631" s="962"/>
      <c r="O2631" s="962"/>
      <c r="P2631" s="962"/>
      <c r="Q2631" s="963"/>
      <c r="R2631" s="854">
        <f>SUM(R2617:R2630)</f>
        <v>13964958</v>
      </c>
      <c r="S2631" s="855"/>
      <c r="T2631" s="856"/>
      <c r="U2631" s="854">
        <f>SUM(U2617:U2630)</f>
        <v>12153274.27</v>
      </c>
      <c r="V2631" s="855"/>
      <c r="W2631" s="856"/>
      <c r="X2631" s="851">
        <f t="shared" si="176"/>
        <v>0.87026930335200436</v>
      </c>
      <c r="Y2631" s="853"/>
      <c r="Z2631" s="851"/>
      <c r="AA2631" s="852"/>
      <c r="AB2631" s="852"/>
      <c r="AC2631" s="853"/>
      <c r="AD2631" s="854">
        <f>U2631+AA2631</f>
        <v>12153274.27</v>
      </c>
      <c r="AE2631" s="855"/>
      <c r="AF2631" s="855"/>
      <c r="AG2631" s="856"/>
    </row>
    <row r="2632" spans="1:33" s="29" customFormat="1" ht="13.5" customHeight="1" x14ac:dyDescent="0.2">
      <c r="A2632" s="104"/>
      <c r="B2632" s="104"/>
      <c r="C2632" s="1531"/>
      <c r="D2632" s="1532"/>
      <c r="E2632" s="53"/>
      <c r="F2632" s="42"/>
      <c r="G2632" s="1533" t="s">
        <v>709</v>
      </c>
      <c r="H2632" s="1534"/>
      <c r="I2632" s="961" t="s">
        <v>710</v>
      </c>
      <c r="J2632" s="962"/>
      <c r="K2632" s="962"/>
      <c r="L2632" s="962"/>
      <c r="M2632" s="962"/>
      <c r="N2632" s="962"/>
      <c r="O2632" s="962"/>
      <c r="P2632" s="962"/>
      <c r="Q2632" s="962"/>
      <c r="R2632" s="854"/>
      <c r="S2632" s="855"/>
      <c r="T2632" s="855"/>
      <c r="U2632" s="854"/>
      <c r="V2632" s="855"/>
      <c r="W2632" s="855"/>
      <c r="X2632" s="856"/>
      <c r="Y2632" s="856"/>
      <c r="Z2632" s="854"/>
      <c r="AA2632" s="855"/>
      <c r="AB2632" s="855"/>
      <c r="AC2632" s="855"/>
      <c r="AD2632" s="855"/>
      <c r="AE2632" s="855"/>
      <c r="AF2632" s="855"/>
      <c r="AG2632" s="855"/>
    </row>
    <row r="2633" spans="1:33" s="29" customFormat="1" ht="13.5" customHeight="1" x14ac:dyDescent="0.2">
      <c r="A2633" s="34"/>
      <c r="B2633" s="34"/>
      <c r="C2633" s="262"/>
      <c r="D2633" s="262"/>
      <c r="E2633" s="110"/>
      <c r="F2633" s="106"/>
      <c r="G2633" s="263" t="s">
        <v>589</v>
      </c>
      <c r="H2633" s="263"/>
      <c r="I2633" s="264" t="s">
        <v>590</v>
      </c>
      <c r="J2633" s="265"/>
      <c r="K2633" s="265"/>
      <c r="L2633" s="265"/>
      <c r="M2633" s="265"/>
      <c r="N2633" s="265"/>
      <c r="O2633" s="265"/>
      <c r="P2633" s="265"/>
      <c r="Q2633" s="266"/>
      <c r="R2633" s="267"/>
      <c r="S2633" s="268"/>
      <c r="T2633" s="269"/>
      <c r="U2633" s="267"/>
      <c r="V2633" s="268"/>
      <c r="W2633" s="269"/>
      <c r="X2633" s="267"/>
      <c r="Y2633" s="268"/>
      <c r="Z2633" s="267">
        <f>Z2621</f>
        <v>358.54</v>
      </c>
      <c r="AA2633" s="268"/>
      <c r="AB2633" s="268"/>
      <c r="AC2633" s="269"/>
      <c r="AD2633" s="267">
        <f t="shared" ref="AD2633" si="178">U2633+Z2633</f>
        <v>358.54</v>
      </c>
      <c r="AE2633" s="268"/>
      <c r="AF2633" s="268"/>
      <c r="AG2633" s="269"/>
    </row>
    <row r="2634" spans="1:33" s="29" customFormat="1" ht="13.5" customHeight="1" x14ac:dyDescent="0.2">
      <c r="A2634" s="104"/>
      <c r="B2634" s="93"/>
      <c r="C2634" s="971"/>
      <c r="D2634" s="971"/>
      <c r="E2634" s="53"/>
      <c r="F2634" s="42"/>
      <c r="G2634" s="972"/>
      <c r="H2634" s="972"/>
      <c r="I2634" s="961" t="s">
        <v>708</v>
      </c>
      <c r="J2634" s="962"/>
      <c r="K2634" s="962"/>
      <c r="L2634" s="962"/>
      <c r="M2634" s="962"/>
      <c r="N2634" s="962"/>
      <c r="O2634" s="962"/>
      <c r="P2634" s="962"/>
      <c r="Q2634" s="963"/>
      <c r="R2634" s="860">
        <f>SUM(R2631)</f>
        <v>13964958</v>
      </c>
      <c r="S2634" s="861"/>
      <c r="T2634" s="862"/>
      <c r="U2634" s="860">
        <f>SUM(U2631)</f>
        <v>12153274.27</v>
      </c>
      <c r="V2634" s="861"/>
      <c r="W2634" s="862"/>
      <c r="X2634" s="1547">
        <f t="shared" si="176"/>
        <v>0.87026930335200436</v>
      </c>
      <c r="Y2634" s="975"/>
      <c r="Z2634" s="860">
        <f>Z2633</f>
        <v>358.54</v>
      </c>
      <c r="AA2634" s="861"/>
      <c r="AB2634" s="861"/>
      <c r="AC2634" s="862"/>
      <c r="AD2634" s="860">
        <f>U2634+Z2634</f>
        <v>12153632.809999999</v>
      </c>
      <c r="AE2634" s="861"/>
      <c r="AF2634" s="861"/>
      <c r="AG2634" s="862"/>
    </row>
    <row r="2635" spans="1:33" s="29" customFormat="1" ht="13.5" customHeight="1" x14ac:dyDescent="0.2">
      <c r="A2635" s="104"/>
      <c r="B2635" s="93"/>
      <c r="C2635" s="971"/>
      <c r="D2635" s="971"/>
      <c r="E2635" s="53"/>
      <c r="F2635" s="42"/>
      <c r="G2635" s="1574"/>
      <c r="H2635" s="1574"/>
      <c r="I2635" s="982" t="s">
        <v>664</v>
      </c>
      <c r="J2635" s="983"/>
      <c r="K2635" s="983"/>
      <c r="L2635" s="983"/>
      <c r="M2635" s="983"/>
      <c r="N2635" s="983"/>
      <c r="O2635" s="983"/>
      <c r="P2635" s="983"/>
      <c r="Q2635" s="984"/>
      <c r="R2635" s="860"/>
      <c r="S2635" s="861"/>
      <c r="T2635" s="862"/>
      <c r="U2635" s="860"/>
      <c r="V2635" s="861"/>
      <c r="W2635" s="862"/>
      <c r="X2635" s="860"/>
      <c r="Y2635" s="862"/>
      <c r="Z2635" s="851"/>
      <c r="AA2635" s="852"/>
      <c r="AB2635" s="852"/>
      <c r="AC2635" s="853"/>
      <c r="AD2635" s="860"/>
      <c r="AE2635" s="861"/>
      <c r="AF2635" s="861"/>
      <c r="AG2635" s="862"/>
    </row>
    <row r="2636" spans="1:33" s="29" customFormat="1" ht="13.5" customHeight="1" x14ac:dyDescent="0.2">
      <c r="A2636" s="104"/>
      <c r="B2636" s="93"/>
      <c r="C2636" s="971"/>
      <c r="D2636" s="971"/>
      <c r="E2636" s="53"/>
      <c r="F2636" s="42"/>
      <c r="G2636" s="981" t="s">
        <v>313</v>
      </c>
      <c r="H2636" s="981"/>
      <c r="I2636" s="961" t="s">
        <v>314</v>
      </c>
      <c r="J2636" s="962"/>
      <c r="K2636" s="962"/>
      <c r="L2636" s="962"/>
      <c r="M2636" s="962"/>
      <c r="N2636" s="962"/>
      <c r="O2636" s="962"/>
      <c r="P2636" s="962"/>
      <c r="Q2636" s="963"/>
      <c r="R2636" s="854">
        <f>+R2631</f>
        <v>13964958</v>
      </c>
      <c r="S2636" s="855"/>
      <c r="T2636" s="856"/>
      <c r="U2636" s="854">
        <f>+U2631</f>
        <v>12153274.27</v>
      </c>
      <c r="V2636" s="855"/>
      <c r="W2636" s="856"/>
      <c r="X2636" s="851">
        <f t="shared" si="176"/>
        <v>0.87026930335200436</v>
      </c>
      <c r="Y2636" s="853"/>
      <c r="Z2636" s="851"/>
      <c r="AA2636" s="852"/>
      <c r="AB2636" s="852"/>
      <c r="AC2636" s="853"/>
      <c r="AD2636" s="854">
        <f>U2636+AA2636</f>
        <v>12153274.27</v>
      </c>
      <c r="AE2636" s="855"/>
      <c r="AF2636" s="855"/>
      <c r="AG2636" s="856"/>
    </row>
    <row r="2637" spans="1:33" s="29" customFormat="1" ht="13.5" customHeight="1" x14ac:dyDescent="0.2">
      <c r="A2637" s="104"/>
      <c r="B2637" s="104"/>
      <c r="C2637" s="1531"/>
      <c r="D2637" s="1532"/>
      <c r="E2637" s="53"/>
      <c r="F2637" s="42"/>
      <c r="G2637" s="1533" t="s">
        <v>709</v>
      </c>
      <c r="H2637" s="1534"/>
      <c r="I2637" s="961" t="s">
        <v>710</v>
      </c>
      <c r="J2637" s="962"/>
      <c r="K2637" s="962"/>
      <c r="L2637" s="962"/>
      <c r="M2637" s="962"/>
      <c r="N2637" s="962"/>
      <c r="O2637" s="962"/>
      <c r="P2637" s="962"/>
      <c r="Q2637" s="962"/>
      <c r="R2637" s="854"/>
      <c r="S2637" s="855"/>
      <c r="T2637" s="855"/>
      <c r="U2637" s="854"/>
      <c r="V2637" s="855"/>
      <c r="W2637" s="855"/>
      <c r="X2637" s="856"/>
      <c r="Y2637" s="856"/>
      <c r="Z2637" s="854"/>
      <c r="AA2637" s="855"/>
      <c r="AB2637" s="855"/>
      <c r="AC2637" s="855"/>
      <c r="AD2637" s="855"/>
      <c r="AE2637" s="855"/>
      <c r="AF2637" s="855"/>
      <c r="AG2637" s="855"/>
    </row>
    <row r="2638" spans="1:33" s="29" customFormat="1" ht="13.5" customHeight="1" x14ac:dyDescent="0.2">
      <c r="A2638" s="34"/>
      <c r="B2638" s="34"/>
      <c r="C2638" s="262"/>
      <c r="D2638" s="262"/>
      <c r="E2638" s="110"/>
      <c r="F2638" s="106"/>
      <c r="G2638" s="263" t="s">
        <v>589</v>
      </c>
      <c r="H2638" s="263"/>
      <c r="I2638" s="264" t="s">
        <v>590</v>
      </c>
      <c r="J2638" s="265"/>
      <c r="K2638" s="265"/>
      <c r="L2638" s="265"/>
      <c r="M2638" s="265"/>
      <c r="N2638" s="265"/>
      <c r="O2638" s="265"/>
      <c r="P2638" s="265"/>
      <c r="Q2638" s="266"/>
      <c r="R2638" s="267"/>
      <c r="S2638" s="268"/>
      <c r="T2638" s="269"/>
      <c r="U2638" s="267"/>
      <c r="V2638" s="268"/>
      <c r="W2638" s="269"/>
      <c r="X2638" s="267"/>
      <c r="Y2638" s="268"/>
      <c r="Z2638" s="267">
        <f>Z2633</f>
        <v>358.54</v>
      </c>
      <c r="AA2638" s="268"/>
      <c r="AB2638" s="268"/>
      <c r="AC2638" s="269"/>
      <c r="AD2638" s="267">
        <f t="shared" ref="AD2638" si="179">U2638+Z2638</f>
        <v>358.54</v>
      </c>
      <c r="AE2638" s="268"/>
      <c r="AF2638" s="268"/>
      <c r="AG2638" s="269"/>
    </row>
    <row r="2639" spans="1:33" s="29" customFormat="1" ht="13.5" customHeight="1" x14ac:dyDescent="0.2">
      <c r="A2639" s="113"/>
      <c r="B2639" s="113"/>
      <c r="C2639" s="1535"/>
      <c r="D2639" s="1535"/>
      <c r="E2639" s="97"/>
      <c r="F2639" s="98"/>
      <c r="G2639" s="1536"/>
      <c r="H2639" s="1536"/>
      <c r="I2639" s="1537" t="s">
        <v>665</v>
      </c>
      <c r="J2639" s="1538"/>
      <c r="K2639" s="1538"/>
      <c r="L2639" s="1538"/>
      <c r="M2639" s="1538"/>
      <c r="N2639" s="1538"/>
      <c r="O2639" s="1538"/>
      <c r="P2639" s="1538"/>
      <c r="Q2639" s="1539"/>
      <c r="R2639" s="954">
        <f>SUM(R2636:T2637)</f>
        <v>13964958</v>
      </c>
      <c r="S2639" s="955"/>
      <c r="T2639" s="956"/>
      <c r="U2639" s="954">
        <f>SUM(U2636:W2637)</f>
        <v>12153274.27</v>
      </c>
      <c r="V2639" s="955"/>
      <c r="W2639" s="956"/>
      <c r="X2639" s="1540">
        <f t="shared" si="176"/>
        <v>0.87026930335200436</v>
      </c>
      <c r="Y2639" s="1541"/>
      <c r="Z2639" s="954">
        <f>Z2638</f>
        <v>358.54</v>
      </c>
      <c r="AA2639" s="955"/>
      <c r="AB2639" s="955"/>
      <c r="AC2639" s="956"/>
      <c r="AD2639" s="954">
        <f>U2639+Z2639</f>
        <v>12153632.809999999</v>
      </c>
      <c r="AE2639" s="955"/>
      <c r="AF2639" s="955"/>
      <c r="AG2639" s="956"/>
    </row>
    <row r="2640" spans="1:33" s="28" customFormat="1" ht="13.5" customHeight="1" x14ac:dyDescent="0.2">
      <c r="A2640" s="102"/>
      <c r="B2640" s="102"/>
      <c r="C2640" s="262"/>
      <c r="D2640" s="262"/>
      <c r="E2640" s="110"/>
      <c r="F2640" s="106"/>
      <c r="G2640" s="1384"/>
      <c r="H2640" s="1384"/>
      <c r="I2640" s="264" t="s">
        <v>666</v>
      </c>
      <c r="J2640" s="265"/>
      <c r="K2640" s="265"/>
      <c r="L2640" s="265"/>
      <c r="M2640" s="265"/>
      <c r="N2640" s="265"/>
      <c r="O2640" s="265"/>
      <c r="P2640" s="265"/>
      <c r="Q2640" s="266"/>
      <c r="R2640" s="267"/>
      <c r="S2640" s="268"/>
      <c r="T2640" s="269"/>
      <c r="U2640" s="267"/>
      <c r="V2640" s="268"/>
      <c r="W2640" s="269"/>
      <c r="X2640" s="267"/>
      <c r="Y2640" s="268"/>
      <c r="Z2640" s="267"/>
      <c r="AA2640" s="268"/>
      <c r="AB2640" s="268"/>
      <c r="AC2640" s="269"/>
      <c r="AD2640" s="267"/>
      <c r="AE2640" s="268"/>
      <c r="AF2640" s="268"/>
      <c r="AG2640" s="269"/>
    </row>
    <row r="2641" spans="1:33" s="28" customFormat="1" ht="13.5" customHeight="1" x14ac:dyDescent="0.2">
      <c r="A2641" s="102"/>
      <c r="B2641" s="102"/>
      <c r="C2641" s="262"/>
      <c r="D2641" s="262"/>
      <c r="E2641" s="110"/>
      <c r="F2641" s="106"/>
      <c r="G2641" s="263" t="s">
        <v>313</v>
      </c>
      <c r="H2641" s="263"/>
      <c r="I2641" s="264" t="s">
        <v>314</v>
      </c>
      <c r="J2641" s="265"/>
      <c r="K2641" s="265"/>
      <c r="L2641" s="265"/>
      <c r="M2641" s="265"/>
      <c r="N2641" s="265"/>
      <c r="O2641" s="265"/>
      <c r="P2641" s="265"/>
      <c r="Q2641" s="266"/>
      <c r="R2641" s="267">
        <f>R855</f>
        <v>14249700</v>
      </c>
      <c r="S2641" s="268"/>
      <c r="T2641" s="269"/>
      <c r="U2641" s="267">
        <f>U855</f>
        <v>13575938.73</v>
      </c>
      <c r="V2641" s="268"/>
      <c r="W2641" s="269"/>
      <c r="X2641" s="1743">
        <f t="shared" si="176"/>
        <v>0.95271751194762</v>
      </c>
      <c r="Y2641" s="1345"/>
      <c r="Z2641" s="267"/>
      <c r="AA2641" s="268"/>
      <c r="AB2641" s="268"/>
      <c r="AC2641" s="269"/>
      <c r="AD2641" s="267">
        <f t="shared" si="149"/>
        <v>13575938.73</v>
      </c>
      <c r="AE2641" s="268"/>
      <c r="AF2641" s="268"/>
      <c r="AG2641" s="269"/>
    </row>
    <row r="2642" spans="1:33" s="28" customFormat="1" ht="13.5" customHeight="1" x14ac:dyDescent="0.2">
      <c r="A2642" s="102"/>
      <c r="B2642" s="102"/>
      <c r="C2642" s="262"/>
      <c r="D2642" s="262"/>
      <c r="E2642" s="110"/>
      <c r="F2642" s="106"/>
      <c r="G2642" s="1384"/>
      <c r="H2642" s="1384"/>
      <c r="I2642" s="1034" t="s">
        <v>667</v>
      </c>
      <c r="J2642" s="1035"/>
      <c r="K2642" s="1035"/>
      <c r="L2642" s="1035"/>
      <c r="M2642" s="1035"/>
      <c r="N2642" s="1035"/>
      <c r="O2642" s="1035"/>
      <c r="P2642" s="1035"/>
      <c r="Q2642" s="1036"/>
      <c r="R2642" s="991">
        <f>SUM(R2641)</f>
        <v>14249700</v>
      </c>
      <c r="S2642" s="992"/>
      <c r="T2642" s="993"/>
      <c r="U2642" s="991">
        <f>SUM(U2641)</f>
        <v>13575938.73</v>
      </c>
      <c r="V2642" s="992"/>
      <c r="W2642" s="993"/>
      <c r="X2642" s="1811">
        <f t="shared" si="176"/>
        <v>0.95271751194762</v>
      </c>
      <c r="Y2642" s="1386"/>
      <c r="Z2642" s="991"/>
      <c r="AA2642" s="992"/>
      <c r="AB2642" s="992"/>
      <c r="AC2642" s="993"/>
      <c r="AD2642" s="991">
        <f t="shared" si="149"/>
        <v>13575938.73</v>
      </c>
      <c r="AE2642" s="992"/>
      <c r="AF2642" s="992"/>
      <c r="AG2642" s="993"/>
    </row>
    <row r="2643" spans="1:33" s="28" customFormat="1" ht="13.5" customHeight="1" x14ac:dyDescent="0.2">
      <c r="A2643" s="102"/>
      <c r="B2643" s="102"/>
      <c r="C2643" s="262"/>
      <c r="D2643" s="262"/>
      <c r="E2643" s="110"/>
      <c r="F2643" s="106"/>
      <c r="G2643" s="1384"/>
      <c r="H2643" s="1384"/>
      <c r="I2643" s="264" t="s">
        <v>668</v>
      </c>
      <c r="J2643" s="265"/>
      <c r="K2643" s="265"/>
      <c r="L2643" s="265"/>
      <c r="M2643" s="265"/>
      <c r="N2643" s="265"/>
      <c r="O2643" s="265"/>
      <c r="P2643" s="265"/>
      <c r="Q2643" s="266"/>
      <c r="R2643" s="267"/>
      <c r="S2643" s="268"/>
      <c r="T2643" s="269"/>
      <c r="U2643" s="267"/>
      <c r="V2643" s="268"/>
      <c r="W2643" s="269"/>
      <c r="X2643" s="267"/>
      <c r="Y2643" s="268"/>
      <c r="Z2643" s="267"/>
      <c r="AA2643" s="268"/>
      <c r="AB2643" s="268"/>
      <c r="AC2643" s="269"/>
      <c r="AD2643" s="267"/>
      <c r="AE2643" s="268"/>
      <c r="AF2643" s="268"/>
      <c r="AG2643" s="269"/>
    </row>
    <row r="2644" spans="1:33" s="28" customFormat="1" ht="13.5" customHeight="1" x14ac:dyDescent="0.2">
      <c r="A2644" s="102"/>
      <c r="B2644" s="102"/>
      <c r="C2644" s="262"/>
      <c r="D2644" s="262"/>
      <c r="E2644" s="110"/>
      <c r="F2644" s="106"/>
      <c r="G2644" s="263" t="s">
        <v>313</v>
      </c>
      <c r="H2644" s="263"/>
      <c r="I2644" s="264" t="s">
        <v>314</v>
      </c>
      <c r="J2644" s="265"/>
      <c r="K2644" s="265"/>
      <c r="L2644" s="265"/>
      <c r="M2644" s="265"/>
      <c r="N2644" s="265"/>
      <c r="O2644" s="265"/>
      <c r="P2644" s="265"/>
      <c r="Q2644" s="266"/>
      <c r="R2644" s="267">
        <f>R886</f>
        <v>18178800</v>
      </c>
      <c r="S2644" s="268"/>
      <c r="T2644" s="269"/>
      <c r="U2644" s="267">
        <f>U886</f>
        <v>17543128.93</v>
      </c>
      <c r="V2644" s="268"/>
      <c r="W2644" s="269"/>
      <c r="X2644" s="1743">
        <f t="shared" si="176"/>
        <v>0.96503228650956052</v>
      </c>
      <c r="Y2644" s="1345"/>
      <c r="Z2644" s="267"/>
      <c r="AA2644" s="268"/>
      <c r="AB2644" s="268"/>
      <c r="AC2644" s="269"/>
      <c r="AD2644" s="267">
        <f t="shared" si="149"/>
        <v>17543128.93</v>
      </c>
      <c r="AE2644" s="268"/>
      <c r="AF2644" s="268"/>
      <c r="AG2644" s="269"/>
    </row>
    <row r="2645" spans="1:33" s="28" customFormat="1" ht="13.5" customHeight="1" x14ac:dyDescent="0.2">
      <c r="A2645" s="102"/>
      <c r="B2645" s="102"/>
      <c r="C2645" s="262"/>
      <c r="D2645" s="262"/>
      <c r="E2645" s="110"/>
      <c r="F2645" s="106"/>
      <c r="G2645" s="1384"/>
      <c r="H2645" s="1384"/>
      <c r="I2645" s="1034" t="s">
        <v>669</v>
      </c>
      <c r="J2645" s="1035"/>
      <c r="K2645" s="1035"/>
      <c r="L2645" s="1035"/>
      <c r="M2645" s="1035"/>
      <c r="N2645" s="1035"/>
      <c r="O2645" s="1035"/>
      <c r="P2645" s="1035"/>
      <c r="Q2645" s="1036"/>
      <c r="R2645" s="991">
        <f>R2644</f>
        <v>18178800</v>
      </c>
      <c r="S2645" s="992"/>
      <c r="T2645" s="993"/>
      <c r="U2645" s="991">
        <f>U2644</f>
        <v>17543128.93</v>
      </c>
      <c r="V2645" s="992"/>
      <c r="W2645" s="993"/>
      <c r="X2645" s="1811">
        <f t="shared" si="176"/>
        <v>0.96503228650956052</v>
      </c>
      <c r="Y2645" s="1386"/>
      <c r="Z2645" s="991"/>
      <c r="AA2645" s="992"/>
      <c r="AB2645" s="992"/>
      <c r="AC2645" s="993"/>
      <c r="AD2645" s="991">
        <f t="shared" si="149"/>
        <v>17543128.93</v>
      </c>
      <c r="AE2645" s="992"/>
      <c r="AF2645" s="992"/>
      <c r="AG2645" s="993"/>
    </row>
    <row r="2646" spans="1:33" s="28" customFormat="1" ht="13.5" customHeight="1" x14ac:dyDescent="0.2">
      <c r="A2646" s="102"/>
      <c r="B2646" s="102"/>
      <c r="C2646" s="262"/>
      <c r="D2646" s="262"/>
      <c r="E2646" s="110"/>
      <c r="F2646" s="106"/>
      <c r="G2646" s="1384"/>
      <c r="H2646" s="1384"/>
      <c r="I2646" s="264" t="s">
        <v>672</v>
      </c>
      <c r="J2646" s="265"/>
      <c r="K2646" s="265"/>
      <c r="L2646" s="265"/>
      <c r="M2646" s="265"/>
      <c r="N2646" s="265"/>
      <c r="O2646" s="265"/>
      <c r="P2646" s="265"/>
      <c r="Q2646" s="266"/>
      <c r="R2646" s="991"/>
      <c r="S2646" s="992"/>
      <c r="T2646" s="993"/>
      <c r="U2646" s="991"/>
      <c r="V2646" s="992"/>
      <c r="W2646" s="993"/>
      <c r="X2646" s="991"/>
      <c r="Y2646" s="992"/>
      <c r="Z2646" s="991"/>
      <c r="AA2646" s="992"/>
      <c r="AB2646" s="992"/>
      <c r="AC2646" s="993"/>
      <c r="AD2646" s="991"/>
      <c r="AE2646" s="992"/>
      <c r="AF2646" s="992"/>
      <c r="AG2646" s="993"/>
    </row>
    <row r="2647" spans="1:33" s="28" customFormat="1" ht="13.5" customHeight="1" x14ac:dyDescent="0.2">
      <c r="A2647" s="34"/>
      <c r="B2647" s="34"/>
      <c r="C2647" s="262"/>
      <c r="D2647" s="262"/>
      <c r="E2647" s="110"/>
      <c r="F2647" s="106"/>
      <c r="G2647" s="263" t="s">
        <v>313</v>
      </c>
      <c r="H2647" s="263"/>
      <c r="I2647" s="264" t="s">
        <v>314</v>
      </c>
      <c r="J2647" s="265"/>
      <c r="K2647" s="265"/>
      <c r="L2647" s="265"/>
      <c r="M2647" s="265"/>
      <c r="N2647" s="265"/>
      <c r="O2647" s="265"/>
      <c r="P2647" s="265"/>
      <c r="Q2647" s="266"/>
      <c r="R2647" s="267">
        <f>R906</f>
        <v>13505660</v>
      </c>
      <c r="S2647" s="268"/>
      <c r="T2647" s="269"/>
      <c r="U2647" s="267">
        <f>U906</f>
        <v>13106287.26</v>
      </c>
      <c r="V2647" s="268"/>
      <c r="W2647" s="269"/>
      <c r="X2647" s="1743">
        <f t="shared" si="176"/>
        <v>0.9704292318924066</v>
      </c>
      <c r="Y2647" s="1345"/>
      <c r="Z2647" s="991"/>
      <c r="AA2647" s="992"/>
      <c r="AB2647" s="992"/>
      <c r="AC2647" s="993"/>
      <c r="AD2647" s="267">
        <f t="shared" si="149"/>
        <v>13106287.26</v>
      </c>
      <c r="AE2647" s="268"/>
      <c r="AF2647" s="268"/>
      <c r="AG2647" s="269"/>
    </row>
    <row r="2648" spans="1:33" s="28" customFormat="1" ht="13.5" customHeight="1" x14ac:dyDescent="0.2">
      <c r="A2648" s="34"/>
      <c r="B2648" s="34"/>
      <c r="C2648" s="262"/>
      <c r="D2648" s="262"/>
      <c r="E2648" s="110"/>
      <c r="F2648" s="106"/>
      <c r="G2648" s="1384"/>
      <c r="H2648" s="1384"/>
      <c r="I2648" s="1034" t="s">
        <v>671</v>
      </c>
      <c r="J2648" s="1035"/>
      <c r="K2648" s="1035"/>
      <c r="L2648" s="1035"/>
      <c r="M2648" s="1035"/>
      <c r="N2648" s="1035"/>
      <c r="O2648" s="1035"/>
      <c r="P2648" s="1035"/>
      <c r="Q2648" s="1036"/>
      <c r="R2648" s="991">
        <f>SUM(R2647)</f>
        <v>13505660</v>
      </c>
      <c r="S2648" s="992"/>
      <c r="T2648" s="993"/>
      <c r="U2648" s="991">
        <f>SUM(U2647)</f>
        <v>13106287.26</v>
      </c>
      <c r="V2648" s="992"/>
      <c r="W2648" s="993"/>
      <c r="X2648" s="1811">
        <f t="shared" si="176"/>
        <v>0.9704292318924066</v>
      </c>
      <c r="Y2648" s="1386"/>
      <c r="Z2648" s="991"/>
      <c r="AA2648" s="992"/>
      <c r="AB2648" s="992"/>
      <c r="AC2648" s="993"/>
      <c r="AD2648" s="991">
        <f t="shared" si="149"/>
        <v>13106287.26</v>
      </c>
      <c r="AE2648" s="992"/>
      <c r="AF2648" s="992"/>
      <c r="AG2648" s="993"/>
    </row>
    <row r="2649" spans="1:33" s="28" customFormat="1" ht="13.5" customHeight="1" x14ac:dyDescent="0.2">
      <c r="A2649" s="34"/>
      <c r="B2649" s="34"/>
      <c r="C2649" s="262"/>
      <c r="D2649" s="262"/>
      <c r="E2649" s="110"/>
      <c r="F2649" s="106"/>
      <c r="G2649" s="1384"/>
      <c r="H2649" s="1384"/>
      <c r="I2649" s="264" t="s">
        <v>670</v>
      </c>
      <c r="J2649" s="265"/>
      <c r="K2649" s="265"/>
      <c r="L2649" s="265"/>
      <c r="M2649" s="265"/>
      <c r="N2649" s="265"/>
      <c r="O2649" s="265"/>
      <c r="P2649" s="265"/>
      <c r="Q2649" s="266"/>
      <c r="R2649" s="991"/>
      <c r="S2649" s="992"/>
      <c r="T2649" s="993"/>
      <c r="U2649" s="991"/>
      <c r="V2649" s="992"/>
      <c r="W2649" s="993"/>
      <c r="X2649" s="991"/>
      <c r="Y2649" s="992"/>
      <c r="Z2649" s="991"/>
      <c r="AA2649" s="992"/>
      <c r="AB2649" s="992"/>
      <c r="AC2649" s="993"/>
      <c r="AD2649" s="991"/>
      <c r="AE2649" s="992"/>
      <c r="AF2649" s="992"/>
      <c r="AG2649" s="993"/>
    </row>
    <row r="2650" spans="1:33" s="28" customFormat="1" ht="13.5" customHeight="1" x14ac:dyDescent="0.2">
      <c r="A2650" s="34"/>
      <c r="B2650" s="34"/>
      <c r="C2650" s="262"/>
      <c r="D2650" s="262"/>
      <c r="E2650" s="110"/>
      <c r="F2650" s="106"/>
      <c r="G2650" s="263" t="s">
        <v>313</v>
      </c>
      <c r="H2650" s="263"/>
      <c r="I2650" s="264" t="s">
        <v>314</v>
      </c>
      <c r="J2650" s="265"/>
      <c r="K2650" s="265"/>
      <c r="L2650" s="265"/>
      <c r="M2650" s="265"/>
      <c r="N2650" s="265"/>
      <c r="O2650" s="265"/>
      <c r="P2650" s="265"/>
      <c r="Q2650" s="266"/>
      <c r="R2650" s="267">
        <f>R924</f>
        <v>2818300</v>
      </c>
      <c r="S2650" s="268"/>
      <c r="T2650" s="269"/>
      <c r="U2650" s="267">
        <f>U924</f>
        <v>2595457.54</v>
      </c>
      <c r="V2650" s="268"/>
      <c r="W2650" s="269"/>
      <c r="X2650" s="1743">
        <f t="shared" si="176"/>
        <v>0.92093018486321543</v>
      </c>
      <c r="Y2650" s="1345"/>
      <c r="Z2650" s="991"/>
      <c r="AA2650" s="992"/>
      <c r="AB2650" s="992"/>
      <c r="AC2650" s="993"/>
      <c r="AD2650" s="267">
        <f t="shared" si="149"/>
        <v>2595457.54</v>
      </c>
      <c r="AE2650" s="268"/>
      <c r="AF2650" s="268"/>
      <c r="AG2650" s="269"/>
    </row>
    <row r="2651" spans="1:33" s="28" customFormat="1" ht="13.5" customHeight="1" x14ac:dyDescent="0.2">
      <c r="A2651" s="34"/>
      <c r="B2651" s="34"/>
      <c r="C2651" s="262"/>
      <c r="D2651" s="262"/>
      <c r="E2651" s="110"/>
      <c r="F2651" s="106"/>
      <c r="G2651" s="1384"/>
      <c r="H2651" s="1384"/>
      <c r="I2651" s="1034" t="s">
        <v>673</v>
      </c>
      <c r="J2651" s="1035"/>
      <c r="K2651" s="1035"/>
      <c r="L2651" s="1035"/>
      <c r="M2651" s="1035"/>
      <c r="N2651" s="1035"/>
      <c r="O2651" s="1035"/>
      <c r="P2651" s="1035"/>
      <c r="Q2651" s="1036"/>
      <c r="R2651" s="991">
        <f>SUM(R2650)</f>
        <v>2818300</v>
      </c>
      <c r="S2651" s="992"/>
      <c r="T2651" s="993"/>
      <c r="U2651" s="991">
        <f>SUM(U2650)</f>
        <v>2595457.54</v>
      </c>
      <c r="V2651" s="992"/>
      <c r="W2651" s="993"/>
      <c r="X2651" s="1811">
        <f t="shared" si="176"/>
        <v>0.92093018486321543</v>
      </c>
      <c r="Y2651" s="1386"/>
      <c r="Z2651" s="991"/>
      <c r="AA2651" s="992"/>
      <c r="AB2651" s="992"/>
      <c r="AC2651" s="993"/>
      <c r="AD2651" s="991">
        <f t="shared" si="149"/>
        <v>2595457.54</v>
      </c>
      <c r="AE2651" s="992"/>
      <c r="AF2651" s="992"/>
      <c r="AG2651" s="993"/>
    </row>
    <row r="2652" spans="1:33" s="28" customFormat="1" ht="13.5" customHeight="1" x14ac:dyDescent="0.2">
      <c r="A2652" s="34"/>
      <c r="B2652" s="34"/>
      <c r="C2652" s="262"/>
      <c r="D2652" s="262"/>
      <c r="E2652" s="110"/>
      <c r="F2652" s="106"/>
      <c r="G2652" s="1384"/>
      <c r="H2652" s="1384"/>
      <c r="I2652" s="264" t="s">
        <v>755</v>
      </c>
      <c r="J2652" s="265"/>
      <c r="K2652" s="265"/>
      <c r="L2652" s="265"/>
      <c r="M2652" s="265"/>
      <c r="N2652" s="265"/>
      <c r="O2652" s="265"/>
      <c r="P2652" s="265"/>
      <c r="Q2652" s="266"/>
      <c r="R2652" s="991"/>
      <c r="S2652" s="992"/>
      <c r="T2652" s="993"/>
      <c r="U2652" s="991"/>
      <c r="V2652" s="992"/>
      <c r="W2652" s="993"/>
      <c r="X2652" s="991"/>
      <c r="Y2652" s="992"/>
      <c r="Z2652" s="991"/>
      <c r="AA2652" s="992"/>
      <c r="AB2652" s="992"/>
      <c r="AC2652" s="993"/>
      <c r="AD2652" s="991"/>
      <c r="AE2652" s="992"/>
      <c r="AF2652" s="992"/>
      <c r="AG2652" s="993"/>
    </row>
    <row r="2653" spans="1:33" s="28" customFormat="1" ht="13.5" customHeight="1" x14ac:dyDescent="0.2">
      <c r="A2653" s="34"/>
      <c r="B2653" s="34"/>
      <c r="C2653" s="262"/>
      <c r="D2653" s="262"/>
      <c r="E2653" s="110"/>
      <c r="F2653" s="106"/>
      <c r="G2653" s="263" t="s">
        <v>313</v>
      </c>
      <c r="H2653" s="263"/>
      <c r="I2653" s="264" t="s">
        <v>314</v>
      </c>
      <c r="J2653" s="265"/>
      <c r="K2653" s="265"/>
      <c r="L2653" s="265"/>
      <c r="M2653" s="265"/>
      <c r="N2653" s="265"/>
      <c r="O2653" s="265"/>
      <c r="P2653" s="265"/>
      <c r="Q2653" s="266"/>
      <c r="R2653" s="267">
        <f>R2118+R2145+R2178+R2205+R2240+R2267+R2430</f>
        <v>1150056995.48</v>
      </c>
      <c r="S2653" s="268"/>
      <c r="T2653" s="269"/>
      <c r="U2653" s="267">
        <f>U2118+U2145+U2178+U2205+U2240+U2267+U2430</f>
        <v>1042429799.0099999</v>
      </c>
      <c r="V2653" s="268"/>
      <c r="W2653" s="269"/>
      <c r="X2653" s="1743">
        <f t="shared" si="176"/>
        <v>0.90641577165914311</v>
      </c>
      <c r="Y2653" s="1345"/>
      <c r="Z2653" s="991"/>
      <c r="AA2653" s="992"/>
      <c r="AB2653" s="992"/>
      <c r="AC2653" s="993"/>
      <c r="AD2653" s="2129">
        <f t="shared" si="149"/>
        <v>1042429799.0099999</v>
      </c>
      <c r="AE2653" s="2130"/>
      <c r="AF2653" s="2130"/>
      <c r="AG2653" s="2131"/>
    </row>
    <row r="2654" spans="1:33" s="28" customFormat="1" ht="13.5" customHeight="1" x14ac:dyDescent="0.2">
      <c r="A2654" s="34"/>
      <c r="B2654" s="34"/>
      <c r="C2654" s="262"/>
      <c r="D2654" s="262"/>
      <c r="E2654" s="110"/>
      <c r="F2654" s="106"/>
      <c r="G2654" s="263" t="s">
        <v>580</v>
      </c>
      <c r="H2654" s="263"/>
      <c r="I2654" s="264" t="s">
        <v>592</v>
      </c>
      <c r="J2654" s="265"/>
      <c r="K2654" s="265"/>
      <c r="L2654" s="265"/>
      <c r="M2654" s="265"/>
      <c r="N2654" s="265"/>
      <c r="O2654" s="265"/>
      <c r="P2654" s="265"/>
      <c r="Q2654" s="266"/>
      <c r="R2654" s="991"/>
      <c r="S2654" s="992"/>
      <c r="T2654" s="993"/>
      <c r="U2654" s="991"/>
      <c r="V2654" s="992"/>
      <c r="W2654" s="993"/>
      <c r="X2654" s="991"/>
      <c r="Y2654" s="992"/>
      <c r="Z2654" s="267">
        <f>Z2179+Z2206+Z2241+Z2268+Z2146+Z2431</f>
        <v>15112262.4</v>
      </c>
      <c r="AA2654" s="268"/>
      <c r="AB2654" s="268"/>
      <c r="AC2654" s="269"/>
      <c r="AD2654" s="267">
        <f t="shared" si="149"/>
        <v>15112262.4</v>
      </c>
      <c r="AE2654" s="268"/>
      <c r="AF2654" s="268"/>
      <c r="AG2654" s="269"/>
    </row>
    <row r="2655" spans="1:33" s="28" customFormat="1" ht="13.5" customHeight="1" x14ac:dyDescent="0.2">
      <c r="A2655" s="34"/>
      <c r="B2655" s="34"/>
      <c r="C2655" s="1393"/>
      <c r="D2655" s="1394"/>
      <c r="E2655" s="110"/>
      <c r="F2655" s="106"/>
      <c r="G2655" s="995" t="s">
        <v>709</v>
      </c>
      <c r="H2655" s="996"/>
      <c r="I2655" s="264" t="s">
        <v>710</v>
      </c>
      <c r="J2655" s="265"/>
      <c r="K2655" s="265"/>
      <c r="L2655" s="265"/>
      <c r="M2655" s="265"/>
      <c r="N2655" s="265"/>
      <c r="O2655" s="265"/>
      <c r="P2655" s="265"/>
      <c r="Q2655" s="265"/>
      <c r="R2655" s="267"/>
      <c r="S2655" s="268"/>
      <c r="T2655" s="269"/>
      <c r="U2655" s="267"/>
      <c r="V2655" s="268"/>
      <c r="W2655" s="269"/>
      <c r="X2655" s="268"/>
      <c r="Y2655" s="268"/>
      <c r="Z2655" s="267">
        <f>Z2269+Z2432</f>
        <v>0</v>
      </c>
      <c r="AA2655" s="268"/>
      <c r="AB2655" s="268"/>
      <c r="AC2655" s="268"/>
      <c r="AD2655" s="267">
        <f t="shared" si="149"/>
        <v>0</v>
      </c>
      <c r="AE2655" s="268"/>
      <c r="AF2655" s="268"/>
      <c r="AG2655" s="268"/>
    </row>
    <row r="2656" spans="1:33" s="28" customFormat="1" ht="13.5" customHeight="1" x14ac:dyDescent="0.2">
      <c r="A2656" s="34"/>
      <c r="B2656" s="34"/>
      <c r="C2656" s="262"/>
      <c r="D2656" s="262"/>
      <c r="E2656" s="110"/>
      <c r="F2656" s="106"/>
      <c r="G2656" s="263" t="s">
        <v>581</v>
      </c>
      <c r="H2656" s="263"/>
      <c r="I2656" s="267" t="s">
        <v>582</v>
      </c>
      <c r="J2656" s="268"/>
      <c r="K2656" s="268"/>
      <c r="L2656" s="268"/>
      <c r="M2656" s="268"/>
      <c r="N2656" s="268"/>
      <c r="O2656" s="268"/>
      <c r="P2656" s="268"/>
      <c r="Q2656" s="269"/>
      <c r="R2656" s="267"/>
      <c r="S2656" s="268"/>
      <c r="T2656" s="269"/>
      <c r="U2656" s="267"/>
      <c r="V2656" s="268"/>
      <c r="W2656" s="269"/>
      <c r="X2656" s="267"/>
      <c r="Y2656" s="268"/>
      <c r="Z2656" s="267">
        <f>Z2180+Z2207+Z2270+Z2242</f>
        <v>1709665.17</v>
      </c>
      <c r="AA2656" s="268"/>
      <c r="AB2656" s="268"/>
      <c r="AC2656" s="269"/>
      <c r="AD2656" s="267">
        <f t="shared" si="149"/>
        <v>1709665.17</v>
      </c>
      <c r="AE2656" s="268"/>
      <c r="AF2656" s="268"/>
      <c r="AG2656" s="269"/>
    </row>
    <row r="2657" spans="1:33" s="28" customFormat="1" ht="13.5" customHeight="1" x14ac:dyDescent="0.2">
      <c r="A2657" s="34"/>
      <c r="B2657" s="34"/>
      <c r="C2657" s="262"/>
      <c r="D2657" s="262"/>
      <c r="E2657" s="110"/>
      <c r="F2657" s="106"/>
      <c r="G2657" s="263" t="s">
        <v>361</v>
      </c>
      <c r="H2657" s="263"/>
      <c r="I2657" s="264" t="s">
        <v>432</v>
      </c>
      <c r="J2657" s="265"/>
      <c r="K2657" s="265"/>
      <c r="L2657" s="265"/>
      <c r="M2657" s="265"/>
      <c r="N2657" s="265"/>
      <c r="O2657" s="265"/>
      <c r="P2657" s="265"/>
      <c r="Q2657" s="266"/>
      <c r="R2657" s="267">
        <f>R2119+R2181+R2208+R2433+R2271</f>
        <v>181077478.88</v>
      </c>
      <c r="S2657" s="268"/>
      <c r="T2657" s="269"/>
      <c r="U2657" s="267">
        <f>U2119+U2181+U2208+U2433+U2271</f>
        <v>181057744.60000002</v>
      </c>
      <c r="V2657" s="268"/>
      <c r="W2657" s="269"/>
      <c r="X2657" s="1743">
        <f t="shared" si="176"/>
        <v>0.99989101747979903</v>
      </c>
      <c r="Y2657" s="1345"/>
      <c r="Z2657" s="267">
        <f>Z2181+Z1253+Z1459+Z2271</f>
        <v>1233134.32</v>
      </c>
      <c r="AA2657" s="268"/>
      <c r="AB2657" s="268"/>
      <c r="AC2657" s="269"/>
      <c r="AD2657" s="267">
        <f t="shared" si="149"/>
        <v>182290878.92000002</v>
      </c>
      <c r="AE2657" s="268"/>
      <c r="AF2657" s="268"/>
      <c r="AG2657" s="269"/>
    </row>
    <row r="2658" spans="1:33" s="28" customFormat="1" ht="13.5" customHeight="1" x14ac:dyDescent="0.2">
      <c r="A2658" s="34"/>
      <c r="B2658" s="34"/>
      <c r="C2658" s="262"/>
      <c r="D2658" s="262"/>
      <c r="E2658" s="110"/>
      <c r="F2658" s="106"/>
      <c r="G2658" s="263" t="s">
        <v>589</v>
      </c>
      <c r="H2658" s="263"/>
      <c r="I2658" s="264" t="s">
        <v>590</v>
      </c>
      <c r="J2658" s="265"/>
      <c r="K2658" s="265"/>
      <c r="L2658" s="265"/>
      <c r="M2658" s="265"/>
      <c r="N2658" s="265"/>
      <c r="O2658" s="265"/>
      <c r="P2658" s="265"/>
      <c r="Q2658" s="266"/>
      <c r="R2658" s="267"/>
      <c r="S2658" s="268"/>
      <c r="T2658" s="269"/>
      <c r="U2658" s="267"/>
      <c r="V2658" s="268"/>
      <c r="W2658" s="269"/>
      <c r="X2658" s="267"/>
      <c r="Y2658" s="268"/>
      <c r="Z2658" s="267">
        <f>Z2182+Z2272+Z2209+Z2434</f>
        <v>3680933.21</v>
      </c>
      <c r="AA2658" s="268"/>
      <c r="AB2658" s="268"/>
      <c r="AC2658" s="269"/>
      <c r="AD2658" s="267">
        <f t="shared" si="149"/>
        <v>3680933.21</v>
      </c>
      <c r="AE2658" s="268"/>
      <c r="AF2658" s="268"/>
      <c r="AG2658" s="269"/>
    </row>
    <row r="2659" spans="1:33" s="28" customFormat="1" ht="13.5" customHeight="1" x14ac:dyDescent="0.2">
      <c r="A2659" s="34"/>
      <c r="B2659" s="34"/>
      <c r="C2659" s="262"/>
      <c r="D2659" s="262"/>
      <c r="E2659" s="110"/>
      <c r="F2659" s="106"/>
      <c r="G2659" s="263" t="s">
        <v>1214</v>
      </c>
      <c r="H2659" s="263"/>
      <c r="I2659" s="264" t="s">
        <v>1215</v>
      </c>
      <c r="J2659" s="265"/>
      <c r="K2659" s="265"/>
      <c r="L2659" s="265"/>
      <c r="M2659" s="265"/>
      <c r="N2659" s="265"/>
      <c r="O2659" s="265"/>
      <c r="P2659" s="265"/>
      <c r="Q2659" s="266"/>
      <c r="R2659" s="267">
        <f>R2120</f>
        <v>86671000</v>
      </c>
      <c r="S2659" s="268"/>
      <c r="T2659" s="269"/>
      <c r="U2659" s="267">
        <f>U2120</f>
        <v>53760220.5</v>
      </c>
      <c r="V2659" s="268"/>
      <c r="W2659" s="269"/>
      <c r="X2659" s="267">
        <f t="shared" si="176"/>
        <v>0.6202792225773327</v>
      </c>
      <c r="Y2659" s="268"/>
      <c r="Z2659" s="267"/>
      <c r="AA2659" s="268"/>
      <c r="AB2659" s="268"/>
      <c r="AC2659" s="269"/>
      <c r="AD2659" s="267">
        <f t="shared" si="149"/>
        <v>53760220.5</v>
      </c>
      <c r="AE2659" s="268"/>
      <c r="AF2659" s="268"/>
      <c r="AG2659" s="269"/>
    </row>
    <row r="2660" spans="1:33" s="28" customFormat="1" ht="27.75" customHeight="1" x14ac:dyDescent="0.2">
      <c r="A2660" s="34"/>
      <c r="B2660" s="34"/>
      <c r="C2660" s="262"/>
      <c r="D2660" s="262"/>
      <c r="E2660" s="110"/>
      <c r="F2660" s="106"/>
      <c r="G2660" s="263" t="s">
        <v>840</v>
      </c>
      <c r="H2660" s="263"/>
      <c r="I2660" s="264" t="s">
        <v>841</v>
      </c>
      <c r="J2660" s="265"/>
      <c r="K2660" s="265"/>
      <c r="L2660" s="265"/>
      <c r="M2660" s="265"/>
      <c r="N2660" s="265"/>
      <c r="O2660" s="265"/>
      <c r="P2660" s="265"/>
      <c r="Q2660" s="266"/>
      <c r="R2660" s="267">
        <f>+R2121</f>
        <v>76426771</v>
      </c>
      <c r="S2660" s="268"/>
      <c r="T2660" s="269"/>
      <c r="U2660" s="267">
        <f>+U2121</f>
        <v>72332994.969999999</v>
      </c>
      <c r="V2660" s="268"/>
      <c r="W2660" s="269"/>
      <c r="X2660" s="1743">
        <f t="shared" si="176"/>
        <v>0.94643531348459031</v>
      </c>
      <c r="Y2660" s="1345"/>
      <c r="Z2660" s="991"/>
      <c r="AA2660" s="992"/>
      <c r="AB2660" s="992"/>
      <c r="AC2660" s="993"/>
      <c r="AD2660" s="267">
        <f t="shared" ref="AD2660:AD2677" si="180">U2660+Z2660</f>
        <v>72332994.969999999</v>
      </c>
      <c r="AE2660" s="268"/>
      <c r="AF2660" s="268"/>
      <c r="AG2660" s="269"/>
    </row>
    <row r="2661" spans="1:33" s="28" customFormat="1" ht="26.25" customHeight="1" x14ac:dyDescent="0.2">
      <c r="A2661" s="34"/>
      <c r="B2661" s="34"/>
      <c r="C2661" s="262"/>
      <c r="D2661" s="262"/>
      <c r="E2661" s="110"/>
      <c r="F2661" s="106"/>
      <c r="G2661" s="263" t="s">
        <v>1333</v>
      </c>
      <c r="H2661" s="263"/>
      <c r="I2661" s="264" t="s">
        <v>1334</v>
      </c>
      <c r="J2661" s="265"/>
      <c r="K2661" s="265"/>
      <c r="L2661" s="265"/>
      <c r="M2661" s="265"/>
      <c r="N2661" s="265"/>
      <c r="O2661" s="265"/>
      <c r="P2661" s="265"/>
      <c r="Q2661" s="266"/>
      <c r="R2661" s="267">
        <f>R2122</f>
        <v>525100</v>
      </c>
      <c r="S2661" s="268"/>
      <c r="T2661" s="269"/>
      <c r="U2661" s="267">
        <f>U2122</f>
        <v>525100</v>
      </c>
      <c r="V2661" s="268"/>
      <c r="W2661" s="269"/>
      <c r="X2661" s="1743">
        <f t="shared" si="176"/>
        <v>1</v>
      </c>
      <c r="Y2661" s="1345"/>
      <c r="Z2661" s="991"/>
      <c r="AA2661" s="992"/>
      <c r="AB2661" s="992"/>
      <c r="AC2661" s="993"/>
      <c r="AD2661" s="267">
        <f t="shared" ref="AD2661:AD2662" si="181">U2661+Z2661</f>
        <v>525100</v>
      </c>
      <c r="AE2661" s="268"/>
      <c r="AF2661" s="268"/>
      <c r="AG2661" s="269"/>
    </row>
    <row r="2662" spans="1:33" s="28" customFormat="1" ht="26.25" customHeight="1" x14ac:dyDescent="0.2">
      <c r="A2662" s="34"/>
      <c r="B2662" s="34"/>
      <c r="C2662" s="262"/>
      <c r="D2662" s="262"/>
      <c r="E2662" s="110"/>
      <c r="F2662" s="106"/>
      <c r="G2662" s="263" t="s">
        <v>1315</v>
      </c>
      <c r="H2662" s="263"/>
      <c r="I2662" s="264" t="s">
        <v>1318</v>
      </c>
      <c r="J2662" s="265"/>
      <c r="K2662" s="265"/>
      <c r="L2662" s="265"/>
      <c r="M2662" s="265"/>
      <c r="N2662" s="265"/>
      <c r="O2662" s="265"/>
      <c r="P2662" s="265"/>
      <c r="Q2662" s="266"/>
      <c r="R2662" s="267">
        <f>R2123+R2183</f>
        <v>10296608.780000001</v>
      </c>
      <c r="S2662" s="268"/>
      <c r="T2662" s="269"/>
      <c r="U2662" s="267">
        <f>U2123+U2183</f>
        <v>6392009.7800000003</v>
      </c>
      <c r="V2662" s="268"/>
      <c r="W2662" s="269"/>
      <c r="X2662" s="1743">
        <f t="shared" si="176"/>
        <v>0.62078786487603155</v>
      </c>
      <c r="Y2662" s="1345"/>
      <c r="Z2662" s="267"/>
      <c r="AA2662" s="268"/>
      <c r="AB2662" s="268"/>
      <c r="AC2662" s="269"/>
      <c r="AD2662" s="267">
        <f t="shared" si="181"/>
        <v>6392009.7800000003</v>
      </c>
      <c r="AE2662" s="268"/>
      <c r="AF2662" s="268"/>
      <c r="AG2662" s="269"/>
    </row>
    <row r="2663" spans="1:33" s="28" customFormat="1" ht="21.75" customHeight="1" x14ac:dyDescent="0.2">
      <c r="A2663" s="34"/>
      <c r="B2663" s="34"/>
      <c r="C2663" s="262"/>
      <c r="D2663" s="262"/>
      <c r="E2663" s="110"/>
      <c r="F2663" s="106"/>
      <c r="G2663" s="263" t="s">
        <v>1342</v>
      </c>
      <c r="H2663" s="263"/>
      <c r="I2663" s="264" t="s">
        <v>1344</v>
      </c>
      <c r="J2663" s="265"/>
      <c r="K2663" s="265"/>
      <c r="L2663" s="265"/>
      <c r="M2663" s="265"/>
      <c r="N2663" s="265"/>
      <c r="O2663" s="265"/>
      <c r="P2663" s="265"/>
      <c r="Q2663" s="266"/>
      <c r="R2663" s="267">
        <f>R2124+R2243</f>
        <v>8763761.8599999994</v>
      </c>
      <c r="S2663" s="268"/>
      <c r="T2663" s="269"/>
      <c r="U2663" s="267">
        <f>U2124+U2243</f>
        <v>8740856.8300000001</v>
      </c>
      <c r="V2663" s="268"/>
      <c r="W2663" s="269"/>
      <c r="X2663" s="1743">
        <f t="shared" si="176"/>
        <v>0.997386392925104</v>
      </c>
      <c r="Y2663" s="1345"/>
      <c r="Z2663" s="991"/>
      <c r="AA2663" s="992"/>
      <c r="AB2663" s="992"/>
      <c r="AC2663" s="993"/>
      <c r="AD2663" s="267">
        <f t="shared" ref="AD2663" si="182">U2663+Z2663</f>
        <v>8740856.8300000001</v>
      </c>
      <c r="AE2663" s="268"/>
      <c r="AF2663" s="268"/>
      <c r="AG2663" s="269"/>
    </row>
    <row r="2664" spans="1:33" s="28" customFormat="1" ht="13.5" customHeight="1" x14ac:dyDescent="0.2">
      <c r="A2664" s="34"/>
      <c r="B2664" s="34"/>
      <c r="C2664" s="262"/>
      <c r="D2664" s="262"/>
      <c r="E2664" s="110"/>
      <c r="F2664" s="106"/>
      <c r="G2664" s="1384"/>
      <c r="H2664" s="1384"/>
      <c r="I2664" s="1034" t="s">
        <v>754</v>
      </c>
      <c r="J2664" s="1035"/>
      <c r="K2664" s="1035"/>
      <c r="L2664" s="1035"/>
      <c r="M2664" s="1035"/>
      <c r="N2664" s="1035"/>
      <c r="O2664" s="1035"/>
      <c r="P2664" s="1035"/>
      <c r="Q2664" s="1036"/>
      <c r="R2664" s="991">
        <f>SUM(R2653:R2663)</f>
        <v>1513817716</v>
      </c>
      <c r="S2664" s="992"/>
      <c r="T2664" s="993"/>
      <c r="U2664" s="991">
        <f>SUM(U2653:U2663)</f>
        <v>1365238725.6899998</v>
      </c>
      <c r="V2664" s="992"/>
      <c r="W2664" s="993"/>
      <c r="X2664" s="1811">
        <f t="shared" si="176"/>
        <v>0.90185146551026352</v>
      </c>
      <c r="Y2664" s="1386"/>
      <c r="Z2664" s="991">
        <f>SUM(Z2654:AC2663)</f>
        <v>21735995.100000001</v>
      </c>
      <c r="AA2664" s="992"/>
      <c r="AB2664" s="992"/>
      <c r="AC2664" s="993"/>
      <c r="AD2664" s="991">
        <f t="shared" si="180"/>
        <v>1386974720.7899997</v>
      </c>
      <c r="AE2664" s="992"/>
      <c r="AF2664" s="992"/>
      <c r="AG2664" s="993"/>
    </row>
    <row r="2665" spans="1:33" s="28" customFormat="1" ht="13.5" customHeight="1" x14ac:dyDescent="0.2">
      <c r="A2665" s="34"/>
      <c r="B2665" s="34"/>
      <c r="C2665" s="262"/>
      <c r="D2665" s="262"/>
      <c r="E2665" s="110"/>
      <c r="F2665" s="106"/>
      <c r="G2665" s="1384"/>
      <c r="H2665" s="1384"/>
      <c r="I2665" s="264" t="s">
        <v>674</v>
      </c>
      <c r="J2665" s="265"/>
      <c r="K2665" s="265"/>
      <c r="L2665" s="265"/>
      <c r="M2665" s="265"/>
      <c r="N2665" s="265"/>
      <c r="O2665" s="265"/>
      <c r="P2665" s="265"/>
      <c r="Q2665" s="266"/>
      <c r="R2665" s="267"/>
      <c r="S2665" s="268"/>
      <c r="T2665" s="269"/>
      <c r="U2665" s="267"/>
      <c r="V2665" s="268"/>
      <c r="W2665" s="269"/>
      <c r="X2665" s="267"/>
      <c r="Y2665" s="268"/>
      <c r="Z2665" s="267"/>
      <c r="AA2665" s="268"/>
      <c r="AB2665" s="268"/>
      <c r="AC2665" s="269"/>
      <c r="AD2665" s="267">
        <f t="shared" si="180"/>
        <v>0</v>
      </c>
      <c r="AE2665" s="268"/>
      <c r="AF2665" s="268"/>
      <c r="AG2665" s="269"/>
    </row>
    <row r="2666" spans="1:33" s="28" customFormat="1" ht="13.5" customHeight="1" x14ac:dyDescent="0.2">
      <c r="A2666" s="102"/>
      <c r="B2666" s="102"/>
      <c r="C2666" s="262"/>
      <c r="D2666" s="262"/>
      <c r="E2666" s="110"/>
      <c r="F2666" s="106"/>
      <c r="G2666" s="263" t="s">
        <v>313</v>
      </c>
      <c r="H2666" s="263"/>
      <c r="I2666" s="264" t="s">
        <v>314</v>
      </c>
      <c r="J2666" s="265"/>
      <c r="K2666" s="265"/>
      <c r="L2666" s="265"/>
      <c r="M2666" s="265"/>
      <c r="N2666" s="265"/>
      <c r="O2666" s="265"/>
      <c r="P2666" s="265"/>
      <c r="Q2666" s="266"/>
      <c r="R2666" s="267">
        <f>R2641+R2644+R2647+R2653+R2650</f>
        <v>1198809455.48</v>
      </c>
      <c r="S2666" s="268"/>
      <c r="T2666" s="269"/>
      <c r="U2666" s="267">
        <f>U2641+U2644+U2647+U2653+U2650</f>
        <v>1089250611.4699998</v>
      </c>
      <c r="V2666" s="268"/>
      <c r="W2666" s="269"/>
      <c r="X2666" s="1743">
        <f t="shared" si="176"/>
        <v>0.90861029373001301</v>
      </c>
      <c r="Y2666" s="1345"/>
      <c r="Z2666" s="267"/>
      <c r="AA2666" s="268"/>
      <c r="AB2666" s="268"/>
      <c r="AC2666" s="269"/>
      <c r="AD2666" s="267">
        <f t="shared" si="180"/>
        <v>1089250611.4699998</v>
      </c>
      <c r="AE2666" s="268"/>
      <c r="AF2666" s="268"/>
      <c r="AG2666" s="269"/>
    </row>
    <row r="2667" spans="1:33" s="28" customFormat="1" ht="13.5" customHeight="1" x14ac:dyDescent="0.2">
      <c r="A2667" s="102"/>
      <c r="B2667" s="102"/>
      <c r="C2667" s="262"/>
      <c r="D2667" s="262"/>
      <c r="E2667" s="110"/>
      <c r="F2667" s="106"/>
      <c r="G2667" s="263" t="s">
        <v>580</v>
      </c>
      <c r="H2667" s="263"/>
      <c r="I2667" s="264" t="s">
        <v>592</v>
      </c>
      <c r="J2667" s="265"/>
      <c r="K2667" s="265"/>
      <c r="L2667" s="265"/>
      <c r="M2667" s="265"/>
      <c r="N2667" s="265"/>
      <c r="O2667" s="265"/>
      <c r="P2667" s="265"/>
      <c r="Q2667" s="266"/>
      <c r="R2667" s="267"/>
      <c r="S2667" s="268"/>
      <c r="T2667" s="269"/>
      <c r="U2667" s="267"/>
      <c r="V2667" s="268"/>
      <c r="W2667" s="269"/>
      <c r="X2667" s="267"/>
      <c r="Y2667" s="268"/>
      <c r="Z2667" s="267">
        <f>Z2654</f>
        <v>15112262.4</v>
      </c>
      <c r="AA2667" s="268"/>
      <c r="AB2667" s="268"/>
      <c r="AC2667" s="269"/>
      <c r="AD2667" s="267">
        <f t="shared" si="180"/>
        <v>15112262.4</v>
      </c>
      <c r="AE2667" s="268"/>
      <c r="AF2667" s="268"/>
      <c r="AG2667" s="269"/>
    </row>
    <row r="2668" spans="1:33" s="28" customFormat="1" ht="13.5" customHeight="1" x14ac:dyDescent="0.2">
      <c r="A2668" s="102"/>
      <c r="B2668" s="102"/>
      <c r="C2668" s="1393"/>
      <c r="D2668" s="1394"/>
      <c r="E2668" s="110"/>
      <c r="F2668" s="106"/>
      <c r="G2668" s="995" t="s">
        <v>709</v>
      </c>
      <c r="H2668" s="996"/>
      <c r="I2668" s="264" t="s">
        <v>710</v>
      </c>
      <c r="J2668" s="265"/>
      <c r="K2668" s="265"/>
      <c r="L2668" s="265"/>
      <c r="M2668" s="265"/>
      <c r="N2668" s="265"/>
      <c r="O2668" s="265"/>
      <c r="P2668" s="265"/>
      <c r="Q2668" s="265"/>
      <c r="R2668" s="267"/>
      <c r="S2668" s="268"/>
      <c r="T2668" s="269"/>
      <c r="U2668" s="267"/>
      <c r="V2668" s="268"/>
      <c r="W2668" s="269"/>
      <c r="X2668" s="268"/>
      <c r="Y2668" s="268"/>
      <c r="Z2668" s="267">
        <f>+Z2655</f>
        <v>0</v>
      </c>
      <c r="AA2668" s="268"/>
      <c r="AB2668" s="268"/>
      <c r="AC2668" s="268"/>
      <c r="AD2668" s="267">
        <f t="shared" si="180"/>
        <v>0</v>
      </c>
      <c r="AE2668" s="268"/>
      <c r="AF2668" s="268"/>
      <c r="AG2668" s="268"/>
    </row>
    <row r="2669" spans="1:33" s="28" customFormat="1" ht="13.5" customHeight="1" x14ac:dyDescent="0.2">
      <c r="A2669" s="102"/>
      <c r="B2669" s="102"/>
      <c r="C2669" s="262"/>
      <c r="D2669" s="262"/>
      <c r="E2669" s="110"/>
      <c r="F2669" s="106"/>
      <c r="G2669" s="263" t="s">
        <v>581</v>
      </c>
      <c r="H2669" s="263"/>
      <c r="I2669" s="267" t="s">
        <v>582</v>
      </c>
      <c r="J2669" s="268"/>
      <c r="K2669" s="268"/>
      <c r="L2669" s="268"/>
      <c r="M2669" s="268"/>
      <c r="N2669" s="268"/>
      <c r="O2669" s="268"/>
      <c r="P2669" s="268"/>
      <c r="Q2669" s="269"/>
      <c r="R2669" s="267"/>
      <c r="S2669" s="268"/>
      <c r="T2669" s="269"/>
      <c r="U2669" s="267"/>
      <c r="V2669" s="268"/>
      <c r="W2669" s="269"/>
      <c r="X2669" s="267"/>
      <c r="Y2669" s="268"/>
      <c r="Z2669" s="267">
        <f>Z2656</f>
        <v>1709665.17</v>
      </c>
      <c r="AA2669" s="268"/>
      <c r="AB2669" s="268"/>
      <c r="AC2669" s="269"/>
      <c r="AD2669" s="267">
        <f t="shared" si="180"/>
        <v>1709665.17</v>
      </c>
      <c r="AE2669" s="268"/>
      <c r="AF2669" s="268"/>
      <c r="AG2669" s="269"/>
    </row>
    <row r="2670" spans="1:33" s="28" customFormat="1" ht="13.5" customHeight="1" x14ac:dyDescent="0.2">
      <c r="A2670" s="102"/>
      <c r="B2670" s="102"/>
      <c r="C2670" s="262"/>
      <c r="D2670" s="262"/>
      <c r="E2670" s="110"/>
      <c r="F2670" s="106"/>
      <c r="G2670" s="263" t="s">
        <v>361</v>
      </c>
      <c r="H2670" s="263"/>
      <c r="I2670" s="264" t="s">
        <v>432</v>
      </c>
      <c r="J2670" s="265"/>
      <c r="K2670" s="265"/>
      <c r="L2670" s="265"/>
      <c r="M2670" s="265"/>
      <c r="N2670" s="265"/>
      <c r="O2670" s="265"/>
      <c r="P2670" s="265"/>
      <c r="Q2670" s="266"/>
      <c r="R2670" s="267">
        <f>R2657</f>
        <v>181077478.88</v>
      </c>
      <c r="S2670" s="268"/>
      <c r="T2670" s="269"/>
      <c r="U2670" s="267">
        <f>U2657</f>
        <v>181057744.60000002</v>
      </c>
      <c r="V2670" s="268"/>
      <c r="W2670" s="269"/>
      <c r="X2670" s="1743">
        <f t="shared" si="176"/>
        <v>0.99989101747979903</v>
      </c>
      <c r="Y2670" s="1345"/>
      <c r="Z2670" s="267">
        <f>Z2657</f>
        <v>1233134.32</v>
      </c>
      <c r="AA2670" s="268"/>
      <c r="AB2670" s="268"/>
      <c r="AC2670" s="269"/>
      <c r="AD2670" s="267">
        <f t="shared" si="180"/>
        <v>182290878.92000002</v>
      </c>
      <c r="AE2670" s="268"/>
      <c r="AF2670" s="268"/>
      <c r="AG2670" s="269"/>
    </row>
    <row r="2671" spans="1:33" s="28" customFormat="1" ht="13.5" customHeight="1" x14ac:dyDescent="0.2">
      <c r="A2671" s="102"/>
      <c r="B2671" s="102"/>
      <c r="C2671" s="262"/>
      <c r="D2671" s="262"/>
      <c r="E2671" s="110"/>
      <c r="F2671" s="106"/>
      <c r="G2671" s="263" t="s">
        <v>589</v>
      </c>
      <c r="H2671" s="263"/>
      <c r="I2671" s="264" t="s">
        <v>590</v>
      </c>
      <c r="J2671" s="265"/>
      <c r="K2671" s="265"/>
      <c r="L2671" s="265"/>
      <c r="M2671" s="265"/>
      <c r="N2671" s="265"/>
      <c r="O2671" s="265"/>
      <c r="P2671" s="265"/>
      <c r="Q2671" s="266"/>
      <c r="R2671" s="267"/>
      <c r="S2671" s="268"/>
      <c r="T2671" s="269"/>
      <c r="U2671" s="267"/>
      <c r="V2671" s="268"/>
      <c r="W2671" s="269"/>
      <c r="X2671" s="267"/>
      <c r="Y2671" s="268"/>
      <c r="Z2671" s="267">
        <f>Z2658</f>
        <v>3680933.21</v>
      </c>
      <c r="AA2671" s="268"/>
      <c r="AB2671" s="268"/>
      <c r="AC2671" s="269"/>
      <c r="AD2671" s="267">
        <f t="shared" si="180"/>
        <v>3680933.21</v>
      </c>
      <c r="AE2671" s="268"/>
      <c r="AF2671" s="268"/>
      <c r="AG2671" s="269"/>
    </row>
    <row r="2672" spans="1:33" s="28" customFormat="1" ht="13.5" customHeight="1" x14ac:dyDescent="0.2">
      <c r="A2672" s="102"/>
      <c r="B2672" s="102"/>
      <c r="C2672" s="262"/>
      <c r="D2672" s="262"/>
      <c r="E2672" s="110"/>
      <c r="F2672" s="106"/>
      <c r="G2672" s="263" t="s">
        <v>1214</v>
      </c>
      <c r="H2672" s="263"/>
      <c r="I2672" s="264" t="s">
        <v>1215</v>
      </c>
      <c r="J2672" s="265"/>
      <c r="K2672" s="265"/>
      <c r="L2672" s="265"/>
      <c r="M2672" s="265"/>
      <c r="N2672" s="265"/>
      <c r="O2672" s="265"/>
      <c r="P2672" s="265"/>
      <c r="Q2672" s="266"/>
      <c r="R2672" s="267">
        <f>R2659</f>
        <v>86671000</v>
      </c>
      <c r="S2672" s="268"/>
      <c r="T2672" s="269"/>
      <c r="U2672" s="267">
        <f>U2659</f>
        <v>53760220.5</v>
      </c>
      <c r="V2672" s="268"/>
      <c r="W2672" s="269"/>
      <c r="X2672" s="267">
        <f t="shared" ref="X2672:X2677" si="183">(U2672/R2672)</f>
        <v>0.6202792225773327</v>
      </c>
      <c r="Y2672" s="268"/>
      <c r="Z2672" s="267">
        <f>Z2659</f>
        <v>0</v>
      </c>
      <c r="AA2672" s="268"/>
      <c r="AB2672" s="268"/>
      <c r="AC2672" s="269"/>
      <c r="AD2672" s="267">
        <f t="shared" si="180"/>
        <v>53760220.5</v>
      </c>
      <c r="AE2672" s="268"/>
      <c r="AF2672" s="268"/>
      <c r="AG2672" s="269"/>
    </row>
    <row r="2673" spans="1:1005" s="28" customFormat="1" ht="27" customHeight="1" x14ac:dyDescent="0.2">
      <c r="A2673" s="108"/>
      <c r="B2673" s="108"/>
      <c r="C2673" s="262"/>
      <c r="D2673" s="262"/>
      <c r="E2673" s="110"/>
      <c r="F2673" s="106"/>
      <c r="G2673" s="263" t="s">
        <v>840</v>
      </c>
      <c r="H2673" s="263"/>
      <c r="I2673" s="264" t="s">
        <v>841</v>
      </c>
      <c r="J2673" s="265"/>
      <c r="K2673" s="265"/>
      <c r="L2673" s="265"/>
      <c r="M2673" s="265"/>
      <c r="N2673" s="265"/>
      <c r="O2673" s="265"/>
      <c r="P2673" s="265"/>
      <c r="Q2673" s="266"/>
      <c r="R2673" s="267">
        <f>+R2660</f>
        <v>76426771</v>
      </c>
      <c r="S2673" s="268"/>
      <c r="T2673" s="269"/>
      <c r="U2673" s="267">
        <f>+U2660</f>
        <v>72332994.969999999</v>
      </c>
      <c r="V2673" s="268"/>
      <c r="W2673" s="269"/>
      <c r="X2673" s="1743">
        <f t="shared" si="183"/>
        <v>0.94643531348459031</v>
      </c>
      <c r="Y2673" s="1345"/>
      <c r="Z2673" s="991"/>
      <c r="AA2673" s="992"/>
      <c r="AB2673" s="992"/>
      <c r="AC2673" s="993"/>
      <c r="AD2673" s="267">
        <f t="shared" si="180"/>
        <v>72332994.969999999</v>
      </c>
      <c r="AE2673" s="268"/>
      <c r="AF2673" s="268"/>
      <c r="AG2673" s="269"/>
    </row>
    <row r="2674" spans="1:1005" s="28" customFormat="1" ht="26.25" customHeight="1" x14ac:dyDescent="0.2">
      <c r="A2674" s="34"/>
      <c r="B2674" s="34"/>
      <c r="C2674" s="262"/>
      <c r="D2674" s="262"/>
      <c r="E2674" s="110"/>
      <c r="F2674" s="106"/>
      <c r="G2674" s="263" t="s">
        <v>1333</v>
      </c>
      <c r="H2674" s="263"/>
      <c r="I2674" s="264" t="s">
        <v>1334</v>
      </c>
      <c r="J2674" s="265"/>
      <c r="K2674" s="265"/>
      <c r="L2674" s="265"/>
      <c r="M2674" s="265"/>
      <c r="N2674" s="265"/>
      <c r="O2674" s="265"/>
      <c r="P2674" s="265"/>
      <c r="Q2674" s="266"/>
      <c r="R2674" s="267">
        <f>R2661</f>
        <v>525100</v>
      </c>
      <c r="S2674" s="268"/>
      <c r="T2674" s="269"/>
      <c r="U2674" s="267">
        <f>U2661</f>
        <v>525100</v>
      </c>
      <c r="V2674" s="268"/>
      <c r="W2674" s="269"/>
      <c r="X2674" s="1743">
        <f t="shared" si="183"/>
        <v>1</v>
      </c>
      <c r="Y2674" s="1345"/>
      <c r="Z2674" s="991"/>
      <c r="AA2674" s="992"/>
      <c r="AB2674" s="992"/>
      <c r="AC2674" s="993"/>
      <c r="AD2674" s="267">
        <f t="shared" si="180"/>
        <v>525100</v>
      </c>
      <c r="AE2674" s="268"/>
      <c r="AF2674" s="268"/>
      <c r="AG2674" s="269"/>
    </row>
    <row r="2675" spans="1:1005" s="28" customFormat="1" ht="23.25" customHeight="1" x14ac:dyDescent="0.2">
      <c r="A2675" s="34"/>
      <c r="B2675" s="34"/>
      <c r="C2675" s="262"/>
      <c r="D2675" s="262"/>
      <c r="E2675" s="110"/>
      <c r="F2675" s="106"/>
      <c r="G2675" s="263" t="s">
        <v>1315</v>
      </c>
      <c r="H2675" s="263"/>
      <c r="I2675" s="264" t="s">
        <v>841</v>
      </c>
      <c r="J2675" s="265"/>
      <c r="K2675" s="265"/>
      <c r="L2675" s="265"/>
      <c r="M2675" s="265"/>
      <c r="N2675" s="265"/>
      <c r="O2675" s="265"/>
      <c r="P2675" s="265"/>
      <c r="Q2675" s="266"/>
      <c r="R2675" s="267">
        <f>R2662</f>
        <v>10296608.780000001</v>
      </c>
      <c r="S2675" s="268"/>
      <c r="T2675" s="269"/>
      <c r="U2675" s="267">
        <f>U2662</f>
        <v>6392009.7800000003</v>
      </c>
      <c r="V2675" s="268"/>
      <c r="W2675" s="269"/>
      <c r="X2675" s="1743">
        <f t="shared" si="183"/>
        <v>0.62078786487603155</v>
      </c>
      <c r="Y2675" s="1345"/>
      <c r="Z2675" s="267"/>
      <c r="AA2675" s="268"/>
      <c r="AB2675" s="268"/>
      <c r="AC2675" s="269"/>
      <c r="AD2675" s="267">
        <f t="shared" si="180"/>
        <v>6392009.7800000003</v>
      </c>
      <c r="AE2675" s="268"/>
      <c r="AF2675" s="268"/>
      <c r="AG2675" s="269"/>
    </row>
    <row r="2676" spans="1:1005" s="28" customFormat="1" ht="15.75" customHeight="1" x14ac:dyDescent="0.2">
      <c r="A2676" s="34"/>
      <c r="B2676" s="34"/>
      <c r="C2676" s="262"/>
      <c r="D2676" s="262"/>
      <c r="E2676" s="110"/>
      <c r="F2676" s="106"/>
      <c r="G2676" s="263" t="s">
        <v>1342</v>
      </c>
      <c r="H2676" s="263"/>
      <c r="I2676" s="264" t="s">
        <v>1344</v>
      </c>
      <c r="J2676" s="265"/>
      <c r="K2676" s="265"/>
      <c r="L2676" s="265"/>
      <c r="M2676" s="265"/>
      <c r="N2676" s="265"/>
      <c r="O2676" s="265"/>
      <c r="P2676" s="265"/>
      <c r="Q2676" s="266"/>
      <c r="R2676" s="267">
        <f>R2663</f>
        <v>8763761.8599999994</v>
      </c>
      <c r="S2676" s="268"/>
      <c r="T2676" s="269"/>
      <c r="U2676" s="267">
        <f>U2663</f>
        <v>8740856.8300000001</v>
      </c>
      <c r="V2676" s="268"/>
      <c r="W2676" s="269"/>
      <c r="X2676" s="1743">
        <f t="shared" si="183"/>
        <v>0.997386392925104</v>
      </c>
      <c r="Y2676" s="1345"/>
      <c r="Z2676" s="991"/>
      <c r="AA2676" s="992"/>
      <c r="AB2676" s="992"/>
      <c r="AC2676" s="993"/>
      <c r="AD2676" s="267">
        <f t="shared" si="180"/>
        <v>8740856.8300000001</v>
      </c>
      <c r="AE2676" s="268"/>
      <c r="AF2676" s="268"/>
      <c r="AG2676" s="269"/>
    </row>
    <row r="2677" spans="1:1005" s="28" customFormat="1" ht="13.5" customHeight="1" x14ac:dyDescent="0.2">
      <c r="A2677" s="148"/>
      <c r="B2677" s="148"/>
      <c r="C2677" s="1803"/>
      <c r="D2677" s="1803"/>
      <c r="E2677" s="149"/>
      <c r="F2677" s="150"/>
      <c r="G2677" s="1804"/>
      <c r="H2677" s="1804"/>
      <c r="I2677" s="1808" t="s">
        <v>675</v>
      </c>
      <c r="J2677" s="1809"/>
      <c r="K2677" s="1809"/>
      <c r="L2677" s="1809"/>
      <c r="M2677" s="1809"/>
      <c r="N2677" s="1809"/>
      <c r="O2677" s="1809"/>
      <c r="P2677" s="1809"/>
      <c r="Q2677" s="1810"/>
      <c r="R2677" s="1799">
        <f>SUM(R2666:R2676)</f>
        <v>1562570176</v>
      </c>
      <c r="S2677" s="1800"/>
      <c r="T2677" s="1801"/>
      <c r="U2677" s="1799">
        <f>SUM(U2666:U2676)</f>
        <v>1412059538.1499996</v>
      </c>
      <c r="V2677" s="1800"/>
      <c r="W2677" s="1801"/>
      <c r="X2677" s="2132">
        <f t="shared" si="183"/>
        <v>0.90367751787296346</v>
      </c>
      <c r="Y2677" s="2133"/>
      <c r="Z2677" s="1799">
        <f>SUM(Z2667:AC2676)</f>
        <v>21735995.100000001</v>
      </c>
      <c r="AA2677" s="1800"/>
      <c r="AB2677" s="1800"/>
      <c r="AC2677" s="1801"/>
      <c r="AD2677" s="1799">
        <f t="shared" si="180"/>
        <v>1433795533.2499995</v>
      </c>
      <c r="AE2677" s="1800"/>
      <c r="AF2677" s="1800"/>
      <c r="AG2677" s="1801"/>
    </row>
    <row r="2678" spans="1:1005" s="28" customFormat="1" ht="13.5" customHeight="1" x14ac:dyDescent="0.2">
      <c r="A2678" s="170"/>
      <c r="B2678" s="170"/>
      <c r="C2678" s="184"/>
      <c r="D2678" s="184"/>
      <c r="E2678" s="170"/>
      <c r="F2678" s="185"/>
      <c r="G2678" s="170"/>
      <c r="H2678" s="170"/>
      <c r="I2678" s="142"/>
      <c r="J2678" s="142"/>
      <c r="K2678" s="142"/>
      <c r="L2678" s="142"/>
      <c r="M2678" s="142"/>
      <c r="N2678" s="142"/>
      <c r="O2678" s="142"/>
      <c r="P2678" s="142"/>
      <c r="Q2678" s="142"/>
      <c r="R2678" s="169"/>
      <c r="S2678" s="169"/>
      <c r="T2678" s="169"/>
      <c r="U2678" s="145"/>
      <c r="V2678" s="145"/>
      <c r="W2678" s="145"/>
      <c r="X2678" s="147"/>
      <c r="Y2678" s="147"/>
      <c r="Z2678" s="145"/>
      <c r="AA2678" s="145"/>
      <c r="AB2678" s="145"/>
      <c r="AC2678" s="145"/>
      <c r="AD2678" s="145"/>
      <c r="AE2678" s="145"/>
      <c r="AF2678" s="145"/>
      <c r="AG2678" s="145"/>
    </row>
    <row r="2679" spans="1:1005" ht="90" customHeight="1" x14ac:dyDescent="0.2">
      <c r="A2679" s="2232" t="s">
        <v>2337</v>
      </c>
      <c r="B2679" s="2232"/>
      <c r="C2679" s="2232"/>
      <c r="D2679" s="2232"/>
      <c r="E2679" s="2232" t="s">
        <v>199</v>
      </c>
      <c r="F2679" s="2232"/>
      <c r="G2679" s="2232" t="s">
        <v>2338</v>
      </c>
      <c r="H2679" s="2232"/>
      <c r="I2679" s="2232"/>
      <c r="J2679" s="2232" t="s">
        <v>2339</v>
      </c>
      <c r="K2679" s="2232"/>
      <c r="L2679" s="2232"/>
      <c r="M2679" s="2232" t="s">
        <v>3675</v>
      </c>
      <c r="N2679" s="2232"/>
      <c r="O2679" s="2232"/>
      <c r="P2679" s="2232" t="s">
        <v>2340</v>
      </c>
      <c r="Q2679" s="2232"/>
      <c r="R2679" s="2232"/>
      <c r="S2679" s="2232" t="s">
        <v>2341</v>
      </c>
      <c r="T2679" s="2232"/>
      <c r="U2679" s="2232"/>
      <c r="V2679" s="2232" t="s">
        <v>2342</v>
      </c>
      <c r="W2679" s="2232"/>
      <c r="X2679" s="2232"/>
      <c r="Y2679" s="2232" t="s">
        <v>2343</v>
      </c>
      <c r="Z2679" s="2232"/>
      <c r="AA2679" s="2232"/>
      <c r="AB2679" s="2232" t="s">
        <v>2344</v>
      </c>
      <c r="AC2679" s="2232"/>
      <c r="AD2679" s="2232"/>
      <c r="AE2679" s="2232" t="s">
        <v>151</v>
      </c>
      <c r="AF2679" s="2232"/>
      <c r="AG2679" s="2232"/>
      <c r="ALL2679" s="41"/>
      <c r="ALM2679" s="41"/>
      <c r="ALN2679" s="41"/>
      <c r="ALO2679" s="41"/>
      <c r="ALP2679" s="41"/>
      <c r="ALQ2679" s="41"/>
    </row>
    <row r="2680" spans="1:1005" ht="11.25" customHeight="1" x14ac:dyDescent="0.2">
      <c r="A2680" s="2233">
        <v>1</v>
      </c>
      <c r="B2680" s="2233"/>
      <c r="C2680" s="2233"/>
      <c r="D2680" s="2233"/>
      <c r="E2680" s="2233">
        <v>2</v>
      </c>
      <c r="F2680" s="2233"/>
      <c r="G2680" s="2233">
        <v>3</v>
      </c>
      <c r="H2680" s="2233"/>
      <c r="I2680" s="2233"/>
      <c r="J2680" s="2233">
        <v>4</v>
      </c>
      <c r="K2680" s="2233"/>
      <c r="L2680" s="2233"/>
      <c r="M2680" s="2233">
        <v>5</v>
      </c>
      <c r="N2680" s="2233"/>
      <c r="O2680" s="2233"/>
      <c r="P2680" s="2233">
        <v>6</v>
      </c>
      <c r="Q2680" s="2233"/>
      <c r="R2680" s="2233"/>
      <c r="S2680" s="2233">
        <v>7</v>
      </c>
      <c r="T2680" s="2233"/>
      <c r="U2680" s="2233"/>
      <c r="V2680" s="2233">
        <v>8</v>
      </c>
      <c r="W2680" s="2233"/>
      <c r="X2680" s="2233"/>
      <c r="Y2680" s="2233">
        <v>9</v>
      </c>
      <c r="Z2680" s="2233"/>
      <c r="AA2680" s="2233"/>
      <c r="AB2680" s="2233">
        <v>10</v>
      </c>
      <c r="AC2680" s="2233"/>
      <c r="AD2680" s="2233"/>
      <c r="AE2680" s="2233">
        <v>11</v>
      </c>
      <c r="AF2680" s="2233"/>
      <c r="AG2680" s="2233"/>
      <c r="ALL2680" s="41"/>
      <c r="ALM2680" s="41"/>
      <c r="ALN2680" s="41"/>
      <c r="ALO2680" s="41"/>
      <c r="ALP2680" s="41"/>
      <c r="ALQ2680" s="41"/>
    </row>
    <row r="2681" spans="1:1005" ht="65.25" customHeight="1" x14ac:dyDescent="0.2">
      <c r="A2681" s="1710" t="s">
        <v>2345</v>
      </c>
      <c r="B2681" s="1710"/>
      <c r="C2681" s="1710"/>
      <c r="D2681" s="1710"/>
      <c r="E2681" s="1710"/>
      <c r="F2681" s="1710"/>
      <c r="G2681" s="1710"/>
      <c r="H2681" s="1710"/>
      <c r="I2681" s="1710"/>
      <c r="J2681" s="1710"/>
      <c r="K2681" s="1710"/>
      <c r="L2681" s="1710"/>
      <c r="M2681" s="1710"/>
      <c r="N2681" s="1710"/>
      <c r="O2681" s="1710"/>
      <c r="P2681" s="1710"/>
      <c r="Q2681" s="1710"/>
      <c r="R2681" s="1710"/>
      <c r="S2681" s="1710"/>
      <c r="T2681" s="1710"/>
      <c r="U2681" s="1710"/>
      <c r="V2681" s="1710"/>
      <c r="W2681" s="1710"/>
      <c r="X2681" s="1710"/>
      <c r="Y2681" s="1710"/>
      <c r="Z2681" s="1710"/>
      <c r="AA2681" s="1710"/>
      <c r="AB2681" s="1710"/>
      <c r="AC2681" s="1710"/>
      <c r="AD2681" s="1710"/>
      <c r="AE2681" s="1710"/>
      <c r="AF2681" s="1710"/>
      <c r="AG2681" s="1710"/>
      <c r="ALL2681" s="41"/>
      <c r="ALM2681" s="41"/>
      <c r="ALN2681" s="41"/>
      <c r="ALO2681" s="41"/>
      <c r="ALP2681" s="41"/>
      <c r="ALQ2681" s="41"/>
    </row>
    <row r="2682" spans="1:1005" ht="77.25" customHeight="1" x14ac:dyDescent="0.2">
      <c r="A2682" s="2234" t="s">
        <v>2346</v>
      </c>
      <c r="B2682" s="2234"/>
      <c r="C2682" s="2234"/>
      <c r="D2682" s="2234"/>
      <c r="E2682" s="2235" t="s">
        <v>340</v>
      </c>
      <c r="F2682" s="2235"/>
      <c r="G2682" s="2236" t="s">
        <v>2347</v>
      </c>
      <c r="H2682" s="2236"/>
      <c r="I2682" s="2236"/>
      <c r="J2682" s="2236" t="s">
        <v>2348</v>
      </c>
      <c r="K2682" s="2236"/>
      <c r="L2682" s="2236"/>
      <c r="M2682" s="2056">
        <v>90</v>
      </c>
      <c r="N2682" s="2056"/>
      <c r="O2682" s="2056"/>
      <c r="P2682" s="2056">
        <v>92</v>
      </c>
      <c r="Q2682" s="2056"/>
      <c r="R2682" s="2056"/>
      <c r="S2682" s="2056">
        <v>93</v>
      </c>
      <c r="T2682" s="2056"/>
      <c r="U2682" s="2056"/>
      <c r="V2682" s="2056">
        <v>95</v>
      </c>
      <c r="W2682" s="2056"/>
      <c r="X2682" s="2056"/>
      <c r="Y2682" s="1798">
        <f>Y2683+Y2684</f>
        <v>18379528.280000001</v>
      </c>
      <c r="Z2682" s="1798"/>
      <c r="AA2682" s="1798"/>
      <c r="AB2682" s="1798"/>
      <c r="AC2682" s="1798"/>
      <c r="AD2682" s="1798"/>
      <c r="AE2682" s="1798">
        <f t="shared" ref="AE2682:AE2683" si="184">Y2682+AB2682</f>
        <v>18379528.280000001</v>
      </c>
      <c r="AF2682" s="1798"/>
      <c r="AG2682" s="1798"/>
      <c r="ALL2682" s="41"/>
      <c r="ALM2682" s="41"/>
      <c r="ALN2682" s="41"/>
      <c r="ALO2682" s="41"/>
      <c r="ALP2682" s="41"/>
      <c r="ALQ2682" s="41"/>
    </row>
    <row r="2683" spans="1:1005" ht="77.25" customHeight="1" x14ac:dyDescent="0.2">
      <c r="A2683" s="1802" t="s">
        <v>205</v>
      </c>
      <c r="B2683" s="1802"/>
      <c r="C2683" s="1802"/>
      <c r="D2683" s="1802"/>
      <c r="E2683" s="1821" t="s">
        <v>204</v>
      </c>
      <c r="F2683" s="1821"/>
      <c r="G2683" s="1812" t="s">
        <v>2349</v>
      </c>
      <c r="H2683" s="1812"/>
      <c r="I2683" s="1812"/>
      <c r="J2683" s="1812" t="s">
        <v>2350</v>
      </c>
      <c r="K2683" s="1812"/>
      <c r="L2683" s="1812"/>
      <c r="M2683" s="1813" t="s">
        <v>2351</v>
      </c>
      <c r="N2683" s="1813"/>
      <c r="O2683" s="1813"/>
      <c r="P2683" s="1814" t="s">
        <v>2352</v>
      </c>
      <c r="Q2683" s="1814"/>
      <c r="R2683" s="1814"/>
      <c r="S2683" s="1815" t="s">
        <v>2353</v>
      </c>
      <c r="T2683" s="1815"/>
      <c r="U2683" s="1815"/>
      <c r="V2683" s="1815" t="s">
        <v>2354</v>
      </c>
      <c r="W2683" s="1815"/>
      <c r="X2683" s="1815"/>
      <c r="Y2683" s="1805">
        <v>18379528.280000001</v>
      </c>
      <c r="Z2683" s="1805"/>
      <c r="AA2683" s="1805"/>
      <c r="AB2683" s="1805"/>
      <c r="AC2683" s="1805"/>
      <c r="AD2683" s="1805"/>
      <c r="AE2683" s="1806">
        <f t="shared" si="184"/>
        <v>18379528.280000001</v>
      </c>
      <c r="AF2683" s="1806"/>
      <c r="AG2683" s="1806"/>
      <c r="ALL2683" s="41"/>
      <c r="ALM2683" s="41"/>
      <c r="ALN2683" s="41"/>
      <c r="ALO2683" s="41"/>
      <c r="ALP2683" s="41"/>
      <c r="ALQ2683" s="41"/>
    </row>
    <row r="2684" spans="1:1005" ht="77.25" hidden="1" customHeight="1" x14ac:dyDescent="0.2">
      <c r="A2684" s="1816"/>
      <c r="B2684" s="1816"/>
      <c r="C2684" s="1816"/>
      <c r="D2684" s="1816"/>
      <c r="E2684" s="1817"/>
      <c r="F2684" s="1817"/>
      <c r="G2684" s="1818"/>
      <c r="H2684" s="1818"/>
      <c r="I2684" s="1818"/>
      <c r="J2684" s="1818"/>
      <c r="K2684" s="1818"/>
      <c r="L2684" s="1818"/>
      <c r="M2684" s="1819"/>
      <c r="N2684" s="1819"/>
      <c r="O2684" s="1819"/>
      <c r="P2684" s="1820"/>
      <c r="Q2684" s="1820"/>
      <c r="R2684" s="1820"/>
      <c r="S2684" s="1807"/>
      <c r="T2684" s="1807"/>
      <c r="U2684" s="1807"/>
      <c r="V2684" s="1807"/>
      <c r="W2684" s="1807"/>
      <c r="X2684" s="1807"/>
      <c r="Y2684" s="1805"/>
      <c r="Z2684" s="1805"/>
      <c r="AA2684" s="1805"/>
      <c r="AB2684" s="1805"/>
      <c r="AC2684" s="1805"/>
      <c r="AD2684" s="1805"/>
      <c r="AE2684" s="1806"/>
      <c r="AF2684" s="1806"/>
      <c r="AG2684" s="1806"/>
      <c r="ALL2684" s="41"/>
      <c r="ALM2684" s="41"/>
      <c r="ALN2684" s="41"/>
      <c r="ALO2684" s="41"/>
      <c r="ALP2684" s="41"/>
      <c r="ALQ2684" s="41"/>
    </row>
    <row r="2685" spans="1:1005" ht="63" customHeight="1" x14ac:dyDescent="0.2">
      <c r="A2685" s="1710" t="s">
        <v>2355</v>
      </c>
      <c r="B2685" s="1710"/>
      <c r="C2685" s="1710"/>
      <c r="D2685" s="1710"/>
      <c r="E2685" s="1710"/>
      <c r="F2685" s="1710"/>
      <c r="G2685" s="1710"/>
      <c r="H2685" s="1710"/>
      <c r="I2685" s="1710"/>
      <c r="J2685" s="1710"/>
      <c r="K2685" s="1710"/>
      <c r="L2685" s="1710"/>
      <c r="M2685" s="1710"/>
      <c r="N2685" s="1710"/>
      <c r="O2685" s="1710"/>
      <c r="P2685" s="1710"/>
      <c r="Q2685" s="1710"/>
      <c r="R2685" s="1710"/>
      <c r="S2685" s="1710"/>
      <c r="T2685" s="1710"/>
      <c r="U2685" s="1710"/>
      <c r="V2685" s="1710"/>
      <c r="W2685" s="1710"/>
      <c r="X2685" s="1710"/>
      <c r="Y2685" s="1710"/>
      <c r="Z2685" s="1710"/>
      <c r="AA2685" s="1710"/>
      <c r="AB2685" s="1710"/>
      <c r="AC2685" s="1710"/>
      <c r="AD2685" s="1710"/>
      <c r="AE2685" s="1710"/>
      <c r="AF2685" s="1710"/>
      <c r="AG2685" s="1710"/>
      <c r="ALL2685" s="41"/>
      <c r="ALM2685" s="41"/>
      <c r="ALN2685" s="41"/>
      <c r="ALO2685" s="41"/>
      <c r="ALP2685" s="41"/>
      <c r="ALQ2685" s="41"/>
    </row>
    <row r="2686" spans="1:1005" ht="77.25" customHeight="1" x14ac:dyDescent="0.2">
      <c r="A2686" s="2055" t="s">
        <v>2356</v>
      </c>
      <c r="B2686" s="2055"/>
      <c r="C2686" s="2055"/>
      <c r="D2686" s="2055"/>
      <c r="E2686" s="1821" t="s">
        <v>346</v>
      </c>
      <c r="F2686" s="1821"/>
      <c r="G2686" s="1812" t="s">
        <v>2357</v>
      </c>
      <c r="H2686" s="1812"/>
      <c r="I2686" s="1812"/>
      <c r="J2686" s="1812" t="s">
        <v>2358</v>
      </c>
      <c r="K2686" s="1812"/>
      <c r="L2686" s="1812"/>
      <c r="M2686" s="2056">
        <v>256543</v>
      </c>
      <c r="N2686" s="2056"/>
      <c r="O2686" s="2056"/>
      <c r="P2686" s="1795">
        <v>260000</v>
      </c>
      <c r="Q2686" s="1795"/>
      <c r="R2686" s="1795"/>
      <c r="S2686" s="1796">
        <v>280000</v>
      </c>
      <c r="T2686" s="1796"/>
      <c r="U2686" s="1796"/>
      <c r="V2686" s="1796">
        <v>280000</v>
      </c>
      <c r="W2686" s="1796"/>
      <c r="X2686" s="1796"/>
      <c r="Y2686" s="1797">
        <f>SUM(Y2687:Y2692)</f>
        <v>193635506.53999999</v>
      </c>
      <c r="Z2686" s="1797"/>
      <c r="AA2686" s="1797"/>
      <c r="AB2686" s="1797">
        <f>SUM(AB2687:AB2691)</f>
        <v>0</v>
      </c>
      <c r="AC2686" s="1797"/>
      <c r="AD2686" s="1797"/>
      <c r="AE2686" s="1798">
        <f t="shared" ref="AE2686:AE2692" si="185">Y2686+AB2686</f>
        <v>193635506.53999999</v>
      </c>
      <c r="AF2686" s="1798"/>
      <c r="AG2686" s="1798"/>
      <c r="ALL2686" s="41"/>
      <c r="ALM2686" s="41"/>
      <c r="ALN2686" s="41"/>
      <c r="ALO2686" s="41"/>
      <c r="ALP2686" s="41"/>
      <c r="ALQ2686" s="41"/>
    </row>
    <row r="2687" spans="1:1005" ht="77.25" customHeight="1" x14ac:dyDescent="0.2">
      <c r="A2687" s="1802" t="s">
        <v>2359</v>
      </c>
      <c r="B2687" s="1802"/>
      <c r="C2687" s="1802"/>
      <c r="D2687" s="1802"/>
      <c r="E2687" s="1821" t="s">
        <v>207</v>
      </c>
      <c r="F2687" s="1821"/>
      <c r="G2687" s="1812" t="s">
        <v>2360</v>
      </c>
      <c r="H2687" s="1812"/>
      <c r="I2687" s="1812"/>
      <c r="J2687" s="1812" t="s">
        <v>2361</v>
      </c>
      <c r="K2687" s="1812"/>
      <c r="L2687" s="1812"/>
      <c r="M2687" s="2056">
        <v>214</v>
      </c>
      <c r="N2687" s="2056"/>
      <c r="O2687" s="2056"/>
      <c r="P2687" s="1795">
        <v>180</v>
      </c>
      <c r="Q2687" s="1795"/>
      <c r="R2687" s="1795"/>
      <c r="S2687" s="1796">
        <v>100</v>
      </c>
      <c r="T2687" s="1796"/>
      <c r="U2687" s="1796"/>
      <c r="V2687" s="1796">
        <v>80</v>
      </c>
      <c r="W2687" s="1796"/>
      <c r="X2687" s="1796"/>
      <c r="Y2687" s="1805">
        <v>43377455.689999998</v>
      </c>
      <c r="Z2687" s="1805"/>
      <c r="AA2687" s="1805"/>
      <c r="AB2687" s="1805"/>
      <c r="AC2687" s="1805"/>
      <c r="AD2687" s="1805"/>
      <c r="AE2687" s="1806">
        <f t="shared" si="185"/>
        <v>43377455.689999998</v>
      </c>
      <c r="AF2687" s="1806"/>
      <c r="AG2687" s="1806"/>
      <c r="ALL2687" s="41"/>
      <c r="ALM2687" s="41"/>
      <c r="ALN2687" s="41"/>
      <c r="ALO2687" s="41"/>
      <c r="ALP2687" s="41"/>
      <c r="ALQ2687" s="41"/>
    </row>
    <row r="2688" spans="1:1005" ht="77.25" customHeight="1" x14ac:dyDescent="0.2">
      <c r="A2688" s="1802" t="s">
        <v>210</v>
      </c>
      <c r="B2688" s="1802"/>
      <c r="C2688" s="1802"/>
      <c r="D2688" s="1802"/>
      <c r="E2688" s="1821" t="s">
        <v>209</v>
      </c>
      <c r="F2688" s="1821"/>
      <c r="G2688" s="1812" t="s">
        <v>2362</v>
      </c>
      <c r="H2688" s="1812"/>
      <c r="I2688" s="1812"/>
      <c r="J2688" s="1812" t="s">
        <v>2363</v>
      </c>
      <c r="K2688" s="1812"/>
      <c r="L2688" s="1812"/>
      <c r="M2688" s="2056">
        <v>256543</v>
      </c>
      <c r="N2688" s="2056"/>
      <c r="O2688" s="2056"/>
      <c r="P2688" s="1795">
        <v>260000</v>
      </c>
      <c r="Q2688" s="1795"/>
      <c r="R2688" s="1795"/>
      <c r="S2688" s="1796">
        <v>280000</v>
      </c>
      <c r="T2688" s="1796"/>
      <c r="U2688" s="1796"/>
      <c r="V2688" s="1796">
        <v>280000</v>
      </c>
      <c r="W2688" s="1796"/>
      <c r="X2688" s="1796"/>
      <c r="Y2688" s="1805">
        <v>18338776</v>
      </c>
      <c r="Z2688" s="1805"/>
      <c r="AA2688" s="1805"/>
      <c r="AB2688" s="1805"/>
      <c r="AC2688" s="1805"/>
      <c r="AD2688" s="1805"/>
      <c r="AE2688" s="1806">
        <f t="shared" si="185"/>
        <v>18338776</v>
      </c>
      <c r="AF2688" s="1806"/>
      <c r="AG2688" s="1806"/>
      <c r="ALL2688" s="41"/>
      <c r="ALM2688" s="41"/>
      <c r="ALN2688" s="41"/>
      <c r="ALO2688" s="41"/>
      <c r="ALP2688" s="41"/>
      <c r="ALQ2688" s="41"/>
    </row>
    <row r="2689" spans="1:1005" ht="77.25" customHeight="1" x14ac:dyDescent="0.2">
      <c r="A2689" s="1802" t="s">
        <v>212</v>
      </c>
      <c r="B2689" s="1802"/>
      <c r="C2689" s="1802"/>
      <c r="D2689" s="1802"/>
      <c r="E2689" s="1821" t="s">
        <v>211</v>
      </c>
      <c r="F2689" s="1821"/>
      <c r="G2689" s="1812" t="s">
        <v>2364</v>
      </c>
      <c r="H2689" s="1812"/>
      <c r="I2689" s="1812"/>
      <c r="J2689" s="1812" t="s">
        <v>2365</v>
      </c>
      <c r="K2689" s="1812"/>
      <c r="L2689" s="1812"/>
      <c r="M2689" s="2174">
        <v>0.6</v>
      </c>
      <c r="N2689" s="2174"/>
      <c r="O2689" s="2174"/>
      <c r="P2689" s="2175">
        <v>0.7</v>
      </c>
      <c r="Q2689" s="2175"/>
      <c r="R2689" s="2175"/>
      <c r="S2689" s="2176">
        <v>0.8</v>
      </c>
      <c r="T2689" s="2176"/>
      <c r="U2689" s="2176"/>
      <c r="V2689" s="2176">
        <v>0.8</v>
      </c>
      <c r="W2689" s="2176"/>
      <c r="X2689" s="2176"/>
      <c r="Y2689" s="1805">
        <v>16007172.279999999</v>
      </c>
      <c r="Z2689" s="1805"/>
      <c r="AA2689" s="1805"/>
      <c r="AB2689" s="1805"/>
      <c r="AC2689" s="1805"/>
      <c r="AD2689" s="1805"/>
      <c r="AE2689" s="1806">
        <f t="shared" si="185"/>
        <v>16007172.279999999</v>
      </c>
      <c r="AF2689" s="1806"/>
      <c r="AG2689" s="1806"/>
      <c r="ALL2689" s="41"/>
      <c r="ALM2689" s="41"/>
      <c r="ALN2689" s="41"/>
      <c r="ALO2689" s="41"/>
      <c r="ALP2689" s="41"/>
      <c r="ALQ2689" s="41"/>
    </row>
    <row r="2690" spans="1:1005" ht="77.25" customHeight="1" x14ac:dyDescent="0.2">
      <c r="A2690" s="1802" t="s">
        <v>214</v>
      </c>
      <c r="B2690" s="1802"/>
      <c r="C2690" s="1802"/>
      <c r="D2690" s="1802"/>
      <c r="E2690" s="1821" t="s">
        <v>213</v>
      </c>
      <c r="F2690" s="1821"/>
      <c r="G2690" s="1812" t="s">
        <v>2366</v>
      </c>
      <c r="H2690" s="1812"/>
      <c r="I2690" s="1812"/>
      <c r="J2690" s="1812" t="s">
        <v>2367</v>
      </c>
      <c r="K2690" s="1812"/>
      <c r="L2690" s="1812"/>
      <c r="M2690" s="2056">
        <v>200000</v>
      </c>
      <c r="N2690" s="2056"/>
      <c r="O2690" s="2056"/>
      <c r="P2690" s="1795">
        <v>180000</v>
      </c>
      <c r="Q2690" s="1795"/>
      <c r="R2690" s="1795"/>
      <c r="S2690" s="1796">
        <v>150000</v>
      </c>
      <c r="T2690" s="1796"/>
      <c r="U2690" s="1796"/>
      <c r="V2690" s="1796">
        <v>150000</v>
      </c>
      <c r="W2690" s="1796"/>
      <c r="X2690" s="1796"/>
      <c r="Y2690" s="1805">
        <v>1905573.6</v>
      </c>
      <c r="Z2690" s="1805"/>
      <c r="AA2690" s="1805"/>
      <c r="AB2690" s="1805"/>
      <c r="AC2690" s="1805"/>
      <c r="AD2690" s="1805"/>
      <c r="AE2690" s="1806">
        <f t="shared" si="185"/>
        <v>1905573.6</v>
      </c>
      <c r="AF2690" s="1806"/>
      <c r="AG2690" s="1806"/>
      <c r="ALL2690" s="41"/>
      <c r="ALM2690" s="41"/>
      <c r="ALN2690" s="41"/>
      <c r="ALO2690" s="41"/>
      <c r="ALP2690" s="41"/>
      <c r="ALQ2690" s="41"/>
    </row>
    <row r="2691" spans="1:1005" ht="77.25" customHeight="1" x14ac:dyDescent="0.2">
      <c r="A2691" s="1816" t="s">
        <v>2368</v>
      </c>
      <c r="B2691" s="1816"/>
      <c r="C2691" s="1816"/>
      <c r="D2691" s="1816"/>
      <c r="E2691" s="1817" t="s">
        <v>920</v>
      </c>
      <c r="F2691" s="1817"/>
      <c r="G2691" s="1818" t="s">
        <v>2369</v>
      </c>
      <c r="H2691" s="1818"/>
      <c r="I2691" s="1818"/>
      <c r="J2691" s="1818" t="s">
        <v>2370</v>
      </c>
      <c r="K2691" s="1818"/>
      <c r="L2691" s="1818"/>
      <c r="M2691" s="1806">
        <v>0</v>
      </c>
      <c r="N2691" s="1806"/>
      <c r="O2691" s="1806"/>
      <c r="P2691" s="2181">
        <v>0</v>
      </c>
      <c r="Q2691" s="2181"/>
      <c r="R2691" s="2181"/>
      <c r="S2691" s="1805">
        <v>0</v>
      </c>
      <c r="T2691" s="1805"/>
      <c r="U2691" s="1805"/>
      <c r="V2691" s="1805">
        <v>0</v>
      </c>
      <c r="W2691" s="1805"/>
      <c r="X2691" s="1805"/>
      <c r="Y2691" s="1805">
        <v>6187504.1299999999</v>
      </c>
      <c r="Z2691" s="1805"/>
      <c r="AA2691" s="1805"/>
      <c r="AB2691" s="1805"/>
      <c r="AC2691" s="1805"/>
      <c r="AD2691" s="1805"/>
      <c r="AE2691" s="1806">
        <f t="shared" si="185"/>
        <v>6187504.1299999999</v>
      </c>
      <c r="AF2691" s="1806"/>
      <c r="AG2691" s="1806"/>
      <c r="ALL2691" s="41"/>
      <c r="ALM2691" s="41"/>
      <c r="ALN2691" s="41"/>
      <c r="ALO2691" s="41"/>
      <c r="ALP2691" s="41"/>
      <c r="ALQ2691" s="41"/>
    </row>
    <row r="2692" spans="1:1005" ht="77.25" customHeight="1" x14ac:dyDescent="0.2">
      <c r="A2692" s="1816" t="s">
        <v>2371</v>
      </c>
      <c r="B2692" s="1816"/>
      <c r="C2692" s="1816"/>
      <c r="D2692" s="1816"/>
      <c r="E2692" s="1817" t="s">
        <v>2372</v>
      </c>
      <c r="F2692" s="1817"/>
      <c r="G2692" s="1818"/>
      <c r="H2692" s="1818"/>
      <c r="I2692" s="1818"/>
      <c r="J2692" s="1818"/>
      <c r="K2692" s="1818"/>
      <c r="L2692" s="1818"/>
      <c r="M2692" s="1806">
        <v>0</v>
      </c>
      <c r="N2692" s="1806"/>
      <c r="O2692" s="1806"/>
      <c r="P2692" s="2181">
        <v>0</v>
      </c>
      <c r="Q2692" s="2181"/>
      <c r="R2692" s="2181"/>
      <c r="S2692" s="1805">
        <v>0</v>
      </c>
      <c r="T2692" s="1805"/>
      <c r="U2692" s="1805"/>
      <c r="V2692" s="1805">
        <v>0</v>
      </c>
      <c r="W2692" s="1805"/>
      <c r="X2692" s="1805"/>
      <c r="Y2692" s="1805">
        <v>107819024.84</v>
      </c>
      <c r="Z2692" s="1805"/>
      <c r="AA2692" s="1805"/>
      <c r="AB2692" s="1805"/>
      <c r="AC2692" s="1805"/>
      <c r="AD2692" s="1805"/>
      <c r="AE2692" s="1806">
        <f t="shared" si="185"/>
        <v>107819024.84</v>
      </c>
      <c r="AF2692" s="1806"/>
      <c r="AG2692" s="1806"/>
      <c r="ALL2692" s="41"/>
      <c r="ALM2692" s="41"/>
      <c r="ALN2692" s="41"/>
      <c r="ALO2692" s="41"/>
      <c r="ALP2692" s="41"/>
      <c r="ALQ2692" s="41"/>
    </row>
    <row r="2693" spans="1:1005" ht="67.5" customHeight="1" x14ac:dyDescent="0.2">
      <c r="A2693" s="1711" t="s">
        <v>2373</v>
      </c>
      <c r="B2693" s="1711"/>
      <c r="C2693" s="1711"/>
      <c r="D2693" s="1711"/>
      <c r="E2693" s="1711"/>
      <c r="F2693" s="1711"/>
      <c r="G2693" s="1711"/>
      <c r="H2693" s="1711"/>
      <c r="I2693" s="1711"/>
      <c r="J2693" s="1711"/>
      <c r="K2693" s="1711"/>
      <c r="L2693" s="1711"/>
      <c r="M2693" s="1711"/>
      <c r="N2693" s="1711"/>
      <c r="O2693" s="1711"/>
      <c r="P2693" s="1711"/>
      <c r="Q2693" s="1711"/>
      <c r="R2693" s="1711"/>
      <c r="S2693" s="1711"/>
      <c r="T2693" s="1711"/>
      <c r="U2693" s="1711"/>
      <c r="V2693" s="1711"/>
      <c r="W2693" s="1711"/>
      <c r="X2693" s="1711"/>
      <c r="Y2693" s="1711"/>
      <c r="Z2693" s="1711"/>
      <c r="AA2693" s="1711"/>
      <c r="AB2693" s="1711"/>
      <c r="AC2693" s="1711"/>
      <c r="AD2693" s="1711"/>
      <c r="AE2693" s="1711"/>
      <c r="AF2693" s="1711"/>
      <c r="AG2693" s="1711"/>
      <c r="ALL2693" s="41"/>
      <c r="ALM2693" s="41"/>
      <c r="ALN2693" s="41"/>
      <c r="ALO2693" s="41"/>
      <c r="ALP2693" s="41"/>
      <c r="ALQ2693" s="41"/>
    </row>
    <row r="2694" spans="1:1005" ht="77.25" customHeight="1" x14ac:dyDescent="0.2">
      <c r="A2694" s="2161" t="s">
        <v>2374</v>
      </c>
      <c r="B2694" s="2161"/>
      <c r="C2694" s="2161"/>
      <c r="D2694" s="2161"/>
      <c r="E2694" s="1821" t="s">
        <v>365</v>
      </c>
      <c r="F2694" s="1821"/>
      <c r="G2694" s="2162" t="s">
        <v>2375</v>
      </c>
      <c r="H2694" s="2163"/>
      <c r="I2694" s="2164"/>
      <c r="J2694" s="1812" t="s">
        <v>2376</v>
      </c>
      <c r="K2694" s="1812"/>
      <c r="L2694" s="1812"/>
      <c r="M2694" s="2056">
        <v>1100</v>
      </c>
      <c r="N2694" s="2056"/>
      <c r="O2694" s="2056"/>
      <c r="P2694" s="1795">
        <v>1050</v>
      </c>
      <c r="Q2694" s="1795"/>
      <c r="R2694" s="1795"/>
      <c r="S2694" s="1796">
        <v>1000</v>
      </c>
      <c r="T2694" s="1796"/>
      <c r="U2694" s="1796"/>
      <c r="V2694" s="1796">
        <v>950</v>
      </c>
      <c r="W2694" s="1796"/>
      <c r="X2694" s="1796"/>
      <c r="Y2694" s="2168">
        <f>SUM(Y2696:Y2699)</f>
        <v>24370599.68</v>
      </c>
      <c r="Z2694" s="2168"/>
      <c r="AA2694" s="2168"/>
      <c r="AB2694" s="2168">
        <f>SUM(AB2696:AB2698)</f>
        <v>1007.45</v>
      </c>
      <c r="AC2694" s="2168"/>
      <c r="AD2694" s="2168"/>
      <c r="AE2694" s="2169">
        <f t="shared" ref="AE2694:AE2699" si="186">Y2694+AB2694</f>
        <v>24371607.129999999</v>
      </c>
      <c r="AF2694" s="2169"/>
      <c r="AG2694" s="2169"/>
      <c r="ALL2694" s="41"/>
      <c r="ALM2694" s="41"/>
      <c r="ALN2694" s="41"/>
      <c r="ALO2694" s="41"/>
      <c r="ALP2694" s="41"/>
      <c r="ALQ2694" s="41"/>
    </row>
    <row r="2695" spans="1:1005" ht="77.25" customHeight="1" x14ac:dyDescent="0.2">
      <c r="A2695" s="2161"/>
      <c r="B2695" s="2161"/>
      <c r="C2695" s="2161"/>
      <c r="D2695" s="2161"/>
      <c r="E2695" s="1821"/>
      <c r="F2695" s="1821"/>
      <c r="G2695" s="2165"/>
      <c r="H2695" s="2166"/>
      <c r="I2695" s="2167"/>
      <c r="J2695" s="1812" t="s">
        <v>2377</v>
      </c>
      <c r="K2695" s="1812"/>
      <c r="L2695" s="1812"/>
      <c r="M2695" s="2170">
        <v>600</v>
      </c>
      <c r="N2695" s="2170"/>
      <c r="O2695" s="2170"/>
      <c r="P2695" s="2171">
        <v>575</v>
      </c>
      <c r="Q2695" s="2171"/>
      <c r="R2695" s="2171"/>
      <c r="S2695" s="2172">
        <v>550</v>
      </c>
      <c r="T2695" s="2172"/>
      <c r="U2695" s="2172"/>
      <c r="V2695" s="2172">
        <v>525</v>
      </c>
      <c r="W2695" s="2172"/>
      <c r="X2695" s="2172"/>
      <c r="Y2695" s="2168"/>
      <c r="Z2695" s="2168"/>
      <c r="AA2695" s="2168"/>
      <c r="AB2695" s="2168"/>
      <c r="AC2695" s="2168"/>
      <c r="AD2695" s="2168"/>
      <c r="AE2695" s="2169"/>
      <c r="AF2695" s="2169"/>
      <c r="AG2695" s="2169"/>
      <c r="ALL2695" s="41"/>
      <c r="ALM2695" s="41"/>
      <c r="ALN2695" s="41"/>
      <c r="ALO2695" s="41"/>
      <c r="ALP2695" s="41"/>
      <c r="ALQ2695" s="41"/>
    </row>
    <row r="2696" spans="1:1005" ht="77.25" customHeight="1" x14ac:dyDescent="0.2">
      <c r="A2696" s="2173" t="s">
        <v>217</v>
      </c>
      <c r="B2696" s="2173"/>
      <c r="C2696" s="2173"/>
      <c r="D2696" s="2173"/>
      <c r="E2696" s="1821" t="s">
        <v>216</v>
      </c>
      <c r="F2696" s="1821"/>
      <c r="G2696" s="2074" t="s">
        <v>2378</v>
      </c>
      <c r="H2696" s="2074"/>
      <c r="I2696" s="2074"/>
      <c r="J2696" s="1812" t="s">
        <v>2379</v>
      </c>
      <c r="K2696" s="1812"/>
      <c r="L2696" s="1812"/>
      <c r="M2696" s="2174">
        <v>0.3</v>
      </c>
      <c r="N2696" s="2174"/>
      <c r="O2696" s="2174"/>
      <c r="P2696" s="2175">
        <v>0.4</v>
      </c>
      <c r="Q2696" s="2175"/>
      <c r="R2696" s="2175"/>
      <c r="S2696" s="2176">
        <v>0.5</v>
      </c>
      <c r="T2696" s="2176"/>
      <c r="U2696" s="2176"/>
      <c r="V2696" s="2176">
        <v>0.5</v>
      </c>
      <c r="W2696" s="2176"/>
      <c r="X2696" s="2176"/>
      <c r="Y2696" s="2177">
        <v>13779985.42</v>
      </c>
      <c r="Z2696" s="2177"/>
      <c r="AA2696" s="2177"/>
      <c r="AB2696" s="2177">
        <v>1007.45</v>
      </c>
      <c r="AC2696" s="2177"/>
      <c r="AD2696" s="2177"/>
      <c r="AE2696" s="2182">
        <f t="shared" si="186"/>
        <v>13780992.869999999</v>
      </c>
      <c r="AF2696" s="2182"/>
      <c r="AG2696" s="2182"/>
      <c r="ALL2696" s="41"/>
      <c r="ALM2696" s="41"/>
      <c r="ALN2696" s="41"/>
      <c r="ALO2696" s="41"/>
      <c r="ALP2696" s="41"/>
      <c r="ALQ2696" s="41"/>
    </row>
    <row r="2697" spans="1:1005" ht="77.25" customHeight="1" x14ac:dyDescent="0.2">
      <c r="A2697" s="2173"/>
      <c r="B2697" s="2173"/>
      <c r="C2697" s="2173"/>
      <c r="D2697" s="2173"/>
      <c r="E2697" s="1821"/>
      <c r="F2697" s="1821"/>
      <c r="G2697" s="2074"/>
      <c r="H2697" s="2074"/>
      <c r="I2697" s="2074"/>
      <c r="J2697" s="2074" t="s">
        <v>2380</v>
      </c>
      <c r="K2697" s="2074"/>
      <c r="L2697" s="2074"/>
      <c r="M2697" s="2237">
        <v>0.4</v>
      </c>
      <c r="N2697" s="2237"/>
      <c r="O2697" s="2237"/>
      <c r="P2697" s="2238">
        <v>0.45</v>
      </c>
      <c r="Q2697" s="2238"/>
      <c r="R2697" s="2238"/>
      <c r="S2697" s="2178">
        <v>0.5</v>
      </c>
      <c r="T2697" s="2178"/>
      <c r="U2697" s="2178"/>
      <c r="V2697" s="2178">
        <v>0.5</v>
      </c>
      <c r="W2697" s="2178"/>
      <c r="X2697" s="2178"/>
      <c r="Y2697" s="2177"/>
      <c r="Z2697" s="2177"/>
      <c r="AA2697" s="2177"/>
      <c r="AB2697" s="2177"/>
      <c r="AC2697" s="2177"/>
      <c r="AD2697" s="2177"/>
      <c r="AE2697" s="2182"/>
      <c r="AF2697" s="2182"/>
      <c r="AG2697" s="2182"/>
      <c r="ALL2697" s="41"/>
      <c r="ALM2697" s="41"/>
      <c r="ALN2697" s="41"/>
      <c r="ALO2697" s="41"/>
      <c r="ALP2697" s="41"/>
      <c r="ALQ2697" s="41"/>
    </row>
    <row r="2698" spans="1:1005" ht="77.25" customHeight="1" x14ac:dyDescent="0.2">
      <c r="A2698" s="1802" t="s">
        <v>219</v>
      </c>
      <c r="B2698" s="1802"/>
      <c r="C2698" s="1802"/>
      <c r="D2698" s="1802"/>
      <c r="E2698" s="1821" t="s">
        <v>218</v>
      </c>
      <c r="F2698" s="1821"/>
      <c r="G2698" s="1812" t="s">
        <v>2381</v>
      </c>
      <c r="H2698" s="1812"/>
      <c r="I2698" s="1812"/>
      <c r="J2698" s="1812" t="s">
        <v>2382</v>
      </c>
      <c r="K2698" s="1812"/>
      <c r="L2698" s="1812"/>
      <c r="M2698" s="2056">
        <v>25</v>
      </c>
      <c r="N2698" s="2056"/>
      <c r="O2698" s="2056"/>
      <c r="P2698" s="1795">
        <v>50</v>
      </c>
      <c r="Q2698" s="1795"/>
      <c r="R2698" s="1795"/>
      <c r="S2698" s="1796">
        <v>80</v>
      </c>
      <c r="T2698" s="1796"/>
      <c r="U2698" s="1796"/>
      <c r="V2698" s="1796">
        <v>100</v>
      </c>
      <c r="W2698" s="1796"/>
      <c r="X2698" s="1796"/>
      <c r="Y2698" s="1805">
        <v>4770841.5999999996</v>
      </c>
      <c r="Z2698" s="1805"/>
      <c r="AA2698" s="1805"/>
      <c r="AB2698" s="1805"/>
      <c r="AC2698" s="1805"/>
      <c r="AD2698" s="1805"/>
      <c r="AE2698" s="1806">
        <f t="shared" si="186"/>
        <v>4770841.5999999996</v>
      </c>
      <c r="AF2698" s="1806"/>
      <c r="AG2698" s="1806"/>
      <c r="ALL2698" s="41"/>
      <c r="ALM2698" s="41"/>
      <c r="ALN2698" s="41"/>
      <c r="ALO2698" s="41"/>
      <c r="ALP2698" s="41"/>
      <c r="ALQ2698" s="41"/>
    </row>
    <row r="2699" spans="1:1005" ht="77.25" customHeight="1" x14ac:dyDescent="0.2">
      <c r="A2699" s="1802" t="s">
        <v>2383</v>
      </c>
      <c r="B2699" s="1802"/>
      <c r="C2699" s="1802"/>
      <c r="D2699" s="1802"/>
      <c r="E2699" s="1821" t="s">
        <v>1255</v>
      </c>
      <c r="F2699" s="1821"/>
      <c r="G2699" s="1812" t="s">
        <v>2384</v>
      </c>
      <c r="H2699" s="1812"/>
      <c r="I2699" s="1812"/>
      <c r="J2699" s="1812" t="s">
        <v>2385</v>
      </c>
      <c r="K2699" s="1812"/>
      <c r="L2699" s="1812"/>
      <c r="M2699" s="2056"/>
      <c r="N2699" s="2056"/>
      <c r="O2699" s="2056"/>
      <c r="P2699" s="1795"/>
      <c r="Q2699" s="1795"/>
      <c r="R2699" s="1795"/>
      <c r="S2699" s="1796"/>
      <c r="T2699" s="1796"/>
      <c r="U2699" s="1796"/>
      <c r="V2699" s="1796"/>
      <c r="W2699" s="1796"/>
      <c r="X2699" s="1796"/>
      <c r="Y2699" s="1805">
        <v>5819772.6600000001</v>
      </c>
      <c r="Z2699" s="1805"/>
      <c r="AA2699" s="1805"/>
      <c r="AB2699" s="1805"/>
      <c r="AC2699" s="1805"/>
      <c r="AD2699" s="1805"/>
      <c r="AE2699" s="1806">
        <f t="shared" si="186"/>
        <v>5819772.6600000001</v>
      </c>
      <c r="AF2699" s="1806"/>
      <c r="AG2699" s="1806"/>
      <c r="ALL2699" s="41"/>
      <c r="ALM2699" s="41"/>
      <c r="ALN2699" s="41"/>
      <c r="ALO2699" s="41"/>
      <c r="ALP2699" s="41"/>
      <c r="ALQ2699" s="41"/>
    </row>
    <row r="2700" spans="1:1005" ht="35.25" customHeight="1" x14ac:dyDescent="0.2">
      <c r="A2700" s="2179" t="s">
        <v>2386</v>
      </c>
      <c r="B2700" s="2180"/>
      <c r="C2700" s="2180"/>
      <c r="D2700" s="2180"/>
      <c r="E2700" s="2180"/>
      <c r="F2700" s="2180"/>
      <c r="G2700" s="2180"/>
      <c r="H2700" s="2180"/>
      <c r="I2700" s="2180"/>
      <c r="J2700" s="2180"/>
      <c r="K2700" s="2180"/>
      <c r="L2700" s="2180"/>
      <c r="M2700" s="2180"/>
      <c r="N2700" s="2180"/>
      <c r="O2700" s="2180"/>
      <c r="P2700" s="2180"/>
      <c r="Q2700" s="2180"/>
      <c r="R2700" s="2180"/>
      <c r="S2700" s="2180"/>
      <c r="T2700" s="2180"/>
      <c r="U2700" s="2180"/>
      <c r="V2700" s="2180"/>
      <c r="W2700" s="2180"/>
      <c r="X2700" s="2180"/>
      <c r="Y2700" s="2180"/>
      <c r="Z2700" s="2180"/>
      <c r="AA2700" s="2180"/>
      <c r="AB2700" s="2180"/>
      <c r="AC2700" s="2180"/>
      <c r="AD2700" s="2180"/>
      <c r="AE2700" s="2180"/>
      <c r="AF2700" s="2180"/>
      <c r="AG2700" s="2180"/>
      <c r="ALL2700" s="41"/>
      <c r="ALM2700" s="41"/>
      <c r="ALN2700" s="41"/>
      <c r="ALO2700" s="41"/>
      <c r="ALP2700" s="41"/>
      <c r="ALQ2700" s="41"/>
    </row>
    <row r="2701" spans="1:1005" ht="77.25" customHeight="1" x14ac:dyDescent="0.2">
      <c r="A2701" s="2055" t="s">
        <v>2387</v>
      </c>
      <c r="B2701" s="2055"/>
      <c r="C2701" s="2055"/>
      <c r="D2701" s="2055"/>
      <c r="E2701" s="1821" t="s">
        <v>380</v>
      </c>
      <c r="F2701" s="1821"/>
      <c r="G2701" s="1812" t="s">
        <v>2388</v>
      </c>
      <c r="H2701" s="1812"/>
      <c r="I2701" s="1812"/>
      <c r="J2701" s="1812" t="s">
        <v>2389</v>
      </c>
      <c r="K2701" s="1812"/>
      <c r="L2701" s="1812"/>
      <c r="M2701" s="2056">
        <v>5500000</v>
      </c>
      <c r="N2701" s="2056"/>
      <c r="O2701" s="2056"/>
      <c r="P2701" s="1795">
        <v>6000000</v>
      </c>
      <c r="Q2701" s="1795"/>
      <c r="R2701" s="1795"/>
      <c r="S2701" s="1796">
        <v>6500000</v>
      </c>
      <c r="T2701" s="1796"/>
      <c r="U2701" s="1796"/>
      <c r="V2701" s="1796">
        <v>7000000</v>
      </c>
      <c r="W2701" s="1796"/>
      <c r="X2701" s="1796"/>
      <c r="Y2701" s="1797">
        <f>SUM(Y2702:Y2705)</f>
        <v>49917631.439999998</v>
      </c>
      <c r="Z2701" s="1797"/>
      <c r="AA2701" s="1797"/>
      <c r="AB2701" s="1797">
        <f>SUM(AB2702:AB2703)</f>
        <v>0</v>
      </c>
      <c r="AC2701" s="1797"/>
      <c r="AD2701" s="1797"/>
      <c r="AE2701" s="1798">
        <f t="shared" ref="AE2701:AE2704" si="187">Y2701+AB2701</f>
        <v>49917631.439999998</v>
      </c>
      <c r="AF2701" s="1798"/>
      <c r="AG2701" s="1798"/>
      <c r="ALL2701" s="41"/>
      <c r="ALM2701" s="41"/>
      <c r="ALN2701" s="41"/>
      <c r="ALO2701" s="41"/>
      <c r="ALP2701" s="41"/>
      <c r="ALQ2701" s="41"/>
    </row>
    <row r="2702" spans="1:1005" ht="77.25" customHeight="1" x14ac:dyDescent="0.2">
      <c r="A2702" s="2073" t="s">
        <v>222</v>
      </c>
      <c r="B2702" s="2073"/>
      <c r="C2702" s="2073"/>
      <c r="D2702" s="2073"/>
      <c r="E2702" s="1821" t="s">
        <v>221</v>
      </c>
      <c r="F2702" s="1821"/>
      <c r="G2702" s="2074" t="s">
        <v>2390</v>
      </c>
      <c r="H2702" s="2074"/>
      <c r="I2702" s="2074"/>
      <c r="J2702" s="2074" t="s">
        <v>2391</v>
      </c>
      <c r="K2702" s="2074"/>
      <c r="L2702" s="2074"/>
      <c r="M2702" s="2056">
        <v>200</v>
      </c>
      <c r="N2702" s="2056"/>
      <c r="O2702" s="2056"/>
      <c r="P2702" s="1795">
        <v>250</v>
      </c>
      <c r="Q2702" s="1795"/>
      <c r="R2702" s="1795"/>
      <c r="S2702" s="1796">
        <v>300</v>
      </c>
      <c r="T2702" s="1796"/>
      <c r="U2702" s="1796"/>
      <c r="V2702" s="1796">
        <v>300</v>
      </c>
      <c r="W2702" s="1796"/>
      <c r="X2702" s="1796"/>
      <c r="Y2702" s="1805">
        <v>9584138.1999999993</v>
      </c>
      <c r="Z2702" s="1805"/>
      <c r="AA2702" s="1805"/>
      <c r="AB2702" s="1805"/>
      <c r="AC2702" s="1805"/>
      <c r="AD2702" s="1805"/>
      <c r="AE2702" s="1806">
        <f t="shared" si="187"/>
        <v>9584138.1999999993</v>
      </c>
      <c r="AF2702" s="1806"/>
      <c r="AG2702" s="1806"/>
      <c r="ALL2702" s="41"/>
      <c r="ALM2702" s="41"/>
      <c r="ALN2702" s="41"/>
      <c r="ALO2702" s="41"/>
      <c r="ALP2702" s="41"/>
      <c r="ALQ2702" s="41"/>
    </row>
    <row r="2703" spans="1:1005" ht="77.25" customHeight="1" x14ac:dyDescent="0.2">
      <c r="A2703" s="2073" t="s">
        <v>224</v>
      </c>
      <c r="B2703" s="2073"/>
      <c r="C2703" s="2073"/>
      <c r="D2703" s="2073"/>
      <c r="E2703" s="1821" t="s">
        <v>223</v>
      </c>
      <c r="F2703" s="1821"/>
      <c r="G2703" s="2074" t="s">
        <v>2392</v>
      </c>
      <c r="H2703" s="2074"/>
      <c r="I2703" s="2074"/>
      <c r="J2703" s="2074" t="s">
        <v>2393</v>
      </c>
      <c r="K2703" s="2074"/>
      <c r="L2703" s="2074"/>
      <c r="M2703" s="2056">
        <v>1000</v>
      </c>
      <c r="N2703" s="2056"/>
      <c r="O2703" s="2056"/>
      <c r="P2703" s="1795">
        <v>3000</v>
      </c>
      <c r="Q2703" s="1795"/>
      <c r="R2703" s="1795"/>
      <c r="S2703" s="1796">
        <v>3000</v>
      </c>
      <c r="T2703" s="1796"/>
      <c r="U2703" s="1796"/>
      <c r="V2703" s="1796">
        <v>3000</v>
      </c>
      <c r="W2703" s="1796"/>
      <c r="X2703" s="1796"/>
      <c r="Y2703" s="1805">
        <v>9746600</v>
      </c>
      <c r="Z2703" s="1805"/>
      <c r="AA2703" s="1805"/>
      <c r="AB2703" s="1805"/>
      <c r="AC2703" s="1805"/>
      <c r="AD2703" s="1805"/>
      <c r="AE2703" s="1806">
        <f t="shared" si="187"/>
        <v>9746600</v>
      </c>
      <c r="AF2703" s="1806"/>
      <c r="AG2703" s="1806"/>
      <c r="ALL2703" s="41"/>
      <c r="ALM2703" s="41"/>
      <c r="ALN2703" s="41"/>
      <c r="ALO2703" s="41"/>
      <c r="ALP2703" s="41"/>
      <c r="ALQ2703" s="41"/>
    </row>
    <row r="2704" spans="1:1005" ht="83.25" customHeight="1" x14ac:dyDescent="0.2">
      <c r="A2704" s="2073" t="s">
        <v>2394</v>
      </c>
      <c r="B2704" s="2073"/>
      <c r="C2704" s="2073"/>
      <c r="D2704" s="2073"/>
      <c r="E2704" s="1821" t="s">
        <v>1253</v>
      </c>
      <c r="F2704" s="1821"/>
      <c r="G2704" s="2074" t="s">
        <v>2395</v>
      </c>
      <c r="H2704" s="2074"/>
      <c r="I2704" s="2074"/>
      <c r="J2704" s="2074" t="s">
        <v>2396</v>
      </c>
      <c r="K2704" s="2074"/>
      <c r="L2704" s="2074"/>
      <c r="M2704" s="2056"/>
      <c r="N2704" s="2056"/>
      <c r="O2704" s="2056"/>
      <c r="P2704" s="1795"/>
      <c r="Q2704" s="1795"/>
      <c r="R2704" s="1795"/>
      <c r="S2704" s="1796"/>
      <c r="T2704" s="1796"/>
      <c r="U2704" s="1796"/>
      <c r="V2704" s="1796"/>
      <c r="W2704" s="1796"/>
      <c r="X2704" s="1796"/>
      <c r="Y2704" s="1805">
        <v>10768893.24</v>
      </c>
      <c r="Z2704" s="1805"/>
      <c r="AA2704" s="1805"/>
      <c r="AB2704" s="1805"/>
      <c r="AC2704" s="1805"/>
      <c r="AD2704" s="1805"/>
      <c r="AE2704" s="1806">
        <f t="shared" si="187"/>
        <v>10768893.24</v>
      </c>
      <c r="AF2704" s="1806"/>
      <c r="AG2704" s="1806"/>
      <c r="ALL2704" s="41"/>
      <c r="ALM2704" s="41"/>
      <c r="ALN2704" s="41"/>
      <c r="ALO2704" s="41"/>
      <c r="ALP2704" s="41"/>
      <c r="ALQ2704" s="41"/>
    </row>
    <row r="2705" spans="1:1005" ht="83.25" customHeight="1" x14ac:dyDescent="0.2">
      <c r="A2705" s="2073" t="s">
        <v>2631</v>
      </c>
      <c r="B2705" s="2073"/>
      <c r="C2705" s="2073"/>
      <c r="D2705" s="2073"/>
      <c r="E2705" s="1821" t="s">
        <v>1382</v>
      </c>
      <c r="F2705" s="1821"/>
      <c r="G2705" s="2074" t="s">
        <v>2395</v>
      </c>
      <c r="H2705" s="2074"/>
      <c r="I2705" s="2074"/>
      <c r="J2705" s="2074" t="s">
        <v>2396</v>
      </c>
      <c r="K2705" s="2074"/>
      <c r="L2705" s="2074"/>
      <c r="M2705" s="2056"/>
      <c r="N2705" s="2056"/>
      <c r="O2705" s="2056"/>
      <c r="P2705" s="1795"/>
      <c r="Q2705" s="1795"/>
      <c r="R2705" s="1795"/>
      <c r="S2705" s="1796"/>
      <c r="T2705" s="1796"/>
      <c r="U2705" s="1796"/>
      <c r="V2705" s="1796"/>
      <c r="W2705" s="1796"/>
      <c r="X2705" s="1796"/>
      <c r="Y2705" s="1805">
        <v>19818000</v>
      </c>
      <c r="Z2705" s="1805"/>
      <c r="AA2705" s="1805"/>
      <c r="AB2705" s="1805"/>
      <c r="AC2705" s="1805"/>
      <c r="AD2705" s="1805"/>
      <c r="AE2705" s="1806">
        <f t="shared" ref="AE2705" si="188">Y2705+AB2705</f>
        <v>19818000</v>
      </c>
      <c r="AF2705" s="1806"/>
      <c r="AG2705" s="1806"/>
      <c r="ALL2705" s="41"/>
      <c r="ALM2705" s="41"/>
      <c r="ALN2705" s="41"/>
      <c r="ALO2705" s="41"/>
      <c r="ALP2705" s="41"/>
      <c r="ALQ2705" s="41"/>
    </row>
    <row r="2706" spans="1:1005" ht="116.25" customHeight="1" x14ac:dyDescent="0.2">
      <c r="A2706" s="1710" t="s">
        <v>2397</v>
      </c>
      <c r="B2706" s="1711"/>
      <c r="C2706" s="1711"/>
      <c r="D2706" s="1711"/>
      <c r="E2706" s="1711"/>
      <c r="F2706" s="1711"/>
      <c r="G2706" s="1711"/>
      <c r="H2706" s="1711"/>
      <c r="I2706" s="1711"/>
      <c r="J2706" s="1711"/>
      <c r="K2706" s="1711"/>
      <c r="L2706" s="1711"/>
      <c r="M2706" s="1711"/>
      <c r="N2706" s="1711"/>
      <c r="O2706" s="1711"/>
      <c r="P2706" s="1711"/>
      <c r="Q2706" s="1711"/>
      <c r="R2706" s="1711"/>
      <c r="S2706" s="1711"/>
      <c r="T2706" s="1711"/>
      <c r="U2706" s="1711"/>
      <c r="V2706" s="1711"/>
      <c r="W2706" s="1711"/>
      <c r="X2706" s="1711"/>
      <c r="Y2706" s="1711"/>
      <c r="Z2706" s="1711"/>
      <c r="AA2706" s="1711"/>
      <c r="AB2706" s="1711"/>
      <c r="AC2706" s="1711"/>
      <c r="AD2706" s="1711"/>
      <c r="AE2706" s="1711"/>
      <c r="AF2706" s="1711"/>
      <c r="AG2706" s="1711"/>
      <c r="ALL2706" s="41"/>
      <c r="ALM2706" s="41"/>
      <c r="ALN2706" s="41"/>
      <c r="ALO2706" s="41"/>
      <c r="ALP2706" s="41"/>
      <c r="ALQ2706" s="41"/>
    </row>
    <row r="2707" spans="1:1005" ht="77.25" customHeight="1" x14ac:dyDescent="0.2">
      <c r="A2707" s="2055" t="s">
        <v>2398</v>
      </c>
      <c r="B2707" s="2055"/>
      <c r="C2707" s="2055"/>
      <c r="D2707" s="2055"/>
      <c r="E2707" s="1821" t="s">
        <v>225</v>
      </c>
      <c r="F2707" s="1821"/>
      <c r="G2707" s="1812" t="s">
        <v>2399</v>
      </c>
      <c r="H2707" s="1812"/>
      <c r="I2707" s="1812"/>
      <c r="J2707" s="1812" t="s">
        <v>2400</v>
      </c>
      <c r="K2707" s="1812"/>
      <c r="L2707" s="1812"/>
      <c r="M2707" s="2174">
        <v>0.85</v>
      </c>
      <c r="N2707" s="2174"/>
      <c r="O2707" s="2174"/>
      <c r="P2707" s="2175">
        <v>0.9</v>
      </c>
      <c r="Q2707" s="2175"/>
      <c r="R2707" s="2175"/>
      <c r="S2707" s="2176">
        <v>0.95</v>
      </c>
      <c r="T2707" s="2176"/>
      <c r="U2707" s="2176"/>
      <c r="V2707" s="2176">
        <v>0.95</v>
      </c>
      <c r="W2707" s="2176"/>
      <c r="X2707" s="2176"/>
      <c r="Y2707" s="1797">
        <f>SUM(Y2708:Y2709)</f>
        <v>21825149.600000001</v>
      </c>
      <c r="Z2707" s="1797"/>
      <c r="AA2707" s="1797"/>
      <c r="AB2707" s="1797"/>
      <c r="AC2707" s="1797"/>
      <c r="AD2707" s="1797"/>
      <c r="AE2707" s="1798">
        <f t="shared" ref="AE2707:AE2709" si="189">Y2707+AB2707</f>
        <v>21825149.600000001</v>
      </c>
      <c r="AF2707" s="1798"/>
      <c r="AG2707" s="1798"/>
      <c r="ALL2707" s="41"/>
      <c r="ALM2707" s="41"/>
      <c r="ALN2707" s="41"/>
      <c r="ALO2707" s="41"/>
      <c r="ALP2707" s="41"/>
      <c r="ALQ2707" s="41"/>
    </row>
    <row r="2708" spans="1:1005" ht="77.25" customHeight="1" x14ac:dyDescent="0.2">
      <c r="A2708" s="1802" t="s">
        <v>228</v>
      </c>
      <c r="B2708" s="1802"/>
      <c r="C2708" s="1802"/>
      <c r="D2708" s="1802"/>
      <c r="E2708" s="1821" t="s">
        <v>227</v>
      </c>
      <c r="F2708" s="1821"/>
      <c r="G2708" s="1812" t="s">
        <v>2401</v>
      </c>
      <c r="H2708" s="1812"/>
      <c r="I2708" s="1812"/>
      <c r="J2708" s="1812" t="s">
        <v>2402</v>
      </c>
      <c r="K2708" s="1812"/>
      <c r="L2708" s="1812"/>
      <c r="M2708" s="2239">
        <v>50</v>
      </c>
      <c r="N2708" s="2239"/>
      <c r="O2708" s="2239"/>
      <c r="P2708" s="2240">
        <v>80</v>
      </c>
      <c r="Q2708" s="2240"/>
      <c r="R2708" s="2240"/>
      <c r="S2708" s="2241">
        <v>100</v>
      </c>
      <c r="T2708" s="2241"/>
      <c r="U2708" s="2241"/>
      <c r="V2708" s="2241">
        <v>150</v>
      </c>
      <c r="W2708" s="2241"/>
      <c r="X2708" s="2241"/>
      <c r="Y2708" s="1805">
        <v>13647583.41</v>
      </c>
      <c r="Z2708" s="1805"/>
      <c r="AA2708" s="1805"/>
      <c r="AB2708" s="1805"/>
      <c r="AC2708" s="1805"/>
      <c r="AD2708" s="1805"/>
      <c r="AE2708" s="1806">
        <f t="shared" si="189"/>
        <v>13647583.41</v>
      </c>
      <c r="AF2708" s="1806"/>
      <c r="AG2708" s="1806"/>
      <c r="ALL2708" s="41"/>
      <c r="ALM2708" s="41"/>
      <c r="ALN2708" s="41"/>
      <c r="ALO2708" s="41"/>
      <c r="ALP2708" s="41"/>
      <c r="ALQ2708" s="41"/>
    </row>
    <row r="2709" spans="1:1005" ht="111.75" customHeight="1" x14ac:dyDescent="0.2">
      <c r="A2709" s="1802" t="s">
        <v>230</v>
      </c>
      <c r="B2709" s="1802"/>
      <c r="C2709" s="1802"/>
      <c r="D2709" s="1802"/>
      <c r="E2709" s="1821" t="s">
        <v>229</v>
      </c>
      <c r="F2709" s="1821"/>
      <c r="G2709" s="2082" t="s">
        <v>2403</v>
      </c>
      <c r="H2709" s="2082"/>
      <c r="I2709" s="2082"/>
      <c r="J2709" s="1812" t="s">
        <v>2404</v>
      </c>
      <c r="K2709" s="1812"/>
      <c r="L2709" s="1812"/>
      <c r="M2709" s="2242">
        <v>0.2</v>
      </c>
      <c r="N2709" s="2242"/>
      <c r="O2709" s="2242"/>
      <c r="P2709" s="2243">
        <v>0.25</v>
      </c>
      <c r="Q2709" s="2243"/>
      <c r="R2709" s="2243"/>
      <c r="S2709" s="2244">
        <v>0.3</v>
      </c>
      <c r="T2709" s="2244"/>
      <c r="U2709" s="2244"/>
      <c r="V2709" s="2244">
        <v>0.35</v>
      </c>
      <c r="W2709" s="2244"/>
      <c r="X2709" s="2244"/>
      <c r="Y2709" s="1805">
        <v>8177566.1900000004</v>
      </c>
      <c r="Z2709" s="1805"/>
      <c r="AA2709" s="1805"/>
      <c r="AB2709" s="1805"/>
      <c r="AC2709" s="1805"/>
      <c r="AD2709" s="1805"/>
      <c r="AE2709" s="1806">
        <f t="shared" si="189"/>
        <v>8177566.1900000004</v>
      </c>
      <c r="AF2709" s="1806"/>
      <c r="AG2709" s="1806"/>
      <c r="ALL2709" s="41"/>
      <c r="ALM2709" s="41"/>
      <c r="ALN2709" s="41"/>
      <c r="ALO2709" s="41"/>
      <c r="ALP2709" s="41"/>
      <c r="ALQ2709" s="41"/>
    </row>
    <row r="2710" spans="1:1005" ht="57" customHeight="1" x14ac:dyDescent="0.2">
      <c r="A2710" s="2179" t="s">
        <v>2405</v>
      </c>
      <c r="B2710" s="2179"/>
      <c r="C2710" s="2179"/>
      <c r="D2710" s="2179"/>
      <c r="E2710" s="2179"/>
      <c r="F2710" s="2179"/>
      <c r="G2710" s="2179"/>
      <c r="H2710" s="2179"/>
      <c r="I2710" s="2179"/>
      <c r="J2710" s="2179"/>
      <c r="K2710" s="2179"/>
      <c r="L2710" s="2179"/>
      <c r="M2710" s="2179"/>
      <c r="N2710" s="2179"/>
      <c r="O2710" s="2179"/>
      <c r="P2710" s="2179"/>
      <c r="Q2710" s="2179"/>
      <c r="R2710" s="2179"/>
      <c r="S2710" s="2179"/>
      <c r="T2710" s="2179"/>
      <c r="U2710" s="2179"/>
      <c r="V2710" s="2179"/>
      <c r="W2710" s="2179"/>
      <c r="X2710" s="2179"/>
      <c r="Y2710" s="2179"/>
      <c r="Z2710" s="2179"/>
      <c r="AA2710" s="2179"/>
      <c r="AB2710" s="2179"/>
      <c r="AC2710" s="2179"/>
      <c r="AD2710" s="2179"/>
      <c r="AE2710" s="2179"/>
      <c r="AF2710" s="2179"/>
      <c r="AG2710" s="2179"/>
      <c r="ALL2710" s="41"/>
      <c r="ALM2710" s="41"/>
      <c r="ALN2710" s="41"/>
      <c r="ALO2710" s="41"/>
      <c r="ALP2710" s="41"/>
      <c r="ALQ2710" s="41"/>
    </row>
    <row r="2711" spans="1:1005" ht="86.25" customHeight="1" x14ac:dyDescent="0.2">
      <c r="A2711" s="2055" t="s">
        <v>2406</v>
      </c>
      <c r="B2711" s="2055"/>
      <c r="C2711" s="2055"/>
      <c r="D2711" s="2055"/>
      <c r="E2711" s="1821" t="s">
        <v>231</v>
      </c>
      <c r="F2711" s="1821"/>
      <c r="G2711" s="1812" t="s">
        <v>2407</v>
      </c>
      <c r="H2711" s="1812"/>
      <c r="I2711" s="1812"/>
      <c r="J2711" s="1812" t="s">
        <v>2408</v>
      </c>
      <c r="K2711" s="1812"/>
      <c r="L2711" s="1812"/>
      <c r="M2711" s="2056">
        <v>5</v>
      </c>
      <c r="N2711" s="2056"/>
      <c r="O2711" s="2056"/>
      <c r="P2711" s="1795">
        <v>2</v>
      </c>
      <c r="Q2711" s="1795"/>
      <c r="R2711" s="1795"/>
      <c r="S2711" s="1796">
        <v>0</v>
      </c>
      <c r="T2711" s="1796"/>
      <c r="U2711" s="1796"/>
      <c r="V2711" s="1796">
        <v>0</v>
      </c>
      <c r="W2711" s="1796"/>
      <c r="X2711" s="1796"/>
      <c r="Y2711" s="1797">
        <f>SUM(Y2712:Y2718)</f>
        <v>45118209.569999993</v>
      </c>
      <c r="Z2711" s="1797"/>
      <c r="AA2711" s="1797"/>
      <c r="AB2711" s="1797">
        <f>SUM(AB2712:AB2717)</f>
        <v>0</v>
      </c>
      <c r="AC2711" s="1797"/>
      <c r="AD2711" s="1797"/>
      <c r="AE2711" s="1798">
        <f t="shared" ref="AE2711:AE2718" si="190">Y2711+AB2711</f>
        <v>45118209.569999993</v>
      </c>
      <c r="AF2711" s="1798"/>
      <c r="AG2711" s="1798"/>
      <c r="ALL2711" s="41"/>
      <c r="ALM2711" s="41"/>
      <c r="ALN2711" s="41"/>
      <c r="ALO2711" s="41"/>
      <c r="ALP2711" s="41"/>
      <c r="ALQ2711" s="41"/>
    </row>
    <row r="2712" spans="1:1005" ht="77.25" customHeight="1" x14ac:dyDescent="0.2">
      <c r="A2712" s="1802" t="s">
        <v>2409</v>
      </c>
      <c r="B2712" s="1802"/>
      <c r="C2712" s="1802"/>
      <c r="D2712" s="1802"/>
      <c r="E2712" s="1821" t="s">
        <v>233</v>
      </c>
      <c r="F2712" s="1821"/>
      <c r="G2712" s="1812" t="s">
        <v>2410</v>
      </c>
      <c r="H2712" s="1812"/>
      <c r="I2712" s="1812"/>
      <c r="J2712" s="1812" t="s">
        <v>2411</v>
      </c>
      <c r="K2712" s="1812"/>
      <c r="L2712" s="1812"/>
      <c r="M2712" s="2056" t="s">
        <v>2412</v>
      </c>
      <c r="N2712" s="2056"/>
      <c r="O2712" s="2056"/>
      <c r="P2712" s="1795" t="s">
        <v>2412</v>
      </c>
      <c r="Q2712" s="1795"/>
      <c r="R2712" s="1795"/>
      <c r="S2712" s="1796" t="s">
        <v>2412</v>
      </c>
      <c r="T2712" s="1796"/>
      <c r="U2712" s="1796"/>
      <c r="V2712" s="1796" t="s">
        <v>2412</v>
      </c>
      <c r="W2712" s="1796"/>
      <c r="X2712" s="1796"/>
      <c r="Y2712" s="1805">
        <v>21909811.84</v>
      </c>
      <c r="Z2712" s="1805"/>
      <c r="AA2712" s="1805"/>
      <c r="AB2712" s="1805"/>
      <c r="AC2712" s="1805"/>
      <c r="AD2712" s="1805"/>
      <c r="AE2712" s="1806">
        <f t="shared" si="190"/>
        <v>21909811.84</v>
      </c>
      <c r="AF2712" s="1806"/>
      <c r="AG2712" s="1806"/>
      <c r="ALL2712" s="41"/>
      <c r="ALM2712" s="41"/>
      <c r="ALN2712" s="41"/>
      <c r="ALO2712" s="41"/>
      <c r="ALP2712" s="41"/>
      <c r="ALQ2712" s="41"/>
    </row>
    <row r="2713" spans="1:1005" ht="77.25" customHeight="1" x14ac:dyDescent="0.2">
      <c r="A2713" s="1802" t="s">
        <v>236</v>
      </c>
      <c r="B2713" s="1802"/>
      <c r="C2713" s="1802"/>
      <c r="D2713" s="1802"/>
      <c r="E2713" s="1821" t="s">
        <v>235</v>
      </c>
      <c r="F2713" s="1821"/>
      <c r="G2713" s="1812" t="s">
        <v>2413</v>
      </c>
      <c r="H2713" s="1812"/>
      <c r="I2713" s="1812"/>
      <c r="J2713" s="1812" t="s">
        <v>2414</v>
      </c>
      <c r="K2713" s="1812"/>
      <c r="L2713" s="1812"/>
      <c r="M2713" s="2056">
        <v>52</v>
      </c>
      <c r="N2713" s="2056"/>
      <c r="O2713" s="2056"/>
      <c r="P2713" s="1795">
        <v>60</v>
      </c>
      <c r="Q2713" s="1795"/>
      <c r="R2713" s="1795"/>
      <c r="S2713" s="1796">
        <v>60</v>
      </c>
      <c r="T2713" s="1796"/>
      <c r="U2713" s="1796"/>
      <c r="V2713" s="1796">
        <v>65</v>
      </c>
      <c r="W2713" s="1796"/>
      <c r="X2713" s="1796"/>
      <c r="Y2713" s="1805">
        <v>1626102</v>
      </c>
      <c r="Z2713" s="1805"/>
      <c r="AA2713" s="1805"/>
      <c r="AB2713" s="1805"/>
      <c r="AC2713" s="1805"/>
      <c r="AD2713" s="1805"/>
      <c r="AE2713" s="1806">
        <f t="shared" si="190"/>
        <v>1626102</v>
      </c>
      <c r="AF2713" s="1806"/>
      <c r="AG2713" s="1806"/>
      <c r="ALL2713" s="41"/>
      <c r="ALM2713" s="41"/>
      <c r="ALN2713" s="41"/>
      <c r="ALO2713" s="41"/>
      <c r="ALP2713" s="41"/>
      <c r="ALQ2713" s="41"/>
    </row>
    <row r="2714" spans="1:1005" ht="77.25" customHeight="1" x14ac:dyDescent="0.2">
      <c r="A2714" s="1802" t="s">
        <v>930</v>
      </c>
      <c r="B2714" s="1802"/>
      <c r="C2714" s="1802"/>
      <c r="D2714" s="1802"/>
      <c r="E2714" s="1821" t="s">
        <v>929</v>
      </c>
      <c r="F2714" s="1821"/>
      <c r="G2714" s="1812" t="s">
        <v>2415</v>
      </c>
      <c r="H2714" s="1812"/>
      <c r="I2714" s="1812"/>
      <c r="J2714" s="1812" t="s">
        <v>2416</v>
      </c>
      <c r="K2714" s="1812"/>
      <c r="L2714" s="1812"/>
      <c r="M2714" s="2056">
        <v>180</v>
      </c>
      <c r="N2714" s="2056"/>
      <c r="O2714" s="2056"/>
      <c r="P2714" s="1795">
        <v>180</v>
      </c>
      <c r="Q2714" s="1795"/>
      <c r="R2714" s="1795"/>
      <c r="S2714" s="1796">
        <v>190</v>
      </c>
      <c r="T2714" s="1796"/>
      <c r="U2714" s="1796"/>
      <c r="V2714" s="1796">
        <v>200</v>
      </c>
      <c r="W2714" s="1796"/>
      <c r="X2714" s="1796"/>
      <c r="Y2714" s="1805">
        <v>0</v>
      </c>
      <c r="Z2714" s="1805"/>
      <c r="AA2714" s="1805"/>
      <c r="AB2714" s="1805"/>
      <c r="AC2714" s="1805"/>
      <c r="AD2714" s="1805"/>
      <c r="AE2714" s="1806">
        <f t="shared" si="190"/>
        <v>0</v>
      </c>
      <c r="AF2714" s="1806"/>
      <c r="AG2714" s="1806"/>
      <c r="ALL2714" s="41"/>
      <c r="ALM2714" s="41"/>
      <c r="ALN2714" s="41"/>
      <c r="ALO2714" s="41"/>
      <c r="ALP2714" s="41"/>
      <c r="ALQ2714" s="41"/>
    </row>
    <row r="2715" spans="1:1005" ht="77.25" customHeight="1" x14ac:dyDescent="0.2">
      <c r="A2715" s="1802" t="s">
        <v>418</v>
      </c>
      <c r="B2715" s="1802"/>
      <c r="C2715" s="1802"/>
      <c r="D2715" s="1802"/>
      <c r="E2715" s="1821" t="s">
        <v>767</v>
      </c>
      <c r="F2715" s="1821"/>
      <c r="G2715" s="1812" t="s">
        <v>2417</v>
      </c>
      <c r="H2715" s="1812"/>
      <c r="I2715" s="1812"/>
      <c r="J2715" s="1812" t="s">
        <v>2418</v>
      </c>
      <c r="K2715" s="1812"/>
      <c r="L2715" s="1812"/>
      <c r="M2715" s="2056">
        <v>250</v>
      </c>
      <c r="N2715" s="2056"/>
      <c r="O2715" s="2056"/>
      <c r="P2715" s="1795">
        <v>400</v>
      </c>
      <c r="Q2715" s="1795"/>
      <c r="R2715" s="1795"/>
      <c r="S2715" s="1796">
        <v>500</v>
      </c>
      <c r="T2715" s="1796"/>
      <c r="U2715" s="1796"/>
      <c r="V2715" s="1796">
        <v>500</v>
      </c>
      <c r="W2715" s="1796"/>
      <c r="X2715" s="1796"/>
      <c r="Y2715" s="1805">
        <v>1281255.3600000001</v>
      </c>
      <c r="Z2715" s="1805"/>
      <c r="AA2715" s="1805"/>
      <c r="AB2715" s="1805"/>
      <c r="AC2715" s="1805"/>
      <c r="AD2715" s="1805"/>
      <c r="AE2715" s="1806">
        <f t="shared" si="190"/>
        <v>1281255.3600000001</v>
      </c>
      <c r="AF2715" s="1806"/>
      <c r="AG2715" s="1806"/>
      <c r="ALL2715" s="41"/>
      <c r="ALM2715" s="41"/>
      <c r="ALN2715" s="41"/>
      <c r="ALO2715" s="41"/>
      <c r="ALP2715" s="41"/>
      <c r="ALQ2715" s="41"/>
    </row>
    <row r="2716" spans="1:1005" ht="77.25" customHeight="1" x14ac:dyDescent="0.2">
      <c r="A2716" s="1802" t="s">
        <v>2419</v>
      </c>
      <c r="B2716" s="1802"/>
      <c r="C2716" s="1802"/>
      <c r="D2716" s="1802"/>
      <c r="E2716" s="1821" t="s">
        <v>768</v>
      </c>
      <c r="F2716" s="1821"/>
      <c r="G2716" s="1812" t="s">
        <v>2420</v>
      </c>
      <c r="H2716" s="1812"/>
      <c r="I2716" s="1812"/>
      <c r="J2716" s="1812" t="s">
        <v>2421</v>
      </c>
      <c r="K2716" s="1812"/>
      <c r="L2716" s="1812"/>
      <c r="M2716" s="2242">
        <v>0.04</v>
      </c>
      <c r="N2716" s="2242"/>
      <c r="O2716" s="2242"/>
      <c r="P2716" s="2243">
        <v>0.05</v>
      </c>
      <c r="Q2716" s="2243"/>
      <c r="R2716" s="2243"/>
      <c r="S2716" s="2244">
        <v>0.05</v>
      </c>
      <c r="T2716" s="2244"/>
      <c r="U2716" s="2244"/>
      <c r="V2716" s="2244">
        <v>0.06</v>
      </c>
      <c r="W2716" s="2244"/>
      <c r="X2716" s="2244"/>
      <c r="Y2716" s="1805">
        <v>1100000</v>
      </c>
      <c r="Z2716" s="1805"/>
      <c r="AA2716" s="1805"/>
      <c r="AB2716" s="1805"/>
      <c r="AC2716" s="1805"/>
      <c r="AD2716" s="1805"/>
      <c r="AE2716" s="1806">
        <f t="shared" si="190"/>
        <v>1100000</v>
      </c>
      <c r="AF2716" s="1806"/>
      <c r="AG2716" s="1806"/>
      <c r="ALL2716" s="41"/>
      <c r="ALM2716" s="41"/>
      <c r="ALN2716" s="41"/>
      <c r="ALO2716" s="41"/>
      <c r="ALP2716" s="41"/>
      <c r="ALQ2716" s="41"/>
    </row>
    <row r="2717" spans="1:1005" ht="77.25" customHeight="1" x14ac:dyDescent="0.2">
      <c r="A2717" s="1802" t="s">
        <v>2422</v>
      </c>
      <c r="B2717" s="1802"/>
      <c r="C2717" s="1802"/>
      <c r="D2717" s="1802"/>
      <c r="E2717" s="1821" t="s">
        <v>769</v>
      </c>
      <c r="F2717" s="1821"/>
      <c r="G2717" s="1812" t="s">
        <v>2423</v>
      </c>
      <c r="H2717" s="1812"/>
      <c r="I2717" s="1812"/>
      <c r="J2717" s="1812" t="s">
        <v>2424</v>
      </c>
      <c r="K2717" s="1812"/>
      <c r="L2717" s="1812"/>
      <c r="M2717" s="2056">
        <v>5</v>
      </c>
      <c r="N2717" s="2056"/>
      <c r="O2717" s="2056"/>
      <c r="P2717" s="1795">
        <v>10</v>
      </c>
      <c r="Q2717" s="1795"/>
      <c r="R2717" s="1795"/>
      <c r="S2717" s="1796">
        <v>10</v>
      </c>
      <c r="T2717" s="1796"/>
      <c r="U2717" s="1796"/>
      <c r="V2717" s="1796">
        <v>10</v>
      </c>
      <c r="W2717" s="1796"/>
      <c r="X2717" s="1796"/>
      <c r="Y2717" s="1805">
        <v>380298.38</v>
      </c>
      <c r="Z2717" s="1805"/>
      <c r="AA2717" s="1805"/>
      <c r="AB2717" s="1805"/>
      <c r="AC2717" s="1805"/>
      <c r="AD2717" s="1805"/>
      <c r="AE2717" s="1806">
        <f t="shared" si="190"/>
        <v>380298.38</v>
      </c>
      <c r="AF2717" s="1806"/>
      <c r="AG2717" s="1806"/>
      <c r="ALL2717" s="41"/>
      <c r="ALM2717" s="41"/>
      <c r="ALN2717" s="41"/>
      <c r="ALO2717" s="41"/>
      <c r="ALP2717" s="41"/>
      <c r="ALQ2717" s="41"/>
    </row>
    <row r="2718" spans="1:1005" ht="77.25" customHeight="1" x14ac:dyDescent="0.2">
      <c r="A2718" s="1802" t="s">
        <v>1223</v>
      </c>
      <c r="B2718" s="1802"/>
      <c r="C2718" s="1802"/>
      <c r="D2718" s="1802"/>
      <c r="E2718" s="1821" t="s">
        <v>1246</v>
      </c>
      <c r="F2718" s="1821"/>
      <c r="G2718" s="1812" t="s">
        <v>2425</v>
      </c>
      <c r="H2718" s="1812"/>
      <c r="I2718" s="1812"/>
      <c r="J2718" s="1812" t="s">
        <v>2426</v>
      </c>
      <c r="K2718" s="1812"/>
      <c r="L2718" s="1812"/>
      <c r="M2718" s="2056"/>
      <c r="N2718" s="2056"/>
      <c r="O2718" s="2056"/>
      <c r="P2718" s="1795"/>
      <c r="Q2718" s="1795"/>
      <c r="R2718" s="1795"/>
      <c r="S2718" s="1796"/>
      <c r="T2718" s="1796"/>
      <c r="U2718" s="1796"/>
      <c r="V2718" s="1796"/>
      <c r="W2718" s="1796"/>
      <c r="X2718" s="1796"/>
      <c r="Y2718" s="1805">
        <v>18820741.989999998</v>
      </c>
      <c r="Z2718" s="1805"/>
      <c r="AA2718" s="1805"/>
      <c r="AB2718" s="1805"/>
      <c r="AC2718" s="1805"/>
      <c r="AD2718" s="1805"/>
      <c r="AE2718" s="1806">
        <f t="shared" si="190"/>
        <v>18820741.989999998</v>
      </c>
      <c r="AF2718" s="1806"/>
      <c r="AG2718" s="1806"/>
      <c r="ALL2718" s="41"/>
      <c r="ALM2718" s="41"/>
      <c r="ALN2718" s="41"/>
      <c r="ALO2718" s="41"/>
      <c r="ALP2718" s="41"/>
      <c r="ALQ2718" s="41"/>
    </row>
    <row r="2719" spans="1:1005" ht="57.75" customHeight="1" x14ac:dyDescent="0.2">
      <c r="A2719" s="2180" t="s">
        <v>2427</v>
      </c>
      <c r="B2719" s="2180"/>
      <c r="C2719" s="2180"/>
      <c r="D2719" s="2180"/>
      <c r="E2719" s="2180"/>
      <c r="F2719" s="2180"/>
      <c r="G2719" s="2180"/>
      <c r="H2719" s="2180"/>
      <c r="I2719" s="2180"/>
      <c r="J2719" s="2180"/>
      <c r="K2719" s="2180"/>
      <c r="L2719" s="2180"/>
      <c r="M2719" s="2180"/>
      <c r="N2719" s="2180"/>
      <c r="O2719" s="2180"/>
      <c r="P2719" s="2180"/>
      <c r="Q2719" s="2180"/>
      <c r="R2719" s="2180"/>
      <c r="S2719" s="2180"/>
      <c r="T2719" s="2180"/>
      <c r="U2719" s="2180"/>
      <c r="V2719" s="2180"/>
      <c r="W2719" s="2180"/>
      <c r="X2719" s="2180"/>
      <c r="Y2719" s="2180"/>
      <c r="Z2719" s="2180"/>
      <c r="AA2719" s="2180"/>
      <c r="AB2719" s="2180"/>
      <c r="AC2719" s="2180"/>
      <c r="AD2719" s="2180"/>
      <c r="AE2719" s="2180"/>
      <c r="AF2719" s="2180"/>
      <c r="AG2719" s="2180"/>
      <c r="ALL2719" s="41"/>
      <c r="ALM2719" s="41"/>
      <c r="ALN2719" s="41"/>
      <c r="ALO2719" s="41"/>
      <c r="ALP2719" s="41"/>
      <c r="ALQ2719" s="41"/>
    </row>
    <row r="2720" spans="1:1005" ht="77.25" customHeight="1" x14ac:dyDescent="0.2">
      <c r="A2720" s="2055" t="s">
        <v>2428</v>
      </c>
      <c r="B2720" s="2055"/>
      <c r="C2720" s="2055"/>
      <c r="D2720" s="2055"/>
      <c r="E2720" s="1821" t="s">
        <v>239</v>
      </c>
      <c r="F2720" s="1821"/>
      <c r="G2720" s="1812" t="s">
        <v>2429</v>
      </c>
      <c r="H2720" s="1812"/>
      <c r="I2720" s="1812"/>
      <c r="J2720" s="1812" t="s">
        <v>2430</v>
      </c>
      <c r="K2720" s="1812"/>
      <c r="L2720" s="1812"/>
      <c r="M2720" s="2056">
        <v>146</v>
      </c>
      <c r="N2720" s="2056"/>
      <c r="O2720" s="2056"/>
      <c r="P2720" s="1795">
        <v>147</v>
      </c>
      <c r="Q2720" s="1795"/>
      <c r="R2720" s="1795"/>
      <c r="S2720" s="1796">
        <v>150</v>
      </c>
      <c r="T2720" s="1796"/>
      <c r="U2720" s="1796"/>
      <c r="V2720" s="1796">
        <v>154</v>
      </c>
      <c r="W2720" s="1796"/>
      <c r="X2720" s="1796"/>
      <c r="Y2720" s="1797">
        <f>SUM(Y2721:AA2724)</f>
        <v>47783333.830000006</v>
      </c>
      <c r="Z2720" s="1797"/>
      <c r="AA2720" s="1797"/>
      <c r="AB2720" s="1797">
        <f>SUM(AB2721:AD2723)</f>
        <v>0</v>
      </c>
      <c r="AC2720" s="1797"/>
      <c r="AD2720" s="1797"/>
      <c r="AE2720" s="1798">
        <f>Y2720+AB2720</f>
        <v>47783333.830000006</v>
      </c>
      <c r="AF2720" s="1798"/>
      <c r="AG2720" s="1798"/>
      <c r="ALL2720" s="41"/>
      <c r="ALM2720" s="41"/>
      <c r="ALN2720" s="41"/>
      <c r="ALO2720" s="41"/>
      <c r="ALP2720" s="41"/>
      <c r="ALQ2720" s="41"/>
    </row>
    <row r="2721" spans="1:1005" ht="77.25" customHeight="1" x14ac:dyDescent="0.2">
      <c r="A2721" s="2073" t="s">
        <v>2431</v>
      </c>
      <c r="B2721" s="2073"/>
      <c r="C2721" s="2073"/>
      <c r="D2721" s="2073"/>
      <c r="E2721" s="1821" t="s">
        <v>241</v>
      </c>
      <c r="F2721" s="1821"/>
      <c r="G2721" s="1812" t="s">
        <v>2432</v>
      </c>
      <c r="H2721" s="1812"/>
      <c r="I2721" s="1812"/>
      <c r="J2721" s="1812" t="s">
        <v>2433</v>
      </c>
      <c r="K2721" s="1812"/>
      <c r="L2721" s="1812"/>
      <c r="M2721" s="2056">
        <v>10</v>
      </c>
      <c r="N2721" s="2056"/>
      <c r="O2721" s="2056"/>
      <c r="P2721" s="1795">
        <v>12</v>
      </c>
      <c r="Q2721" s="1795"/>
      <c r="R2721" s="1795"/>
      <c r="S2721" s="1796">
        <v>15</v>
      </c>
      <c r="T2721" s="1796"/>
      <c r="U2721" s="1796"/>
      <c r="V2721" s="1796">
        <v>15</v>
      </c>
      <c r="W2721" s="1796"/>
      <c r="X2721" s="1796"/>
      <c r="Y2721" s="1805">
        <v>46133899.270000003</v>
      </c>
      <c r="Z2721" s="1805"/>
      <c r="AA2721" s="1805"/>
      <c r="AB2721" s="1805"/>
      <c r="AC2721" s="1805"/>
      <c r="AD2721" s="1805"/>
      <c r="AE2721" s="1806">
        <f t="shared" ref="AE2721:AE2723" si="191">Y2721+AB2721</f>
        <v>46133899.270000003</v>
      </c>
      <c r="AF2721" s="1806"/>
      <c r="AG2721" s="1806"/>
      <c r="ALL2721" s="41"/>
      <c r="ALM2721" s="41"/>
      <c r="ALN2721" s="41"/>
      <c r="ALO2721" s="41"/>
      <c r="ALP2721" s="41"/>
      <c r="ALQ2721" s="41"/>
    </row>
    <row r="2722" spans="1:1005" ht="105.75" hidden="1" customHeight="1" x14ac:dyDescent="0.2">
      <c r="A2722" s="2245" t="s">
        <v>805</v>
      </c>
      <c r="B2722" s="2245"/>
      <c r="C2722" s="2245"/>
      <c r="D2722" s="2245"/>
      <c r="E2722" s="1817" t="s">
        <v>804</v>
      </c>
      <c r="F2722" s="1817"/>
      <c r="G2722" s="1818" t="s">
        <v>2434</v>
      </c>
      <c r="H2722" s="1818"/>
      <c r="I2722" s="1818"/>
      <c r="J2722" s="1818" t="s">
        <v>2435</v>
      </c>
      <c r="K2722" s="1818"/>
      <c r="L2722" s="1818"/>
      <c r="M2722" s="1806">
        <v>1</v>
      </c>
      <c r="N2722" s="1806"/>
      <c r="O2722" s="1806"/>
      <c r="P2722" s="2181">
        <v>1</v>
      </c>
      <c r="Q2722" s="2181"/>
      <c r="R2722" s="2181"/>
      <c r="S2722" s="1805">
        <v>1</v>
      </c>
      <c r="T2722" s="1805"/>
      <c r="U2722" s="1805"/>
      <c r="V2722" s="1805">
        <v>1</v>
      </c>
      <c r="W2722" s="1805"/>
      <c r="X2722" s="1805"/>
      <c r="Y2722" s="1805">
        <v>0</v>
      </c>
      <c r="Z2722" s="1805"/>
      <c r="AA2722" s="1805"/>
      <c r="AB2722" s="1805"/>
      <c r="AC2722" s="1805"/>
      <c r="AD2722" s="1805"/>
      <c r="AE2722" s="1806">
        <f t="shared" si="191"/>
        <v>0</v>
      </c>
      <c r="AF2722" s="1806"/>
      <c r="AG2722" s="1806"/>
      <c r="ALL2722" s="41"/>
      <c r="ALM2722" s="41"/>
      <c r="ALN2722" s="41"/>
      <c r="ALO2722" s="41"/>
      <c r="ALP2722" s="41"/>
      <c r="ALQ2722" s="41"/>
    </row>
    <row r="2723" spans="1:1005" ht="77.25" customHeight="1" x14ac:dyDescent="0.2">
      <c r="A2723" s="2073" t="s">
        <v>2436</v>
      </c>
      <c r="B2723" s="2073"/>
      <c r="C2723" s="2073"/>
      <c r="D2723" s="2073"/>
      <c r="E2723" s="1821" t="s">
        <v>771</v>
      </c>
      <c r="F2723" s="1821"/>
      <c r="G2723" s="1812" t="s">
        <v>2437</v>
      </c>
      <c r="H2723" s="1812"/>
      <c r="I2723" s="1812"/>
      <c r="J2723" s="1812" t="s">
        <v>2438</v>
      </c>
      <c r="K2723" s="1812"/>
      <c r="L2723" s="1812"/>
      <c r="M2723" s="2056">
        <v>12</v>
      </c>
      <c r="N2723" s="2056"/>
      <c r="O2723" s="2056"/>
      <c r="P2723" s="1795">
        <v>10</v>
      </c>
      <c r="Q2723" s="1795"/>
      <c r="R2723" s="1795"/>
      <c r="S2723" s="1796">
        <v>0</v>
      </c>
      <c r="T2723" s="1796"/>
      <c r="U2723" s="1796"/>
      <c r="V2723" s="1796">
        <v>0</v>
      </c>
      <c r="W2723" s="1796"/>
      <c r="X2723" s="1796"/>
      <c r="Y2723" s="1805">
        <v>634980</v>
      </c>
      <c r="Z2723" s="1805"/>
      <c r="AA2723" s="1805"/>
      <c r="AB2723" s="1805"/>
      <c r="AC2723" s="1805"/>
      <c r="AD2723" s="1805"/>
      <c r="AE2723" s="1806">
        <f t="shared" si="191"/>
        <v>634980</v>
      </c>
      <c r="AF2723" s="1806"/>
      <c r="AG2723" s="1806"/>
      <c r="ALL2723" s="41"/>
      <c r="ALM2723" s="41"/>
      <c r="ALN2723" s="41"/>
      <c r="ALO2723" s="41"/>
      <c r="ALP2723" s="41"/>
      <c r="ALQ2723" s="41"/>
    </row>
    <row r="2724" spans="1:1005" ht="77.25" customHeight="1" x14ac:dyDescent="0.2">
      <c r="A2724" s="2073" t="s">
        <v>2632</v>
      </c>
      <c r="B2724" s="2073"/>
      <c r="C2724" s="2073"/>
      <c r="D2724" s="2073"/>
      <c r="E2724" s="1821" t="s">
        <v>1288</v>
      </c>
      <c r="F2724" s="1821"/>
      <c r="G2724" s="1812" t="s">
        <v>2437</v>
      </c>
      <c r="H2724" s="1812"/>
      <c r="I2724" s="1812"/>
      <c r="J2724" s="1812" t="s">
        <v>2438</v>
      </c>
      <c r="K2724" s="1812"/>
      <c r="L2724" s="1812"/>
      <c r="M2724" s="2056">
        <v>12</v>
      </c>
      <c r="N2724" s="2056"/>
      <c r="O2724" s="2056"/>
      <c r="P2724" s="1795">
        <v>10</v>
      </c>
      <c r="Q2724" s="1795"/>
      <c r="R2724" s="1795"/>
      <c r="S2724" s="1796">
        <v>0</v>
      </c>
      <c r="T2724" s="1796"/>
      <c r="U2724" s="1796"/>
      <c r="V2724" s="1796">
        <v>0</v>
      </c>
      <c r="W2724" s="1796"/>
      <c r="X2724" s="1796"/>
      <c r="Y2724" s="1805">
        <v>1014454.56</v>
      </c>
      <c r="Z2724" s="1805"/>
      <c r="AA2724" s="1805"/>
      <c r="AB2724" s="1805"/>
      <c r="AC2724" s="1805"/>
      <c r="AD2724" s="1805"/>
      <c r="AE2724" s="1806">
        <f t="shared" ref="AE2724" si="192">Y2724+AB2724</f>
        <v>1014454.56</v>
      </c>
      <c r="AF2724" s="1806"/>
      <c r="AG2724" s="1806"/>
      <c r="ALL2724" s="41"/>
      <c r="ALM2724" s="41"/>
      <c r="ALN2724" s="41"/>
      <c r="ALO2724" s="41"/>
      <c r="ALP2724" s="41"/>
      <c r="ALQ2724" s="41"/>
    </row>
    <row r="2725" spans="1:1005" ht="39" customHeight="1" x14ac:dyDescent="0.2">
      <c r="A2725" s="1710" t="s">
        <v>2439</v>
      </c>
      <c r="B2725" s="1710"/>
      <c r="C2725" s="1710"/>
      <c r="D2725" s="1710"/>
      <c r="E2725" s="1710"/>
      <c r="F2725" s="1710"/>
      <c r="G2725" s="1710"/>
      <c r="H2725" s="1710"/>
      <c r="I2725" s="1710"/>
      <c r="J2725" s="1710"/>
      <c r="K2725" s="1710"/>
      <c r="L2725" s="1710"/>
      <c r="M2725" s="1710"/>
      <c r="N2725" s="1710"/>
      <c r="O2725" s="1710"/>
      <c r="P2725" s="1710"/>
      <c r="Q2725" s="1710"/>
      <c r="R2725" s="1710"/>
      <c r="S2725" s="1710"/>
      <c r="T2725" s="1710"/>
      <c r="U2725" s="1710"/>
      <c r="V2725" s="1710"/>
      <c r="W2725" s="1710"/>
      <c r="X2725" s="1710"/>
      <c r="Y2725" s="1710"/>
      <c r="Z2725" s="1710"/>
      <c r="AA2725" s="1710"/>
      <c r="AB2725" s="1710"/>
      <c r="AC2725" s="1710"/>
      <c r="AD2725" s="1710"/>
      <c r="AE2725" s="1710"/>
      <c r="AF2725" s="1710"/>
      <c r="AG2725" s="1710"/>
      <c r="ALL2725" s="41"/>
      <c r="ALM2725" s="41"/>
      <c r="ALN2725" s="41"/>
      <c r="ALO2725" s="41"/>
      <c r="ALP2725" s="41"/>
      <c r="ALQ2725" s="41"/>
    </row>
    <row r="2726" spans="1:1005" ht="89.25" customHeight="1" x14ac:dyDescent="0.2">
      <c r="A2726" s="2161" t="s">
        <v>2440</v>
      </c>
      <c r="B2726" s="2161"/>
      <c r="C2726" s="2161"/>
      <c r="D2726" s="2161"/>
      <c r="E2726" s="1821" t="s">
        <v>435</v>
      </c>
      <c r="F2726" s="1821"/>
      <c r="G2726" s="2074" t="s">
        <v>2441</v>
      </c>
      <c r="H2726" s="2074"/>
      <c r="I2726" s="2074"/>
      <c r="J2726" s="1812" t="s">
        <v>2442</v>
      </c>
      <c r="K2726" s="1812"/>
      <c r="L2726" s="1812"/>
      <c r="M2726" s="2174">
        <v>0.6</v>
      </c>
      <c r="N2726" s="2174"/>
      <c r="O2726" s="2174"/>
      <c r="P2726" s="2175">
        <v>0.65</v>
      </c>
      <c r="Q2726" s="2175"/>
      <c r="R2726" s="2175"/>
      <c r="S2726" s="2176">
        <v>0.7</v>
      </c>
      <c r="T2726" s="2176"/>
      <c r="U2726" s="2176"/>
      <c r="V2726" s="2176">
        <v>0.7</v>
      </c>
      <c r="W2726" s="2176"/>
      <c r="X2726" s="2176"/>
      <c r="Y2726" s="2246">
        <f>Y2729</f>
        <v>184339199.63</v>
      </c>
      <c r="Z2726" s="2246"/>
      <c r="AA2726" s="2246"/>
      <c r="AB2726" s="2246">
        <f>AB2729</f>
        <v>7556771.29</v>
      </c>
      <c r="AC2726" s="2246"/>
      <c r="AD2726" s="2246"/>
      <c r="AE2726" s="2247">
        <f t="shared" ref="AE2726:AE2729" si="193">Y2726+AB2726</f>
        <v>191895970.91999999</v>
      </c>
      <c r="AF2726" s="2247"/>
      <c r="AG2726" s="2247"/>
      <c r="ALL2726" s="41"/>
      <c r="ALM2726" s="41"/>
      <c r="ALN2726" s="41"/>
      <c r="ALO2726" s="41"/>
      <c r="ALP2726" s="41"/>
      <c r="ALQ2726" s="41"/>
    </row>
    <row r="2727" spans="1:1005" ht="89.25" customHeight="1" x14ac:dyDescent="0.2">
      <c r="A2727" s="2161"/>
      <c r="B2727" s="2161"/>
      <c r="C2727" s="2161"/>
      <c r="D2727" s="2161"/>
      <c r="E2727" s="1821"/>
      <c r="F2727" s="1821"/>
      <c r="G2727" s="2074"/>
      <c r="H2727" s="2074"/>
      <c r="I2727" s="2074"/>
      <c r="J2727" s="2074" t="s">
        <v>2443</v>
      </c>
      <c r="K2727" s="2074"/>
      <c r="L2727" s="2074"/>
      <c r="M2727" s="2237">
        <v>0.54</v>
      </c>
      <c r="N2727" s="2237"/>
      <c r="O2727" s="2237"/>
      <c r="P2727" s="2238">
        <v>0.5</v>
      </c>
      <c r="Q2727" s="2238"/>
      <c r="R2727" s="2238"/>
      <c r="S2727" s="2178">
        <v>0.5</v>
      </c>
      <c r="T2727" s="2178"/>
      <c r="U2727" s="2178"/>
      <c r="V2727" s="2178">
        <v>0.5</v>
      </c>
      <c r="W2727" s="2178"/>
      <c r="X2727" s="2178"/>
      <c r="Y2727" s="2246"/>
      <c r="Z2727" s="2246"/>
      <c r="AA2727" s="2246"/>
      <c r="AB2727" s="2246"/>
      <c r="AC2727" s="2246"/>
      <c r="AD2727" s="2246"/>
      <c r="AE2727" s="2247"/>
      <c r="AF2727" s="2247"/>
      <c r="AG2727" s="2247"/>
      <c r="ALL2727" s="41"/>
      <c r="ALM2727" s="41"/>
      <c r="ALN2727" s="41"/>
      <c r="ALO2727" s="41"/>
      <c r="ALP2727" s="41"/>
      <c r="ALQ2727" s="41"/>
    </row>
    <row r="2728" spans="1:1005" ht="89.25" customHeight="1" x14ac:dyDescent="0.2">
      <c r="A2728" s="2161"/>
      <c r="B2728" s="2161"/>
      <c r="C2728" s="2161"/>
      <c r="D2728" s="2161"/>
      <c r="E2728" s="1821"/>
      <c r="F2728" s="1821"/>
      <c r="G2728" s="2074" t="s">
        <v>2444</v>
      </c>
      <c r="H2728" s="2074"/>
      <c r="I2728" s="2074"/>
      <c r="J2728" s="2074" t="s">
        <v>2445</v>
      </c>
      <c r="K2728" s="2074"/>
      <c r="L2728" s="2074"/>
      <c r="M2728" s="2248" t="s">
        <v>2446</v>
      </c>
      <c r="N2728" s="2248"/>
      <c r="O2728" s="2248"/>
      <c r="P2728" s="2249" t="s">
        <v>2001</v>
      </c>
      <c r="Q2728" s="2249"/>
      <c r="R2728" s="2249"/>
      <c r="S2728" s="2250" t="s">
        <v>2447</v>
      </c>
      <c r="T2728" s="2250"/>
      <c r="U2728" s="2250"/>
      <c r="V2728" s="2250" t="s">
        <v>2448</v>
      </c>
      <c r="W2728" s="2250"/>
      <c r="X2728" s="2250"/>
      <c r="Y2728" s="2246"/>
      <c r="Z2728" s="2246"/>
      <c r="AA2728" s="2246"/>
      <c r="AB2728" s="2246"/>
      <c r="AC2728" s="2246"/>
      <c r="AD2728" s="2246"/>
      <c r="AE2728" s="2247"/>
      <c r="AF2728" s="2247"/>
      <c r="AG2728" s="2247"/>
      <c r="ALL2728" s="41"/>
      <c r="ALM2728" s="41"/>
      <c r="ALN2728" s="41"/>
      <c r="ALO2728" s="41"/>
      <c r="ALP2728" s="41"/>
      <c r="ALQ2728" s="41"/>
    </row>
    <row r="2729" spans="1:1005" ht="87" customHeight="1" x14ac:dyDescent="0.2">
      <c r="A2729" s="2173" t="s">
        <v>2449</v>
      </c>
      <c r="B2729" s="2173"/>
      <c r="C2729" s="2173"/>
      <c r="D2729" s="2173"/>
      <c r="E2729" s="1821" t="s">
        <v>906</v>
      </c>
      <c r="F2729" s="1821"/>
      <c r="G2729" s="2074" t="s">
        <v>2450</v>
      </c>
      <c r="H2729" s="2074"/>
      <c r="I2729" s="2074"/>
      <c r="J2729" s="1812" t="s">
        <v>2451</v>
      </c>
      <c r="K2729" s="1812"/>
      <c r="L2729" s="1812"/>
      <c r="M2729" s="2056">
        <v>14</v>
      </c>
      <c r="N2729" s="2056"/>
      <c r="O2729" s="2056"/>
      <c r="P2729" s="1795">
        <v>15</v>
      </c>
      <c r="Q2729" s="1795"/>
      <c r="R2729" s="1795"/>
      <c r="S2729" s="1796">
        <v>15</v>
      </c>
      <c r="T2729" s="1796"/>
      <c r="U2729" s="1796"/>
      <c r="V2729" s="1796">
        <v>15</v>
      </c>
      <c r="W2729" s="1796"/>
      <c r="X2729" s="1796"/>
      <c r="Y2729" s="2251">
        <v>184339199.63</v>
      </c>
      <c r="Z2729" s="2251"/>
      <c r="AA2729" s="2251"/>
      <c r="AB2729" s="2251">
        <v>7556771.29</v>
      </c>
      <c r="AC2729" s="2251"/>
      <c r="AD2729" s="2251"/>
      <c r="AE2729" s="2252">
        <f t="shared" si="193"/>
        <v>191895970.91999999</v>
      </c>
      <c r="AF2729" s="2252"/>
      <c r="AG2729" s="2252"/>
      <c r="ALL2729" s="41"/>
      <c r="ALM2729" s="41"/>
      <c r="ALN2729" s="41"/>
      <c r="ALO2729" s="41"/>
      <c r="ALP2729" s="41"/>
      <c r="ALQ2729" s="41"/>
    </row>
    <row r="2730" spans="1:1005" ht="87" customHeight="1" x14ac:dyDescent="0.2">
      <c r="A2730" s="2173"/>
      <c r="B2730" s="2173"/>
      <c r="C2730" s="2173"/>
      <c r="D2730" s="2173"/>
      <c r="E2730" s="1821"/>
      <c r="F2730" s="1821"/>
      <c r="G2730" s="2074" t="s">
        <v>2450</v>
      </c>
      <c r="H2730" s="2074"/>
      <c r="I2730" s="2074"/>
      <c r="J2730" s="2074" t="s">
        <v>2452</v>
      </c>
      <c r="K2730" s="2074"/>
      <c r="L2730" s="2074"/>
      <c r="M2730" s="2253">
        <v>0.5</v>
      </c>
      <c r="N2730" s="2253"/>
      <c r="O2730" s="2253"/>
      <c r="P2730" s="2254">
        <v>0.5</v>
      </c>
      <c r="Q2730" s="2254"/>
      <c r="R2730" s="2254"/>
      <c r="S2730" s="2255">
        <v>0.5</v>
      </c>
      <c r="T2730" s="2255"/>
      <c r="U2730" s="2255"/>
      <c r="V2730" s="2255">
        <v>0.5</v>
      </c>
      <c r="W2730" s="2255"/>
      <c r="X2730" s="2255"/>
      <c r="Y2730" s="2251"/>
      <c r="Z2730" s="2251"/>
      <c r="AA2730" s="2251"/>
      <c r="AB2730" s="2251"/>
      <c r="AC2730" s="2251"/>
      <c r="AD2730" s="2251"/>
      <c r="AE2730" s="2252"/>
      <c r="AF2730" s="2252"/>
      <c r="AG2730" s="2252"/>
      <c r="ALL2730" s="41"/>
      <c r="ALM2730" s="41"/>
      <c r="ALN2730" s="41"/>
      <c r="ALO2730" s="41"/>
      <c r="ALP2730" s="41"/>
      <c r="ALQ2730" s="41"/>
    </row>
    <row r="2731" spans="1:1005" ht="87" customHeight="1" x14ac:dyDescent="0.2">
      <c r="A2731" s="2173"/>
      <c r="B2731" s="2173"/>
      <c r="C2731" s="2173"/>
      <c r="D2731" s="2173"/>
      <c r="E2731" s="1821"/>
      <c r="F2731" s="1821"/>
      <c r="G2731" s="2074" t="s">
        <v>2450</v>
      </c>
      <c r="H2731" s="2074"/>
      <c r="I2731" s="2074"/>
      <c r="J2731" s="1812" t="s">
        <v>2453</v>
      </c>
      <c r="K2731" s="1812"/>
      <c r="L2731" s="1812"/>
      <c r="M2731" s="2256" t="s">
        <v>2454</v>
      </c>
      <c r="N2731" s="2256"/>
      <c r="O2731" s="2256"/>
      <c r="P2731" s="2257" t="s">
        <v>2455</v>
      </c>
      <c r="Q2731" s="2257"/>
      <c r="R2731" s="2257"/>
      <c r="S2731" s="2258" t="s">
        <v>2456</v>
      </c>
      <c r="T2731" s="2258"/>
      <c r="U2731" s="2258"/>
      <c r="V2731" s="2258" t="s">
        <v>2457</v>
      </c>
      <c r="W2731" s="2258"/>
      <c r="X2731" s="2258"/>
      <c r="Y2731" s="2251"/>
      <c r="Z2731" s="2251"/>
      <c r="AA2731" s="2251"/>
      <c r="AB2731" s="2251"/>
      <c r="AC2731" s="2251"/>
      <c r="AD2731" s="2251"/>
      <c r="AE2731" s="2252"/>
      <c r="AF2731" s="2252"/>
      <c r="AG2731" s="2252"/>
      <c r="ALL2731" s="41"/>
      <c r="ALM2731" s="41"/>
      <c r="ALN2731" s="41"/>
      <c r="ALO2731" s="41"/>
      <c r="ALP2731" s="41"/>
      <c r="ALQ2731" s="41"/>
    </row>
    <row r="2732" spans="1:1005" ht="29.25" customHeight="1" x14ac:dyDescent="0.2">
      <c r="A2732" s="2179" t="s">
        <v>2458</v>
      </c>
      <c r="B2732" s="2179"/>
      <c r="C2732" s="2179"/>
      <c r="D2732" s="2179"/>
      <c r="E2732" s="2179"/>
      <c r="F2732" s="2179"/>
      <c r="G2732" s="2179"/>
      <c r="H2732" s="2179"/>
      <c r="I2732" s="2179"/>
      <c r="J2732" s="2179"/>
      <c r="K2732" s="2179"/>
      <c r="L2732" s="2179"/>
      <c r="M2732" s="2179"/>
      <c r="N2732" s="2179"/>
      <c r="O2732" s="2179"/>
      <c r="P2732" s="2179"/>
      <c r="Q2732" s="2179"/>
      <c r="R2732" s="2179"/>
      <c r="S2732" s="2179"/>
      <c r="T2732" s="2179"/>
      <c r="U2732" s="2179"/>
      <c r="V2732" s="2179"/>
      <c r="W2732" s="2179"/>
      <c r="X2732" s="2179"/>
      <c r="Y2732" s="2179"/>
      <c r="Z2732" s="2179"/>
      <c r="AA2732" s="2179"/>
      <c r="AB2732" s="2179"/>
      <c r="AC2732" s="2179"/>
      <c r="AD2732" s="2179"/>
      <c r="AE2732" s="2179"/>
      <c r="AF2732" s="2179"/>
      <c r="AG2732" s="2179"/>
      <c r="ALL2732" s="41"/>
      <c r="ALM2732" s="41"/>
      <c r="ALN2732" s="41"/>
      <c r="ALO2732" s="41"/>
      <c r="ALP2732" s="41"/>
      <c r="ALQ2732" s="41"/>
    </row>
    <row r="2733" spans="1:1005" ht="77.25" customHeight="1" x14ac:dyDescent="0.2">
      <c r="A2733" s="2055" t="s">
        <v>2459</v>
      </c>
      <c r="B2733" s="2055"/>
      <c r="C2733" s="2055"/>
      <c r="D2733" s="2055"/>
      <c r="E2733" s="1821" t="s">
        <v>460</v>
      </c>
      <c r="F2733" s="1821"/>
      <c r="G2733" s="1812" t="s">
        <v>2460</v>
      </c>
      <c r="H2733" s="1812"/>
      <c r="I2733" s="1812"/>
      <c r="J2733" s="1812" t="s">
        <v>2461</v>
      </c>
      <c r="K2733" s="1812"/>
      <c r="L2733" s="1812"/>
      <c r="M2733" s="2242">
        <v>0.49</v>
      </c>
      <c r="N2733" s="2242"/>
      <c r="O2733" s="2242"/>
      <c r="P2733" s="2243">
        <v>0.5</v>
      </c>
      <c r="Q2733" s="2243"/>
      <c r="R2733" s="2243"/>
      <c r="S2733" s="2244">
        <v>0.5</v>
      </c>
      <c r="T2733" s="2244"/>
      <c r="U2733" s="2244"/>
      <c r="V2733" s="2244">
        <v>0.5</v>
      </c>
      <c r="W2733" s="2244"/>
      <c r="X2733" s="2244"/>
      <c r="Y2733" s="1797">
        <f>Y2734</f>
        <v>71416890.709999993</v>
      </c>
      <c r="Z2733" s="1797"/>
      <c r="AA2733" s="1797"/>
      <c r="AB2733" s="1797">
        <f>SUM(AB2734:AD2739)</f>
        <v>0</v>
      </c>
      <c r="AC2733" s="1797"/>
      <c r="AD2733" s="1797"/>
      <c r="AE2733" s="1798">
        <f>Y2733+AB2733</f>
        <v>71416890.709999993</v>
      </c>
      <c r="AF2733" s="1798"/>
      <c r="AG2733" s="1798"/>
      <c r="ALL2733" s="41"/>
      <c r="ALM2733" s="41"/>
      <c r="ALN2733" s="41"/>
      <c r="ALO2733" s="41"/>
      <c r="ALP2733" s="41"/>
      <c r="ALQ2733" s="41"/>
    </row>
    <row r="2734" spans="1:1005" ht="77.25" customHeight="1" x14ac:dyDescent="0.2">
      <c r="A2734" s="2236" t="s">
        <v>909</v>
      </c>
      <c r="B2734" s="2236"/>
      <c r="C2734" s="2236"/>
      <c r="D2734" s="2236"/>
      <c r="E2734" s="1821" t="s">
        <v>246</v>
      </c>
      <c r="F2734" s="1821"/>
      <c r="G2734" s="1812" t="s">
        <v>2462</v>
      </c>
      <c r="H2734" s="1812"/>
      <c r="I2734" s="1812"/>
      <c r="J2734" s="1812" t="s">
        <v>2463</v>
      </c>
      <c r="K2734" s="1812"/>
      <c r="L2734" s="1812"/>
      <c r="M2734" s="2056">
        <v>14</v>
      </c>
      <c r="N2734" s="2056"/>
      <c r="O2734" s="2056"/>
      <c r="P2734" s="1795">
        <v>15</v>
      </c>
      <c r="Q2734" s="1795"/>
      <c r="R2734" s="1795"/>
      <c r="S2734" s="1796">
        <v>15</v>
      </c>
      <c r="T2734" s="1796"/>
      <c r="U2734" s="1796"/>
      <c r="V2734" s="1796">
        <v>15</v>
      </c>
      <c r="W2734" s="1796"/>
      <c r="X2734" s="1796"/>
      <c r="Y2734" s="2259">
        <v>71416890.709999993</v>
      </c>
      <c r="Z2734" s="2259"/>
      <c r="AA2734" s="2259"/>
      <c r="AB2734" s="2259"/>
      <c r="AC2734" s="2259"/>
      <c r="AD2734" s="2259"/>
      <c r="AE2734" s="2260">
        <f>Y2734+AB2734</f>
        <v>71416890.709999993</v>
      </c>
      <c r="AF2734" s="2260"/>
      <c r="AG2734" s="2260"/>
      <c r="ALL2734" s="41"/>
      <c r="ALM2734" s="41"/>
      <c r="ALN2734" s="41"/>
      <c r="ALO2734" s="41"/>
      <c r="ALP2734" s="41"/>
      <c r="ALQ2734" s="41"/>
    </row>
    <row r="2735" spans="1:1005" ht="77.25" customHeight="1" x14ac:dyDescent="0.2">
      <c r="A2735" s="2236"/>
      <c r="B2735" s="2236"/>
      <c r="C2735" s="2236"/>
      <c r="D2735" s="2236"/>
      <c r="E2735" s="1821"/>
      <c r="F2735" s="1821"/>
      <c r="G2735" s="1812" t="s">
        <v>2462</v>
      </c>
      <c r="H2735" s="1812"/>
      <c r="I2735" s="1812"/>
      <c r="J2735" s="2074" t="s">
        <v>2464</v>
      </c>
      <c r="K2735" s="2074"/>
      <c r="L2735" s="2074"/>
      <c r="M2735" s="2174">
        <v>0.5</v>
      </c>
      <c r="N2735" s="2174"/>
      <c r="O2735" s="2174"/>
      <c r="P2735" s="2175">
        <v>0.5</v>
      </c>
      <c r="Q2735" s="2175"/>
      <c r="R2735" s="2175"/>
      <c r="S2735" s="2176">
        <v>0.5</v>
      </c>
      <c r="T2735" s="2176"/>
      <c r="U2735" s="2176"/>
      <c r="V2735" s="2176">
        <v>0.5</v>
      </c>
      <c r="W2735" s="2176"/>
      <c r="X2735" s="2176"/>
      <c r="Y2735" s="2259"/>
      <c r="Z2735" s="2259"/>
      <c r="AA2735" s="2259"/>
      <c r="AB2735" s="2259"/>
      <c r="AC2735" s="2259"/>
      <c r="AD2735" s="2259"/>
      <c r="AE2735" s="2260"/>
      <c r="AF2735" s="2260"/>
      <c r="AG2735" s="2260"/>
      <c r="ALL2735" s="41"/>
      <c r="ALM2735" s="41"/>
      <c r="ALN2735" s="41"/>
      <c r="ALO2735" s="41"/>
      <c r="ALP2735" s="41"/>
      <c r="ALQ2735" s="41"/>
    </row>
    <row r="2736" spans="1:1005" ht="77.25" customHeight="1" x14ac:dyDescent="0.2">
      <c r="A2736" s="2236"/>
      <c r="B2736" s="2236"/>
      <c r="C2736" s="2236"/>
      <c r="D2736" s="2236"/>
      <c r="E2736" s="1821"/>
      <c r="F2736" s="1821"/>
      <c r="G2736" s="1812" t="s">
        <v>2465</v>
      </c>
      <c r="H2736" s="1812"/>
      <c r="I2736" s="1812"/>
      <c r="J2736" s="1812" t="s">
        <v>2466</v>
      </c>
      <c r="K2736" s="1812"/>
      <c r="L2736" s="1812"/>
      <c r="M2736" s="2174">
        <v>0.3</v>
      </c>
      <c r="N2736" s="2174"/>
      <c r="O2736" s="2174"/>
      <c r="P2736" s="2175">
        <v>0.35</v>
      </c>
      <c r="Q2736" s="2175"/>
      <c r="R2736" s="2175"/>
      <c r="S2736" s="2176">
        <v>0.4</v>
      </c>
      <c r="T2736" s="2176"/>
      <c r="U2736" s="2176"/>
      <c r="V2736" s="2176">
        <v>0.45</v>
      </c>
      <c r="W2736" s="2176"/>
      <c r="X2736" s="2176"/>
      <c r="Y2736" s="2259"/>
      <c r="Z2736" s="2259"/>
      <c r="AA2736" s="2259"/>
      <c r="AB2736" s="2259"/>
      <c r="AC2736" s="2259"/>
      <c r="AD2736" s="2259"/>
      <c r="AE2736" s="2260"/>
      <c r="AF2736" s="2260"/>
      <c r="AG2736" s="2260"/>
      <c r="ALL2736" s="41"/>
      <c r="ALM2736" s="41"/>
      <c r="ALN2736" s="41"/>
      <c r="ALO2736" s="41"/>
      <c r="ALP2736" s="41"/>
      <c r="ALQ2736" s="41"/>
    </row>
    <row r="2737" spans="1:1005" ht="77.25" customHeight="1" x14ac:dyDescent="0.2">
      <c r="A2737" s="2236"/>
      <c r="B2737" s="2236"/>
      <c r="C2737" s="2236"/>
      <c r="D2737" s="2236"/>
      <c r="E2737" s="1821"/>
      <c r="F2737" s="1821"/>
      <c r="G2737" s="1812" t="s">
        <v>2465</v>
      </c>
      <c r="H2737" s="1812"/>
      <c r="I2737" s="1812"/>
      <c r="J2737" s="2074" t="s">
        <v>2467</v>
      </c>
      <c r="K2737" s="2074"/>
      <c r="L2737" s="2074"/>
      <c r="M2737" s="2248">
        <v>30</v>
      </c>
      <c r="N2737" s="2248"/>
      <c r="O2737" s="2248"/>
      <c r="P2737" s="2249" t="s">
        <v>2468</v>
      </c>
      <c r="Q2737" s="2249"/>
      <c r="R2737" s="2249"/>
      <c r="S2737" s="2250" t="s">
        <v>2468</v>
      </c>
      <c r="T2737" s="2250"/>
      <c r="U2737" s="2250"/>
      <c r="V2737" s="2250" t="s">
        <v>2468</v>
      </c>
      <c r="W2737" s="2250"/>
      <c r="X2737" s="2250"/>
      <c r="Y2737" s="2259"/>
      <c r="Z2737" s="2259"/>
      <c r="AA2737" s="2259"/>
      <c r="AB2737" s="2259"/>
      <c r="AC2737" s="2259"/>
      <c r="AD2737" s="2259"/>
      <c r="AE2737" s="2260"/>
      <c r="AF2737" s="2260"/>
      <c r="AG2737" s="2260"/>
      <c r="ALL2737" s="41"/>
      <c r="ALM2737" s="41"/>
      <c r="ALN2737" s="41"/>
      <c r="ALO2737" s="41"/>
      <c r="ALP2737" s="41"/>
      <c r="ALQ2737" s="41"/>
    </row>
    <row r="2738" spans="1:1005" ht="77.25" customHeight="1" x14ac:dyDescent="0.2">
      <c r="A2738" s="2236"/>
      <c r="B2738" s="2236"/>
      <c r="C2738" s="2236"/>
      <c r="D2738" s="2236"/>
      <c r="E2738" s="1821"/>
      <c r="F2738" s="1821"/>
      <c r="G2738" s="1812" t="s">
        <v>2469</v>
      </c>
      <c r="H2738" s="1812"/>
      <c r="I2738" s="1812"/>
      <c r="J2738" s="1812" t="s">
        <v>2470</v>
      </c>
      <c r="K2738" s="1812"/>
      <c r="L2738" s="1812"/>
      <c r="M2738" s="2174">
        <v>0.19</v>
      </c>
      <c r="N2738" s="2174"/>
      <c r="O2738" s="2174"/>
      <c r="P2738" s="2175">
        <v>0.2</v>
      </c>
      <c r="Q2738" s="2175"/>
      <c r="R2738" s="2175"/>
      <c r="S2738" s="2176">
        <v>0.2</v>
      </c>
      <c r="T2738" s="2176"/>
      <c r="U2738" s="2176"/>
      <c r="V2738" s="2176">
        <v>0.2</v>
      </c>
      <c r="W2738" s="2176"/>
      <c r="X2738" s="2176"/>
      <c r="Y2738" s="2259"/>
      <c r="Z2738" s="2259"/>
      <c r="AA2738" s="2259"/>
      <c r="AB2738" s="2259"/>
      <c r="AC2738" s="2259"/>
      <c r="AD2738" s="2259"/>
      <c r="AE2738" s="2260"/>
      <c r="AF2738" s="2260"/>
      <c r="AG2738" s="2260"/>
      <c r="ALL2738" s="41"/>
      <c r="ALM2738" s="41"/>
      <c r="ALN2738" s="41"/>
      <c r="ALO2738" s="41"/>
      <c r="ALP2738" s="41"/>
      <c r="ALQ2738" s="41"/>
    </row>
    <row r="2739" spans="1:1005" ht="77.25" customHeight="1" x14ac:dyDescent="0.2">
      <c r="A2739" s="2236"/>
      <c r="B2739" s="2236"/>
      <c r="C2739" s="2236"/>
      <c r="D2739" s="2236"/>
      <c r="E2739" s="1821"/>
      <c r="F2739" s="1821"/>
      <c r="G2739" s="1812" t="s">
        <v>2469</v>
      </c>
      <c r="H2739" s="1812"/>
      <c r="I2739" s="1812"/>
      <c r="J2739" s="2074" t="s">
        <v>2471</v>
      </c>
      <c r="K2739" s="2074"/>
      <c r="L2739" s="2074"/>
      <c r="M2739" s="2056">
        <v>11</v>
      </c>
      <c r="N2739" s="2056"/>
      <c r="O2739" s="2056"/>
      <c r="P2739" s="1795">
        <v>11</v>
      </c>
      <c r="Q2739" s="1795"/>
      <c r="R2739" s="1795"/>
      <c r="S2739" s="1796">
        <v>11</v>
      </c>
      <c r="T2739" s="1796"/>
      <c r="U2739" s="1796"/>
      <c r="V2739" s="1796">
        <v>11</v>
      </c>
      <c r="W2739" s="1796"/>
      <c r="X2739" s="1796"/>
      <c r="Y2739" s="2259"/>
      <c r="Z2739" s="2259"/>
      <c r="AA2739" s="2259"/>
      <c r="AB2739" s="2259"/>
      <c r="AC2739" s="2259"/>
      <c r="AD2739" s="2259"/>
      <c r="AE2739" s="2260"/>
      <c r="AF2739" s="2260"/>
      <c r="AG2739" s="2260"/>
      <c r="ALL2739" s="41"/>
      <c r="ALM2739" s="41"/>
      <c r="ALN2739" s="41"/>
      <c r="ALO2739" s="41"/>
      <c r="ALP2739" s="41"/>
      <c r="ALQ2739" s="41"/>
    </row>
    <row r="2740" spans="1:1005" ht="23.25" customHeight="1" x14ac:dyDescent="0.2">
      <c r="A2740" s="2135" t="s">
        <v>2472</v>
      </c>
      <c r="B2740" s="2136"/>
      <c r="C2740" s="2136"/>
      <c r="D2740" s="2136"/>
      <c r="E2740" s="2136"/>
      <c r="F2740" s="2136"/>
      <c r="G2740" s="2136"/>
      <c r="H2740" s="2136"/>
      <c r="I2740" s="2136"/>
      <c r="J2740" s="2136"/>
      <c r="K2740" s="2136"/>
      <c r="L2740" s="2136"/>
      <c r="M2740" s="2136"/>
      <c r="N2740" s="2136"/>
      <c r="O2740" s="2136"/>
      <c r="P2740" s="2136"/>
      <c r="Q2740" s="2136"/>
      <c r="R2740" s="2136"/>
      <c r="S2740" s="2136"/>
      <c r="T2740" s="2136"/>
      <c r="U2740" s="2136"/>
      <c r="V2740" s="2136"/>
      <c r="W2740" s="2136"/>
      <c r="X2740" s="2136"/>
      <c r="Y2740" s="2136"/>
      <c r="Z2740" s="2136"/>
      <c r="AA2740" s="2136"/>
      <c r="AB2740" s="2136"/>
      <c r="AC2740" s="2136"/>
      <c r="AD2740" s="2136"/>
      <c r="AE2740" s="2136"/>
      <c r="AF2740" s="2136"/>
      <c r="AG2740" s="2136"/>
      <c r="ALL2740" s="41"/>
      <c r="ALM2740" s="41"/>
      <c r="ALN2740" s="41"/>
      <c r="ALO2740" s="41"/>
      <c r="ALP2740" s="41"/>
      <c r="ALQ2740" s="41"/>
    </row>
    <row r="2741" spans="1:1005" ht="77.25" customHeight="1" x14ac:dyDescent="0.2">
      <c r="A2741" s="2055" t="s">
        <v>2473</v>
      </c>
      <c r="B2741" s="2055"/>
      <c r="C2741" s="2055"/>
      <c r="D2741" s="2055"/>
      <c r="E2741" s="1821">
        <v>2004</v>
      </c>
      <c r="F2741" s="1821"/>
      <c r="G2741" s="1812" t="s">
        <v>2474</v>
      </c>
      <c r="H2741" s="1812"/>
      <c r="I2741" s="1812"/>
      <c r="J2741" s="1812" t="s">
        <v>2475</v>
      </c>
      <c r="K2741" s="1812"/>
      <c r="L2741" s="1812"/>
      <c r="M2741" s="2056">
        <v>2</v>
      </c>
      <c r="N2741" s="2056"/>
      <c r="O2741" s="2056"/>
      <c r="P2741" s="1795">
        <v>2</v>
      </c>
      <c r="Q2741" s="1795"/>
      <c r="R2741" s="1795"/>
      <c r="S2741" s="1796">
        <v>2</v>
      </c>
      <c r="T2741" s="1796"/>
      <c r="U2741" s="1796"/>
      <c r="V2741" s="1796">
        <v>2</v>
      </c>
      <c r="W2741" s="1796"/>
      <c r="X2741" s="1796"/>
      <c r="Y2741" s="1797">
        <f>Y2742+Y2745</f>
        <v>20135051.640000001</v>
      </c>
      <c r="Z2741" s="1797"/>
      <c r="AA2741" s="1797"/>
      <c r="AB2741" s="1797">
        <f>AB2742</f>
        <v>1452015.71</v>
      </c>
      <c r="AC2741" s="1797"/>
      <c r="AD2741" s="1797"/>
      <c r="AE2741" s="1798">
        <f t="shared" ref="AE2741" si="194">Y2741+AB2741</f>
        <v>21587067.350000001</v>
      </c>
      <c r="AF2741" s="1798"/>
      <c r="AG2741" s="1798"/>
      <c r="ALL2741" s="41"/>
      <c r="ALM2741" s="41"/>
      <c r="ALN2741" s="41"/>
      <c r="ALO2741" s="41"/>
      <c r="ALP2741" s="41"/>
      <c r="ALQ2741" s="41"/>
    </row>
    <row r="2742" spans="1:1005" ht="77.25" customHeight="1" x14ac:dyDescent="0.2">
      <c r="A2742" s="1802" t="s">
        <v>908</v>
      </c>
      <c r="B2742" s="1802"/>
      <c r="C2742" s="1802"/>
      <c r="D2742" s="1802"/>
      <c r="E2742" s="1821" t="s">
        <v>910</v>
      </c>
      <c r="F2742" s="1821"/>
      <c r="G2742" s="2074" t="s">
        <v>2476</v>
      </c>
      <c r="H2742" s="2074"/>
      <c r="I2742" s="2074"/>
      <c r="J2742" s="2074" t="s">
        <v>2477</v>
      </c>
      <c r="K2742" s="2074"/>
      <c r="L2742" s="2074"/>
      <c r="M2742" s="2253">
        <v>0.15</v>
      </c>
      <c r="N2742" s="2253"/>
      <c r="O2742" s="2253"/>
      <c r="P2742" s="2254">
        <v>0.2</v>
      </c>
      <c r="Q2742" s="2254"/>
      <c r="R2742" s="2254"/>
      <c r="S2742" s="2255">
        <v>0.25</v>
      </c>
      <c r="T2742" s="2255"/>
      <c r="U2742" s="2255"/>
      <c r="V2742" s="2255">
        <v>0.3</v>
      </c>
      <c r="W2742" s="2255"/>
      <c r="X2742" s="2255"/>
      <c r="Y2742" s="2177">
        <v>12279280.34</v>
      </c>
      <c r="Z2742" s="2177"/>
      <c r="AA2742" s="2177"/>
      <c r="AB2742" s="2168">
        <v>1452015.71</v>
      </c>
      <c r="AC2742" s="2168"/>
      <c r="AD2742" s="2168"/>
      <c r="AE2742" s="2182">
        <f>Y2742+AB2743</f>
        <v>12279280.34</v>
      </c>
      <c r="AF2742" s="2182"/>
      <c r="AG2742" s="2182"/>
      <c r="ALL2742" s="41"/>
      <c r="ALM2742" s="41"/>
      <c r="ALN2742" s="41"/>
      <c r="ALO2742" s="41"/>
      <c r="ALP2742" s="41"/>
      <c r="ALQ2742" s="41"/>
    </row>
    <row r="2743" spans="1:1005" ht="77.25" customHeight="1" x14ac:dyDescent="0.2">
      <c r="A2743" s="1802" t="s">
        <v>908</v>
      </c>
      <c r="B2743" s="1802"/>
      <c r="C2743" s="1802"/>
      <c r="D2743" s="1802"/>
      <c r="E2743" s="1821" t="s">
        <v>910</v>
      </c>
      <c r="F2743" s="1821"/>
      <c r="G2743" s="2074" t="s">
        <v>2478</v>
      </c>
      <c r="H2743" s="2074"/>
      <c r="I2743" s="2074"/>
      <c r="J2743" s="2074" t="s">
        <v>2463</v>
      </c>
      <c r="K2743" s="2074"/>
      <c r="L2743" s="2074"/>
      <c r="M2743" s="2056">
        <v>20</v>
      </c>
      <c r="N2743" s="2056"/>
      <c r="O2743" s="2056"/>
      <c r="P2743" s="1795">
        <v>20</v>
      </c>
      <c r="Q2743" s="1795"/>
      <c r="R2743" s="1795"/>
      <c r="S2743" s="1796">
        <v>19</v>
      </c>
      <c r="T2743" s="1796"/>
      <c r="U2743" s="1796"/>
      <c r="V2743" s="1796">
        <v>19</v>
      </c>
      <c r="W2743" s="1796"/>
      <c r="X2743" s="1796"/>
      <c r="Y2743" s="2177"/>
      <c r="Z2743" s="2177"/>
      <c r="AA2743" s="2177"/>
      <c r="AB2743" s="2168"/>
      <c r="AC2743" s="2168"/>
      <c r="AD2743" s="2168"/>
      <c r="AE2743" s="2182"/>
      <c r="AF2743" s="2182"/>
      <c r="AG2743" s="2182"/>
      <c r="ALL2743" s="41"/>
      <c r="ALM2743" s="41"/>
      <c r="ALN2743" s="41"/>
      <c r="ALO2743" s="41"/>
      <c r="ALP2743" s="41"/>
      <c r="ALQ2743" s="41"/>
    </row>
    <row r="2744" spans="1:1005" ht="77.25" customHeight="1" x14ac:dyDescent="0.2">
      <c r="A2744" s="1802" t="s">
        <v>908</v>
      </c>
      <c r="B2744" s="1802"/>
      <c r="C2744" s="1802"/>
      <c r="D2744" s="1802"/>
      <c r="E2744" s="1821" t="s">
        <v>910</v>
      </c>
      <c r="F2744" s="1821"/>
      <c r="G2744" s="2074" t="s">
        <v>2474</v>
      </c>
      <c r="H2744" s="2074"/>
      <c r="I2744" s="2074"/>
      <c r="J2744" s="2074" t="s">
        <v>2467</v>
      </c>
      <c r="K2744" s="2074"/>
      <c r="L2744" s="2074"/>
      <c r="M2744" s="2261">
        <v>4</v>
      </c>
      <c r="N2744" s="2261"/>
      <c r="O2744" s="2261"/>
      <c r="P2744" s="2262">
        <v>5</v>
      </c>
      <c r="Q2744" s="2262"/>
      <c r="R2744" s="2262"/>
      <c r="S2744" s="2263">
        <v>6</v>
      </c>
      <c r="T2744" s="2263"/>
      <c r="U2744" s="2263"/>
      <c r="V2744" s="2263">
        <v>7</v>
      </c>
      <c r="W2744" s="2263"/>
      <c r="X2744" s="2263"/>
      <c r="Y2744" s="2177"/>
      <c r="Z2744" s="2177"/>
      <c r="AA2744" s="2177"/>
      <c r="AB2744" s="2168"/>
      <c r="AC2744" s="2168"/>
      <c r="AD2744" s="2168"/>
      <c r="AE2744" s="2182"/>
      <c r="AF2744" s="2182"/>
      <c r="AG2744" s="2182"/>
      <c r="ALL2744" s="41"/>
      <c r="ALM2744" s="41"/>
      <c r="ALN2744" s="41"/>
      <c r="ALO2744" s="41"/>
      <c r="ALP2744" s="41"/>
      <c r="ALQ2744" s="41"/>
    </row>
    <row r="2745" spans="1:1005" ht="90" customHeight="1" x14ac:dyDescent="0.2">
      <c r="A2745" s="1816" t="s">
        <v>2479</v>
      </c>
      <c r="B2745" s="1816"/>
      <c r="C2745" s="1816"/>
      <c r="D2745" s="1816"/>
      <c r="E2745" s="1817" t="s">
        <v>907</v>
      </c>
      <c r="F2745" s="1817"/>
      <c r="G2745" s="2264" t="s">
        <v>2478</v>
      </c>
      <c r="H2745" s="2264"/>
      <c r="I2745" s="2264"/>
      <c r="J2745" s="2264" t="s">
        <v>2463</v>
      </c>
      <c r="K2745" s="2264"/>
      <c r="L2745" s="2264"/>
      <c r="M2745" s="1806">
        <v>20</v>
      </c>
      <c r="N2745" s="1806"/>
      <c r="O2745" s="1806"/>
      <c r="P2745" s="2181">
        <v>20</v>
      </c>
      <c r="Q2745" s="2181"/>
      <c r="R2745" s="2181"/>
      <c r="S2745" s="1805">
        <v>19</v>
      </c>
      <c r="T2745" s="1805"/>
      <c r="U2745" s="1805"/>
      <c r="V2745" s="1805">
        <v>19</v>
      </c>
      <c r="W2745" s="1805"/>
      <c r="X2745" s="1805"/>
      <c r="Y2745" s="2177">
        <v>7855771.2999999998</v>
      </c>
      <c r="Z2745" s="2177"/>
      <c r="AA2745" s="2177"/>
      <c r="AB2745" s="2177"/>
      <c r="AC2745" s="2177"/>
      <c r="AD2745" s="2177"/>
      <c r="AE2745" s="2182">
        <f t="shared" ref="AE2745" si="195">Y2745+AB2745</f>
        <v>7855771.2999999998</v>
      </c>
      <c r="AF2745" s="2182"/>
      <c r="AG2745" s="2182"/>
      <c r="ALL2745" s="41"/>
      <c r="ALM2745" s="41"/>
      <c r="ALN2745" s="41"/>
      <c r="ALO2745" s="41"/>
      <c r="ALP2745" s="41"/>
      <c r="ALQ2745" s="41"/>
    </row>
    <row r="2746" spans="1:1005" ht="51" customHeight="1" x14ac:dyDescent="0.2">
      <c r="A2746" s="1710" t="s">
        <v>2480</v>
      </c>
      <c r="B2746" s="1710"/>
      <c r="C2746" s="1710"/>
      <c r="D2746" s="1710"/>
      <c r="E2746" s="1710"/>
      <c r="F2746" s="1710"/>
      <c r="G2746" s="1710"/>
      <c r="H2746" s="1710"/>
      <c r="I2746" s="1710"/>
      <c r="J2746" s="1710"/>
      <c r="K2746" s="1710"/>
      <c r="L2746" s="1710"/>
      <c r="M2746" s="1710"/>
      <c r="N2746" s="1710"/>
      <c r="O2746" s="1710"/>
      <c r="P2746" s="1710"/>
      <c r="Q2746" s="1710"/>
      <c r="R2746" s="1710"/>
      <c r="S2746" s="1710"/>
      <c r="T2746" s="1710"/>
      <c r="U2746" s="1710"/>
      <c r="V2746" s="1710"/>
      <c r="W2746" s="1710"/>
      <c r="X2746" s="1710"/>
      <c r="Y2746" s="1710"/>
      <c r="Z2746" s="1710"/>
      <c r="AA2746" s="1710"/>
      <c r="AB2746" s="1710"/>
      <c r="AC2746" s="1710"/>
      <c r="AD2746" s="1710"/>
      <c r="AE2746" s="1710"/>
      <c r="AF2746" s="1710"/>
      <c r="AG2746" s="1710"/>
      <c r="ALL2746" s="41"/>
      <c r="ALM2746" s="41"/>
      <c r="ALN2746" s="41"/>
      <c r="ALO2746" s="41"/>
      <c r="ALP2746" s="41"/>
      <c r="ALQ2746" s="41"/>
    </row>
    <row r="2747" spans="1:1005" ht="77.25" customHeight="1" x14ac:dyDescent="0.2">
      <c r="A2747" s="2161" t="s">
        <v>2481</v>
      </c>
      <c r="B2747" s="2161"/>
      <c r="C2747" s="2161"/>
      <c r="D2747" s="2161"/>
      <c r="E2747" s="1821" t="s">
        <v>911</v>
      </c>
      <c r="F2747" s="1821"/>
      <c r="G2747" s="2074" t="s">
        <v>2482</v>
      </c>
      <c r="H2747" s="2074"/>
      <c r="I2747" s="2074"/>
      <c r="J2747" s="1812" t="s">
        <v>2483</v>
      </c>
      <c r="K2747" s="1812"/>
      <c r="L2747" s="1812"/>
      <c r="M2747" s="2174">
        <v>4.1000000000000002E-2</v>
      </c>
      <c r="N2747" s="2174"/>
      <c r="O2747" s="2174"/>
      <c r="P2747" s="2175">
        <v>4.4999999999999998E-2</v>
      </c>
      <c r="Q2747" s="2175"/>
      <c r="R2747" s="2175"/>
      <c r="S2747" s="2176">
        <v>4.4999999999999998E-2</v>
      </c>
      <c r="T2747" s="2176"/>
      <c r="U2747" s="2176"/>
      <c r="V2747" s="2176">
        <v>0.05</v>
      </c>
      <c r="W2747" s="2176"/>
      <c r="X2747" s="2176"/>
      <c r="Y2747" s="2168">
        <f>SUM(Y2749:Y2765)</f>
        <v>163528011.06</v>
      </c>
      <c r="Z2747" s="2168"/>
      <c r="AA2747" s="2168"/>
      <c r="AB2747" s="2168">
        <f>SUM(AB2749:AD2763)</f>
        <v>2249007.5099999998</v>
      </c>
      <c r="AC2747" s="2168"/>
      <c r="AD2747" s="2168"/>
      <c r="AE2747" s="2169">
        <f t="shared" ref="AE2747:AE2764" si="196">Y2747+AB2747</f>
        <v>165777018.56999999</v>
      </c>
      <c r="AF2747" s="2169"/>
      <c r="AG2747" s="2169"/>
      <c r="ALL2747" s="41"/>
      <c r="ALM2747" s="41"/>
      <c r="ALN2747" s="41"/>
      <c r="ALO2747" s="41"/>
      <c r="ALP2747" s="41"/>
      <c r="ALQ2747" s="41"/>
    </row>
    <row r="2748" spans="1:1005" ht="77.25" customHeight="1" x14ac:dyDescent="0.2">
      <c r="A2748" s="2161"/>
      <c r="B2748" s="2161"/>
      <c r="C2748" s="2161"/>
      <c r="D2748" s="2161"/>
      <c r="E2748" s="1821"/>
      <c r="F2748" s="1821"/>
      <c r="G2748" s="2074"/>
      <c r="H2748" s="2074"/>
      <c r="I2748" s="2074"/>
      <c r="J2748" s="2074" t="s">
        <v>2484</v>
      </c>
      <c r="K2748" s="2074"/>
      <c r="L2748" s="2074"/>
      <c r="M2748" s="2237">
        <v>0.55000000000000004</v>
      </c>
      <c r="N2748" s="2237"/>
      <c r="O2748" s="2237"/>
      <c r="P2748" s="2238">
        <v>0.5</v>
      </c>
      <c r="Q2748" s="2238"/>
      <c r="R2748" s="2238"/>
      <c r="S2748" s="2178">
        <v>0.5</v>
      </c>
      <c r="T2748" s="2178"/>
      <c r="U2748" s="2178"/>
      <c r="V2748" s="2178">
        <v>0.5</v>
      </c>
      <c r="W2748" s="2178"/>
      <c r="X2748" s="2178"/>
      <c r="Y2748" s="2168"/>
      <c r="Z2748" s="2168"/>
      <c r="AA2748" s="2168"/>
      <c r="AB2748" s="2168"/>
      <c r="AC2748" s="2168"/>
      <c r="AD2748" s="2168"/>
      <c r="AE2748" s="2169"/>
      <c r="AF2748" s="2169"/>
      <c r="AG2748" s="2169"/>
      <c r="ALL2748" s="41"/>
      <c r="ALM2748" s="41"/>
      <c r="ALN2748" s="41"/>
      <c r="ALO2748" s="41"/>
      <c r="ALP2748" s="41"/>
      <c r="ALQ2748" s="41"/>
    </row>
    <row r="2749" spans="1:1005" ht="77.25" customHeight="1" x14ac:dyDescent="0.2">
      <c r="A2749" s="1802" t="s">
        <v>913</v>
      </c>
      <c r="B2749" s="1802"/>
      <c r="C2749" s="1802"/>
      <c r="D2749" s="1802"/>
      <c r="E2749" s="2265" t="s">
        <v>912</v>
      </c>
      <c r="F2749" s="2265"/>
      <c r="G2749" s="2074" t="s">
        <v>2485</v>
      </c>
      <c r="H2749" s="2074"/>
      <c r="I2749" s="2074"/>
      <c r="J2749" s="2074" t="s">
        <v>2486</v>
      </c>
      <c r="K2749" s="2074"/>
      <c r="L2749" s="2074"/>
      <c r="M2749" s="2174">
        <v>0.05</v>
      </c>
      <c r="N2749" s="2174"/>
      <c r="O2749" s="2174"/>
      <c r="P2749" s="2175">
        <v>5.5E-2</v>
      </c>
      <c r="Q2749" s="2175"/>
      <c r="R2749" s="2175"/>
      <c r="S2749" s="2176">
        <v>0.06</v>
      </c>
      <c r="T2749" s="2176"/>
      <c r="U2749" s="2176"/>
      <c r="V2749" s="2176">
        <v>0.06</v>
      </c>
      <c r="W2749" s="2176"/>
      <c r="X2749" s="2176"/>
      <c r="Y2749" s="2177">
        <v>50478212.710000001</v>
      </c>
      <c r="Z2749" s="2177"/>
      <c r="AA2749" s="2177"/>
      <c r="AB2749" s="2177"/>
      <c r="AC2749" s="2177"/>
      <c r="AD2749" s="2177"/>
      <c r="AE2749" s="2182">
        <f t="shared" si="196"/>
        <v>50478212.710000001</v>
      </c>
      <c r="AF2749" s="2182"/>
      <c r="AG2749" s="2182"/>
      <c r="ALL2749" s="41"/>
      <c r="ALM2749" s="41"/>
      <c r="ALN2749" s="41"/>
      <c r="ALO2749" s="41"/>
      <c r="ALP2749" s="41"/>
      <c r="ALQ2749" s="41"/>
    </row>
    <row r="2750" spans="1:1005" ht="77.25" customHeight="1" x14ac:dyDescent="0.2">
      <c r="A2750" s="1802" t="s">
        <v>2487</v>
      </c>
      <c r="B2750" s="1802"/>
      <c r="C2750" s="1802"/>
      <c r="D2750" s="1802"/>
      <c r="E2750" s="2265" t="s">
        <v>914</v>
      </c>
      <c r="F2750" s="2265"/>
      <c r="G2750" s="2074" t="s">
        <v>2488</v>
      </c>
      <c r="H2750" s="2074"/>
      <c r="I2750" s="2074"/>
      <c r="J2750" s="2074" t="s">
        <v>2489</v>
      </c>
      <c r="K2750" s="2074"/>
      <c r="L2750" s="2074"/>
      <c r="M2750" s="2056">
        <v>10</v>
      </c>
      <c r="N2750" s="2056"/>
      <c r="O2750" s="2056"/>
      <c r="P2750" s="1795">
        <v>10</v>
      </c>
      <c r="Q2750" s="1795"/>
      <c r="R2750" s="1795"/>
      <c r="S2750" s="1796">
        <v>10</v>
      </c>
      <c r="T2750" s="1796"/>
      <c r="U2750" s="1796"/>
      <c r="V2750" s="1796">
        <v>10</v>
      </c>
      <c r="W2750" s="1796"/>
      <c r="X2750" s="1796"/>
      <c r="Y2750" s="2177">
        <v>32000</v>
      </c>
      <c r="Z2750" s="2177"/>
      <c r="AA2750" s="2177"/>
      <c r="AB2750" s="2177"/>
      <c r="AC2750" s="2177"/>
      <c r="AD2750" s="2177"/>
      <c r="AE2750" s="2182">
        <f t="shared" si="196"/>
        <v>32000</v>
      </c>
      <c r="AF2750" s="2182"/>
      <c r="AG2750" s="2182"/>
      <c r="ALL2750" s="41"/>
      <c r="ALM2750" s="41"/>
      <c r="ALN2750" s="41"/>
      <c r="ALO2750" s="41"/>
      <c r="ALP2750" s="41"/>
      <c r="ALQ2750" s="41"/>
    </row>
    <row r="2751" spans="1:1005" ht="77.25" customHeight="1" x14ac:dyDescent="0.2">
      <c r="A2751" s="2173" t="s">
        <v>248</v>
      </c>
      <c r="B2751" s="2173"/>
      <c r="C2751" s="2173"/>
      <c r="D2751" s="2173"/>
      <c r="E2751" s="2265" t="s">
        <v>915</v>
      </c>
      <c r="F2751" s="2265"/>
      <c r="G2751" s="2074" t="s">
        <v>2490</v>
      </c>
      <c r="H2751" s="2074"/>
      <c r="I2751" s="2074"/>
      <c r="J2751" s="2074" t="s">
        <v>2491</v>
      </c>
      <c r="K2751" s="2074"/>
      <c r="L2751" s="2074"/>
      <c r="M2751" s="2056">
        <v>40</v>
      </c>
      <c r="N2751" s="2056"/>
      <c r="O2751" s="2056"/>
      <c r="P2751" s="1795">
        <v>42</v>
      </c>
      <c r="Q2751" s="1795"/>
      <c r="R2751" s="1795"/>
      <c r="S2751" s="1796">
        <v>44</v>
      </c>
      <c r="T2751" s="1796"/>
      <c r="U2751" s="1796"/>
      <c r="V2751" s="1796">
        <v>56</v>
      </c>
      <c r="W2751" s="1796"/>
      <c r="X2751" s="1796"/>
      <c r="Y2751" s="2177">
        <v>691358.03</v>
      </c>
      <c r="Z2751" s="2177"/>
      <c r="AA2751" s="2177"/>
      <c r="AB2751" s="2177">
        <v>2249007.5099999998</v>
      </c>
      <c r="AC2751" s="2177"/>
      <c r="AD2751" s="2177"/>
      <c r="AE2751" s="2182">
        <f t="shared" si="196"/>
        <v>2940365.54</v>
      </c>
      <c r="AF2751" s="2182"/>
      <c r="AG2751" s="2182"/>
      <c r="ALL2751" s="41"/>
      <c r="ALM2751" s="41"/>
      <c r="ALN2751" s="41"/>
      <c r="ALO2751" s="41"/>
      <c r="ALP2751" s="41"/>
      <c r="ALQ2751" s="41"/>
    </row>
    <row r="2752" spans="1:1005" ht="77.25" customHeight="1" x14ac:dyDescent="0.2">
      <c r="A2752" s="2173"/>
      <c r="B2752" s="2173"/>
      <c r="C2752" s="2173"/>
      <c r="D2752" s="2173"/>
      <c r="E2752" s="2265"/>
      <c r="F2752" s="2265"/>
      <c r="G2752" s="2074"/>
      <c r="H2752" s="2074"/>
      <c r="I2752" s="2074"/>
      <c r="J2752" s="2074" t="s">
        <v>2492</v>
      </c>
      <c r="K2752" s="2074"/>
      <c r="L2752" s="2074"/>
      <c r="M2752" s="2174">
        <v>0.35</v>
      </c>
      <c r="N2752" s="2174"/>
      <c r="O2752" s="2174"/>
      <c r="P2752" s="2175">
        <v>0.4</v>
      </c>
      <c r="Q2752" s="2175"/>
      <c r="R2752" s="2175"/>
      <c r="S2752" s="2176">
        <v>0.45</v>
      </c>
      <c r="T2752" s="2176"/>
      <c r="U2752" s="2176"/>
      <c r="V2752" s="2176">
        <v>0.5</v>
      </c>
      <c r="W2752" s="2176"/>
      <c r="X2752" s="2176"/>
      <c r="Y2752" s="2177"/>
      <c r="Z2752" s="2177"/>
      <c r="AA2752" s="2177"/>
      <c r="AB2752" s="2177"/>
      <c r="AC2752" s="2177"/>
      <c r="AD2752" s="2177"/>
      <c r="AE2752" s="2182"/>
      <c r="AF2752" s="2182"/>
      <c r="AG2752" s="2182"/>
      <c r="ALL2752" s="41"/>
      <c r="ALM2752" s="41"/>
      <c r="ALN2752" s="41"/>
      <c r="ALO2752" s="41"/>
      <c r="ALP2752" s="41"/>
      <c r="ALQ2752" s="41"/>
    </row>
    <row r="2753" spans="1:1005" ht="77.25" customHeight="1" x14ac:dyDescent="0.2">
      <c r="A2753" s="2236" t="s">
        <v>916</v>
      </c>
      <c r="B2753" s="2236"/>
      <c r="C2753" s="2236"/>
      <c r="D2753" s="2236"/>
      <c r="E2753" s="2265" t="s">
        <v>917</v>
      </c>
      <c r="F2753" s="2265"/>
      <c r="G2753" s="2074" t="s">
        <v>2493</v>
      </c>
      <c r="H2753" s="2074"/>
      <c r="I2753" s="2074"/>
      <c r="J2753" s="1812" t="s">
        <v>2494</v>
      </c>
      <c r="K2753" s="1812"/>
      <c r="L2753" s="1812"/>
      <c r="M2753" s="2056">
        <v>110</v>
      </c>
      <c r="N2753" s="2056"/>
      <c r="O2753" s="2056"/>
      <c r="P2753" s="1795">
        <v>110</v>
      </c>
      <c r="Q2753" s="1795"/>
      <c r="R2753" s="1795"/>
      <c r="S2753" s="1796">
        <v>120</v>
      </c>
      <c r="T2753" s="1796"/>
      <c r="U2753" s="1796"/>
      <c r="V2753" s="1796">
        <v>130</v>
      </c>
      <c r="W2753" s="1796"/>
      <c r="X2753" s="1796"/>
      <c r="Y2753" s="1805">
        <v>5498000</v>
      </c>
      <c r="Z2753" s="1805"/>
      <c r="AA2753" s="1805"/>
      <c r="AB2753" s="1805"/>
      <c r="AC2753" s="1805"/>
      <c r="AD2753" s="1805"/>
      <c r="AE2753" s="1806">
        <f t="shared" si="196"/>
        <v>5498000</v>
      </c>
      <c r="AF2753" s="1806"/>
      <c r="AG2753" s="1806"/>
      <c r="ALL2753" s="41"/>
      <c r="ALM2753" s="41"/>
      <c r="ALN2753" s="41"/>
      <c r="ALO2753" s="41"/>
      <c r="ALP2753" s="41"/>
      <c r="ALQ2753" s="41"/>
    </row>
    <row r="2754" spans="1:1005" ht="77.25" customHeight="1" x14ac:dyDescent="0.2">
      <c r="A2754" s="2173" t="s">
        <v>2495</v>
      </c>
      <c r="B2754" s="2173"/>
      <c r="C2754" s="2173"/>
      <c r="D2754" s="2173"/>
      <c r="E2754" s="2265" t="s">
        <v>918</v>
      </c>
      <c r="F2754" s="2265"/>
      <c r="G2754" s="2074" t="s">
        <v>2496</v>
      </c>
      <c r="H2754" s="2074"/>
      <c r="I2754" s="2074"/>
      <c r="J2754" s="2074" t="s">
        <v>2497</v>
      </c>
      <c r="K2754" s="2074"/>
      <c r="L2754" s="2074"/>
      <c r="M2754" s="2174">
        <v>0.3</v>
      </c>
      <c r="N2754" s="2174"/>
      <c r="O2754" s="2174"/>
      <c r="P2754" s="2175">
        <v>0.4</v>
      </c>
      <c r="Q2754" s="2175"/>
      <c r="R2754" s="2175"/>
      <c r="S2754" s="2176">
        <v>0.4</v>
      </c>
      <c r="T2754" s="2176"/>
      <c r="U2754" s="2176"/>
      <c r="V2754" s="2176">
        <v>0.4</v>
      </c>
      <c r="W2754" s="2176"/>
      <c r="X2754" s="2176"/>
      <c r="Y2754" s="2177">
        <v>52098769.979999997</v>
      </c>
      <c r="Z2754" s="2177"/>
      <c r="AA2754" s="2177"/>
      <c r="AB2754" s="2177"/>
      <c r="AC2754" s="2177"/>
      <c r="AD2754" s="2177"/>
      <c r="AE2754" s="2182">
        <f t="shared" si="196"/>
        <v>52098769.979999997</v>
      </c>
      <c r="AF2754" s="2182"/>
      <c r="AG2754" s="2182"/>
      <c r="ALL2754" s="41"/>
      <c r="ALM2754" s="41"/>
      <c r="ALN2754" s="41"/>
      <c r="ALO2754" s="41"/>
      <c r="ALP2754" s="41"/>
      <c r="ALQ2754" s="41"/>
    </row>
    <row r="2755" spans="1:1005" ht="77.25" customHeight="1" x14ac:dyDescent="0.2">
      <c r="A2755" s="2173"/>
      <c r="B2755" s="2173"/>
      <c r="C2755" s="2173"/>
      <c r="D2755" s="2173"/>
      <c r="E2755" s="2265"/>
      <c r="F2755" s="2265"/>
      <c r="G2755" s="2074"/>
      <c r="H2755" s="2074"/>
      <c r="I2755" s="2074"/>
      <c r="J2755" s="2074" t="s">
        <v>2498</v>
      </c>
      <c r="K2755" s="2074"/>
      <c r="L2755" s="2074"/>
      <c r="M2755" s="2237">
        <v>0.51</v>
      </c>
      <c r="N2755" s="2237"/>
      <c r="O2755" s="2237"/>
      <c r="P2755" s="2238">
        <v>0.5</v>
      </c>
      <c r="Q2755" s="2238"/>
      <c r="R2755" s="2238"/>
      <c r="S2755" s="2178">
        <v>0.5</v>
      </c>
      <c r="T2755" s="2178"/>
      <c r="U2755" s="2178"/>
      <c r="V2755" s="2178">
        <v>0.5</v>
      </c>
      <c r="W2755" s="2178"/>
      <c r="X2755" s="2178"/>
      <c r="Y2755" s="2177"/>
      <c r="Z2755" s="2177"/>
      <c r="AA2755" s="2177"/>
      <c r="AB2755" s="2177"/>
      <c r="AC2755" s="2177"/>
      <c r="AD2755" s="2177"/>
      <c r="AE2755" s="2182"/>
      <c r="AF2755" s="2182"/>
      <c r="AG2755" s="2182"/>
      <c r="ALL2755" s="41"/>
      <c r="ALM2755" s="41"/>
      <c r="ALN2755" s="41"/>
      <c r="ALO2755" s="41"/>
      <c r="ALP2755" s="41"/>
      <c r="ALQ2755" s="41"/>
    </row>
    <row r="2756" spans="1:1005" ht="77.25" customHeight="1" x14ac:dyDescent="0.2">
      <c r="A2756" s="2173"/>
      <c r="B2756" s="2173"/>
      <c r="C2756" s="2173"/>
      <c r="D2756" s="2173"/>
      <c r="E2756" s="2265"/>
      <c r="F2756" s="2265"/>
      <c r="G2756" s="2074"/>
      <c r="H2756" s="2074"/>
      <c r="I2756" s="2074"/>
      <c r="J2756" s="2074" t="s">
        <v>2499</v>
      </c>
      <c r="K2756" s="2074"/>
      <c r="L2756" s="2074"/>
      <c r="M2756" s="2237">
        <v>0.35</v>
      </c>
      <c r="N2756" s="2237"/>
      <c r="O2756" s="2237"/>
      <c r="P2756" s="2238">
        <v>0.4</v>
      </c>
      <c r="Q2756" s="2238"/>
      <c r="R2756" s="2238"/>
      <c r="S2756" s="2178">
        <v>0.45</v>
      </c>
      <c r="T2756" s="2178"/>
      <c r="U2756" s="2178"/>
      <c r="V2756" s="2178">
        <v>0.5</v>
      </c>
      <c r="W2756" s="2178"/>
      <c r="X2756" s="2178"/>
      <c r="Y2756" s="2177"/>
      <c r="Z2756" s="2177"/>
      <c r="AA2756" s="2177"/>
      <c r="AB2756" s="2177"/>
      <c r="AC2756" s="2177"/>
      <c r="AD2756" s="2177"/>
      <c r="AE2756" s="2182"/>
      <c r="AF2756" s="2182"/>
      <c r="AG2756" s="2182"/>
      <c r="ALL2756" s="41"/>
      <c r="ALM2756" s="41"/>
      <c r="ALN2756" s="41"/>
      <c r="ALO2756" s="41"/>
      <c r="ALP2756" s="41"/>
      <c r="ALQ2756" s="41"/>
    </row>
    <row r="2757" spans="1:1005" ht="77.25" customHeight="1" x14ac:dyDescent="0.2">
      <c r="A2757" s="2236" t="s">
        <v>961</v>
      </c>
      <c r="B2757" s="2236"/>
      <c r="C2757" s="2236"/>
      <c r="D2757" s="2236"/>
      <c r="E2757" s="1821" t="s">
        <v>960</v>
      </c>
      <c r="F2757" s="1821"/>
      <c r="G2757" s="2074" t="s">
        <v>2500</v>
      </c>
      <c r="H2757" s="2074"/>
      <c r="I2757" s="2074"/>
      <c r="J2757" s="2074" t="s">
        <v>2501</v>
      </c>
      <c r="K2757" s="2074"/>
      <c r="L2757" s="2074"/>
      <c r="M2757" s="2266">
        <v>110</v>
      </c>
      <c r="N2757" s="2266"/>
      <c r="O2757" s="2266"/>
      <c r="P2757" s="2267">
        <v>115</v>
      </c>
      <c r="Q2757" s="2267"/>
      <c r="R2757" s="2267"/>
      <c r="S2757" s="2268">
        <v>120</v>
      </c>
      <c r="T2757" s="2268"/>
      <c r="U2757" s="2268"/>
      <c r="V2757" s="2268">
        <v>125</v>
      </c>
      <c r="W2757" s="2268"/>
      <c r="X2757" s="2268"/>
      <c r="Y2757" s="1805">
        <v>1032450</v>
      </c>
      <c r="Z2757" s="1805"/>
      <c r="AA2757" s="1805"/>
      <c r="AB2757" s="1805"/>
      <c r="AC2757" s="1805"/>
      <c r="AD2757" s="1805"/>
      <c r="AE2757" s="1806">
        <f t="shared" si="196"/>
        <v>1032450</v>
      </c>
      <c r="AF2757" s="1806"/>
      <c r="AG2757" s="1806"/>
      <c r="ALL2757" s="41"/>
      <c r="ALM2757" s="41"/>
      <c r="ALN2757" s="41"/>
      <c r="ALO2757" s="41"/>
      <c r="ALP2757" s="41"/>
      <c r="ALQ2757" s="41"/>
    </row>
    <row r="2758" spans="1:1005" ht="77.25" customHeight="1" x14ac:dyDescent="0.2">
      <c r="A2758" s="2173" t="s">
        <v>919</v>
      </c>
      <c r="B2758" s="2173"/>
      <c r="C2758" s="2173"/>
      <c r="D2758" s="2173"/>
      <c r="E2758" s="1821" t="s">
        <v>943</v>
      </c>
      <c r="F2758" s="1821"/>
      <c r="G2758" s="2074" t="s">
        <v>2502</v>
      </c>
      <c r="H2758" s="2074"/>
      <c r="I2758" s="2074"/>
      <c r="J2758" s="2074" t="s">
        <v>2501</v>
      </c>
      <c r="K2758" s="2074"/>
      <c r="L2758" s="2074"/>
      <c r="M2758" s="2266">
        <v>34</v>
      </c>
      <c r="N2758" s="2266"/>
      <c r="O2758" s="2266"/>
      <c r="P2758" s="2267">
        <v>36</v>
      </c>
      <c r="Q2758" s="2267"/>
      <c r="R2758" s="2267"/>
      <c r="S2758" s="2268">
        <v>38</v>
      </c>
      <c r="T2758" s="2268"/>
      <c r="U2758" s="2268"/>
      <c r="V2758" s="2268">
        <v>40</v>
      </c>
      <c r="W2758" s="2268"/>
      <c r="X2758" s="2268"/>
      <c r="Y2758" s="2177">
        <v>35767856.409999996</v>
      </c>
      <c r="Z2758" s="2177"/>
      <c r="AA2758" s="2177"/>
      <c r="AB2758" s="2177"/>
      <c r="AC2758" s="2177"/>
      <c r="AD2758" s="2177"/>
      <c r="AE2758" s="2182">
        <f t="shared" si="196"/>
        <v>35767856.409999996</v>
      </c>
      <c r="AF2758" s="2182"/>
      <c r="AG2758" s="2182"/>
      <c r="ALL2758" s="41"/>
      <c r="ALM2758" s="41"/>
      <c r="ALN2758" s="41"/>
      <c r="ALO2758" s="41"/>
      <c r="ALP2758" s="41"/>
      <c r="ALQ2758" s="41"/>
    </row>
    <row r="2759" spans="1:1005" ht="77.25" customHeight="1" x14ac:dyDescent="0.2">
      <c r="A2759" s="2173"/>
      <c r="B2759" s="2173"/>
      <c r="C2759" s="2173"/>
      <c r="D2759" s="2173"/>
      <c r="E2759" s="1821"/>
      <c r="F2759" s="1821"/>
      <c r="G2759" s="2074"/>
      <c r="H2759" s="2074"/>
      <c r="I2759" s="2074"/>
      <c r="J2759" s="2074" t="s">
        <v>2503</v>
      </c>
      <c r="K2759" s="2074"/>
      <c r="L2759" s="2074"/>
      <c r="M2759" s="2253">
        <v>0.5</v>
      </c>
      <c r="N2759" s="2291"/>
      <c r="O2759" s="2291"/>
      <c r="P2759" s="2254">
        <v>0.5</v>
      </c>
      <c r="Q2759" s="2292"/>
      <c r="R2759" s="2292"/>
      <c r="S2759" s="2255">
        <v>0.5</v>
      </c>
      <c r="T2759" s="2293"/>
      <c r="U2759" s="2293"/>
      <c r="V2759" s="2255">
        <v>0.5</v>
      </c>
      <c r="W2759" s="2293"/>
      <c r="X2759" s="2293"/>
      <c r="Y2759" s="2177"/>
      <c r="Z2759" s="2177"/>
      <c r="AA2759" s="2177"/>
      <c r="AB2759" s="2177"/>
      <c r="AC2759" s="2177"/>
      <c r="AD2759" s="2177"/>
      <c r="AE2759" s="2182"/>
      <c r="AF2759" s="2182"/>
      <c r="AG2759" s="2182"/>
      <c r="ALL2759" s="41"/>
      <c r="ALM2759" s="41"/>
      <c r="ALN2759" s="41"/>
      <c r="ALO2759" s="41"/>
      <c r="ALP2759" s="41"/>
      <c r="ALQ2759" s="41"/>
    </row>
    <row r="2760" spans="1:1005" ht="77.25" customHeight="1" x14ac:dyDescent="0.2">
      <c r="A2760" s="2173"/>
      <c r="B2760" s="2173"/>
      <c r="C2760" s="2173"/>
      <c r="D2760" s="2173"/>
      <c r="E2760" s="1821"/>
      <c r="F2760" s="1821"/>
      <c r="G2760" s="2074"/>
      <c r="H2760" s="2074"/>
      <c r="I2760" s="2074"/>
      <c r="J2760" s="2074" t="s">
        <v>2504</v>
      </c>
      <c r="K2760" s="2074"/>
      <c r="L2760" s="2074"/>
      <c r="M2760" s="2253">
        <v>0.67</v>
      </c>
      <c r="N2760" s="2253"/>
      <c r="O2760" s="2253"/>
      <c r="P2760" s="2254">
        <v>0.65</v>
      </c>
      <c r="Q2760" s="2254"/>
      <c r="R2760" s="2254"/>
      <c r="S2760" s="2255">
        <v>0.65</v>
      </c>
      <c r="T2760" s="2255"/>
      <c r="U2760" s="2255"/>
      <c r="V2760" s="2255">
        <v>0.65</v>
      </c>
      <c r="W2760" s="2255"/>
      <c r="X2760" s="2255"/>
      <c r="Y2760" s="2177"/>
      <c r="Z2760" s="2177"/>
      <c r="AA2760" s="2177"/>
      <c r="AB2760" s="2177"/>
      <c r="AC2760" s="2177"/>
      <c r="AD2760" s="2177"/>
      <c r="AE2760" s="2182"/>
      <c r="AF2760" s="2182"/>
      <c r="AG2760" s="2182"/>
      <c r="ALL2760" s="41"/>
      <c r="ALM2760" s="41"/>
      <c r="ALN2760" s="41"/>
      <c r="ALO2760" s="41"/>
      <c r="ALP2760" s="41"/>
      <c r="ALQ2760" s="41"/>
    </row>
    <row r="2761" spans="1:1005" ht="161.25" customHeight="1" x14ac:dyDescent="0.2">
      <c r="A2761" s="2236" t="s">
        <v>2633</v>
      </c>
      <c r="B2761" s="2236"/>
      <c r="C2761" s="2236"/>
      <c r="D2761" s="2236"/>
      <c r="E2761" s="1821" t="s">
        <v>996</v>
      </c>
      <c r="F2761" s="1821"/>
      <c r="G2761" s="2074" t="s">
        <v>3689</v>
      </c>
      <c r="H2761" s="2074"/>
      <c r="I2761" s="2074"/>
      <c r="J2761" s="2074" t="s">
        <v>3690</v>
      </c>
      <c r="K2761" s="2074"/>
      <c r="L2761" s="2074"/>
      <c r="M2761" s="2266"/>
      <c r="N2761" s="2266"/>
      <c r="O2761" s="2266"/>
      <c r="P2761" s="2267"/>
      <c r="Q2761" s="2267"/>
      <c r="R2761" s="2267"/>
      <c r="S2761" s="2268"/>
      <c r="T2761" s="2268"/>
      <c r="U2761" s="2268"/>
      <c r="V2761" s="2268"/>
      <c r="W2761" s="2268"/>
      <c r="X2761" s="2268"/>
      <c r="Y2761" s="1805">
        <v>837000</v>
      </c>
      <c r="Z2761" s="1805"/>
      <c r="AA2761" s="1805"/>
      <c r="AB2761" s="1805"/>
      <c r="AC2761" s="1805"/>
      <c r="AD2761" s="1805"/>
      <c r="AE2761" s="1806">
        <f t="shared" ref="AE2761:AE2762" si="197">Y2761+AB2761</f>
        <v>837000</v>
      </c>
      <c r="AF2761" s="1806"/>
      <c r="AG2761" s="1806"/>
      <c r="ALL2761" s="41"/>
      <c r="ALM2761" s="41"/>
      <c r="ALN2761" s="41"/>
      <c r="ALO2761" s="41"/>
      <c r="ALP2761" s="41"/>
      <c r="ALQ2761" s="41"/>
    </row>
    <row r="2762" spans="1:1005" ht="77.25" customHeight="1" x14ac:dyDescent="0.2">
      <c r="A2762" s="2236" t="s">
        <v>2634</v>
      </c>
      <c r="B2762" s="2236"/>
      <c r="C2762" s="2236"/>
      <c r="D2762" s="2236"/>
      <c r="E2762" s="1821" t="s">
        <v>1307</v>
      </c>
      <c r="F2762" s="1821"/>
      <c r="G2762" s="2074" t="s">
        <v>3691</v>
      </c>
      <c r="H2762" s="2074"/>
      <c r="I2762" s="2074"/>
      <c r="J2762" s="2074" t="s">
        <v>3692</v>
      </c>
      <c r="K2762" s="2074"/>
      <c r="L2762" s="2074"/>
      <c r="M2762" s="2266"/>
      <c r="N2762" s="2266"/>
      <c r="O2762" s="2266"/>
      <c r="P2762" s="2267"/>
      <c r="Q2762" s="2267"/>
      <c r="R2762" s="2267"/>
      <c r="S2762" s="2268"/>
      <c r="T2762" s="2268"/>
      <c r="U2762" s="2268"/>
      <c r="V2762" s="2268"/>
      <c r="W2762" s="2268"/>
      <c r="X2762" s="2268"/>
      <c r="Y2762" s="1805">
        <v>910051</v>
      </c>
      <c r="Z2762" s="1805"/>
      <c r="AA2762" s="1805"/>
      <c r="AB2762" s="1805"/>
      <c r="AC2762" s="1805"/>
      <c r="AD2762" s="1805"/>
      <c r="AE2762" s="1806">
        <f t="shared" si="197"/>
        <v>910051</v>
      </c>
      <c r="AF2762" s="1806"/>
      <c r="AG2762" s="1806"/>
      <c r="ALL2762" s="41"/>
      <c r="ALM2762" s="41"/>
      <c r="ALN2762" s="41"/>
      <c r="ALO2762" s="41"/>
      <c r="ALP2762" s="41"/>
      <c r="ALQ2762" s="41"/>
    </row>
    <row r="2763" spans="1:1005" ht="77.25" customHeight="1" x14ac:dyDescent="0.2">
      <c r="A2763" s="2236" t="s">
        <v>250</v>
      </c>
      <c r="B2763" s="2236"/>
      <c r="C2763" s="2236"/>
      <c r="D2763" s="2236"/>
      <c r="E2763" s="1821" t="s">
        <v>772</v>
      </c>
      <c r="F2763" s="1821"/>
      <c r="G2763" s="2074" t="s">
        <v>2505</v>
      </c>
      <c r="H2763" s="2074"/>
      <c r="I2763" s="2074"/>
      <c r="J2763" s="2074" t="s">
        <v>2506</v>
      </c>
      <c r="K2763" s="2074"/>
      <c r="L2763" s="2074"/>
      <c r="M2763" s="2266" t="s">
        <v>2507</v>
      </c>
      <c r="N2763" s="2266"/>
      <c r="O2763" s="2266"/>
      <c r="P2763" s="2267" t="s">
        <v>2508</v>
      </c>
      <c r="Q2763" s="2267"/>
      <c r="R2763" s="2267"/>
      <c r="S2763" s="2268" t="s">
        <v>2509</v>
      </c>
      <c r="T2763" s="2268"/>
      <c r="U2763" s="2268"/>
      <c r="V2763" s="2268" t="s">
        <v>2509</v>
      </c>
      <c r="W2763" s="2268"/>
      <c r="X2763" s="2268"/>
      <c r="Y2763" s="1805">
        <v>6601816</v>
      </c>
      <c r="Z2763" s="1805"/>
      <c r="AA2763" s="1805"/>
      <c r="AB2763" s="1805"/>
      <c r="AC2763" s="1805"/>
      <c r="AD2763" s="1805"/>
      <c r="AE2763" s="1806">
        <f t="shared" si="196"/>
        <v>6601816</v>
      </c>
      <c r="AF2763" s="1806"/>
      <c r="AG2763" s="1806"/>
      <c r="ALL2763" s="41"/>
      <c r="ALM2763" s="41"/>
      <c r="ALN2763" s="41"/>
      <c r="ALO2763" s="41"/>
      <c r="ALP2763" s="41"/>
      <c r="ALQ2763" s="41"/>
    </row>
    <row r="2764" spans="1:1005" ht="77.25" customHeight="1" x14ac:dyDescent="0.2">
      <c r="A2764" s="2236" t="s">
        <v>2510</v>
      </c>
      <c r="B2764" s="2236"/>
      <c r="C2764" s="2236"/>
      <c r="D2764" s="2236"/>
      <c r="E2764" s="1821" t="s">
        <v>939</v>
      </c>
      <c r="F2764" s="1821"/>
      <c r="G2764" s="2074" t="s">
        <v>2511</v>
      </c>
      <c r="H2764" s="2074"/>
      <c r="I2764" s="2074"/>
      <c r="J2764" s="2074" t="s">
        <v>2512</v>
      </c>
      <c r="K2764" s="2074"/>
      <c r="L2764" s="2074"/>
      <c r="M2764" s="2266"/>
      <c r="N2764" s="2266"/>
      <c r="O2764" s="2266"/>
      <c r="P2764" s="2267"/>
      <c r="Q2764" s="2267"/>
      <c r="R2764" s="2267"/>
      <c r="S2764" s="2268"/>
      <c r="T2764" s="2268"/>
      <c r="U2764" s="2268"/>
      <c r="V2764" s="2268"/>
      <c r="W2764" s="2268"/>
      <c r="X2764" s="2268"/>
      <c r="Y2764" s="1805">
        <v>3596750</v>
      </c>
      <c r="Z2764" s="1805"/>
      <c r="AA2764" s="1805"/>
      <c r="AB2764" s="1805"/>
      <c r="AC2764" s="1805"/>
      <c r="AD2764" s="1805"/>
      <c r="AE2764" s="1806">
        <f t="shared" si="196"/>
        <v>3596750</v>
      </c>
      <c r="AF2764" s="1806"/>
      <c r="AG2764" s="1806"/>
      <c r="ALL2764" s="41"/>
      <c r="ALM2764" s="41"/>
      <c r="ALN2764" s="41"/>
      <c r="ALO2764" s="41"/>
      <c r="ALP2764" s="41"/>
      <c r="ALQ2764" s="41"/>
    </row>
    <row r="2765" spans="1:1005" ht="77.25" customHeight="1" x14ac:dyDescent="0.2">
      <c r="A2765" s="2236" t="s">
        <v>1354</v>
      </c>
      <c r="B2765" s="2236"/>
      <c r="C2765" s="2236"/>
      <c r="D2765" s="2236"/>
      <c r="E2765" s="1821" t="s">
        <v>1390</v>
      </c>
      <c r="F2765" s="1821"/>
      <c r="G2765" s="2074" t="s">
        <v>3638</v>
      </c>
      <c r="H2765" s="2074"/>
      <c r="I2765" s="2074"/>
      <c r="J2765" s="2074" t="s">
        <v>2692</v>
      </c>
      <c r="K2765" s="2074"/>
      <c r="L2765" s="2074"/>
      <c r="M2765" s="2266"/>
      <c r="N2765" s="2266"/>
      <c r="O2765" s="2266"/>
      <c r="P2765" s="2267"/>
      <c r="Q2765" s="2267"/>
      <c r="R2765" s="2267"/>
      <c r="S2765" s="2268"/>
      <c r="T2765" s="2268"/>
      <c r="U2765" s="2268"/>
      <c r="V2765" s="2268"/>
      <c r="W2765" s="2268"/>
      <c r="X2765" s="2268"/>
      <c r="Y2765" s="1805">
        <v>5983746.9299999997</v>
      </c>
      <c r="Z2765" s="1805"/>
      <c r="AA2765" s="1805"/>
      <c r="AB2765" s="1805"/>
      <c r="AC2765" s="1805"/>
      <c r="AD2765" s="1805"/>
      <c r="AE2765" s="1806">
        <f t="shared" ref="AE2765" si="198">Y2765+AB2765</f>
        <v>5983746.9299999997</v>
      </c>
      <c r="AF2765" s="1806"/>
      <c r="AG2765" s="1806"/>
      <c r="ALL2765" s="41"/>
      <c r="ALM2765" s="41"/>
      <c r="ALN2765" s="41"/>
      <c r="ALO2765" s="41"/>
      <c r="ALP2765" s="41"/>
      <c r="ALQ2765" s="41"/>
    </row>
    <row r="2766" spans="1:1005" ht="60.75" customHeight="1" x14ac:dyDescent="0.2">
      <c r="A2766" s="1710" t="s">
        <v>2513</v>
      </c>
      <c r="B2766" s="1710"/>
      <c r="C2766" s="1710"/>
      <c r="D2766" s="1710"/>
      <c r="E2766" s="1710"/>
      <c r="F2766" s="1710"/>
      <c r="G2766" s="1710"/>
      <c r="H2766" s="1710"/>
      <c r="I2766" s="1710"/>
      <c r="J2766" s="1710"/>
      <c r="K2766" s="1710"/>
      <c r="L2766" s="1710"/>
      <c r="M2766" s="1710"/>
      <c r="N2766" s="1710"/>
      <c r="O2766" s="1710"/>
      <c r="P2766" s="1710"/>
      <c r="Q2766" s="1710"/>
      <c r="R2766" s="1710"/>
      <c r="S2766" s="1710"/>
      <c r="T2766" s="1710"/>
      <c r="U2766" s="1710"/>
      <c r="V2766" s="1710"/>
      <c r="W2766" s="1710"/>
      <c r="X2766" s="1710"/>
      <c r="Y2766" s="1710"/>
      <c r="Z2766" s="1710"/>
      <c r="AA2766" s="1710"/>
      <c r="AB2766" s="1710"/>
      <c r="AC2766" s="1710"/>
      <c r="AD2766" s="1710"/>
      <c r="AE2766" s="1710"/>
      <c r="AF2766" s="1710"/>
      <c r="AG2766" s="1710"/>
      <c r="ALL2766" s="41"/>
      <c r="ALM2766" s="41"/>
      <c r="ALN2766" s="41"/>
      <c r="ALO2766" s="41"/>
      <c r="ALP2766" s="41"/>
      <c r="ALQ2766" s="41"/>
    </row>
    <row r="2767" spans="1:1005" ht="77.25" customHeight="1" x14ac:dyDescent="0.2">
      <c r="A2767" s="2055" t="s">
        <v>2514</v>
      </c>
      <c r="B2767" s="2055"/>
      <c r="C2767" s="2055"/>
      <c r="D2767" s="2055"/>
      <c r="E2767" s="1821" t="s">
        <v>495</v>
      </c>
      <c r="F2767" s="1821"/>
      <c r="G2767" s="1812" t="s">
        <v>2515</v>
      </c>
      <c r="H2767" s="1812"/>
      <c r="I2767" s="1812"/>
      <c r="J2767" s="1812" t="s">
        <v>2516</v>
      </c>
      <c r="K2767" s="1812"/>
      <c r="L2767" s="1812"/>
      <c r="M2767" s="2056">
        <v>75</v>
      </c>
      <c r="N2767" s="2056"/>
      <c r="O2767" s="2056"/>
      <c r="P2767" s="1795">
        <v>76</v>
      </c>
      <c r="Q2767" s="1795"/>
      <c r="R2767" s="1795"/>
      <c r="S2767" s="2269">
        <v>76.2</v>
      </c>
      <c r="T2767" s="2269"/>
      <c r="U2767" s="2269"/>
      <c r="V2767" s="2269">
        <v>76.3</v>
      </c>
      <c r="W2767" s="2269"/>
      <c r="X2767" s="2269"/>
      <c r="Y2767" s="1797">
        <f>SUM(Y2768:Y2770)</f>
        <v>18083855.27</v>
      </c>
      <c r="Z2767" s="1797"/>
      <c r="AA2767" s="1797"/>
      <c r="AB2767" s="1797"/>
      <c r="AC2767" s="1797"/>
      <c r="AD2767" s="1797"/>
      <c r="AE2767" s="1798">
        <f t="shared" ref="AE2767:AE2770" si="199">Y2767+AB2767</f>
        <v>18083855.27</v>
      </c>
      <c r="AF2767" s="1798"/>
      <c r="AG2767" s="1798"/>
      <c r="ALL2767" s="41"/>
      <c r="ALM2767" s="41"/>
      <c r="ALN2767" s="41"/>
      <c r="ALO2767" s="41"/>
      <c r="ALP2767" s="41"/>
      <c r="ALQ2767" s="41"/>
    </row>
    <row r="2768" spans="1:1005" ht="77.25" customHeight="1" x14ac:dyDescent="0.2">
      <c r="A2768" s="1802" t="s">
        <v>253</v>
      </c>
      <c r="B2768" s="1802"/>
      <c r="C2768" s="1802"/>
      <c r="D2768" s="1802"/>
      <c r="E2768" s="1821" t="s">
        <v>252</v>
      </c>
      <c r="F2768" s="1821"/>
      <c r="G2768" s="1812" t="s">
        <v>2517</v>
      </c>
      <c r="H2768" s="1812"/>
      <c r="I2768" s="1812"/>
      <c r="J2768" s="1812" t="s">
        <v>2518</v>
      </c>
      <c r="K2768" s="1812"/>
      <c r="L2768" s="1812"/>
      <c r="M2768" s="2056">
        <v>13</v>
      </c>
      <c r="N2768" s="2056"/>
      <c r="O2768" s="2056"/>
      <c r="P2768" s="2056">
        <v>10</v>
      </c>
      <c r="Q2768" s="2056"/>
      <c r="R2768" s="2056"/>
      <c r="S2768" s="2056">
        <v>11</v>
      </c>
      <c r="T2768" s="2056"/>
      <c r="U2768" s="2056"/>
      <c r="V2768" s="2056">
        <v>12</v>
      </c>
      <c r="W2768" s="2056"/>
      <c r="X2768" s="2056"/>
      <c r="Y2768" s="1805">
        <v>16572355.27</v>
      </c>
      <c r="Z2768" s="1805"/>
      <c r="AA2768" s="1805"/>
      <c r="AB2768" s="1805"/>
      <c r="AC2768" s="1805"/>
      <c r="AD2768" s="1805"/>
      <c r="AE2768" s="1806">
        <f t="shared" si="199"/>
        <v>16572355.27</v>
      </c>
      <c r="AF2768" s="1806"/>
      <c r="AG2768" s="1806"/>
      <c r="ALL2768" s="41"/>
      <c r="ALM2768" s="41"/>
      <c r="ALN2768" s="41"/>
      <c r="ALO2768" s="41"/>
      <c r="ALP2768" s="41"/>
      <c r="ALQ2768" s="41"/>
    </row>
    <row r="2769" spans="1:1005" ht="77.25" customHeight="1" x14ac:dyDescent="0.2">
      <c r="A2769" s="1802" t="s">
        <v>255</v>
      </c>
      <c r="B2769" s="1802"/>
      <c r="C2769" s="1802"/>
      <c r="D2769" s="1802"/>
      <c r="E2769" s="1821" t="s">
        <v>254</v>
      </c>
      <c r="F2769" s="1821"/>
      <c r="G2769" s="1812" t="s">
        <v>2519</v>
      </c>
      <c r="H2769" s="1812"/>
      <c r="I2769" s="1812"/>
      <c r="J2769" s="1812" t="s">
        <v>2520</v>
      </c>
      <c r="K2769" s="1812"/>
      <c r="L2769" s="1812"/>
      <c r="M2769" s="2270">
        <v>400</v>
      </c>
      <c r="N2769" s="2270"/>
      <c r="O2769" s="2270"/>
      <c r="P2769" s="2270">
        <v>350</v>
      </c>
      <c r="Q2769" s="2270"/>
      <c r="R2769" s="2270"/>
      <c r="S2769" s="2270">
        <v>350</v>
      </c>
      <c r="T2769" s="2270"/>
      <c r="U2769" s="2270"/>
      <c r="V2769" s="2270">
        <v>350</v>
      </c>
      <c r="W2769" s="2270"/>
      <c r="X2769" s="2270"/>
      <c r="Y2769" s="1805">
        <v>317500</v>
      </c>
      <c r="Z2769" s="1805"/>
      <c r="AA2769" s="1805"/>
      <c r="AB2769" s="1805"/>
      <c r="AC2769" s="1805"/>
      <c r="AD2769" s="1805"/>
      <c r="AE2769" s="1806">
        <f t="shared" si="199"/>
        <v>317500</v>
      </c>
      <c r="AF2769" s="1806"/>
      <c r="AG2769" s="1806"/>
      <c r="ALL2769" s="41"/>
      <c r="ALM2769" s="41"/>
      <c r="ALN2769" s="41"/>
      <c r="ALO2769" s="41"/>
      <c r="ALP2769" s="41"/>
      <c r="ALQ2769" s="41"/>
    </row>
    <row r="2770" spans="1:1005" ht="77.25" customHeight="1" x14ac:dyDescent="0.2">
      <c r="A2770" s="1816" t="s">
        <v>936</v>
      </c>
      <c r="B2770" s="1816"/>
      <c r="C2770" s="1816"/>
      <c r="D2770" s="1816"/>
      <c r="E2770" s="1817" t="s">
        <v>935</v>
      </c>
      <c r="F2770" s="1817"/>
      <c r="G2770" s="1818" t="s">
        <v>2521</v>
      </c>
      <c r="H2770" s="1818"/>
      <c r="I2770" s="1818"/>
      <c r="J2770" s="1818" t="s">
        <v>2522</v>
      </c>
      <c r="K2770" s="1818"/>
      <c r="L2770" s="1818"/>
      <c r="M2770" s="2271">
        <v>1</v>
      </c>
      <c r="N2770" s="2271"/>
      <c r="O2770" s="2271"/>
      <c r="P2770" s="2271">
        <v>1</v>
      </c>
      <c r="Q2770" s="2271"/>
      <c r="R2770" s="2271"/>
      <c r="S2770" s="2271">
        <v>1</v>
      </c>
      <c r="T2770" s="2271"/>
      <c r="U2770" s="2271"/>
      <c r="V2770" s="2271">
        <v>1</v>
      </c>
      <c r="W2770" s="2271"/>
      <c r="X2770" s="2271"/>
      <c r="Y2770" s="1805">
        <v>1194000</v>
      </c>
      <c r="Z2770" s="1805"/>
      <c r="AA2770" s="1805"/>
      <c r="AB2770" s="1805"/>
      <c r="AC2770" s="1805"/>
      <c r="AD2770" s="1805"/>
      <c r="AE2770" s="1806">
        <f t="shared" si="199"/>
        <v>1194000</v>
      </c>
      <c r="AF2770" s="1806"/>
      <c r="AG2770" s="1806"/>
      <c r="ALL2770" s="41"/>
      <c r="ALM2770" s="41"/>
      <c r="ALN2770" s="41"/>
      <c r="ALO2770" s="41"/>
      <c r="ALP2770" s="41"/>
      <c r="ALQ2770" s="41"/>
    </row>
    <row r="2771" spans="1:1005" ht="98.25" customHeight="1" x14ac:dyDescent="0.2">
      <c r="A2771" s="1710" t="s">
        <v>2523</v>
      </c>
      <c r="B2771" s="1711"/>
      <c r="C2771" s="1711"/>
      <c r="D2771" s="1711"/>
      <c r="E2771" s="1711"/>
      <c r="F2771" s="1711"/>
      <c r="G2771" s="1711"/>
      <c r="H2771" s="1711"/>
      <c r="I2771" s="1711"/>
      <c r="J2771" s="1711"/>
      <c r="K2771" s="1711"/>
      <c r="L2771" s="1711"/>
      <c r="M2771" s="1711"/>
      <c r="N2771" s="1711"/>
      <c r="O2771" s="1711"/>
      <c r="P2771" s="1711"/>
      <c r="Q2771" s="1711"/>
      <c r="R2771" s="1711"/>
      <c r="S2771" s="1711"/>
      <c r="T2771" s="1711"/>
      <c r="U2771" s="1711"/>
      <c r="V2771" s="1711"/>
      <c r="W2771" s="1711"/>
      <c r="X2771" s="1711"/>
      <c r="Y2771" s="1711"/>
      <c r="Z2771" s="1711"/>
      <c r="AA2771" s="1711"/>
      <c r="AB2771" s="1711"/>
      <c r="AC2771" s="1711"/>
      <c r="AD2771" s="1711"/>
      <c r="AE2771" s="1711"/>
      <c r="AF2771" s="1711"/>
      <c r="AG2771" s="1711"/>
      <c r="ALL2771" s="41"/>
      <c r="ALM2771" s="41"/>
      <c r="ALN2771" s="41"/>
      <c r="ALO2771" s="41"/>
      <c r="ALP2771" s="41"/>
      <c r="ALQ2771" s="41"/>
    </row>
    <row r="2772" spans="1:1005" ht="77.25" customHeight="1" x14ac:dyDescent="0.2">
      <c r="A2772" s="2055" t="s">
        <v>2524</v>
      </c>
      <c r="B2772" s="2055"/>
      <c r="C2772" s="2055"/>
      <c r="D2772" s="2055"/>
      <c r="E2772" s="2265" t="s">
        <v>510</v>
      </c>
      <c r="F2772" s="2265"/>
      <c r="G2772" s="1812" t="s">
        <v>2525</v>
      </c>
      <c r="H2772" s="1812"/>
      <c r="I2772" s="1812"/>
      <c r="J2772" s="1812" t="s">
        <v>2526</v>
      </c>
      <c r="K2772" s="1812"/>
      <c r="L2772" s="1812"/>
      <c r="M2772" s="2056">
        <v>500</v>
      </c>
      <c r="N2772" s="2056"/>
      <c r="O2772" s="2056"/>
      <c r="P2772" s="1795">
        <v>600</v>
      </c>
      <c r="Q2772" s="1795"/>
      <c r="R2772" s="1795"/>
      <c r="S2772" s="1796">
        <v>700</v>
      </c>
      <c r="T2772" s="1796"/>
      <c r="U2772" s="1796"/>
      <c r="V2772" s="1796">
        <v>700</v>
      </c>
      <c r="W2772" s="1796"/>
      <c r="X2772" s="1796"/>
      <c r="Y2772" s="1797">
        <f>SUM(Y2773:Y2804)</f>
        <v>102729205.73</v>
      </c>
      <c r="Z2772" s="1797"/>
      <c r="AA2772" s="1797"/>
      <c r="AB2772" s="1797">
        <f>AB2773</f>
        <v>10294617.58</v>
      </c>
      <c r="AC2772" s="1797"/>
      <c r="AD2772" s="1797"/>
      <c r="AE2772" s="1798">
        <f t="shared" ref="AE2772:AE2802" si="200">Y2772+AB2772</f>
        <v>113023823.31</v>
      </c>
      <c r="AF2772" s="1798"/>
      <c r="AG2772" s="1798"/>
      <c r="ALL2772" s="41"/>
      <c r="ALM2772" s="41"/>
      <c r="ALN2772" s="41"/>
      <c r="ALO2772" s="41"/>
      <c r="ALP2772" s="41"/>
      <c r="ALQ2772" s="41"/>
    </row>
    <row r="2773" spans="1:1005" ht="77.25" customHeight="1" x14ac:dyDescent="0.2">
      <c r="A2773" s="1816" t="s">
        <v>258</v>
      </c>
      <c r="B2773" s="1816"/>
      <c r="C2773" s="1816"/>
      <c r="D2773" s="1816"/>
      <c r="E2773" s="2272" t="s">
        <v>257</v>
      </c>
      <c r="F2773" s="2272"/>
      <c r="G2773" s="1818" t="s">
        <v>2527</v>
      </c>
      <c r="H2773" s="1818"/>
      <c r="I2773" s="1818"/>
      <c r="J2773" s="1818" t="s">
        <v>2528</v>
      </c>
      <c r="K2773" s="1818"/>
      <c r="L2773" s="1818"/>
      <c r="M2773" s="2273">
        <v>0.35</v>
      </c>
      <c r="N2773" s="2273"/>
      <c r="O2773" s="2273"/>
      <c r="P2773" s="2273">
        <v>0.4</v>
      </c>
      <c r="Q2773" s="2273"/>
      <c r="R2773" s="2273"/>
      <c r="S2773" s="2273">
        <v>0.45</v>
      </c>
      <c r="T2773" s="2273"/>
      <c r="U2773" s="2273"/>
      <c r="V2773" s="2273">
        <v>0.5</v>
      </c>
      <c r="W2773" s="2273"/>
      <c r="X2773" s="2273"/>
      <c r="Y2773" s="1805">
        <v>54697785.549999997</v>
      </c>
      <c r="Z2773" s="1805"/>
      <c r="AA2773" s="1805"/>
      <c r="AB2773" s="1805">
        <v>10294617.58</v>
      </c>
      <c r="AC2773" s="1805"/>
      <c r="AD2773" s="1805"/>
      <c r="AE2773" s="1806">
        <f t="shared" si="200"/>
        <v>64992403.129999995</v>
      </c>
      <c r="AF2773" s="1806"/>
      <c r="AG2773" s="1806"/>
      <c r="ALL2773" s="41"/>
      <c r="ALM2773" s="41"/>
      <c r="ALN2773" s="41"/>
      <c r="ALO2773" s="41"/>
      <c r="ALP2773" s="41"/>
      <c r="ALQ2773" s="41"/>
    </row>
    <row r="2774" spans="1:1005" ht="77.25" customHeight="1" x14ac:dyDescent="0.2">
      <c r="A2774" s="1816" t="s">
        <v>2529</v>
      </c>
      <c r="B2774" s="1816"/>
      <c r="C2774" s="1816"/>
      <c r="D2774" s="1816"/>
      <c r="E2774" s="2272" t="s">
        <v>875</v>
      </c>
      <c r="F2774" s="2272"/>
      <c r="G2774" s="1812" t="s">
        <v>2530</v>
      </c>
      <c r="H2774" s="1812"/>
      <c r="I2774" s="1812"/>
      <c r="J2774" s="1812" t="s">
        <v>2531</v>
      </c>
      <c r="K2774" s="1812"/>
      <c r="L2774" s="1812"/>
      <c r="M2774" s="1806">
        <v>10</v>
      </c>
      <c r="N2774" s="1806"/>
      <c r="O2774" s="1806"/>
      <c r="P2774" s="2181">
        <v>10</v>
      </c>
      <c r="Q2774" s="2181"/>
      <c r="R2774" s="2181"/>
      <c r="S2774" s="1805">
        <v>10</v>
      </c>
      <c r="T2774" s="1805"/>
      <c r="U2774" s="1805"/>
      <c r="V2774" s="1805">
        <v>10</v>
      </c>
      <c r="W2774" s="1805"/>
      <c r="X2774" s="1805"/>
      <c r="Y2774" s="1805">
        <v>3035551.61</v>
      </c>
      <c r="Z2774" s="1805"/>
      <c r="AA2774" s="1805"/>
      <c r="AB2774" s="1805"/>
      <c r="AC2774" s="1805"/>
      <c r="AD2774" s="1805"/>
      <c r="AE2774" s="1806">
        <f t="shared" si="200"/>
        <v>3035551.61</v>
      </c>
      <c r="AF2774" s="1806"/>
      <c r="AG2774" s="1806"/>
      <c r="ALL2774" s="41"/>
      <c r="ALM2774" s="41"/>
      <c r="ALN2774" s="41"/>
      <c r="ALO2774" s="41"/>
      <c r="ALP2774" s="41"/>
      <c r="ALQ2774" s="41"/>
    </row>
    <row r="2775" spans="1:1005" ht="77.25" customHeight="1" x14ac:dyDescent="0.2">
      <c r="A2775" s="1802" t="s">
        <v>2532</v>
      </c>
      <c r="B2775" s="1802"/>
      <c r="C2775" s="1802"/>
      <c r="D2775" s="1802"/>
      <c r="E2775" s="1821" t="s">
        <v>259</v>
      </c>
      <c r="F2775" s="1821"/>
      <c r="G2775" s="1812" t="s">
        <v>2530</v>
      </c>
      <c r="H2775" s="1812"/>
      <c r="I2775" s="1812"/>
      <c r="J2775" s="1812" t="s">
        <v>2531</v>
      </c>
      <c r="K2775" s="1812"/>
      <c r="L2775" s="1812"/>
      <c r="M2775" s="2056">
        <v>10</v>
      </c>
      <c r="N2775" s="2056"/>
      <c r="O2775" s="2056"/>
      <c r="P2775" s="1795">
        <v>12</v>
      </c>
      <c r="Q2775" s="1795"/>
      <c r="R2775" s="1795"/>
      <c r="S2775" s="1796">
        <v>14</v>
      </c>
      <c r="T2775" s="1796"/>
      <c r="U2775" s="1796"/>
      <c r="V2775" s="1796">
        <v>16</v>
      </c>
      <c r="W2775" s="1796"/>
      <c r="X2775" s="1796"/>
      <c r="Y2775" s="1805">
        <v>2000000</v>
      </c>
      <c r="Z2775" s="1805"/>
      <c r="AA2775" s="1805"/>
      <c r="AB2775" s="1805"/>
      <c r="AC2775" s="1805"/>
      <c r="AD2775" s="1805"/>
      <c r="AE2775" s="1806">
        <f t="shared" si="200"/>
        <v>2000000</v>
      </c>
      <c r="AF2775" s="1806"/>
      <c r="AG2775" s="1806"/>
      <c r="ALL2775" s="41"/>
      <c r="ALM2775" s="41"/>
      <c r="ALN2775" s="41"/>
      <c r="ALO2775" s="41"/>
      <c r="ALP2775" s="41"/>
      <c r="ALQ2775" s="41"/>
    </row>
    <row r="2776" spans="1:1005" ht="77.25" customHeight="1" x14ac:dyDescent="0.2">
      <c r="A2776" s="1802" t="s">
        <v>262</v>
      </c>
      <c r="B2776" s="1802"/>
      <c r="C2776" s="1802"/>
      <c r="D2776" s="1802"/>
      <c r="E2776" s="1821" t="s">
        <v>261</v>
      </c>
      <c r="F2776" s="1821"/>
      <c r="G2776" s="1812" t="s">
        <v>2533</v>
      </c>
      <c r="H2776" s="1812"/>
      <c r="I2776" s="1812"/>
      <c r="J2776" s="1812" t="s">
        <v>2534</v>
      </c>
      <c r="K2776" s="1812"/>
      <c r="L2776" s="1812"/>
      <c r="M2776" s="2056">
        <v>15</v>
      </c>
      <c r="N2776" s="2056"/>
      <c r="O2776" s="2056"/>
      <c r="P2776" s="1795">
        <v>20</v>
      </c>
      <c r="Q2776" s="1795"/>
      <c r="R2776" s="1795"/>
      <c r="S2776" s="1796">
        <v>25</v>
      </c>
      <c r="T2776" s="1796"/>
      <c r="U2776" s="1796"/>
      <c r="V2776" s="1796">
        <v>30</v>
      </c>
      <c r="W2776" s="1796"/>
      <c r="X2776" s="1796"/>
      <c r="Y2776" s="1805">
        <v>10580400</v>
      </c>
      <c r="Z2776" s="1805"/>
      <c r="AA2776" s="1805"/>
      <c r="AB2776" s="1805"/>
      <c r="AC2776" s="1805"/>
      <c r="AD2776" s="1805"/>
      <c r="AE2776" s="1806">
        <f t="shared" si="200"/>
        <v>10580400</v>
      </c>
      <c r="AF2776" s="1806"/>
      <c r="AG2776" s="1806"/>
      <c r="ALL2776" s="41"/>
      <c r="ALM2776" s="41"/>
      <c r="ALN2776" s="41"/>
      <c r="ALO2776" s="41"/>
      <c r="ALP2776" s="41"/>
      <c r="ALQ2776" s="41"/>
    </row>
    <row r="2777" spans="1:1005" ht="77.25" customHeight="1" x14ac:dyDescent="0.2">
      <c r="A2777" s="1802" t="s">
        <v>263</v>
      </c>
      <c r="B2777" s="1802"/>
      <c r="C2777" s="1802"/>
      <c r="D2777" s="1802"/>
      <c r="E2777" s="1821" t="s">
        <v>773</v>
      </c>
      <c r="F2777" s="1821"/>
      <c r="G2777" s="1812" t="s">
        <v>2535</v>
      </c>
      <c r="H2777" s="1812"/>
      <c r="I2777" s="1812"/>
      <c r="J2777" s="1812" t="s">
        <v>2536</v>
      </c>
      <c r="K2777" s="1812"/>
      <c r="L2777" s="1812"/>
      <c r="M2777" s="2056">
        <v>16</v>
      </c>
      <c r="N2777" s="2056"/>
      <c r="O2777" s="2056"/>
      <c r="P2777" s="1795">
        <v>17</v>
      </c>
      <c r="Q2777" s="1795"/>
      <c r="R2777" s="1795"/>
      <c r="S2777" s="1796">
        <v>18</v>
      </c>
      <c r="T2777" s="1796"/>
      <c r="U2777" s="1796"/>
      <c r="V2777" s="1796">
        <v>20</v>
      </c>
      <c r="W2777" s="1796"/>
      <c r="X2777" s="1796"/>
      <c r="Y2777" s="1805">
        <v>3600000</v>
      </c>
      <c r="Z2777" s="1805"/>
      <c r="AA2777" s="1805"/>
      <c r="AB2777" s="1805"/>
      <c r="AC2777" s="1805"/>
      <c r="AD2777" s="1805"/>
      <c r="AE2777" s="1806">
        <f t="shared" si="200"/>
        <v>3600000</v>
      </c>
      <c r="AF2777" s="1806"/>
      <c r="AG2777" s="1806"/>
      <c r="ALL2777" s="41"/>
      <c r="ALM2777" s="41"/>
      <c r="ALN2777" s="41"/>
      <c r="ALO2777" s="41"/>
      <c r="ALP2777" s="41"/>
      <c r="ALQ2777" s="41"/>
    </row>
    <row r="2778" spans="1:1005" ht="77.25" customHeight="1" x14ac:dyDescent="0.2">
      <c r="A2778" s="1802" t="s">
        <v>264</v>
      </c>
      <c r="B2778" s="1802"/>
      <c r="C2778" s="1802"/>
      <c r="D2778" s="1802"/>
      <c r="E2778" s="1821" t="s">
        <v>774</v>
      </c>
      <c r="F2778" s="1821"/>
      <c r="G2778" s="1812" t="s">
        <v>2530</v>
      </c>
      <c r="H2778" s="1812"/>
      <c r="I2778" s="1812"/>
      <c r="J2778" s="1812" t="s">
        <v>2537</v>
      </c>
      <c r="K2778" s="1812"/>
      <c r="L2778" s="1812"/>
      <c r="M2778" s="2056">
        <v>5</v>
      </c>
      <c r="N2778" s="2056"/>
      <c r="O2778" s="2056"/>
      <c r="P2778" s="1795">
        <v>6</v>
      </c>
      <c r="Q2778" s="1795"/>
      <c r="R2778" s="1795"/>
      <c r="S2778" s="1796">
        <v>6</v>
      </c>
      <c r="T2778" s="1796"/>
      <c r="U2778" s="1796"/>
      <c r="V2778" s="1796">
        <v>7</v>
      </c>
      <c r="W2778" s="1796"/>
      <c r="X2778" s="1796"/>
      <c r="Y2778" s="1805">
        <v>245350.81</v>
      </c>
      <c r="Z2778" s="1805"/>
      <c r="AA2778" s="1805"/>
      <c r="AB2778" s="1805"/>
      <c r="AC2778" s="1805"/>
      <c r="AD2778" s="1805"/>
      <c r="AE2778" s="1806">
        <f t="shared" si="200"/>
        <v>245350.81</v>
      </c>
      <c r="AF2778" s="1806"/>
      <c r="AG2778" s="1806"/>
      <c r="ALL2778" s="41"/>
      <c r="ALM2778" s="41"/>
      <c r="ALN2778" s="41"/>
      <c r="ALO2778" s="41"/>
      <c r="ALP2778" s="41"/>
      <c r="ALQ2778" s="41"/>
    </row>
    <row r="2779" spans="1:1005" ht="77.25" customHeight="1" x14ac:dyDescent="0.2">
      <c r="A2779" s="1802" t="s">
        <v>2538</v>
      </c>
      <c r="B2779" s="1802"/>
      <c r="C2779" s="1802"/>
      <c r="D2779" s="1802"/>
      <c r="E2779" s="1821" t="s">
        <v>775</v>
      </c>
      <c r="F2779" s="1821"/>
      <c r="G2779" s="1812" t="s">
        <v>2539</v>
      </c>
      <c r="H2779" s="1812"/>
      <c r="I2779" s="1812"/>
      <c r="J2779" s="1812" t="s">
        <v>2540</v>
      </c>
      <c r="K2779" s="1812"/>
      <c r="L2779" s="1812"/>
      <c r="M2779" s="2056">
        <v>4500</v>
      </c>
      <c r="N2779" s="2056"/>
      <c r="O2779" s="2056"/>
      <c r="P2779" s="1795">
        <v>6000</v>
      </c>
      <c r="Q2779" s="1795"/>
      <c r="R2779" s="1795"/>
      <c r="S2779" s="1796">
        <v>6500</v>
      </c>
      <c r="T2779" s="1796"/>
      <c r="U2779" s="1796"/>
      <c r="V2779" s="1796">
        <v>7000</v>
      </c>
      <c r="W2779" s="1796"/>
      <c r="X2779" s="1796"/>
      <c r="Y2779" s="1805">
        <v>3480000</v>
      </c>
      <c r="Z2779" s="1805"/>
      <c r="AA2779" s="1805"/>
      <c r="AB2779" s="1805"/>
      <c r="AC2779" s="1805"/>
      <c r="AD2779" s="1805"/>
      <c r="AE2779" s="1806">
        <f t="shared" si="200"/>
        <v>3480000</v>
      </c>
      <c r="AF2779" s="1806"/>
      <c r="AG2779" s="1806"/>
      <c r="ALL2779" s="41"/>
      <c r="ALM2779" s="41"/>
      <c r="ALN2779" s="41"/>
      <c r="ALO2779" s="41"/>
      <c r="ALP2779" s="41"/>
      <c r="ALQ2779" s="41"/>
    </row>
    <row r="2780" spans="1:1005" ht="77.25" customHeight="1" x14ac:dyDescent="0.2">
      <c r="A2780" s="1802" t="s">
        <v>2541</v>
      </c>
      <c r="B2780" s="1802"/>
      <c r="C2780" s="1802"/>
      <c r="D2780" s="1802"/>
      <c r="E2780" s="1821" t="s">
        <v>776</v>
      </c>
      <c r="F2780" s="1821"/>
      <c r="G2780" s="1812" t="s">
        <v>2539</v>
      </c>
      <c r="H2780" s="1812"/>
      <c r="I2780" s="1812"/>
      <c r="J2780" s="1812" t="s">
        <v>2540</v>
      </c>
      <c r="K2780" s="1812"/>
      <c r="L2780" s="1812"/>
      <c r="M2780" s="2056">
        <v>200</v>
      </c>
      <c r="N2780" s="2056"/>
      <c r="O2780" s="2056"/>
      <c r="P2780" s="1795">
        <v>1000</v>
      </c>
      <c r="Q2780" s="1795"/>
      <c r="R2780" s="1795"/>
      <c r="S2780" s="1796">
        <v>1200</v>
      </c>
      <c r="T2780" s="1796"/>
      <c r="U2780" s="1796"/>
      <c r="V2780" s="1796">
        <v>1500</v>
      </c>
      <c r="W2780" s="1796"/>
      <c r="X2780" s="1796"/>
      <c r="Y2780" s="1805">
        <v>1700000</v>
      </c>
      <c r="Z2780" s="1805"/>
      <c r="AA2780" s="1805"/>
      <c r="AB2780" s="1805"/>
      <c r="AC2780" s="1805"/>
      <c r="AD2780" s="1805"/>
      <c r="AE2780" s="1806">
        <f t="shared" si="200"/>
        <v>1700000</v>
      </c>
      <c r="AF2780" s="1806"/>
      <c r="AG2780" s="1806"/>
      <c r="ALL2780" s="41"/>
      <c r="ALM2780" s="41"/>
      <c r="ALN2780" s="41"/>
      <c r="ALO2780" s="41"/>
      <c r="ALP2780" s="41"/>
      <c r="ALQ2780" s="41"/>
    </row>
    <row r="2781" spans="1:1005" ht="77.25" customHeight="1" x14ac:dyDescent="0.2">
      <c r="A2781" s="1802" t="s">
        <v>680</v>
      </c>
      <c r="B2781" s="1802"/>
      <c r="C2781" s="1802"/>
      <c r="D2781" s="1802"/>
      <c r="E2781" s="1821" t="s">
        <v>777</v>
      </c>
      <c r="F2781" s="1821"/>
      <c r="G2781" s="1812" t="s">
        <v>2539</v>
      </c>
      <c r="H2781" s="1812"/>
      <c r="I2781" s="1812"/>
      <c r="J2781" s="1812" t="s">
        <v>2540</v>
      </c>
      <c r="K2781" s="1812"/>
      <c r="L2781" s="1812"/>
      <c r="M2781" s="2056">
        <v>0</v>
      </c>
      <c r="N2781" s="2056"/>
      <c r="O2781" s="2056"/>
      <c r="P2781" s="1795">
        <v>500</v>
      </c>
      <c r="Q2781" s="1795"/>
      <c r="R2781" s="1795"/>
      <c r="S2781" s="1796">
        <v>550</v>
      </c>
      <c r="T2781" s="1796"/>
      <c r="U2781" s="1796"/>
      <c r="V2781" s="1796">
        <v>600</v>
      </c>
      <c r="W2781" s="1796"/>
      <c r="X2781" s="1796"/>
      <c r="Y2781" s="1805">
        <v>245270.2</v>
      </c>
      <c r="Z2781" s="1805"/>
      <c r="AA2781" s="1805"/>
      <c r="AB2781" s="1805"/>
      <c r="AC2781" s="1805"/>
      <c r="AD2781" s="1805"/>
      <c r="AE2781" s="1806">
        <f t="shared" si="200"/>
        <v>245270.2</v>
      </c>
      <c r="AF2781" s="1806"/>
      <c r="AG2781" s="1806"/>
      <c r="ALL2781" s="41"/>
      <c r="ALM2781" s="41"/>
      <c r="ALN2781" s="41"/>
      <c r="ALO2781" s="41"/>
      <c r="ALP2781" s="41"/>
      <c r="ALQ2781" s="41"/>
    </row>
    <row r="2782" spans="1:1005" ht="77.25" customHeight="1" x14ac:dyDescent="0.2">
      <c r="A2782" s="1802" t="s">
        <v>712</v>
      </c>
      <c r="B2782" s="1802"/>
      <c r="C2782" s="1802"/>
      <c r="D2782" s="1802"/>
      <c r="E2782" s="1821" t="s">
        <v>778</v>
      </c>
      <c r="F2782" s="1821"/>
      <c r="G2782" s="1812" t="s">
        <v>2539</v>
      </c>
      <c r="H2782" s="1812"/>
      <c r="I2782" s="1812"/>
      <c r="J2782" s="1812" t="s">
        <v>2540</v>
      </c>
      <c r="K2782" s="1812"/>
      <c r="L2782" s="1812"/>
      <c r="M2782" s="2056">
        <v>0</v>
      </c>
      <c r="N2782" s="2056"/>
      <c r="O2782" s="2056"/>
      <c r="P2782" s="1795">
        <v>500</v>
      </c>
      <c r="Q2782" s="1795"/>
      <c r="R2782" s="1795"/>
      <c r="S2782" s="1796">
        <v>550</v>
      </c>
      <c r="T2782" s="1796"/>
      <c r="U2782" s="1796"/>
      <c r="V2782" s="1796">
        <v>600</v>
      </c>
      <c r="W2782" s="1796"/>
      <c r="X2782" s="1796"/>
      <c r="Y2782" s="1805">
        <v>300000</v>
      </c>
      <c r="Z2782" s="1805"/>
      <c r="AA2782" s="1805"/>
      <c r="AB2782" s="1805"/>
      <c r="AC2782" s="1805"/>
      <c r="AD2782" s="1805"/>
      <c r="AE2782" s="1806">
        <f t="shared" si="200"/>
        <v>300000</v>
      </c>
      <c r="AF2782" s="1806"/>
      <c r="AG2782" s="1806"/>
      <c r="ALL2782" s="41"/>
      <c r="ALM2782" s="41"/>
      <c r="ALN2782" s="41"/>
      <c r="ALO2782" s="41"/>
      <c r="ALP2782" s="41"/>
      <c r="ALQ2782" s="41"/>
    </row>
    <row r="2783" spans="1:1005" ht="77.25" customHeight="1" x14ac:dyDescent="0.2">
      <c r="A2783" s="1802" t="s">
        <v>756</v>
      </c>
      <c r="B2783" s="1802"/>
      <c r="C2783" s="1802"/>
      <c r="D2783" s="1802"/>
      <c r="E2783" s="1821" t="s">
        <v>779</v>
      </c>
      <c r="F2783" s="1821"/>
      <c r="G2783" s="1812" t="s">
        <v>2539</v>
      </c>
      <c r="H2783" s="1812"/>
      <c r="I2783" s="1812"/>
      <c r="J2783" s="1812" t="s">
        <v>2540</v>
      </c>
      <c r="K2783" s="1812"/>
      <c r="L2783" s="1812"/>
      <c r="M2783" s="2056">
        <v>200</v>
      </c>
      <c r="N2783" s="2056"/>
      <c r="O2783" s="2056"/>
      <c r="P2783" s="1795">
        <v>220</v>
      </c>
      <c r="Q2783" s="1795"/>
      <c r="R2783" s="1795"/>
      <c r="S2783" s="1796">
        <v>230</v>
      </c>
      <c r="T2783" s="1796"/>
      <c r="U2783" s="1796"/>
      <c r="V2783" s="1796">
        <v>230</v>
      </c>
      <c r="W2783" s="1796"/>
      <c r="X2783" s="1796"/>
      <c r="Y2783" s="1805">
        <v>249710</v>
      </c>
      <c r="Z2783" s="1805"/>
      <c r="AA2783" s="1805"/>
      <c r="AB2783" s="1805"/>
      <c r="AC2783" s="1805"/>
      <c r="AD2783" s="1805"/>
      <c r="AE2783" s="1806">
        <f t="shared" si="200"/>
        <v>249710</v>
      </c>
      <c r="AF2783" s="1806"/>
      <c r="AG2783" s="1806"/>
      <c r="ALL2783" s="41"/>
      <c r="ALM2783" s="41"/>
      <c r="ALN2783" s="41"/>
      <c r="ALO2783" s="41"/>
      <c r="ALP2783" s="41"/>
      <c r="ALQ2783" s="41"/>
    </row>
    <row r="2784" spans="1:1005" ht="77.25" customHeight="1" x14ac:dyDescent="0.2">
      <c r="A2784" s="1802" t="s">
        <v>2542</v>
      </c>
      <c r="B2784" s="1802"/>
      <c r="C2784" s="1802"/>
      <c r="D2784" s="1802"/>
      <c r="E2784" s="1821" t="s">
        <v>780</v>
      </c>
      <c r="F2784" s="1821"/>
      <c r="G2784" s="1812" t="s">
        <v>2539</v>
      </c>
      <c r="H2784" s="1812"/>
      <c r="I2784" s="1812"/>
      <c r="J2784" s="1812" t="s">
        <v>2540</v>
      </c>
      <c r="K2784" s="1812"/>
      <c r="L2784" s="1812"/>
      <c r="M2784" s="2056">
        <v>400</v>
      </c>
      <c r="N2784" s="2056"/>
      <c r="O2784" s="2056"/>
      <c r="P2784" s="1795">
        <v>500</v>
      </c>
      <c r="Q2784" s="1795"/>
      <c r="R2784" s="1795"/>
      <c r="S2784" s="1796">
        <v>650</v>
      </c>
      <c r="T2784" s="1796"/>
      <c r="U2784" s="1796"/>
      <c r="V2784" s="1796">
        <v>700</v>
      </c>
      <c r="W2784" s="1796"/>
      <c r="X2784" s="1796"/>
      <c r="Y2784" s="1805">
        <v>800000</v>
      </c>
      <c r="Z2784" s="1805"/>
      <c r="AA2784" s="1805"/>
      <c r="AB2784" s="1805"/>
      <c r="AC2784" s="1805"/>
      <c r="AD2784" s="1805"/>
      <c r="AE2784" s="1806">
        <f t="shared" si="200"/>
        <v>800000</v>
      </c>
      <c r="AF2784" s="1806"/>
      <c r="AG2784" s="1806"/>
      <c r="ALL2784" s="41"/>
      <c r="ALM2784" s="41"/>
      <c r="ALN2784" s="41"/>
      <c r="ALO2784" s="41"/>
      <c r="ALP2784" s="41"/>
      <c r="ALQ2784" s="41"/>
    </row>
    <row r="2785" spans="1:1005" ht="77.25" customHeight="1" x14ac:dyDescent="0.2">
      <c r="A2785" s="1802" t="s">
        <v>2543</v>
      </c>
      <c r="B2785" s="1802"/>
      <c r="C2785" s="1802"/>
      <c r="D2785" s="1802"/>
      <c r="E2785" s="1821" t="s">
        <v>781</v>
      </c>
      <c r="F2785" s="1821"/>
      <c r="G2785" s="1812" t="s">
        <v>2539</v>
      </c>
      <c r="H2785" s="1812"/>
      <c r="I2785" s="1812"/>
      <c r="J2785" s="1812" t="s">
        <v>2540</v>
      </c>
      <c r="K2785" s="1812"/>
      <c r="L2785" s="1812"/>
      <c r="M2785" s="2056">
        <v>800</v>
      </c>
      <c r="N2785" s="2056"/>
      <c r="O2785" s="2056"/>
      <c r="P2785" s="1795">
        <v>850</v>
      </c>
      <c r="Q2785" s="1795"/>
      <c r="R2785" s="1795"/>
      <c r="S2785" s="1796">
        <v>900</v>
      </c>
      <c r="T2785" s="1796"/>
      <c r="U2785" s="1796"/>
      <c r="V2785" s="1796">
        <v>950</v>
      </c>
      <c r="W2785" s="1796"/>
      <c r="X2785" s="1796"/>
      <c r="Y2785" s="1805">
        <v>720000</v>
      </c>
      <c r="Z2785" s="1805"/>
      <c r="AA2785" s="1805"/>
      <c r="AB2785" s="1805"/>
      <c r="AC2785" s="1805"/>
      <c r="AD2785" s="1805"/>
      <c r="AE2785" s="1806">
        <f t="shared" si="200"/>
        <v>720000</v>
      </c>
      <c r="AF2785" s="1806"/>
      <c r="AG2785" s="1806"/>
      <c r="ALL2785" s="41"/>
      <c r="ALM2785" s="41"/>
      <c r="ALN2785" s="41"/>
      <c r="ALO2785" s="41"/>
      <c r="ALP2785" s="41"/>
      <c r="ALQ2785" s="41"/>
    </row>
    <row r="2786" spans="1:1005" ht="77.25" customHeight="1" x14ac:dyDescent="0.2">
      <c r="A2786" s="1802" t="s">
        <v>759</v>
      </c>
      <c r="B2786" s="1802"/>
      <c r="C2786" s="1802"/>
      <c r="D2786" s="1802"/>
      <c r="E2786" s="1821" t="s">
        <v>782</v>
      </c>
      <c r="F2786" s="1821"/>
      <c r="G2786" s="1812" t="s">
        <v>2539</v>
      </c>
      <c r="H2786" s="1812"/>
      <c r="I2786" s="1812"/>
      <c r="J2786" s="1812" t="s">
        <v>2540</v>
      </c>
      <c r="K2786" s="1812"/>
      <c r="L2786" s="1812"/>
      <c r="M2786" s="2056">
        <v>1500</v>
      </c>
      <c r="N2786" s="2056"/>
      <c r="O2786" s="2056"/>
      <c r="P2786" s="1795">
        <v>1600</v>
      </c>
      <c r="Q2786" s="1795"/>
      <c r="R2786" s="1795"/>
      <c r="S2786" s="1796">
        <v>1700</v>
      </c>
      <c r="T2786" s="1796"/>
      <c r="U2786" s="1796"/>
      <c r="V2786" s="1796">
        <v>1800</v>
      </c>
      <c r="W2786" s="1796"/>
      <c r="X2786" s="1796"/>
      <c r="Y2786" s="1805">
        <v>600000</v>
      </c>
      <c r="Z2786" s="1805"/>
      <c r="AA2786" s="1805"/>
      <c r="AB2786" s="1805"/>
      <c r="AC2786" s="1805"/>
      <c r="AD2786" s="1805"/>
      <c r="AE2786" s="1806">
        <f t="shared" si="200"/>
        <v>600000</v>
      </c>
      <c r="AF2786" s="1806"/>
      <c r="AG2786" s="1806"/>
      <c r="ALL2786" s="41"/>
      <c r="ALM2786" s="41"/>
      <c r="ALN2786" s="41"/>
      <c r="ALO2786" s="41"/>
      <c r="ALP2786" s="41"/>
      <c r="ALQ2786" s="41"/>
    </row>
    <row r="2787" spans="1:1005" ht="77.25" customHeight="1" x14ac:dyDescent="0.2">
      <c r="A2787" s="1802" t="s">
        <v>2544</v>
      </c>
      <c r="B2787" s="1802"/>
      <c r="C2787" s="1802"/>
      <c r="D2787" s="1802"/>
      <c r="E2787" s="1821" t="s">
        <v>783</v>
      </c>
      <c r="F2787" s="1821"/>
      <c r="G2787" s="1812" t="s">
        <v>2539</v>
      </c>
      <c r="H2787" s="1812"/>
      <c r="I2787" s="1812"/>
      <c r="J2787" s="1812" t="s">
        <v>2540</v>
      </c>
      <c r="K2787" s="1812"/>
      <c r="L2787" s="1812"/>
      <c r="M2787" s="2056">
        <v>300</v>
      </c>
      <c r="N2787" s="2056"/>
      <c r="O2787" s="2056"/>
      <c r="P2787" s="1795">
        <v>350</v>
      </c>
      <c r="Q2787" s="1795"/>
      <c r="R2787" s="1795"/>
      <c r="S2787" s="1796">
        <v>380</v>
      </c>
      <c r="T2787" s="1796"/>
      <c r="U2787" s="1796"/>
      <c r="V2787" s="1796">
        <v>400</v>
      </c>
      <c r="W2787" s="1796"/>
      <c r="X2787" s="1796"/>
      <c r="Y2787" s="1805">
        <v>500000</v>
      </c>
      <c r="Z2787" s="1805"/>
      <c r="AA2787" s="1805"/>
      <c r="AB2787" s="1805"/>
      <c r="AC2787" s="1805"/>
      <c r="AD2787" s="1805"/>
      <c r="AE2787" s="1806">
        <f t="shared" si="200"/>
        <v>500000</v>
      </c>
      <c r="AF2787" s="1806"/>
      <c r="AG2787" s="1806"/>
      <c r="ALL2787" s="41"/>
      <c r="ALM2787" s="41"/>
      <c r="ALN2787" s="41"/>
      <c r="ALO2787" s="41"/>
      <c r="ALP2787" s="41"/>
      <c r="ALQ2787" s="41"/>
    </row>
    <row r="2788" spans="1:1005" ht="77.25" customHeight="1" x14ac:dyDescent="0.2">
      <c r="A2788" s="1802" t="s">
        <v>2545</v>
      </c>
      <c r="B2788" s="1802"/>
      <c r="C2788" s="1802"/>
      <c r="D2788" s="1802"/>
      <c r="E2788" s="1821" t="s">
        <v>784</v>
      </c>
      <c r="F2788" s="1821"/>
      <c r="G2788" s="1812" t="s">
        <v>2539</v>
      </c>
      <c r="H2788" s="1812"/>
      <c r="I2788" s="1812"/>
      <c r="J2788" s="1812" t="s">
        <v>2540</v>
      </c>
      <c r="K2788" s="1812"/>
      <c r="L2788" s="1812"/>
      <c r="M2788" s="2056">
        <v>800</v>
      </c>
      <c r="N2788" s="2056"/>
      <c r="O2788" s="2056"/>
      <c r="P2788" s="1795">
        <v>850</v>
      </c>
      <c r="Q2788" s="1795"/>
      <c r="R2788" s="1795"/>
      <c r="S2788" s="1796">
        <v>900</v>
      </c>
      <c r="T2788" s="1796"/>
      <c r="U2788" s="1796"/>
      <c r="V2788" s="1796">
        <v>920</v>
      </c>
      <c r="W2788" s="1796"/>
      <c r="X2788" s="1796"/>
      <c r="Y2788" s="1805">
        <v>1200000</v>
      </c>
      <c r="Z2788" s="1805"/>
      <c r="AA2788" s="1805"/>
      <c r="AB2788" s="1805"/>
      <c r="AC2788" s="1805"/>
      <c r="AD2788" s="1805"/>
      <c r="AE2788" s="1806">
        <f t="shared" si="200"/>
        <v>1200000</v>
      </c>
      <c r="AF2788" s="1806"/>
      <c r="AG2788" s="1806"/>
      <c r="ALL2788" s="41"/>
      <c r="ALM2788" s="41"/>
      <c r="ALN2788" s="41"/>
      <c r="ALO2788" s="41"/>
      <c r="ALP2788" s="41"/>
      <c r="ALQ2788" s="41"/>
    </row>
    <row r="2789" spans="1:1005" ht="77.25" customHeight="1" x14ac:dyDescent="0.2">
      <c r="A2789" s="1802" t="s">
        <v>2546</v>
      </c>
      <c r="B2789" s="1802"/>
      <c r="C2789" s="1802"/>
      <c r="D2789" s="1802"/>
      <c r="E2789" s="1821" t="s">
        <v>785</v>
      </c>
      <c r="F2789" s="1821"/>
      <c r="G2789" s="1812" t="s">
        <v>2539</v>
      </c>
      <c r="H2789" s="1812"/>
      <c r="I2789" s="1812"/>
      <c r="J2789" s="1812" t="s">
        <v>2540</v>
      </c>
      <c r="K2789" s="1812"/>
      <c r="L2789" s="1812"/>
      <c r="M2789" s="2056">
        <v>2000</v>
      </c>
      <c r="N2789" s="2056"/>
      <c r="O2789" s="2056"/>
      <c r="P2789" s="1795">
        <v>2200</v>
      </c>
      <c r="Q2789" s="1795"/>
      <c r="R2789" s="1795"/>
      <c r="S2789" s="1796">
        <v>2300</v>
      </c>
      <c r="T2789" s="1796"/>
      <c r="U2789" s="1796"/>
      <c r="V2789" s="1796">
        <v>2400</v>
      </c>
      <c r="W2789" s="1796"/>
      <c r="X2789" s="1796"/>
      <c r="Y2789" s="1805">
        <v>400000</v>
      </c>
      <c r="Z2789" s="1805"/>
      <c r="AA2789" s="1805"/>
      <c r="AB2789" s="1805"/>
      <c r="AC2789" s="1805"/>
      <c r="AD2789" s="1805"/>
      <c r="AE2789" s="1806">
        <f t="shared" si="200"/>
        <v>400000</v>
      </c>
      <c r="AF2789" s="1806"/>
      <c r="AG2789" s="1806"/>
      <c r="ALL2789" s="41"/>
      <c r="ALM2789" s="41"/>
      <c r="ALN2789" s="41"/>
      <c r="ALO2789" s="41"/>
      <c r="ALP2789" s="41"/>
      <c r="ALQ2789" s="41"/>
    </row>
    <row r="2790" spans="1:1005" ht="77.25" customHeight="1" x14ac:dyDescent="0.2">
      <c r="A2790" s="1802" t="s">
        <v>762</v>
      </c>
      <c r="B2790" s="1802"/>
      <c r="C2790" s="1802"/>
      <c r="D2790" s="1802"/>
      <c r="E2790" s="1821" t="s">
        <v>786</v>
      </c>
      <c r="F2790" s="1821"/>
      <c r="G2790" s="1812" t="s">
        <v>2539</v>
      </c>
      <c r="H2790" s="1812"/>
      <c r="I2790" s="1812"/>
      <c r="J2790" s="1812" t="s">
        <v>2540</v>
      </c>
      <c r="K2790" s="1812"/>
      <c r="L2790" s="1812"/>
      <c r="M2790" s="2056">
        <v>300</v>
      </c>
      <c r="N2790" s="2056"/>
      <c r="O2790" s="2056"/>
      <c r="P2790" s="1795">
        <v>320</v>
      </c>
      <c r="Q2790" s="1795"/>
      <c r="R2790" s="1795"/>
      <c r="S2790" s="1796">
        <v>340</v>
      </c>
      <c r="T2790" s="1796"/>
      <c r="U2790" s="1796"/>
      <c r="V2790" s="1796">
        <v>350</v>
      </c>
      <c r="W2790" s="1796"/>
      <c r="X2790" s="1796"/>
      <c r="Y2790" s="1805">
        <v>480000</v>
      </c>
      <c r="Z2790" s="1805"/>
      <c r="AA2790" s="1805"/>
      <c r="AB2790" s="1805"/>
      <c r="AC2790" s="1805"/>
      <c r="AD2790" s="1805"/>
      <c r="AE2790" s="1806">
        <f t="shared" si="200"/>
        <v>480000</v>
      </c>
      <c r="AF2790" s="1806"/>
      <c r="AG2790" s="1806"/>
      <c r="ALL2790" s="41"/>
      <c r="ALM2790" s="41"/>
      <c r="ALN2790" s="41"/>
      <c r="ALO2790" s="41"/>
      <c r="ALP2790" s="41"/>
      <c r="ALQ2790" s="41"/>
    </row>
    <row r="2791" spans="1:1005" ht="77.25" customHeight="1" x14ac:dyDescent="0.2">
      <c r="A2791" s="1802" t="s">
        <v>2547</v>
      </c>
      <c r="B2791" s="1802"/>
      <c r="C2791" s="1802"/>
      <c r="D2791" s="1802"/>
      <c r="E2791" s="1821" t="s">
        <v>787</v>
      </c>
      <c r="F2791" s="1821"/>
      <c r="G2791" s="1812" t="s">
        <v>2539</v>
      </c>
      <c r="H2791" s="1812"/>
      <c r="I2791" s="1812"/>
      <c r="J2791" s="1812" t="s">
        <v>2540</v>
      </c>
      <c r="K2791" s="1812"/>
      <c r="L2791" s="1812"/>
      <c r="M2791" s="2056">
        <v>400</v>
      </c>
      <c r="N2791" s="2056"/>
      <c r="O2791" s="2056"/>
      <c r="P2791" s="1795">
        <v>420</v>
      </c>
      <c r="Q2791" s="1795"/>
      <c r="R2791" s="1795"/>
      <c r="S2791" s="1796">
        <v>440</v>
      </c>
      <c r="T2791" s="1796"/>
      <c r="U2791" s="1796"/>
      <c r="V2791" s="1796">
        <v>460</v>
      </c>
      <c r="W2791" s="1796"/>
      <c r="X2791" s="1796"/>
      <c r="Y2791" s="1805">
        <v>719800</v>
      </c>
      <c r="Z2791" s="1805"/>
      <c r="AA2791" s="1805"/>
      <c r="AB2791" s="1805"/>
      <c r="AC2791" s="1805"/>
      <c r="AD2791" s="1805"/>
      <c r="AE2791" s="1806">
        <f t="shared" si="200"/>
        <v>719800</v>
      </c>
      <c r="AF2791" s="1806"/>
      <c r="AG2791" s="1806"/>
      <c r="ALL2791" s="41"/>
      <c r="ALM2791" s="41"/>
      <c r="ALN2791" s="41"/>
      <c r="ALO2791" s="41"/>
      <c r="ALP2791" s="41"/>
      <c r="ALQ2791" s="41"/>
    </row>
    <row r="2792" spans="1:1005" ht="77.25" customHeight="1" x14ac:dyDescent="0.2">
      <c r="A2792" s="1802" t="s">
        <v>2548</v>
      </c>
      <c r="B2792" s="1802"/>
      <c r="C2792" s="1802"/>
      <c r="D2792" s="1802"/>
      <c r="E2792" s="1821" t="s">
        <v>788</v>
      </c>
      <c r="F2792" s="1821"/>
      <c r="G2792" s="1812" t="s">
        <v>2539</v>
      </c>
      <c r="H2792" s="1812"/>
      <c r="I2792" s="1812"/>
      <c r="J2792" s="1812" t="s">
        <v>2540</v>
      </c>
      <c r="K2792" s="1812"/>
      <c r="L2792" s="1812"/>
      <c r="M2792" s="2056">
        <v>400</v>
      </c>
      <c r="N2792" s="2056"/>
      <c r="O2792" s="2056"/>
      <c r="P2792" s="1795">
        <v>420</v>
      </c>
      <c r="Q2792" s="1795"/>
      <c r="R2792" s="1795"/>
      <c r="S2792" s="1796">
        <v>440</v>
      </c>
      <c r="T2792" s="1796"/>
      <c r="U2792" s="1796"/>
      <c r="V2792" s="1796">
        <v>460</v>
      </c>
      <c r="W2792" s="1796"/>
      <c r="X2792" s="1796"/>
      <c r="Y2792" s="1805">
        <v>219990</v>
      </c>
      <c r="Z2792" s="1805"/>
      <c r="AA2792" s="1805"/>
      <c r="AB2792" s="1805"/>
      <c r="AC2792" s="1805"/>
      <c r="AD2792" s="1805"/>
      <c r="AE2792" s="1806">
        <f t="shared" si="200"/>
        <v>219990</v>
      </c>
      <c r="AF2792" s="1806"/>
      <c r="AG2792" s="1806"/>
      <c r="ALL2792" s="41"/>
      <c r="ALM2792" s="41"/>
      <c r="ALN2792" s="41"/>
      <c r="ALO2792" s="41"/>
      <c r="ALP2792" s="41"/>
      <c r="ALQ2792" s="41"/>
    </row>
    <row r="2793" spans="1:1005" ht="77.25" customHeight="1" x14ac:dyDescent="0.2">
      <c r="A2793" s="1802" t="s">
        <v>715</v>
      </c>
      <c r="B2793" s="1802"/>
      <c r="C2793" s="1802"/>
      <c r="D2793" s="1802"/>
      <c r="E2793" s="1821" t="s">
        <v>2549</v>
      </c>
      <c r="F2793" s="1821"/>
      <c r="G2793" s="1812" t="s">
        <v>2539</v>
      </c>
      <c r="H2793" s="1812"/>
      <c r="I2793" s="1812"/>
      <c r="J2793" s="1812" t="s">
        <v>2540</v>
      </c>
      <c r="K2793" s="1812"/>
      <c r="L2793" s="1812"/>
      <c r="M2793" s="2056">
        <v>200</v>
      </c>
      <c r="N2793" s="2056"/>
      <c r="O2793" s="2056"/>
      <c r="P2793" s="1795">
        <v>220</v>
      </c>
      <c r="Q2793" s="1795"/>
      <c r="R2793" s="1795"/>
      <c r="S2793" s="1796">
        <v>240</v>
      </c>
      <c r="T2793" s="1796"/>
      <c r="U2793" s="1796"/>
      <c r="V2793" s="1796">
        <v>260</v>
      </c>
      <c r="W2793" s="1796"/>
      <c r="X2793" s="1796"/>
      <c r="Y2793" s="1805">
        <v>0</v>
      </c>
      <c r="Z2793" s="1805"/>
      <c r="AA2793" s="1805"/>
      <c r="AB2793" s="1805"/>
      <c r="AC2793" s="1805"/>
      <c r="AD2793" s="1805"/>
      <c r="AE2793" s="1806">
        <f t="shared" si="200"/>
        <v>0</v>
      </c>
      <c r="AF2793" s="1806"/>
      <c r="AG2793" s="1806"/>
      <c r="ALL2793" s="41"/>
      <c r="ALM2793" s="41"/>
      <c r="ALN2793" s="41"/>
      <c r="ALO2793" s="41"/>
      <c r="ALP2793" s="41"/>
      <c r="ALQ2793" s="41"/>
    </row>
    <row r="2794" spans="1:1005" ht="77.25" customHeight="1" x14ac:dyDescent="0.2">
      <c r="A2794" s="1802" t="s">
        <v>2550</v>
      </c>
      <c r="B2794" s="1802"/>
      <c r="C2794" s="1802"/>
      <c r="D2794" s="1802"/>
      <c r="E2794" s="1821" t="s">
        <v>2551</v>
      </c>
      <c r="F2794" s="1821"/>
      <c r="G2794" s="1812" t="s">
        <v>2539</v>
      </c>
      <c r="H2794" s="1812"/>
      <c r="I2794" s="1812"/>
      <c r="J2794" s="1812" t="s">
        <v>2540</v>
      </c>
      <c r="K2794" s="1812"/>
      <c r="L2794" s="1812"/>
      <c r="M2794" s="2056">
        <v>150</v>
      </c>
      <c r="N2794" s="2056"/>
      <c r="O2794" s="2056"/>
      <c r="P2794" s="1795">
        <v>160</v>
      </c>
      <c r="Q2794" s="1795"/>
      <c r="R2794" s="1795"/>
      <c r="S2794" s="1796">
        <v>180</v>
      </c>
      <c r="T2794" s="1796"/>
      <c r="U2794" s="1796"/>
      <c r="V2794" s="1796">
        <v>200</v>
      </c>
      <c r="W2794" s="1796"/>
      <c r="X2794" s="1796"/>
      <c r="Y2794" s="1805">
        <v>220000</v>
      </c>
      <c r="Z2794" s="1805"/>
      <c r="AA2794" s="1805"/>
      <c r="AB2794" s="1805"/>
      <c r="AC2794" s="1805"/>
      <c r="AD2794" s="1805"/>
      <c r="AE2794" s="1806">
        <f t="shared" si="200"/>
        <v>220000</v>
      </c>
      <c r="AF2794" s="1806"/>
      <c r="AG2794" s="1806"/>
      <c r="ALL2794" s="41"/>
      <c r="ALM2794" s="41"/>
      <c r="ALN2794" s="41"/>
      <c r="ALO2794" s="41"/>
      <c r="ALP2794" s="41"/>
      <c r="ALQ2794" s="41"/>
    </row>
    <row r="2795" spans="1:1005" ht="77.25" customHeight="1" x14ac:dyDescent="0.2">
      <c r="A2795" s="1802" t="s">
        <v>2552</v>
      </c>
      <c r="B2795" s="1802"/>
      <c r="C2795" s="1802"/>
      <c r="D2795" s="1802"/>
      <c r="E2795" s="1821" t="s">
        <v>1982</v>
      </c>
      <c r="F2795" s="1821"/>
      <c r="G2795" s="1812" t="s">
        <v>2539</v>
      </c>
      <c r="H2795" s="1812"/>
      <c r="I2795" s="1812"/>
      <c r="J2795" s="1812" t="s">
        <v>2540</v>
      </c>
      <c r="K2795" s="1812"/>
      <c r="L2795" s="1812"/>
      <c r="M2795" s="2056">
        <v>350</v>
      </c>
      <c r="N2795" s="2056"/>
      <c r="O2795" s="2056"/>
      <c r="P2795" s="1795">
        <v>370</v>
      </c>
      <c r="Q2795" s="1795"/>
      <c r="R2795" s="1795"/>
      <c r="S2795" s="1796">
        <v>390</v>
      </c>
      <c r="T2795" s="1796"/>
      <c r="U2795" s="1796"/>
      <c r="V2795" s="1796">
        <v>400</v>
      </c>
      <c r="W2795" s="1796"/>
      <c r="X2795" s="1796"/>
      <c r="Y2795" s="1805">
        <v>1100000</v>
      </c>
      <c r="Z2795" s="1805"/>
      <c r="AA2795" s="1805"/>
      <c r="AB2795" s="1805"/>
      <c r="AC2795" s="1805"/>
      <c r="AD2795" s="1805"/>
      <c r="AE2795" s="1806">
        <f t="shared" si="200"/>
        <v>1100000</v>
      </c>
      <c r="AF2795" s="1806"/>
      <c r="AG2795" s="1806"/>
      <c r="ALL2795" s="41"/>
      <c r="ALM2795" s="41"/>
      <c r="ALN2795" s="41"/>
      <c r="ALO2795" s="41"/>
      <c r="ALP2795" s="41"/>
      <c r="ALQ2795" s="41"/>
    </row>
    <row r="2796" spans="1:1005" ht="77.25" customHeight="1" x14ac:dyDescent="0.2">
      <c r="A2796" s="1802" t="s">
        <v>2553</v>
      </c>
      <c r="B2796" s="1802"/>
      <c r="C2796" s="1802"/>
      <c r="D2796" s="1802"/>
      <c r="E2796" s="1821" t="s">
        <v>789</v>
      </c>
      <c r="F2796" s="1821"/>
      <c r="G2796" s="1812" t="s">
        <v>2539</v>
      </c>
      <c r="H2796" s="1812"/>
      <c r="I2796" s="1812"/>
      <c r="J2796" s="1812" t="s">
        <v>2540</v>
      </c>
      <c r="K2796" s="1812"/>
      <c r="L2796" s="1812"/>
      <c r="M2796" s="2056">
        <v>900</v>
      </c>
      <c r="N2796" s="2056"/>
      <c r="O2796" s="2056"/>
      <c r="P2796" s="1795">
        <v>920</v>
      </c>
      <c r="Q2796" s="1795"/>
      <c r="R2796" s="1795"/>
      <c r="S2796" s="1796">
        <v>930</v>
      </c>
      <c r="T2796" s="1796"/>
      <c r="U2796" s="1796"/>
      <c r="V2796" s="1796">
        <v>950</v>
      </c>
      <c r="W2796" s="1796"/>
      <c r="X2796" s="1796"/>
      <c r="Y2796" s="1805">
        <v>300000</v>
      </c>
      <c r="Z2796" s="1805"/>
      <c r="AA2796" s="1805"/>
      <c r="AB2796" s="1805"/>
      <c r="AC2796" s="1805"/>
      <c r="AD2796" s="1805"/>
      <c r="AE2796" s="1806">
        <f t="shared" si="200"/>
        <v>300000</v>
      </c>
      <c r="AF2796" s="1806"/>
      <c r="AG2796" s="1806"/>
      <c r="ALL2796" s="41"/>
      <c r="ALM2796" s="41"/>
      <c r="ALN2796" s="41"/>
      <c r="ALO2796" s="41"/>
      <c r="ALP2796" s="41"/>
      <c r="ALQ2796" s="41"/>
    </row>
    <row r="2797" spans="1:1005" ht="77.25" hidden="1" customHeight="1" x14ac:dyDescent="0.2">
      <c r="A2797" s="1802"/>
      <c r="B2797" s="1802"/>
      <c r="C2797" s="1802"/>
      <c r="D2797" s="1802"/>
      <c r="E2797" s="1821"/>
      <c r="F2797" s="1821"/>
      <c r="G2797" s="1812"/>
      <c r="H2797" s="1812"/>
      <c r="I2797" s="1812"/>
      <c r="J2797" s="1812"/>
      <c r="K2797" s="1812"/>
      <c r="L2797" s="1812"/>
      <c r="M2797" s="2056"/>
      <c r="N2797" s="2056"/>
      <c r="O2797" s="2056"/>
      <c r="P2797" s="1795"/>
      <c r="Q2797" s="1795"/>
      <c r="R2797" s="1795"/>
      <c r="S2797" s="1796"/>
      <c r="T2797" s="1796"/>
      <c r="U2797" s="1796"/>
      <c r="V2797" s="1796"/>
      <c r="W2797" s="1796"/>
      <c r="X2797" s="1796"/>
      <c r="Y2797" s="1805"/>
      <c r="Z2797" s="1805"/>
      <c r="AA2797" s="1805"/>
      <c r="AB2797" s="1805"/>
      <c r="AC2797" s="1805"/>
      <c r="AD2797" s="1805"/>
      <c r="AE2797" s="1806">
        <f t="shared" si="200"/>
        <v>0</v>
      </c>
      <c r="AF2797" s="1806"/>
      <c r="AG2797" s="1806"/>
      <c r="ALL2797" s="41"/>
      <c r="ALM2797" s="41"/>
      <c r="ALN2797" s="41"/>
      <c r="ALO2797" s="41"/>
      <c r="ALP2797" s="41"/>
      <c r="ALQ2797" s="41"/>
    </row>
    <row r="2798" spans="1:1005" ht="77.25" customHeight="1" x14ac:dyDescent="0.2">
      <c r="A2798" s="1802" t="s">
        <v>2554</v>
      </c>
      <c r="B2798" s="1802"/>
      <c r="C2798" s="1802"/>
      <c r="D2798" s="1802"/>
      <c r="E2798" s="1821" t="s">
        <v>996</v>
      </c>
      <c r="F2798" s="1821"/>
      <c r="G2798" s="1812" t="s">
        <v>2539</v>
      </c>
      <c r="H2798" s="1812"/>
      <c r="I2798" s="1812"/>
      <c r="J2798" s="1812" t="s">
        <v>2540</v>
      </c>
      <c r="K2798" s="1812"/>
      <c r="L2798" s="1812"/>
      <c r="M2798" s="2056"/>
      <c r="N2798" s="2056"/>
      <c r="O2798" s="2056"/>
      <c r="P2798" s="1795"/>
      <c r="Q2798" s="1795"/>
      <c r="R2798" s="1795"/>
      <c r="S2798" s="1796"/>
      <c r="T2798" s="1796"/>
      <c r="U2798" s="1796"/>
      <c r="V2798" s="1796"/>
      <c r="W2798" s="1796"/>
      <c r="X2798" s="1796"/>
      <c r="Y2798" s="1805">
        <v>199800</v>
      </c>
      <c r="Z2798" s="1805"/>
      <c r="AA2798" s="1805"/>
      <c r="AB2798" s="1805"/>
      <c r="AC2798" s="1805"/>
      <c r="AD2798" s="1805"/>
      <c r="AE2798" s="1806">
        <f t="shared" si="200"/>
        <v>199800</v>
      </c>
      <c r="AF2798" s="1806"/>
      <c r="AG2798" s="1806"/>
      <c r="ALL2798" s="41"/>
      <c r="ALM2798" s="41"/>
      <c r="ALN2798" s="41"/>
      <c r="ALO2798" s="41"/>
      <c r="ALP2798" s="41"/>
      <c r="ALQ2798" s="41"/>
    </row>
    <row r="2799" spans="1:1005" ht="108" customHeight="1" x14ac:dyDescent="0.2">
      <c r="A2799" s="1802" t="s">
        <v>2555</v>
      </c>
      <c r="B2799" s="1802"/>
      <c r="C2799" s="1802"/>
      <c r="D2799" s="1802"/>
      <c r="E2799" s="1821" t="s">
        <v>789</v>
      </c>
      <c r="F2799" s="1821"/>
      <c r="G2799" s="1812" t="s">
        <v>2556</v>
      </c>
      <c r="H2799" s="1812"/>
      <c r="I2799" s="1812"/>
      <c r="J2799" s="1812" t="s">
        <v>2557</v>
      </c>
      <c r="K2799" s="1812"/>
      <c r="L2799" s="1812"/>
      <c r="M2799" s="2056"/>
      <c r="N2799" s="2056"/>
      <c r="O2799" s="2056"/>
      <c r="P2799" s="1795"/>
      <c r="Q2799" s="1795"/>
      <c r="R2799" s="1795"/>
      <c r="S2799" s="1796"/>
      <c r="T2799" s="1796"/>
      <c r="U2799" s="1796"/>
      <c r="V2799" s="1796"/>
      <c r="W2799" s="1796"/>
      <c r="X2799" s="1796"/>
      <c r="Y2799" s="1805">
        <v>7328000</v>
      </c>
      <c r="Z2799" s="1805"/>
      <c r="AA2799" s="1805"/>
      <c r="AB2799" s="1805"/>
      <c r="AC2799" s="1805"/>
      <c r="AD2799" s="1805"/>
      <c r="AE2799" s="1806">
        <f t="shared" si="200"/>
        <v>7328000</v>
      </c>
      <c r="AF2799" s="1806"/>
      <c r="AG2799" s="1806"/>
      <c r="ALL2799" s="41"/>
      <c r="ALM2799" s="41"/>
      <c r="ALN2799" s="41"/>
      <c r="ALO2799" s="41"/>
      <c r="ALP2799" s="41"/>
      <c r="ALQ2799" s="41"/>
    </row>
    <row r="2800" spans="1:1005" ht="77.25" customHeight="1" x14ac:dyDescent="0.2">
      <c r="A2800" s="1802" t="s">
        <v>2558</v>
      </c>
      <c r="B2800" s="1802"/>
      <c r="C2800" s="1802"/>
      <c r="D2800" s="1802"/>
      <c r="E2800" s="1821" t="s">
        <v>791</v>
      </c>
      <c r="F2800" s="1821"/>
      <c r="G2800" s="1812" t="s">
        <v>2559</v>
      </c>
      <c r="H2800" s="1812"/>
      <c r="I2800" s="1812"/>
      <c r="J2800" s="1812" t="s">
        <v>2560</v>
      </c>
      <c r="K2800" s="1812"/>
      <c r="L2800" s="1812"/>
      <c r="M2800" s="2056"/>
      <c r="N2800" s="2056"/>
      <c r="O2800" s="2056"/>
      <c r="P2800" s="1795"/>
      <c r="Q2800" s="1795"/>
      <c r="R2800" s="1795"/>
      <c r="S2800" s="1796"/>
      <c r="T2800" s="1796"/>
      <c r="U2800" s="1796"/>
      <c r="V2800" s="1796"/>
      <c r="W2800" s="1796"/>
      <c r="X2800" s="1796"/>
      <c r="Y2800" s="1805">
        <v>1401721.44</v>
      </c>
      <c r="Z2800" s="1805"/>
      <c r="AA2800" s="1805"/>
      <c r="AB2800" s="1805"/>
      <c r="AC2800" s="1805"/>
      <c r="AD2800" s="1805"/>
      <c r="AE2800" s="1806">
        <f t="shared" si="200"/>
        <v>1401721.44</v>
      </c>
      <c r="AF2800" s="1806"/>
      <c r="AG2800" s="1806"/>
      <c r="ALL2800" s="41"/>
      <c r="ALM2800" s="41"/>
      <c r="ALN2800" s="41"/>
      <c r="ALO2800" s="41"/>
      <c r="ALP2800" s="41"/>
      <c r="ALQ2800" s="41"/>
    </row>
    <row r="2801" spans="1:1005" ht="86.25" customHeight="1" x14ac:dyDescent="0.2">
      <c r="A2801" s="1802" t="s">
        <v>2561</v>
      </c>
      <c r="B2801" s="1802"/>
      <c r="C2801" s="1802"/>
      <c r="D2801" s="1802"/>
      <c r="E2801" s="1821" t="s">
        <v>792</v>
      </c>
      <c r="F2801" s="1821"/>
      <c r="G2801" s="1812" t="s">
        <v>2562</v>
      </c>
      <c r="H2801" s="1812"/>
      <c r="I2801" s="1812"/>
      <c r="J2801" s="1812" t="s">
        <v>2563</v>
      </c>
      <c r="K2801" s="1812"/>
      <c r="L2801" s="1812"/>
      <c r="M2801" s="2056"/>
      <c r="N2801" s="2056"/>
      <c r="O2801" s="2056"/>
      <c r="P2801" s="1795"/>
      <c r="Q2801" s="1795"/>
      <c r="R2801" s="1795"/>
      <c r="S2801" s="1796"/>
      <c r="T2801" s="1796"/>
      <c r="U2801" s="1796"/>
      <c r="V2801" s="1796"/>
      <c r="W2801" s="1796"/>
      <c r="X2801" s="1796"/>
      <c r="Y2801" s="1805">
        <v>1347750</v>
      </c>
      <c r="Z2801" s="1805"/>
      <c r="AA2801" s="1805"/>
      <c r="AB2801" s="1805"/>
      <c r="AC2801" s="1805"/>
      <c r="AD2801" s="1805"/>
      <c r="AE2801" s="1806">
        <f t="shared" si="200"/>
        <v>1347750</v>
      </c>
      <c r="AF2801" s="1806"/>
      <c r="AG2801" s="1806"/>
      <c r="ALL2801" s="41"/>
      <c r="ALM2801" s="41"/>
      <c r="ALN2801" s="41"/>
      <c r="ALO2801" s="41"/>
      <c r="ALP2801" s="41"/>
      <c r="ALQ2801" s="41"/>
    </row>
    <row r="2802" spans="1:1005" ht="77.25" customHeight="1" x14ac:dyDescent="0.2">
      <c r="A2802" s="1802" t="s">
        <v>2635</v>
      </c>
      <c r="B2802" s="1802"/>
      <c r="C2802" s="1802"/>
      <c r="D2802" s="1802"/>
      <c r="E2802" s="1821" t="s">
        <v>1321</v>
      </c>
      <c r="F2802" s="1821"/>
      <c r="G2802" s="1812" t="s">
        <v>3695</v>
      </c>
      <c r="H2802" s="1812"/>
      <c r="I2802" s="1812"/>
      <c r="J2802" s="1812" t="s">
        <v>3696</v>
      </c>
      <c r="K2802" s="1812"/>
      <c r="L2802" s="1812"/>
      <c r="M2802" s="2056"/>
      <c r="N2802" s="2056"/>
      <c r="O2802" s="2056"/>
      <c r="P2802" s="1795"/>
      <c r="Q2802" s="1795"/>
      <c r="R2802" s="1795"/>
      <c r="S2802" s="1796"/>
      <c r="T2802" s="1796"/>
      <c r="U2802" s="1796"/>
      <c r="V2802" s="1796"/>
      <c r="W2802" s="1796"/>
      <c r="X2802" s="1796"/>
      <c r="Y2802" s="1805">
        <v>1594000.06</v>
      </c>
      <c r="Z2802" s="1805"/>
      <c r="AA2802" s="1805"/>
      <c r="AB2802" s="1805"/>
      <c r="AC2802" s="1805"/>
      <c r="AD2802" s="1805"/>
      <c r="AE2802" s="1806">
        <f t="shared" si="200"/>
        <v>1594000.06</v>
      </c>
      <c r="AF2802" s="1806"/>
      <c r="AG2802" s="1806"/>
      <c r="ALL2802" s="41"/>
      <c r="ALM2802" s="41"/>
      <c r="ALN2802" s="41"/>
      <c r="ALO2802" s="41"/>
      <c r="ALP2802" s="41"/>
      <c r="ALQ2802" s="41"/>
    </row>
    <row r="2803" spans="1:1005" ht="77.25" customHeight="1" x14ac:dyDescent="0.2">
      <c r="A2803" s="1802" t="s">
        <v>2636</v>
      </c>
      <c r="B2803" s="1802"/>
      <c r="C2803" s="1802"/>
      <c r="D2803" s="1802"/>
      <c r="E2803" s="1821" t="s">
        <v>1387</v>
      </c>
      <c r="F2803" s="1821"/>
      <c r="G2803" s="1812" t="s">
        <v>3693</v>
      </c>
      <c r="H2803" s="1812"/>
      <c r="I2803" s="1812"/>
      <c r="J2803" s="1812" t="s">
        <v>3694</v>
      </c>
      <c r="K2803" s="1812"/>
      <c r="L2803" s="1812"/>
      <c r="M2803" s="2056"/>
      <c r="N2803" s="2056"/>
      <c r="O2803" s="2056"/>
      <c r="P2803" s="1795"/>
      <c r="Q2803" s="1795"/>
      <c r="R2803" s="1795"/>
      <c r="S2803" s="1796"/>
      <c r="T2803" s="1796"/>
      <c r="U2803" s="1796"/>
      <c r="V2803" s="1796"/>
      <c r="W2803" s="1796"/>
      <c r="X2803" s="1796"/>
      <c r="Y2803" s="1805">
        <v>2964416.06</v>
      </c>
      <c r="Z2803" s="1805"/>
      <c r="AA2803" s="1805"/>
      <c r="AB2803" s="1805"/>
      <c r="AC2803" s="1805"/>
      <c r="AD2803" s="1805"/>
      <c r="AE2803" s="1806">
        <f t="shared" ref="AE2803:AE2804" si="201">Y2803+AB2803</f>
        <v>2964416.06</v>
      </c>
      <c r="AF2803" s="1806"/>
      <c r="AG2803" s="1806"/>
      <c r="ALL2803" s="41"/>
      <c r="ALM2803" s="41"/>
      <c r="ALN2803" s="41"/>
      <c r="ALO2803" s="41"/>
      <c r="ALP2803" s="41"/>
      <c r="ALQ2803" s="41"/>
    </row>
    <row r="2804" spans="1:1005" ht="77.25" customHeight="1" x14ac:dyDescent="0.2">
      <c r="A2804" s="1802" t="s">
        <v>2637</v>
      </c>
      <c r="B2804" s="1802"/>
      <c r="C2804" s="1802"/>
      <c r="D2804" s="1802"/>
      <c r="E2804" s="1821" t="s">
        <v>1977</v>
      </c>
      <c r="F2804" s="1821"/>
      <c r="G2804" s="1812" t="s">
        <v>2539</v>
      </c>
      <c r="H2804" s="1812"/>
      <c r="I2804" s="1812"/>
      <c r="J2804" s="1812" t="s">
        <v>2540</v>
      </c>
      <c r="K2804" s="1812"/>
      <c r="L2804" s="1812"/>
      <c r="M2804" s="2056"/>
      <c r="N2804" s="2056"/>
      <c r="O2804" s="2056"/>
      <c r="P2804" s="1795"/>
      <c r="Q2804" s="1795"/>
      <c r="R2804" s="1795"/>
      <c r="S2804" s="1796"/>
      <c r="T2804" s="1796"/>
      <c r="U2804" s="1796"/>
      <c r="V2804" s="1796"/>
      <c r="W2804" s="1796"/>
      <c r="X2804" s="1796"/>
      <c r="Y2804" s="1805">
        <v>499660</v>
      </c>
      <c r="Z2804" s="1805"/>
      <c r="AA2804" s="1805"/>
      <c r="AB2804" s="1805"/>
      <c r="AC2804" s="1805"/>
      <c r="AD2804" s="1805"/>
      <c r="AE2804" s="1806">
        <f t="shared" si="201"/>
        <v>499660</v>
      </c>
      <c r="AF2804" s="1806"/>
      <c r="AG2804" s="1806"/>
      <c r="ALL2804" s="41"/>
      <c r="ALM2804" s="41"/>
      <c r="ALN2804" s="41"/>
      <c r="ALO2804" s="41"/>
      <c r="ALP2804" s="41"/>
      <c r="ALQ2804" s="41"/>
    </row>
    <row r="2805" spans="1:1005" ht="40.5" customHeight="1" x14ac:dyDescent="0.2">
      <c r="A2805" s="2274" t="s">
        <v>2564</v>
      </c>
      <c r="B2805" s="2275"/>
      <c r="C2805" s="2275"/>
      <c r="D2805" s="2275"/>
      <c r="E2805" s="2275"/>
      <c r="F2805" s="2275"/>
      <c r="G2805" s="2275"/>
      <c r="H2805" s="2275"/>
      <c r="I2805" s="2275"/>
      <c r="J2805" s="2275"/>
      <c r="K2805" s="2275"/>
      <c r="L2805" s="2275"/>
      <c r="M2805" s="2275"/>
      <c r="N2805" s="2275"/>
      <c r="O2805" s="2275"/>
      <c r="P2805" s="2275"/>
      <c r="Q2805" s="2275"/>
      <c r="R2805" s="2275"/>
      <c r="S2805" s="2275"/>
      <c r="T2805" s="2275"/>
      <c r="U2805" s="2275"/>
      <c r="V2805" s="2275"/>
      <c r="W2805" s="2275"/>
      <c r="X2805" s="2275"/>
      <c r="Y2805" s="2275"/>
      <c r="Z2805" s="2275"/>
      <c r="AA2805" s="2275"/>
      <c r="AB2805" s="2275"/>
      <c r="AC2805" s="2275"/>
      <c r="AD2805" s="2275"/>
      <c r="AE2805" s="2275"/>
      <c r="AF2805" s="2275"/>
      <c r="AG2805" s="2276"/>
      <c r="ALL2805" s="41"/>
      <c r="ALM2805" s="41"/>
      <c r="ALN2805" s="41"/>
      <c r="ALO2805" s="41"/>
      <c r="ALP2805" s="41"/>
      <c r="ALQ2805" s="41"/>
    </row>
    <row r="2806" spans="1:1005" ht="77.25" customHeight="1" x14ac:dyDescent="0.2">
      <c r="A2806" s="2161" t="s">
        <v>2565</v>
      </c>
      <c r="B2806" s="2161"/>
      <c r="C2806" s="2161"/>
      <c r="D2806" s="2161"/>
      <c r="E2806" s="1821" t="s">
        <v>526</v>
      </c>
      <c r="F2806" s="1821"/>
      <c r="G2806" s="2074" t="s">
        <v>2566</v>
      </c>
      <c r="H2806" s="2074"/>
      <c r="I2806" s="2074"/>
      <c r="J2806" s="2074" t="s">
        <v>2567</v>
      </c>
      <c r="K2806" s="2074"/>
      <c r="L2806" s="2074"/>
      <c r="M2806" s="2170">
        <v>34</v>
      </c>
      <c r="N2806" s="2170"/>
      <c r="O2806" s="2170"/>
      <c r="P2806" s="2171">
        <v>38</v>
      </c>
      <c r="Q2806" s="2171"/>
      <c r="R2806" s="2171"/>
      <c r="S2806" s="2172">
        <v>40</v>
      </c>
      <c r="T2806" s="2172"/>
      <c r="U2806" s="2172"/>
      <c r="V2806" s="2172">
        <v>40</v>
      </c>
      <c r="W2806" s="2172"/>
      <c r="X2806" s="2172"/>
      <c r="Y2806" s="2277">
        <f>SUM(Y2809:Y2816)</f>
        <v>57088509.079999998</v>
      </c>
      <c r="Z2806" s="2277"/>
      <c r="AA2806" s="2277"/>
      <c r="AB2806" s="2277">
        <f>SUM(AB2809:AD2813)</f>
        <v>0</v>
      </c>
      <c r="AC2806" s="2277"/>
      <c r="AD2806" s="2277"/>
      <c r="AE2806" s="2278">
        <f t="shared" ref="AE2806:AE2815" si="202">Y2806+AB2806</f>
        <v>57088509.079999998</v>
      </c>
      <c r="AF2806" s="2278"/>
      <c r="AG2806" s="2278"/>
      <c r="ALL2806" s="41"/>
      <c r="ALM2806" s="41"/>
      <c r="ALN2806" s="41"/>
      <c r="ALO2806" s="41"/>
      <c r="ALP2806" s="41"/>
      <c r="ALQ2806" s="41"/>
    </row>
    <row r="2807" spans="1:1005" ht="77.25" customHeight="1" x14ac:dyDescent="0.2">
      <c r="A2807" s="2161"/>
      <c r="B2807" s="2161"/>
      <c r="C2807" s="2161"/>
      <c r="D2807" s="2161"/>
      <c r="E2807" s="1821"/>
      <c r="F2807" s="1821"/>
      <c r="G2807" s="2074"/>
      <c r="H2807" s="2074"/>
      <c r="I2807" s="2074"/>
      <c r="J2807" s="2074" t="s">
        <v>2568</v>
      </c>
      <c r="K2807" s="2074"/>
      <c r="L2807" s="2074"/>
      <c r="M2807" s="2279">
        <v>0.4</v>
      </c>
      <c r="N2807" s="2279"/>
      <c r="O2807" s="2279"/>
      <c r="P2807" s="2280">
        <v>0.45</v>
      </c>
      <c r="Q2807" s="2280"/>
      <c r="R2807" s="2280"/>
      <c r="S2807" s="2281">
        <v>0.5</v>
      </c>
      <c r="T2807" s="2281"/>
      <c r="U2807" s="2281"/>
      <c r="V2807" s="2281">
        <v>0.5</v>
      </c>
      <c r="W2807" s="2281"/>
      <c r="X2807" s="2281"/>
      <c r="Y2807" s="2277"/>
      <c r="Z2807" s="2277"/>
      <c r="AA2807" s="2277"/>
      <c r="AB2807" s="2277"/>
      <c r="AC2807" s="2277"/>
      <c r="AD2807" s="2277"/>
      <c r="AE2807" s="2278"/>
      <c r="AF2807" s="2278"/>
      <c r="AG2807" s="2278"/>
      <c r="ALL2807" s="41"/>
      <c r="ALM2807" s="41"/>
      <c r="ALN2807" s="41"/>
      <c r="ALO2807" s="41"/>
      <c r="ALP2807" s="41"/>
      <c r="ALQ2807" s="41"/>
    </row>
    <row r="2808" spans="1:1005" ht="77.25" customHeight="1" x14ac:dyDescent="0.2">
      <c r="A2808" s="2161"/>
      <c r="B2808" s="2161"/>
      <c r="C2808" s="2161"/>
      <c r="D2808" s="2161"/>
      <c r="E2808" s="1821"/>
      <c r="F2808" s="1821"/>
      <c r="G2808" s="2074"/>
      <c r="H2808" s="2074"/>
      <c r="I2808" s="2074"/>
      <c r="J2808" s="2074" t="s">
        <v>2569</v>
      </c>
      <c r="K2808" s="2074"/>
      <c r="L2808" s="2074"/>
      <c r="M2808" s="2279">
        <v>0.75</v>
      </c>
      <c r="N2808" s="2279"/>
      <c r="O2808" s="2279"/>
      <c r="P2808" s="2280">
        <v>0.8</v>
      </c>
      <c r="Q2808" s="2280"/>
      <c r="R2808" s="2280"/>
      <c r="S2808" s="2281">
        <v>0.85</v>
      </c>
      <c r="T2808" s="2281"/>
      <c r="U2808" s="2281"/>
      <c r="V2808" s="2281">
        <v>0.9</v>
      </c>
      <c r="W2808" s="2281"/>
      <c r="X2808" s="2281"/>
      <c r="Y2808" s="2277"/>
      <c r="Z2808" s="2277"/>
      <c r="AA2808" s="2277"/>
      <c r="AB2808" s="2277"/>
      <c r="AC2808" s="2277"/>
      <c r="AD2808" s="2277"/>
      <c r="AE2808" s="2278"/>
      <c r="AF2808" s="2278"/>
      <c r="AG2808" s="2278"/>
      <c r="ALL2808" s="41"/>
      <c r="ALM2808" s="41"/>
      <c r="ALN2808" s="41"/>
      <c r="ALO2808" s="41"/>
      <c r="ALP2808" s="41"/>
      <c r="ALQ2808" s="41"/>
    </row>
    <row r="2809" spans="1:1005" ht="77.25" customHeight="1" x14ac:dyDescent="0.2">
      <c r="A2809" s="2173" t="s">
        <v>269</v>
      </c>
      <c r="B2809" s="2173"/>
      <c r="C2809" s="2173"/>
      <c r="D2809" s="2173"/>
      <c r="E2809" s="1821" t="s">
        <v>268</v>
      </c>
      <c r="F2809" s="1821"/>
      <c r="G2809" s="2074" t="s">
        <v>2570</v>
      </c>
      <c r="H2809" s="2074"/>
      <c r="I2809" s="2074"/>
      <c r="J2809" s="1812" t="s">
        <v>2571</v>
      </c>
      <c r="K2809" s="1812"/>
      <c r="L2809" s="1812"/>
      <c r="M2809" s="2242">
        <v>0.4</v>
      </c>
      <c r="N2809" s="2242"/>
      <c r="O2809" s="2242"/>
      <c r="P2809" s="2243">
        <v>0.45</v>
      </c>
      <c r="Q2809" s="2243"/>
      <c r="R2809" s="2243"/>
      <c r="S2809" s="2244">
        <v>0.5</v>
      </c>
      <c r="T2809" s="2244"/>
      <c r="U2809" s="2244"/>
      <c r="V2809" s="2244">
        <v>0.5</v>
      </c>
      <c r="W2809" s="2244"/>
      <c r="X2809" s="2244"/>
      <c r="Y2809" s="2177">
        <v>20669912.879999999</v>
      </c>
      <c r="Z2809" s="2177"/>
      <c r="AA2809" s="2177"/>
      <c r="AB2809" s="2177"/>
      <c r="AC2809" s="2177"/>
      <c r="AD2809" s="2177"/>
      <c r="AE2809" s="2182">
        <f t="shared" si="202"/>
        <v>20669912.879999999</v>
      </c>
      <c r="AF2809" s="2182"/>
      <c r="AG2809" s="2182"/>
      <c r="ALL2809" s="41"/>
      <c r="ALM2809" s="41"/>
      <c r="ALN2809" s="41"/>
      <c r="ALO2809" s="41"/>
      <c r="ALP2809" s="41"/>
      <c r="ALQ2809" s="41"/>
    </row>
    <row r="2810" spans="1:1005" ht="77.25" customHeight="1" x14ac:dyDescent="0.2">
      <c r="A2810" s="2173"/>
      <c r="B2810" s="2173"/>
      <c r="C2810" s="2173"/>
      <c r="D2810" s="2173"/>
      <c r="E2810" s="1821"/>
      <c r="F2810" s="1821"/>
      <c r="G2810" s="2074"/>
      <c r="H2810" s="2074"/>
      <c r="I2810" s="2074"/>
      <c r="J2810" s="2074" t="s">
        <v>2572</v>
      </c>
      <c r="K2810" s="2074"/>
      <c r="L2810" s="2074"/>
      <c r="M2810" s="2242">
        <v>0.5</v>
      </c>
      <c r="N2810" s="2242"/>
      <c r="O2810" s="2242"/>
      <c r="P2810" s="2243">
        <v>0.5</v>
      </c>
      <c r="Q2810" s="2243"/>
      <c r="R2810" s="2243"/>
      <c r="S2810" s="2244">
        <v>0.5</v>
      </c>
      <c r="T2810" s="2244"/>
      <c r="U2810" s="2244"/>
      <c r="V2810" s="2244">
        <v>0.5</v>
      </c>
      <c r="W2810" s="2244"/>
      <c r="X2810" s="2244"/>
      <c r="Y2810" s="2177"/>
      <c r="Z2810" s="2177"/>
      <c r="AA2810" s="2177"/>
      <c r="AB2810" s="2177"/>
      <c r="AC2810" s="2177"/>
      <c r="AD2810" s="2177"/>
      <c r="AE2810" s="2182"/>
      <c r="AF2810" s="2182"/>
      <c r="AG2810" s="2182"/>
      <c r="ALL2810" s="41"/>
      <c r="ALM2810" s="41"/>
      <c r="ALN2810" s="41"/>
      <c r="ALO2810" s="41"/>
      <c r="ALP2810" s="41"/>
      <c r="ALQ2810" s="41"/>
    </row>
    <row r="2811" spans="1:1005" ht="77.25" customHeight="1" x14ac:dyDescent="0.2">
      <c r="A2811" s="1802" t="s">
        <v>271</v>
      </c>
      <c r="B2811" s="1802"/>
      <c r="C2811" s="1802"/>
      <c r="D2811" s="1802"/>
      <c r="E2811" s="1821" t="s">
        <v>270</v>
      </c>
      <c r="F2811" s="1821"/>
      <c r="G2811" s="1812" t="s">
        <v>2573</v>
      </c>
      <c r="H2811" s="1812"/>
      <c r="I2811" s="1812"/>
      <c r="J2811" s="1812" t="s">
        <v>2574</v>
      </c>
      <c r="K2811" s="1812"/>
      <c r="L2811" s="1812"/>
      <c r="M2811" s="2056">
        <v>300</v>
      </c>
      <c r="N2811" s="2056"/>
      <c r="O2811" s="2056"/>
      <c r="P2811" s="1795">
        <v>500</v>
      </c>
      <c r="Q2811" s="1795"/>
      <c r="R2811" s="1795"/>
      <c r="S2811" s="1796">
        <v>600</v>
      </c>
      <c r="T2811" s="1796"/>
      <c r="U2811" s="1796"/>
      <c r="V2811" s="1796">
        <v>700</v>
      </c>
      <c r="W2811" s="1796"/>
      <c r="X2811" s="1796"/>
      <c r="Y2811" s="1805">
        <v>1721913.54</v>
      </c>
      <c r="Z2811" s="1805"/>
      <c r="AA2811" s="1805"/>
      <c r="AB2811" s="1805"/>
      <c r="AC2811" s="1805"/>
      <c r="AD2811" s="1805"/>
      <c r="AE2811" s="1806">
        <f t="shared" si="202"/>
        <v>1721913.54</v>
      </c>
      <c r="AF2811" s="1806"/>
      <c r="AG2811" s="1806"/>
      <c r="ALL2811" s="41"/>
      <c r="ALM2811" s="41"/>
      <c r="ALN2811" s="41"/>
      <c r="ALO2811" s="41"/>
      <c r="ALP2811" s="41"/>
      <c r="ALQ2811" s="41"/>
    </row>
    <row r="2812" spans="1:1005" ht="77.25" customHeight="1" x14ac:dyDescent="0.2">
      <c r="A2812" s="1802" t="s">
        <v>272</v>
      </c>
      <c r="B2812" s="1802"/>
      <c r="C2812" s="1802"/>
      <c r="D2812" s="1802"/>
      <c r="E2812" s="1821" t="s">
        <v>790</v>
      </c>
      <c r="F2812" s="1821"/>
      <c r="G2812" s="1812" t="s">
        <v>2575</v>
      </c>
      <c r="H2812" s="1812"/>
      <c r="I2812" s="1812"/>
      <c r="J2812" s="1812" t="s">
        <v>2540</v>
      </c>
      <c r="K2812" s="1812"/>
      <c r="L2812" s="1812"/>
      <c r="M2812" s="2056">
        <v>600</v>
      </c>
      <c r="N2812" s="2056"/>
      <c r="O2812" s="2056"/>
      <c r="P2812" s="1795">
        <v>700</v>
      </c>
      <c r="Q2812" s="1795"/>
      <c r="R2812" s="1795"/>
      <c r="S2812" s="1796">
        <v>700</v>
      </c>
      <c r="T2812" s="1796"/>
      <c r="U2812" s="1796"/>
      <c r="V2812" s="1796">
        <v>800</v>
      </c>
      <c r="W2812" s="1796"/>
      <c r="X2812" s="1796"/>
      <c r="Y2812" s="1805">
        <v>1800000</v>
      </c>
      <c r="Z2812" s="1805"/>
      <c r="AA2812" s="1805"/>
      <c r="AB2812" s="1805"/>
      <c r="AC2812" s="1805"/>
      <c r="AD2812" s="1805"/>
      <c r="AE2812" s="1806">
        <f t="shared" si="202"/>
        <v>1800000</v>
      </c>
      <c r="AF2812" s="1806"/>
      <c r="AG2812" s="1806"/>
      <c r="ALL2812" s="41"/>
      <c r="ALM2812" s="41"/>
      <c r="ALN2812" s="41"/>
      <c r="ALO2812" s="41"/>
      <c r="ALP2812" s="41"/>
      <c r="ALQ2812" s="41"/>
    </row>
    <row r="2813" spans="1:1005" ht="77.25" customHeight="1" x14ac:dyDescent="0.2">
      <c r="A2813" s="1802" t="s">
        <v>273</v>
      </c>
      <c r="B2813" s="1802"/>
      <c r="C2813" s="1802"/>
      <c r="D2813" s="1802"/>
      <c r="E2813" s="1821" t="s">
        <v>792</v>
      </c>
      <c r="F2813" s="1821"/>
      <c r="G2813" s="1812" t="s">
        <v>2576</v>
      </c>
      <c r="H2813" s="1812"/>
      <c r="I2813" s="1812"/>
      <c r="J2813" s="1812" t="s">
        <v>2577</v>
      </c>
      <c r="K2813" s="1812"/>
      <c r="L2813" s="1812"/>
      <c r="M2813" s="2242">
        <v>0.5</v>
      </c>
      <c r="N2813" s="2242"/>
      <c r="O2813" s="2242"/>
      <c r="P2813" s="2243">
        <v>0.5</v>
      </c>
      <c r="Q2813" s="2243"/>
      <c r="R2813" s="2243"/>
      <c r="S2813" s="2244">
        <v>0.5</v>
      </c>
      <c r="T2813" s="2244"/>
      <c r="U2813" s="2244"/>
      <c r="V2813" s="2244">
        <v>0.5</v>
      </c>
      <c r="W2813" s="2244"/>
      <c r="X2813" s="2244"/>
      <c r="Y2813" s="1805">
        <v>0</v>
      </c>
      <c r="Z2813" s="1805"/>
      <c r="AA2813" s="1805"/>
      <c r="AB2813" s="1805"/>
      <c r="AC2813" s="1805"/>
      <c r="AD2813" s="1805"/>
      <c r="AE2813" s="1806">
        <f t="shared" si="202"/>
        <v>0</v>
      </c>
      <c r="AF2813" s="1806"/>
      <c r="AG2813" s="1806"/>
      <c r="ALL2813" s="41"/>
      <c r="ALM2813" s="41"/>
      <c r="ALN2813" s="41"/>
      <c r="ALO2813" s="41"/>
      <c r="ALP2813" s="41"/>
      <c r="ALQ2813" s="41"/>
    </row>
    <row r="2814" spans="1:1005" ht="77.25" customHeight="1" x14ac:dyDescent="0.2">
      <c r="A2814" s="1802" t="s">
        <v>1218</v>
      </c>
      <c r="B2814" s="1802"/>
      <c r="C2814" s="1802"/>
      <c r="D2814" s="1802"/>
      <c r="E2814" s="1821" t="s">
        <v>1248</v>
      </c>
      <c r="F2814" s="1821"/>
      <c r="G2814" s="1812" t="s">
        <v>2578</v>
      </c>
      <c r="H2814" s="1812"/>
      <c r="I2814" s="1812"/>
      <c r="J2814" s="1812" t="s">
        <v>2579</v>
      </c>
      <c r="K2814" s="1812"/>
      <c r="L2814" s="1812"/>
      <c r="M2814" s="2242"/>
      <c r="N2814" s="2242"/>
      <c r="O2814" s="2242"/>
      <c r="P2814" s="2243"/>
      <c r="Q2814" s="2243"/>
      <c r="R2814" s="2243"/>
      <c r="S2814" s="2244"/>
      <c r="T2814" s="2244"/>
      <c r="U2814" s="2244"/>
      <c r="V2814" s="2244"/>
      <c r="W2814" s="2244"/>
      <c r="X2814" s="2244"/>
      <c r="Y2814" s="1805">
        <v>22270043.780000001</v>
      </c>
      <c r="Z2814" s="1805"/>
      <c r="AA2814" s="1805"/>
      <c r="AB2814" s="1805"/>
      <c r="AC2814" s="1805"/>
      <c r="AD2814" s="1805"/>
      <c r="AE2814" s="1806">
        <f t="shared" si="202"/>
        <v>22270043.780000001</v>
      </c>
      <c r="AF2814" s="1806"/>
      <c r="AG2814" s="1806"/>
      <c r="ALL2814" s="41"/>
      <c r="ALM2814" s="41"/>
      <c r="ALN2814" s="41"/>
      <c r="ALO2814" s="41"/>
      <c r="ALP2814" s="41"/>
      <c r="ALQ2814" s="41"/>
    </row>
    <row r="2815" spans="1:1005" ht="114.75" customHeight="1" x14ac:dyDescent="0.2">
      <c r="A2815" s="1802" t="s">
        <v>2580</v>
      </c>
      <c r="B2815" s="1802"/>
      <c r="C2815" s="1802"/>
      <c r="D2815" s="1802"/>
      <c r="E2815" s="1821" t="s">
        <v>790</v>
      </c>
      <c r="F2815" s="1821"/>
      <c r="G2815" s="1812" t="s">
        <v>2581</v>
      </c>
      <c r="H2815" s="1812"/>
      <c r="I2815" s="1812"/>
      <c r="J2815" s="1812" t="s">
        <v>2582</v>
      </c>
      <c r="K2815" s="1812"/>
      <c r="L2815" s="1812"/>
      <c r="M2815" s="2242"/>
      <c r="N2815" s="2242"/>
      <c r="O2815" s="2242"/>
      <c r="P2815" s="2243"/>
      <c r="Q2815" s="2243"/>
      <c r="R2815" s="2243"/>
      <c r="S2815" s="2244"/>
      <c r="T2815" s="2244"/>
      <c r="U2815" s="2244"/>
      <c r="V2815" s="2244"/>
      <c r="W2815" s="2244"/>
      <c r="X2815" s="2244"/>
      <c r="Y2815" s="1805">
        <v>396506.4</v>
      </c>
      <c r="Z2815" s="1805"/>
      <c r="AA2815" s="1805"/>
      <c r="AB2815" s="1805"/>
      <c r="AC2815" s="1805"/>
      <c r="AD2815" s="1805"/>
      <c r="AE2815" s="1806">
        <f t="shared" si="202"/>
        <v>396506.4</v>
      </c>
      <c r="AF2815" s="1806"/>
      <c r="AG2815" s="1806"/>
      <c r="ALL2815" s="41"/>
      <c r="ALM2815" s="41"/>
      <c r="ALN2815" s="41"/>
      <c r="ALO2815" s="41"/>
      <c r="ALP2815" s="41"/>
      <c r="ALQ2815" s="41"/>
    </row>
    <row r="2816" spans="1:1005" ht="114.75" customHeight="1" x14ac:dyDescent="0.2">
      <c r="A2816" s="1802" t="s">
        <v>1967</v>
      </c>
      <c r="B2816" s="1802"/>
      <c r="C2816" s="1802"/>
      <c r="D2816" s="1802"/>
      <c r="E2816" s="1821" t="s">
        <v>1968</v>
      </c>
      <c r="F2816" s="1821"/>
      <c r="G2816" s="1812" t="s">
        <v>2581</v>
      </c>
      <c r="H2816" s="1812"/>
      <c r="I2816" s="1812"/>
      <c r="J2816" s="1812" t="s">
        <v>2582</v>
      </c>
      <c r="K2816" s="1812"/>
      <c r="L2816" s="1812"/>
      <c r="M2816" s="2242"/>
      <c r="N2816" s="2242"/>
      <c r="O2816" s="2242"/>
      <c r="P2816" s="2243"/>
      <c r="Q2816" s="2243"/>
      <c r="R2816" s="2243"/>
      <c r="S2816" s="2244"/>
      <c r="T2816" s="2244"/>
      <c r="U2816" s="2244"/>
      <c r="V2816" s="2244"/>
      <c r="W2816" s="2244"/>
      <c r="X2816" s="2244"/>
      <c r="Y2816" s="1805">
        <v>10230132.48</v>
      </c>
      <c r="Z2816" s="1805"/>
      <c r="AA2816" s="1805"/>
      <c r="AB2816" s="1805"/>
      <c r="AC2816" s="1805"/>
      <c r="AD2816" s="1805"/>
      <c r="AE2816" s="1806">
        <f t="shared" ref="AE2816" si="203">Y2816+AB2816</f>
        <v>10230132.48</v>
      </c>
      <c r="AF2816" s="1806"/>
      <c r="AG2816" s="1806"/>
      <c r="ALL2816" s="41"/>
      <c r="ALM2816" s="41"/>
      <c r="ALN2816" s="41"/>
      <c r="ALO2816" s="41"/>
      <c r="ALP2816" s="41"/>
      <c r="ALQ2816" s="41"/>
    </row>
    <row r="2817" spans="1:1005" ht="48" customHeight="1" x14ac:dyDescent="0.2">
      <c r="A2817" s="1710" t="s">
        <v>2583</v>
      </c>
      <c r="B2817" s="1710"/>
      <c r="C2817" s="1710"/>
      <c r="D2817" s="1710"/>
      <c r="E2817" s="1710"/>
      <c r="F2817" s="1710"/>
      <c r="G2817" s="1710"/>
      <c r="H2817" s="1710"/>
      <c r="I2817" s="1710"/>
      <c r="J2817" s="1710"/>
      <c r="K2817" s="1710"/>
      <c r="L2817" s="1710"/>
      <c r="M2817" s="1710"/>
      <c r="N2817" s="1710"/>
      <c r="O2817" s="1710"/>
      <c r="P2817" s="1710"/>
      <c r="Q2817" s="1710"/>
      <c r="R2817" s="1710"/>
      <c r="S2817" s="1710"/>
      <c r="T2817" s="1710"/>
      <c r="U2817" s="1710"/>
      <c r="V2817" s="1710"/>
      <c r="W2817" s="1710"/>
      <c r="X2817" s="1710"/>
      <c r="Y2817" s="1710"/>
      <c r="Z2817" s="1710"/>
      <c r="AA2817" s="1710"/>
      <c r="AB2817" s="1710"/>
      <c r="AC2817" s="1710"/>
      <c r="AD2817" s="1710"/>
      <c r="AE2817" s="1710"/>
      <c r="AF2817" s="1710"/>
      <c r="AG2817" s="1710"/>
      <c r="ALL2817" s="41"/>
      <c r="ALM2817" s="41"/>
      <c r="ALN2817" s="41"/>
      <c r="ALO2817" s="41"/>
      <c r="ALP2817" s="41"/>
      <c r="ALQ2817" s="41"/>
    </row>
    <row r="2818" spans="1:1005" ht="86.25" customHeight="1" x14ac:dyDescent="0.2">
      <c r="A2818" s="2055" t="s">
        <v>2584</v>
      </c>
      <c r="B2818" s="2055"/>
      <c r="C2818" s="2055"/>
      <c r="D2818" s="2055"/>
      <c r="E2818" s="2265" t="s">
        <v>274</v>
      </c>
      <c r="F2818" s="2265"/>
      <c r="G2818" s="1812" t="s">
        <v>2585</v>
      </c>
      <c r="H2818" s="1812"/>
      <c r="I2818" s="1812"/>
      <c r="J2818" s="1812" t="s">
        <v>2586</v>
      </c>
      <c r="K2818" s="1812"/>
      <c r="L2818" s="1812"/>
      <c r="M2818" s="2056">
        <v>-55000000</v>
      </c>
      <c r="N2818" s="2056"/>
      <c r="O2818" s="2056"/>
      <c r="P2818" s="1795">
        <v>2000000</v>
      </c>
      <c r="Q2818" s="1795"/>
      <c r="R2818" s="1795"/>
      <c r="S2818" s="1796">
        <v>4000000</v>
      </c>
      <c r="T2818" s="1796"/>
      <c r="U2818" s="1796"/>
      <c r="V2818" s="1796">
        <v>6000000</v>
      </c>
      <c r="W2818" s="1796"/>
      <c r="X2818" s="1796"/>
      <c r="Y2818" s="1797">
        <f>SUM(Y2819:Y2829)</f>
        <v>338596526.25</v>
      </c>
      <c r="Z2818" s="1797"/>
      <c r="AA2818" s="1797"/>
      <c r="AB2818" s="1797">
        <f>SUM(AB2819:AD2826)</f>
        <v>182575.56</v>
      </c>
      <c r="AC2818" s="1797"/>
      <c r="AD2818" s="1797"/>
      <c r="AE2818" s="1798">
        <f>Y2818+AB2818</f>
        <v>338779101.81</v>
      </c>
      <c r="AF2818" s="1798"/>
      <c r="AG2818" s="1798"/>
      <c r="ALL2818" s="41"/>
      <c r="ALM2818" s="41"/>
      <c r="ALN2818" s="41"/>
      <c r="ALO2818" s="41"/>
      <c r="ALP2818" s="41"/>
      <c r="ALQ2818" s="41"/>
    </row>
    <row r="2819" spans="1:1005" ht="77.25" customHeight="1" x14ac:dyDescent="0.2">
      <c r="A2819" s="1802" t="s">
        <v>2587</v>
      </c>
      <c r="B2819" s="1802"/>
      <c r="C2819" s="1802"/>
      <c r="D2819" s="1802"/>
      <c r="E2819" s="1821" t="s">
        <v>276</v>
      </c>
      <c r="F2819" s="1821"/>
      <c r="G2819" s="1812" t="s">
        <v>2588</v>
      </c>
      <c r="H2819" s="1812"/>
      <c r="I2819" s="1812"/>
      <c r="J2819" s="1812" t="s">
        <v>2589</v>
      </c>
      <c r="K2819" s="1812"/>
      <c r="L2819" s="1812"/>
      <c r="M2819" s="2056">
        <v>100</v>
      </c>
      <c r="N2819" s="2056"/>
      <c r="O2819" s="2056"/>
      <c r="P2819" s="1795">
        <v>80</v>
      </c>
      <c r="Q2819" s="1795"/>
      <c r="R2819" s="1795"/>
      <c r="S2819" s="1796">
        <v>85</v>
      </c>
      <c r="T2819" s="1796"/>
      <c r="U2819" s="1796"/>
      <c r="V2819" s="1796">
        <v>90</v>
      </c>
      <c r="W2819" s="1796"/>
      <c r="X2819" s="1796"/>
      <c r="Y2819" s="1805">
        <v>250274929.88</v>
      </c>
      <c r="Z2819" s="1805"/>
      <c r="AA2819" s="1805"/>
      <c r="AB2819" s="1805"/>
      <c r="AC2819" s="1805"/>
      <c r="AD2819" s="1805"/>
      <c r="AE2819" s="1806">
        <f t="shared" ref="AE2819:AE2828" si="204">Y2819+AB2819</f>
        <v>250274929.88</v>
      </c>
      <c r="AF2819" s="1806"/>
      <c r="AG2819" s="1806"/>
      <c r="ALL2819" s="41"/>
      <c r="ALM2819" s="41"/>
      <c r="ALN2819" s="41"/>
      <c r="ALO2819" s="41"/>
      <c r="ALP2819" s="41"/>
      <c r="ALQ2819" s="41"/>
    </row>
    <row r="2820" spans="1:1005" ht="77.25" customHeight="1" x14ac:dyDescent="0.2">
      <c r="A2820" s="1802" t="s">
        <v>279</v>
      </c>
      <c r="B2820" s="1802"/>
      <c r="C2820" s="1802"/>
      <c r="D2820" s="1802"/>
      <c r="E2820" s="1821" t="s">
        <v>278</v>
      </c>
      <c r="F2820" s="1821"/>
      <c r="G2820" s="1812" t="s">
        <v>2590</v>
      </c>
      <c r="H2820" s="1812"/>
      <c r="I2820" s="1812"/>
      <c r="J2820" s="1812" t="s">
        <v>2591</v>
      </c>
      <c r="K2820" s="1812"/>
      <c r="L2820" s="1812"/>
      <c r="M2820" s="2056">
        <v>28</v>
      </c>
      <c r="N2820" s="2056"/>
      <c r="O2820" s="2056"/>
      <c r="P2820" s="1795">
        <v>40</v>
      </c>
      <c r="Q2820" s="1795"/>
      <c r="R2820" s="1795"/>
      <c r="S2820" s="1796">
        <v>50</v>
      </c>
      <c r="T2820" s="1796"/>
      <c r="U2820" s="1796"/>
      <c r="V2820" s="1796">
        <v>60</v>
      </c>
      <c r="W2820" s="1796"/>
      <c r="X2820" s="1796"/>
      <c r="Y2820" s="1805">
        <v>76426761.719999999</v>
      </c>
      <c r="Z2820" s="1805"/>
      <c r="AA2820" s="1805"/>
      <c r="AB2820" s="1805">
        <v>182575.56</v>
      </c>
      <c r="AC2820" s="1805"/>
      <c r="AD2820" s="1805"/>
      <c r="AE2820" s="1806">
        <f t="shared" si="204"/>
        <v>76609337.280000001</v>
      </c>
      <c r="AF2820" s="1806"/>
      <c r="AG2820" s="1806"/>
      <c r="ALL2820" s="41"/>
      <c r="ALM2820" s="41"/>
      <c r="ALN2820" s="41"/>
      <c r="ALO2820" s="41"/>
      <c r="ALP2820" s="41"/>
      <c r="ALQ2820" s="41"/>
    </row>
    <row r="2821" spans="1:1005" ht="77.25" customHeight="1" x14ac:dyDescent="0.2">
      <c r="A2821" s="1802" t="s">
        <v>281</v>
      </c>
      <c r="B2821" s="1802"/>
      <c r="C2821" s="1802"/>
      <c r="D2821" s="1802"/>
      <c r="E2821" s="1821" t="s">
        <v>280</v>
      </c>
      <c r="F2821" s="1821"/>
      <c r="G2821" s="1812" t="s">
        <v>2592</v>
      </c>
      <c r="H2821" s="1812"/>
      <c r="I2821" s="1812"/>
      <c r="J2821" s="1812" t="s">
        <v>2593</v>
      </c>
      <c r="K2821" s="1812"/>
      <c r="L2821" s="1812"/>
      <c r="M2821" s="2174">
        <v>1</v>
      </c>
      <c r="N2821" s="2174"/>
      <c r="O2821" s="2174"/>
      <c r="P2821" s="2175">
        <v>1</v>
      </c>
      <c r="Q2821" s="2175"/>
      <c r="R2821" s="2175"/>
      <c r="S2821" s="2176">
        <v>1</v>
      </c>
      <c r="T2821" s="2176"/>
      <c r="U2821" s="2176"/>
      <c r="V2821" s="2176">
        <v>1</v>
      </c>
      <c r="W2821" s="2176"/>
      <c r="X2821" s="2176"/>
      <c r="Y2821" s="1805">
        <v>282564.69</v>
      </c>
      <c r="Z2821" s="1805"/>
      <c r="AA2821" s="1805"/>
      <c r="AB2821" s="1805"/>
      <c r="AC2821" s="1805"/>
      <c r="AD2821" s="1805"/>
      <c r="AE2821" s="1806">
        <f t="shared" si="204"/>
        <v>282564.69</v>
      </c>
      <c r="AF2821" s="1806"/>
      <c r="AG2821" s="1806"/>
      <c r="ALL2821" s="41"/>
      <c r="ALM2821" s="41"/>
      <c r="ALN2821" s="41"/>
      <c r="ALO2821" s="41"/>
      <c r="ALP2821" s="41"/>
      <c r="ALQ2821" s="41"/>
    </row>
    <row r="2822" spans="1:1005" ht="77.25" customHeight="1" x14ac:dyDescent="0.2">
      <c r="A2822" s="1802" t="s">
        <v>2594</v>
      </c>
      <c r="B2822" s="1802"/>
      <c r="C2822" s="1802"/>
      <c r="D2822" s="1802"/>
      <c r="E2822" s="1821" t="s">
        <v>282</v>
      </c>
      <c r="F2822" s="1821"/>
      <c r="G2822" s="1812" t="s">
        <v>2595</v>
      </c>
      <c r="H2822" s="1812"/>
      <c r="I2822" s="1812"/>
      <c r="J2822" s="1812" t="s">
        <v>2596</v>
      </c>
      <c r="K2822" s="1812"/>
      <c r="L2822" s="1812"/>
      <c r="M2822" s="2056">
        <v>60</v>
      </c>
      <c r="N2822" s="2056"/>
      <c r="O2822" s="2056"/>
      <c r="P2822" s="1795">
        <v>70</v>
      </c>
      <c r="Q2822" s="1795"/>
      <c r="R2822" s="1795"/>
      <c r="S2822" s="1796">
        <v>80</v>
      </c>
      <c r="T2822" s="1796"/>
      <c r="U2822" s="1796"/>
      <c r="V2822" s="1796">
        <v>100</v>
      </c>
      <c r="W2822" s="1796"/>
      <c r="X2822" s="1796"/>
      <c r="Y2822" s="1805">
        <v>2595457.54</v>
      </c>
      <c r="Z2822" s="1805"/>
      <c r="AA2822" s="1805"/>
      <c r="AB2822" s="1805"/>
      <c r="AC2822" s="1805"/>
      <c r="AD2822" s="1805"/>
      <c r="AE2822" s="1806">
        <f t="shared" si="204"/>
        <v>2595457.54</v>
      </c>
      <c r="AF2822" s="1806"/>
      <c r="AG2822" s="1806"/>
      <c r="ALL2822" s="41"/>
      <c r="ALM2822" s="41"/>
      <c r="ALN2822" s="41"/>
      <c r="ALO2822" s="41"/>
      <c r="ALP2822" s="41"/>
      <c r="ALQ2822" s="41"/>
    </row>
    <row r="2823" spans="1:1005" ht="77.25" customHeight="1" x14ac:dyDescent="0.2">
      <c r="A2823" s="1802" t="s">
        <v>285</v>
      </c>
      <c r="B2823" s="1802"/>
      <c r="C2823" s="1802"/>
      <c r="D2823" s="1802"/>
      <c r="E2823" s="1821" t="s">
        <v>284</v>
      </c>
      <c r="F2823" s="1821"/>
      <c r="G2823" s="1812" t="s">
        <v>2597</v>
      </c>
      <c r="H2823" s="1812"/>
      <c r="I2823" s="1812"/>
      <c r="J2823" s="1812" t="s">
        <v>2598</v>
      </c>
      <c r="K2823" s="1812"/>
      <c r="L2823" s="1812"/>
      <c r="M2823" s="2056">
        <v>25</v>
      </c>
      <c r="N2823" s="2056"/>
      <c r="O2823" s="2056"/>
      <c r="P2823" s="1795">
        <v>30</v>
      </c>
      <c r="Q2823" s="1795"/>
      <c r="R2823" s="1795"/>
      <c r="S2823" s="1796">
        <v>50</v>
      </c>
      <c r="T2823" s="1796"/>
      <c r="U2823" s="1796"/>
      <c r="V2823" s="1796">
        <v>50</v>
      </c>
      <c r="W2823" s="1796"/>
      <c r="X2823" s="1796"/>
      <c r="Y2823" s="1805">
        <v>800000</v>
      </c>
      <c r="Z2823" s="1805"/>
      <c r="AA2823" s="1805"/>
      <c r="AB2823" s="1805"/>
      <c r="AC2823" s="1805"/>
      <c r="AD2823" s="1805"/>
      <c r="AE2823" s="1806">
        <f t="shared" si="204"/>
        <v>800000</v>
      </c>
      <c r="AF2823" s="1806"/>
      <c r="AG2823" s="1806"/>
      <c r="ALL2823" s="41"/>
      <c r="ALM2823" s="41"/>
      <c r="ALN2823" s="41"/>
      <c r="ALO2823" s="41"/>
      <c r="ALP2823" s="41"/>
      <c r="ALQ2823" s="41"/>
    </row>
    <row r="2824" spans="1:1005" ht="108.75" customHeight="1" x14ac:dyDescent="0.2">
      <c r="A2824" s="1802" t="s">
        <v>287</v>
      </c>
      <c r="B2824" s="1802"/>
      <c r="C2824" s="1802"/>
      <c r="D2824" s="1802"/>
      <c r="E2824" s="1821" t="s">
        <v>286</v>
      </c>
      <c r="F2824" s="1821"/>
      <c r="G2824" s="1812" t="s">
        <v>2599</v>
      </c>
      <c r="H2824" s="1812"/>
      <c r="I2824" s="1812"/>
      <c r="J2824" s="1812" t="s">
        <v>2600</v>
      </c>
      <c r="K2824" s="1812"/>
      <c r="L2824" s="1812"/>
      <c r="M2824" s="2056"/>
      <c r="N2824" s="2056"/>
      <c r="O2824" s="2056"/>
      <c r="P2824" s="2175">
        <v>2.5600000000000001E-2</v>
      </c>
      <c r="Q2824" s="2175"/>
      <c r="R2824" s="2175"/>
      <c r="S2824" s="2176">
        <v>2.2499999999999999E-2</v>
      </c>
      <c r="T2824" s="2176"/>
      <c r="U2824" s="2176"/>
      <c r="V2824" s="2176">
        <v>0.02</v>
      </c>
      <c r="W2824" s="2176"/>
      <c r="X2824" s="2176"/>
      <c r="Y2824" s="1805">
        <v>0</v>
      </c>
      <c r="Z2824" s="1805"/>
      <c r="AA2824" s="1805"/>
      <c r="AB2824" s="1805"/>
      <c r="AC2824" s="1805"/>
      <c r="AD2824" s="1805"/>
      <c r="AE2824" s="1806">
        <f t="shared" si="204"/>
        <v>0</v>
      </c>
      <c r="AF2824" s="1806"/>
      <c r="AG2824" s="1806"/>
      <c r="ALL2824" s="41"/>
      <c r="ALM2824" s="41"/>
      <c r="ALN2824" s="41"/>
      <c r="ALO2824" s="41"/>
      <c r="ALP2824" s="41"/>
      <c r="ALQ2824" s="41"/>
    </row>
    <row r="2825" spans="1:1005" ht="77.25" customHeight="1" x14ac:dyDescent="0.2">
      <c r="A2825" s="1802" t="s">
        <v>289</v>
      </c>
      <c r="B2825" s="1802"/>
      <c r="C2825" s="1802"/>
      <c r="D2825" s="1802"/>
      <c r="E2825" s="1821" t="s">
        <v>288</v>
      </c>
      <c r="F2825" s="1821"/>
      <c r="G2825" s="1812" t="s">
        <v>2601</v>
      </c>
      <c r="H2825" s="1812"/>
      <c r="I2825" s="1812"/>
      <c r="J2825" s="1812" t="s">
        <v>2602</v>
      </c>
      <c r="K2825" s="1812"/>
      <c r="L2825" s="1812"/>
      <c r="M2825" s="2056"/>
      <c r="N2825" s="2056"/>
      <c r="O2825" s="2056"/>
      <c r="P2825" s="2175">
        <v>8.9999999999999998E-4</v>
      </c>
      <c r="Q2825" s="2175"/>
      <c r="R2825" s="2175"/>
      <c r="S2825" s="2176">
        <v>8.9999999999999998E-4</v>
      </c>
      <c r="T2825" s="2176"/>
      <c r="U2825" s="2176"/>
      <c r="V2825" s="2176">
        <v>8.9999999999999998E-4</v>
      </c>
      <c r="W2825" s="2176"/>
      <c r="X2825" s="2176"/>
      <c r="Y2825" s="1805">
        <v>0</v>
      </c>
      <c r="Z2825" s="1805"/>
      <c r="AA2825" s="1805"/>
      <c r="AB2825" s="1805"/>
      <c r="AC2825" s="1805"/>
      <c r="AD2825" s="1805"/>
      <c r="AE2825" s="1806">
        <f t="shared" si="204"/>
        <v>0</v>
      </c>
      <c r="AF2825" s="1806"/>
      <c r="AG2825" s="1806"/>
      <c r="ALL2825" s="41"/>
      <c r="ALM2825" s="41"/>
      <c r="ALN2825" s="41"/>
      <c r="ALO2825" s="41"/>
      <c r="ALP2825" s="41"/>
      <c r="ALQ2825" s="41"/>
    </row>
    <row r="2826" spans="1:1005" ht="77.25" customHeight="1" x14ac:dyDescent="0.2">
      <c r="A2826" s="1802" t="s">
        <v>2603</v>
      </c>
      <c r="B2826" s="1802"/>
      <c r="C2826" s="1802"/>
      <c r="D2826" s="1802"/>
      <c r="E2826" s="1821" t="s">
        <v>2604</v>
      </c>
      <c r="F2826" s="1821"/>
      <c r="G2826" s="1812" t="s">
        <v>2605</v>
      </c>
      <c r="H2826" s="1812"/>
      <c r="I2826" s="1812"/>
      <c r="J2826" s="1812" t="s">
        <v>2606</v>
      </c>
      <c r="K2826" s="1812"/>
      <c r="L2826" s="1812"/>
      <c r="M2826" s="2056" t="s">
        <v>2607</v>
      </c>
      <c r="N2826" s="2056"/>
      <c r="O2826" s="2056"/>
      <c r="P2826" s="1795" t="s">
        <v>2608</v>
      </c>
      <c r="Q2826" s="1795"/>
      <c r="R2826" s="1795"/>
      <c r="S2826" s="1796" t="s">
        <v>2609</v>
      </c>
      <c r="T2826" s="1796"/>
      <c r="U2826" s="1796"/>
      <c r="V2826" s="1796" t="s">
        <v>2609</v>
      </c>
      <c r="W2826" s="1796"/>
      <c r="X2826" s="1796"/>
      <c r="Y2826" s="1805">
        <v>2499101.39</v>
      </c>
      <c r="Z2826" s="1805"/>
      <c r="AA2826" s="1805"/>
      <c r="AB2826" s="1805"/>
      <c r="AC2826" s="1805"/>
      <c r="AD2826" s="1805"/>
      <c r="AE2826" s="1806">
        <f t="shared" si="204"/>
        <v>2499101.39</v>
      </c>
      <c r="AF2826" s="1806"/>
      <c r="AG2826" s="1806"/>
      <c r="ALL2826" s="41"/>
      <c r="ALM2826" s="41"/>
      <c r="ALN2826" s="41"/>
      <c r="ALO2826" s="41"/>
      <c r="ALP2826" s="41"/>
      <c r="ALQ2826" s="41"/>
    </row>
    <row r="2827" spans="1:1005" ht="88.5" customHeight="1" x14ac:dyDescent="0.2">
      <c r="A2827" s="1802" t="s">
        <v>2610</v>
      </c>
      <c r="B2827" s="1802"/>
      <c r="C2827" s="1802"/>
      <c r="D2827" s="1802"/>
      <c r="E2827" s="1821" t="s">
        <v>1247</v>
      </c>
      <c r="F2827" s="1821"/>
      <c r="G2827" s="1812" t="s">
        <v>2611</v>
      </c>
      <c r="H2827" s="1812"/>
      <c r="I2827" s="1812"/>
      <c r="J2827" s="1812" t="s">
        <v>2612</v>
      </c>
      <c r="K2827" s="1812"/>
      <c r="L2827" s="1812"/>
      <c r="M2827" s="2056"/>
      <c r="N2827" s="2056"/>
      <c r="O2827" s="2056"/>
      <c r="P2827" s="1795"/>
      <c r="Q2827" s="1795"/>
      <c r="R2827" s="1795"/>
      <c r="S2827" s="1796"/>
      <c r="T2827" s="1796"/>
      <c r="U2827" s="1796"/>
      <c r="V2827" s="1796"/>
      <c r="W2827" s="1796"/>
      <c r="X2827" s="1796"/>
      <c r="Y2827" s="1805">
        <v>2483439.52</v>
      </c>
      <c r="Z2827" s="1805"/>
      <c r="AA2827" s="1805"/>
      <c r="AB2827" s="1805"/>
      <c r="AC2827" s="1805"/>
      <c r="AD2827" s="1805"/>
      <c r="AE2827" s="1806">
        <f t="shared" si="204"/>
        <v>2483439.52</v>
      </c>
      <c r="AF2827" s="1806"/>
      <c r="AG2827" s="1806"/>
      <c r="ALL2827" s="41"/>
      <c r="ALM2827" s="41"/>
      <c r="ALN2827" s="41"/>
      <c r="ALO2827" s="41"/>
      <c r="ALP2827" s="41"/>
      <c r="ALQ2827" s="41"/>
    </row>
    <row r="2828" spans="1:1005" ht="77.25" customHeight="1" x14ac:dyDescent="0.2">
      <c r="A2828" s="1802" t="s">
        <v>1240</v>
      </c>
      <c r="B2828" s="1802"/>
      <c r="C2828" s="1802"/>
      <c r="D2828" s="1802"/>
      <c r="E2828" s="1821" t="s">
        <v>793</v>
      </c>
      <c r="F2828" s="1821"/>
      <c r="G2828" s="1812" t="s">
        <v>2613</v>
      </c>
      <c r="H2828" s="1812"/>
      <c r="I2828" s="1812"/>
      <c r="J2828" s="1812" t="s">
        <v>2614</v>
      </c>
      <c r="K2828" s="1812"/>
      <c r="L2828" s="1812"/>
      <c r="M2828" s="2056"/>
      <c r="N2828" s="2056"/>
      <c r="O2828" s="2056"/>
      <c r="P2828" s="1795"/>
      <c r="Q2828" s="1795"/>
      <c r="R2828" s="1795"/>
      <c r="S2828" s="1796"/>
      <c r="T2828" s="1796"/>
      <c r="U2828" s="1796"/>
      <c r="V2828" s="1796"/>
      <c r="W2828" s="1796"/>
      <c r="X2828" s="1796"/>
      <c r="Y2828" s="1805">
        <v>87544.21</v>
      </c>
      <c r="Z2828" s="1805"/>
      <c r="AA2828" s="1805"/>
      <c r="AB2828" s="1805"/>
      <c r="AC2828" s="1805"/>
      <c r="AD2828" s="1805"/>
      <c r="AE2828" s="1806">
        <f t="shared" si="204"/>
        <v>87544.21</v>
      </c>
      <c r="AF2828" s="1806"/>
      <c r="AG2828" s="1806"/>
      <c r="ALL2828" s="41"/>
      <c r="ALM2828" s="41"/>
      <c r="ALN2828" s="41"/>
      <c r="ALO2828" s="41"/>
      <c r="ALP2828" s="41"/>
      <c r="ALQ2828" s="41"/>
    </row>
    <row r="2829" spans="1:1005" ht="77.25" customHeight="1" x14ac:dyDescent="0.2">
      <c r="A2829" s="1802" t="s">
        <v>2638</v>
      </c>
      <c r="B2829" s="1802"/>
      <c r="C2829" s="1802"/>
      <c r="D2829" s="1802"/>
      <c r="E2829" s="1821" t="s">
        <v>991</v>
      </c>
      <c r="F2829" s="1821"/>
      <c r="G2829" s="1812" t="s">
        <v>3543</v>
      </c>
      <c r="H2829" s="1812"/>
      <c r="I2829" s="1812"/>
      <c r="J2829" s="1812" t="s">
        <v>3697</v>
      </c>
      <c r="K2829" s="1812"/>
      <c r="L2829" s="1812"/>
      <c r="M2829" s="2056">
        <v>0</v>
      </c>
      <c r="N2829" s="2056"/>
      <c r="O2829" s="2056"/>
      <c r="P2829" s="1795">
        <v>0</v>
      </c>
      <c r="Q2829" s="1795"/>
      <c r="R2829" s="1795"/>
      <c r="S2829" s="1796">
        <v>450</v>
      </c>
      <c r="T2829" s="1796"/>
      <c r="U2829" s="1796"/>
      <c r="V2829" s="1796">
        <v>450</v>
      </c>
      <c r="W2829" s="1796"/>
      <c r="X2829" s="1796"/>
      <c r="Y2829" s="1805">
        <v>3146727.3</v>
      </c>
      <c r="Z2829" s="1805"/>
      <c r="AA2829" s="1805"/>
      <c r="AB2829" s="1805"/>
      <c r="AC2829" s="1805"/>
      <c r="AD2829" s="1805"/>
      <c r="AE2829" s="1806">
        <f t="shared" ref="AE2829" si="205">Y2829+AB2829</f>
        <v>3146727.3</v>
      </c>
      <c r="AF2829" s="1806"/>
      <c r="AG2829" s="1806"/>
      <c r="ALL2829" s="41"/>
      <c r="ALM2829" s="41"/>
      <c r="ALN2829" s="41"/>
      <c r="ALO2829" s="41"/>
      <c r="ALP2829" s="41"/>
      <c r="ALQ2829" s="41"/>
    </row>
    <row r="2830" spans="1:1005" ht="15" customHeight="1" x14ac:dyDescent="0.2">
      <c r="A2830" s="2179" t="s">
        <v>2615</v>
      </c>
      <c r="B2830" s="2179"/>
      <c r="C2830" s="2179"/>
      <c r="D2830" s="2179"/>
      <c r="E2830" s="2179"/>
      <c r="F2830" s="2179"/>
      <c r="G2830" s="2179"/>
      <c r="H2830" s="2179"/>
      <c r="I2830" s="2179"/>
      <c r="J2830" s="2179"/>
      <c r="K2830" s="2179"/>
      <c r="L2830" s="2179"/>
      <c r="M2830" s="2179"/>
      <c r="N2830" s="2179"/>
      <c r="O2830" s="2179"/>
      <c r="P2830" s="2179"/>
      <c r="Q2830" s="2179"/>
      <c r="R2830" s="2179"/>
      <c r="S2830" s="2179"/>
      <c r="T2830" s="2179"/>
      <c r="U2830" s="2179"/>
      <c r="V2830" s="2179"/>
      <c r="W2830" s="2179"/>
      <c r="X2830" s="2179"/>
      <c r="Y2830" s="2179"/>
      <c r="Z2830" s="2179"/>
      <c r="AA2830" s="2179"/>
      <c r="AB2830" s="2179"/>
      <c r="AC2830" s="2179"/>
      <c r="AD2830" s="2179"/>
      <c r="AE2830" s="2179"/>
      <c r="AF2830" s="2179"/>
      <c r="AG2830" s="2179"/>
      <c r="ALL2830" s="41"/>
      <c r="ALM2830" s="41"/>
      <c r="ALN2830" s="41"/>
      <c r="ALO2830" s="41"/>
      <c r="ALP2830" s="41"/>
      <c r="ALQ2830" s="41"/>
    </row>
    <row r="2831" spans="1:1005" ht="77.25" customHeight="1" x14ac:dyDescent="0.2">
      <c r="A2831" s="2282" t="s">
        <v>2616</v>
      </c>
      <c r="B2831" s="2282"/>
      <c r="C2831" s="2282"/>
      <c r="D2831" s="2282"/>
      <c r="E2831" s="2265" t="s">
        <v>306</v>
      </c>
      <c r="F2831" s="2265"/>
      <c r="G2831" s="1812" t="s">
        <v>2617</v>
      </c>
      <c r="H2831" s="1812"/>
      <c r="I2831" s="1812"/>
      <c r="J2831" s="1812"/>
      <c r="K2831" s="1812"/>
      <c r="L2831" s="1812"/>
      <c r="M2831" s="2056"/>
      <c r="N2831" s="2056"/>
      <c r="O2831" s="2056"/>
      <c r="P2831" s="1795"/>
      <c r="Q2831" s="1795"/>
      <c r="R2831" s="1795"/>
      <c r="S2831" s="1796"/>
      <c r="T2831" s="1796"/>
      <c r="U2831" s="1796"/>
      <c r="V2831" s="1796"/>
      <c r="W2831" s="1796"/>
      <c r="X2831" s="1796"/>
      <c r="Y2831" s="1797">
        <f>SUM(Y2832:AA2834)</f>
        <v>44225354.920000002</v>
      </c>
      <c r="Z2831" s="1797"/>
      <c r="AA2831" s="1797"/>
      <c r="AB2831" s="1797"/>
      <c r="AC2831" s="1797"/>
      <c r="AD2831" s="1797"/>
      <c r="AE2831" s="1798">
        <f t="shared" ref="AE2831:AE2836" si="206">Y2831+AB2831</f>
        <v>44225354.920000002</v>
      </c>
      <c r="AF2831" s="1798"/>
      <c r="AG2831" s="1798"/>
      <c r="ALL2831" s="41"/>
      <c r="ALM2831" s="41"/>
      <c r="ALN2831" s="41"/>
      <c r="ALO2831" s="41"/>
      <c r="ALP2831" s="41"/>
      <c r="ALQ2831" s="41"/>
    </row>
    <row r="2832" spans="1:1005" ht="77.25" customHeight="1" x14ac:dyDescent="0.2">
      <c r="A2832" s="1802" t="s">
        <v>309</v>
      </c>
      <c r="B2832" s="1802"/>
      <c r="C2832" s="1802"/>
      <c r="D2832" s="1802"/>
      <c r="E2832" s="2265" t="s">
        <v>2618</v>
      </c>
      <c r="F2832" s="2265"/>
      <c r="G2832" s="1812" t="s">
        <v>2619</v>
      </c>
      <c r="H2832" s="1812"/>
      <c r="I2832" s="1812"/>
      <c r="J2832" s="1812" t="s">
        <v>2620</v>
      </c>
      <c r="K2832" s="1812"/>
      <c r="L2832" s="1812"/>
      <c r="M2832" s="2056">
        <v>9</v>
      </c>
      <c r="N2832" s="2056"/>
      <c r="O2832" s="2056"/>
      <c r="P2832" s="1795">
        <v>10</v>
      </c>
      <c r="Q2832" s="1795"/>
      <c r="R2832" s="1795"/>
      <c r="S2832" s="1796">
        <v>10</v>
      </c>
      <c r="T2832" s="1796"/>
      <c r="U2832" s="1796"/>
      <c r="V2832" s="1796">
        <v>10</v>
      </c>
      <c r="W2832" s="1796"/>
      <c r="X2832" s="1796"/>
      <c r="Y2832" s="1805">
        <v>13575938.73</v>
      </c>
      <c r="Z2832" s="1805"/>
      <c r="AA2832" s="1805"/>
      <c r="AB2832" s="1805"/>
      <c r="AC2832" s="1805"/>
      <c r="AD2832" s="1805"/>
      <c r="AE2832" s="1806">
        <f t="shared" si="206"/>
        <v>13575938.73</v>
      </c>
      <c r="AF2832" s="1806"/>
      <c r="AG2832" s="1806"/>
      <c r="ALL2832" s="41"/>
      <c r="ALM2832" s="41"/>
      <c r="ALN2832" s="41"/>
      <c r="ALO2832" s="41"/>
      <c r="ALP2832" s="41"/>
      <c r="ALQ2832" s="41"/>
    </row>
    <row r="2833" spans="1:1005" ht="77.25" customHeight="1" x14ac:dyDescent="0.2">
      <c r="A2833" s="1802" t="s">
        <v>295</v>
      </c>
      <c r="B2833" s="1802"/>
      <c r="C2833" s="1802"/>
      <c r="D2833" s="1802"/>
      <c r="E2833" s="1821" t="s">
        <v>294</v>
      </c>
      <c r="F2833" s="1821"/>
      <c r="G2833" s="1812" t="s">
        <v>2621</v>
      </c>
      <c r="H2833" s="1812"/>
      <c r="I2833" s="1812"/>
      <c r="J2833" s="1812" t="s">
        <v>2622</v>
      </c>
      <c r="K2833" s="1812"/>
      <c r="L2833" s="1812"/>
      <c r="M2833" s="2056">
        <v>450</v>
      </c>
      <c r="N2833" s="2056"/>
      <c r="O2833" s="2056"/>
      <c r="P2833" s="1795">
        <v>500</v>
      </c>
      <c r="Q2833" s="1795"/>
      <c r="R2833" s="1795"/>
      <c r="S2833" s="1796">
        <v>500</v>
      </c>
      <c r="T2833" s="1796"/>
      <c r="U2833" s="1796"/>
      <c r="V2833" s="1796">
        <v>500</v>
      </c>
      <c r="W2833" s="1796"/>
      <c r="X2833" s="1796"/>
      <c r="Y2833" s="1805">
        <v>30649416.190000001</v>
      </c>
      <c r="Z2833" s="1805"/>
      <c r="AA2833" s="1805"/>
      <c r="AB2833" s="1805"/>
      <c r="AC2833" s="1805"/>
      <c r="AD2833" s="1805"/>
      <c r="AE2833" s="1806">
        <f t="shared" si="206"/>
        <v>30649416.190000001</v>
      </c>
      <c r="AF2833" s="1806"/>
      <c r="AG2833" s="1806"/>
      <c r="ALL2833" s="41"/>
      <c r="ALM2833" s="41"/>
      <c r="ALN2833" s="41"/>
      <c r="ALO2833" s="41"/>
      <c r="ALP2833" s="41"/>
      <c r="ALQ2833" s="41"/>
    </row>
    <row r="2834" spans="1:1005" ht="77.25" customHeight="1" x14ac:dyDescent="0.2">
      <c r="A2834" s="1802" t="s">
        <v>297</v>
      </c>
      <c r="B2834" s="1802"/>
      <c r="C2834" s="1802"/>
      <c r="D2834" s="1802"/>
      <c r="E2834" s="1821" t="s">
        <v>296</v>
      </c>
      <c r="F2834" s="1821"/>
      <c r="G2834" s="1812" t="s">
        <v>2623</v>
      </c>
      <c r="H2834" s="1812"/>
      <c r="I2834" s="1812"/>
      <c r="J2834" s="1812" t="s">
        <v>2624</v>
      </c>
      <c r="K2834" s="1812"/>
      <c r="L2834" s="1812"/>
      <c r="M2834" s="2056">
        <v>49</v>
      </c>
      <c r="N2834" s="2056"/>
      <c r="O2834" s="2056"/>
      <c r="P2834" s="1795">
        <v>50</v>
      </c>
      <c r="Q2834" s="1795"/>
      <c r="R2834" s="1795"/>
      <c r="S2834" s="1796">
        <v>50</v>
      </c>
      <c r="T2834" s="1796"/>
      <c r="U2834" s="1796"/>
      <c r="V2834" s="1796">
        <v>50</v>
      </c>
      <c r="W2834" s="1796"/>
      <c r="X2834" s="1796"/>
      <c r="Y2834" s="1805">
        <v>0</v>
      </c>
      <c r="Z2834" s="1805"/>
      <c r="AA2834" s="1805"/>
      <c r="AB2834" s="1805"/>
      <c r="AC2834" s="1805"/>
      <c r="AD2834" s="1805"/>
      <c r="AE2834" s="1806">
        <f t="shared" si="206"/>
        <v>0</v>
      </c>
      <c r="AF2834" s="1806"/>
      <c r="AG2834" s="1806"/>
      <c r="ALL2834" s="41"/>
      <c r="ALM2834" s="41"/>
      <c r="ALN2834" s="41"/>
      <c r="ALO2834" s="41"/>
      <c r="ALP2834" s="41"/>
      <c r="ALQ2834" s="41"/>
    </row>
    <row r="2835" spans="1:1005" ht="77.25" customHeight="1" x14ac:dyDescent="0.2">
      <c r="A2835" s="2282" t="s">
        <v>2625</v>
      </c>
      <c r="B2835" s="2282"/>
      <c r="C2835" s="2282"/>
      <c r="D2835" s="2282"/>
      <c r="E2835" s="2265" t="s">
        <v>881</v>
      </c>
      <c r="F2835" s="2265"/>
      <c r="G2835" s="1812" t="s">
        <v>2626</v>
      </c>
      <c r="H2835" s="1812"/>
      <c r="I2835" s="1812"/>
      <c r="J2835" s="1812" t="s">
        <v>2627</v>
      </c>
      <c r="K2835" s="1812"/>
      <c r="L2835" s="1812"/>
      <c r="M2835" s="2056"/>
      <c r="N2835" s="2056"/>
      <c r="O2835" s="2056"/>
      <c r="P2835" s="1795">
        <v>100</v>
      </c>
      <c r="Q2835" s="1795"/>
      <c r="R2835" s="1795"/>
      <c r="S2835" s="1796">
        <v>100</v>
      </c>
      <c r="T2835" s="1796"/>
      <c r="U2835" s="1796"/>
      <c r="V2835" s="1796">
        <v>100</v>
      </c>
      <c r="W2835" s="1796"/>
      <c r="X2835" s="1796"/>
      <c r="Y2835" s="1797">
        <f>SUM(Y2836:Z2836)</f>
        <v>10886974.92</v>
      </c>
      <c r="Z2835" s="1797"/>
      <c r="AA2835" s="1797"/>
      <c r="AB2835" s="1797"/>
      <c r="AC2835" s="1797"/>
      <c r="AD2835" s="1797"/>
      <c r="AE2835" s="1798">
        <f t="shared" si="206"/>
        <v>10886974.92</v>
      </c>
      <c r="AF2835" s="1798"/>
      <c r="AG2835" s="1798"/>
      <c r="ALL2835" s="41"/>
      <c r="ALM2835" s="41"/>
      <c r="ALN2835" s="41"/>
      <c r="ALO2835" s="41"/>
      <c r="ALP2835" s="41"/>
      <c r="ALQ2835" s="41"/>
    </row>
    <row r="2836" spans="1:1005" ht="77.25" customHeight="1" x14ac:dyDescent="0.2">
      <c r="A2836" s="1802" t="s">
        <v>2628</v>
      </c>
      <c r="B2836" s="1802"/>
      <c r="C2836" s="1802"/>
      <c r="D2836" s="1802"/>
      <c r="E2836" s="2265" t="s">
        <v>882</v>
      </c>
      <c r="F2836" s="2265"/>
      <c r="G2836" s="1812" t="s">
        <v>2629</v>
      </c>
      <c r="H2836" s="1812"/>
      <c r="I2836" s="1812"/>
      <c r="J2836" s="1812" t="s">
        <v>2627</v>
      </c>
      <c r="K2836" s="1812"/>
      <c r="L2836" s="1812"/>
      <c r="M2836" s="2056"/>
      <c r="N2836" s="2056"/>
      <c r="O2836" s="2056"/>
      <c r="P2836" s="1795">
        <v>100</v>
      </c>
      <c r="Q2836" s="1795"/>
      <c r="R2836" s="1795"/>
      <c r="S2836" s="1796">
        <v>100</v>
      </c>
      <c r="T2836" s="1796"/>
      <c r="U2836" s="1796"/>
      <c r="V2836" s="1796">
        <v>100</v>
      </c>
      <c r="W2836" s="1796"/>
      <c r="X2836" s="1796"/>
      <c r="Y2836" s="1805">
        <v>10886974.92</v>
      </c>
      <c r="Z2836" s="1805"/>
      <c r="AA2836" s="1805"/>
      <c r="AB2836" s="1805"/>
      <c r="AC2836" s="1805"/>
      <c r="AD2836" s="1805"/>
      <c r="AE2836" s="1806">
        <f t="shared" si="206"/>
        <v>10886974.92</v>
      </c>
      <c r="AF2836" s="1806"/>
      <c r="AG2836" s="1806"/>
      <c r="ALL2836" s="41"/>
      <c r="ALM2836" s="41"/>
      <c r="ALN2836" s="41"/>
      <c r="ALO2836" s="41"/>
      <c r="ALP2836" s="41"/>
      <c r="ALQ2836" s="41"/>
    </row>
    <row r="2837" spans="1:1005" ht="15" customHeight="1" x14ac:dyDescent="0.2">
      <c r="A2837" s="2283" t="s">
        <v>2232</v>
      </c>
      <c r="B2837" s="2283"/>
      <c r="C2837" s="2283"/>
      <c r="D2837" s="2283"/>
      <c r="E2837" s="2284"/>
      <c r="F2837" s="2284"/>
      <c r="G2837" s="2285"/>
      <c r="H2837" s="2285"/>
      <c r="I2837" s="2285"/>
      <c r="J2837" s="2286"/>
      <c r="K2837" s="2286"/>
      <c r="L2837" s="2286"/>
      <c r="M2837" s="2287"/>
      <c r="N2837" s="2287"/>
      <c r="O2837" s="2287"/>
      <c r="P2837" s="2288"/>
      <c r="Q2837" s="2288"/>
      <c r="R2837" s="2288"/>
      <c r="S2837" s="2289"/>
      <c r="T2837" s="2289"/>
      <c r="U2837" s="2289"/>
      <c r="V2837" s="2289"/>
      <c r="W2837" s="2289"/>
      <c r="X2837" s="2289"/>
      <c r="Y2837" s="2290">
        <f>Y2818+Y2831+Y2806+Y2772+Y2767+Y2747+Y2741+Y2733+Y2726+Y2720+Y2711+Y2707+Y2701+Y2694+Y2686+Y2682+Y2835</f>
        <v>1412059538.1500001</v>
      </c>
      <c r="Z2837" s="2290"/>
      <c r="AA2837" s="2290"/>
      <c r="AB2837" s="2290">
        <f>AB2818+AB2772+AB2747+AB2741+AB2726+AB2694</f>
        <v>21735995.099999998</v>
      </c>
      <c r="AC2837" s="2290"/>
      <c r="AD2837" s="2290"/>
      <c r="AE2837" s="2287">
        <f>+AE2831+AE2818+AE2806+AE2772+AE2767+AE2747+AE2741+AE2733+AE2726+AE2720+AE2711+AE2707+AE2701+AE2694+AE2686+AE2682+AE2835</f>
        <v>1433795533.2500002</v>
      </c>
      <c r="AF2837" s="2287"/>
      <c r="AG2837" s="2287"/>
      <c r="ALL2837" s="41"/>
      <c r="ALM2837" s="41"/>
      <c r="ALN2837" s="41"/>
      <c r="ALO2837" s="41"/>
      <c r="ALP2837" s="41"/>
      <c r="ALQ2837" s="41"/>
    </row>
    <row r="2838" spans="1:1005" s="28" customFormat="1" ht="13.5" customHeight="1" x14ac:dyDescent="0.2">
      <c r="A2838" s="170"/>
      <c r="B2838" s="170"/>
      <c r="C2838" s="184"/>
      <c r="D2838" s="184"/>
      <c r="E2838" s="170"/>
      <c r="F2838" s="185"/>
      <c r="G2838" s="170"/>
      <c r="H2838" s="170"/>
      <c r="I2838" s="142"/>
      <c r="J2838" s="142"/>
      <c r="K2838" s="142"/>
      <c r="L2838" s="142"/>
      <c r="M2838" s="142"/>
      <c r="N2838" s="142"/>
      <c r="O2838" s="142"/>
      <c r="P2838" s="142"/>
      <c r="Q2838" s="142"/>
      <c r="R2838" s="169"/>
      <c r="S2838" s="169"/>
      <c r="T2838" s="169"/>
      <c r="U2838" s="145"/>
      <c r="V2838" s="145"/>
      <c r="W2838" s="145"/>
      <c r="X2838" s="147"/>
      <c r="Y2838" s="147"/>
      <c r="Z2838" s="145"/>
      <c r="AA2838" s="145"/>
      <c r="AB2838" s="145"/>
      <c r="AC2838" s="145"/>
      <c r="AD2838" s="145"/>
      <c r="AE2838" s="145"/>
      <c r="AF2838" s="145"/>
      <c r="AG2838" s="145"/>
    </row>
    <row r="2839" spans="1:1005" s="28" customFormat="1" ht="18.75" customHeight="1" x14ac:dyDescent="0.25">
      <c r="A2839" s="2078" t="s">
        <v>1988</v>
      </c>
      <c r="B2839" s="2078"/>
      <c r="C2839" s="2078"/>
      <c r="D2839" s="2078"/>
      <c r="E2839" s="2078"/>
      <c r="F2839" s="2078"/>
      <c r="G2839" s="2078"/>
      <c r="H2839" s="2078"/>
      <c r="I2839" s="2078"/>
      <c r="J2839" s="2078"/>
      <c r="K2839" s="2078"/>
      <c r="L2839" s="2078"/>
      <c r="M2839" s="2078"/>
      <c r="N2839" s="2078"/>
      <c r="O2839" s="2078"/>
      <c r="P2839" s="2078"/>
      <c r="Q2839" s="2078"/>
      <c r="R2839" s="2078"/>
      <c r="S2839" s="2078"/>
      <c r="T2839" s="2078"/>
      <c r="U2839" s="2078"/>
      <c r="V2839" s="2078"/>
      <c r="W2839" s="2078"/>
      <c r="X2839" s="2078"/>
      <c r="Y2839" s="2078"/>
      <c r="Z2839" s="2078"/>
      <c r="AA2839" s="2078"/>
      <c r="AB2839" s="2078"/>
      <c r="AC2839" s="2078"/>
      <c r="AD2839" s="2078"/>
      <c r="AE2839" s="2078"/>
      <c r="AF2839" s="2078"/>
      <c r="AG2839" s="2078"/>
    </row>
    <row r="2840" spans="1:1005" s="28" customFormat="1" ht="47.25" customHeight="1" x14ac:dyDescent="0.2">
      <c r="A2840" s="171" t="s">
        <v>1989</v>
      </c>
      <c r="B2840" s="2079" t="s">
        <v>1990</v>
      </c>
      <c r="C2840" s="2080"/>
      <c r="D2840" s="2080"/>
      <c r="E2840" s="2081"/>
      <c r="F2840" s="2079" t="s">
        <v>1991</v>
      </c>
      <c r="G2840" s="2080"/>
      <c r="H2840" s="2081"/>
      <c r="I2840" s="2079" t="s">
        <v>1992</v>
      </c>
      <c r="J2840" s="2080"/>
      <c r="K2840" s="2080"/>
      <c r="L2840" s="2080"/>
      <c r="M2840" s="2080"/>
      <c r="N2840" s="2080"/>
      <c r="O2840" s="2080"/>
      <c r="P2840" s="2080"/>
      <c r="Q2840" s="2081"/>
      <c r="R2840" s="2079" t="s">
        <v>302</v>
      </c>
      <c r="S2840" s="2081"/>
      <c r="T2840" s="2079" t="s">
        <v>303</v>
      </c>
      <c r="U2840" s="2081"/>
      <c r="V2840" s="914" t="s">
        <v>1993</v>
      </c>
      <c r="W2840" s="915"/>
      <c r="X2840" s="2079" t="s">
        <v>1994</v>
      </c>
      <c r="Y2840" s="2080"/>
      <c r="Z2840" s="2081"/>
      <c r="AA2840" s="2126" t="s">
        <v>1995</v>
      </c>
      <c r="AB2840" s="2127"/>
      <c r="AC2840" s="2127"/>
      <c r="AD2840" s="2128"/>
      <c r="AE2840" s="2126" t="s">
        <v>1996</v>
      </c>
      <c r="AF2840" s="2127"/>
      <c r="AG2840" s="2128"/>
    </row>
    <row r="2841" spans="1:1005" s="28" customFormat="1" ht="47.25" customHeight="1" x14ac:dyDescent="0.2">
      <c r="A2841" s="172">
        <v>1</v>
      </c>
      <c r="B2841" s="914" t="s">
        <v>1997</v>
      </c>
      <c r="C2841" s="951"/>
      <c r="D2841" s="951"/>
      <c r="E2841" s="952"/>
      <c r="F2841" s="950" t="s">
        <v>1998</v>
      </c>
      <c r="G2841" s="951"/>
      <c r="H2841" s="952"/>
      <c r="I2841" s="938" t="s">
        <v>1999</v>
      </c>
      <c r="J2841" s="939"/>
      <c r="K2841" s="939"/>
      <c r="L2841" s="939"/>
      <c r="M2841" s="939"/>
      <c r="N2841" s="939"/>
      <c r="O2841" s="939"/>
      <c r="P2841" s="939"/>
      <c r="Q2841" s="940"/>
      <c r="R2841" s="914" t="s">
        <v>2000</v>
      </c>
      <c r="S2841" s="915"/>
      <c r="T2841" s="914" t="s">
        <v>1340</v>
      </c>
      <c r="U2841" s="915"/>
      <c r="V2841" s="914" t="s">
        <v>2001</v>
      </c>
      <c r="W2841" s="915"/>
      <c r="X2841" s="914">
        <v>423900</v>
      </c>
      <c r="Y2841" s="916"/>
      <c r="Z2841" s="915"/>
      <c r="AA2841" s="1712">
        <v>265000</v>
      </c>
      <c r="AB2841" s="1713"/>
      <c r="AC2841" s="1713"/>
      <c r="AD2841" s="1714"/>
      <c r="AE2841" s="1712">
        <v>265000</v>
      </c>
      <c r="AF2841" s="1713"/>
      <c r="AG2841" s="1714"/>
    </row>
    <row r="2842" spans="1:1005" s="28" customFormat="1" ht="47.25" customHeight="1" x14ac:dyDescent="0.2">
      <c r="A2842" s="172">
        <v>2</v>
      </c>
      <c r="B2842" s="950" t="s">
        <v>2002</v>
      </c>
      <c r="C2842" s="951"/>
      <c r="D2842" s="951"/>
      <c r="E2842" s="952"/>
      <c r="F2842" s="950" t="s">
        <v>2003</v>
      </c>
      <c r="G2842" s="951"/>
      <c r="H2842" s="952"/>
      <c r="I2842" s="938" t="s">
        <v>2004</v>
      </c>
      <c r="J2842" s="939"/>
      <c r="K2842" s="939"/>
      <c r="L2842" s="939"/>
      <c r="M2842" s="939"/>
      <c r="N2842" s="939"/>
      <c r="O2842" s="939"/>
      <c r="P2842" s="939"/>
      <c r="Q2842" s="940"/>
      <c r="R2842" s="914" t="s">
        <v>158</v>
      </c>
      <c r="S2842" s="915"/>
      <c r="T2842" s="914" t="s">
        <v>1332</v>
      </c>
      <c r="U2842" s="915"/>
      <c r="V2842" s="914" t="s">
        <v>2001</v>
      </c>
      <c r="W2842" s="915"/>
      <c r="X2842" s="914">
        <v>423900</v>
      </c>
      <c r="Y2842" s="916"/>
      <c r="Z2842" s="915"/>
      <c r="AA2842" s="1712">
        <v>332450</v>
      </c>
      <c r="AB2842" s="1713"/>
      <c r="AC2842" s="1713"/>
      <c r="AD2842" s="1714"/>
      <c r="AE2842" s="1712">
        <v>332450</v>
      </c>
      <c r="AF2842" s="1713"/>
      <c r="AG2842" s="1714"/>
    </row>
    <row r="2843" spans="1:1005" s="28" customFormat="1" ht="47.25" customHeight="1" x14ac:dyDescent="0.2">
      <c r="A2843" s="173">
        <v>3</v>
      </c>
      <c r="B2843" s="950" t="s">
        <v>2005</v>
      </c>
      <c r="C2843" s="951"/>
      <c r="D2843" s="951"/>
      <c r="E2843" s="952"/>
      <c r="F2843" s="950" t="s">
        <v>2006</v>
      </c>
      <c r="G2843" s="951"/>
      <c r="H2843" s="952"/>
      <c r="I2843" s="938" t="s">
        <v>2007</v>
      </c>
      <c r="J2843" s="939"/>
      <c r="K2843" s="939"/>
      <c r="L2843" s="939"/>
      <c r="M2843" s="939"/>
      <c r="N2843" s="939"/>
      <c r="O2843" s="939"/>
      <c r="P2843" s="939"/>
      <c r="Q2843" s="940"/>
      <c r="R2843" s="914" t="s">
        <v>2008</v>
      </c>
      <c r="S2843" s="915"/>
      <c r="T2843" s="914" t="s">
        <v>1133</v>
      </c>
      <c r="U2843" s="915"/>
      <c r="V2843" s="914" t="s">
        <v>2001</v>
      </c>
      <c r="W2843" s="915"/>
      <c r="X2843" s="914">
        <v>425100</v>
      </c>
      <c r="Y2843" s="916"/>
      <c r="Z2843" s="915"/>
      <c r="AA2843" s="1712">
        <v>1028520</v>
      </c>
      <c r="AB2843" s="1713"/>
      <c r="AC2843" s="1713"/>
      <c r="AD2843" s="1714"/>
      <c r="AE2843" s="1712">
        <v>1028520</v>
      </c>
      <c r="AF2843" s="1713"/>
      <c r="AG2843" s="1714"/>
    </row>
    <row r="2844" spans="1:1005" s="28" customFormat="1" ht="47.25" customHeight="1" x14ac:dyDescent="0.2">
      <c r="A2844" s="174">
        <v>4</v>
      </c>
      <c r="B2844" s="950" t="s">
        <v>2009</v>
      </c>
      <c r="C2844" s="951"/>
      <c r="D2844" s="951"/>
      <c r="E2844" s="952"/>
      <c r="F2844" s="950" t="s">
        <v>2010</v>
      </c>
      <c r="G2844" s="951"/>
      <c r="H2844" s="952"/>
      <c r="I2844" s="938" t="s">
        <v>1999</v>
      </c>
      <c r="J2844" s="939"/>
      <c r="K2844" s="939"/>
      <c r="L2844" s="939"/>
      <c r="M2844" s="939"/>
      <c r="N2844" s="939"/>
      <c r="O2844" s="939"/>
      <c r="P2844" s="939"/>
      <c r="Q2844" s="940"/>
      <c r="R2844" s="914" t="s">
        <v>2000</v>
      </c>
      <c r="S2844" s="915"/>
      <c r="T2844" s="914" t="s">
        <v>1340</v>
      </c>
      <c r="U2844" s="915"/>
      <c r="V2844" s="914" t="s">
        <v>2001</v>
      </c>
      <c r="W2844" s="915"/>
      <c r="X2844" s="914">
        <v>423900</v>
      </c>
      <c r="Y2844" s="916"/>
      <c r="Z2844" s="915"/>
      <c r="AA2844" s="1712">
        <v>240000</v>
      </c>
      <c r="AB2844" s="1713"/>
      <c r="AC2844" s="1713"/>
      <c r="AD2844" s="1714"/>
      <c r="AE2844" s="1712">
        <v>240000</v>
      </c>
      <c r="AF2844" s="1713"/>
      <c r="AG2844" s="1714"/>
    </row>
    <row r="2845" spans="1:1005" s="28" customFormat="1" ht="47.25" customHeight="1" x14ac:dyDescent="0.2">
      <c r="A2845" s="174">
        <v>5</v>
      </c>
      <c r="B2845" s="950" t="s">
        <v>2011</v>
      </c>
      <c r="C2845" s="951"/>
      <c r="D2845" s="951"/>
      <c r="E2845" s="952"/>
      <c r="F2845" s="950" t="s">
        <v>2012</v>
      </c>
      <c r="G2845" s="951"/>
      <c r="H2845" s="952"/>
      <c r="I2845" s="938" t="s">
        <v>2013</v>
      </c>
      <c r="J2845" s="939"/>
      <c r="K2845" s="939"/>
      <c r="L2845" s="939"/>
      <c r="M2845" s="939"/>
      <c r="N2845" s="939"/>
      <c r="O2845" s="939"/>
      <c r="P2845" s="939"/>
      <c r="Q2845" s="940"/>
      <c r="R2845" s="914" t="s">
        <v>1802</v>
      </c>
      <c r="S2845" s="915"/>
      <c r="T2845" s="914" t="s">
        <v>1282</v>
      </c>
      <c r="U2845" s="915"/>
      <c r="V2845" s="914" t="s">
        <v>2001</v>
      </c>
      <c r="W2845" s="915"/>
      <c r="X2845" s="914">
        <v>423900</v>
      </c>
      <c r="Y2845" s="916"/>
      <c r="Z2845" s="915"/>
      <c r="AA2845" s="1712">
        <v>116500</v>
      </c>
      <c r="AB2845" s="1713"/>
      <c r="AC2845" s="1713"/>
      <c r="AD2845" s="1714"/>
      <c r="AE2845" s="1712">
        <v>116500</v>
      </c>
      <c r="AF2845" s="1713"/>
      <c r="AG2845" s="1714"/>
    </row>
    <row r="2846" spans="1:1005" s="28" customFormat="1" ht="47.25" customHeight="1" x14ac:dyDescent="0.2">
      <c r="A2846" s="174">
        <v>6</v>
      </c>
      <c r="B2846" s="950" t="s">
        <v>2014</v>
      </c>
      <c r="C2846" s="951"/>
      <c r="D2846" s="951"/>
      <c r="E2846" s="952"/>
      <c r="F2846" s="899" t="s">
        <v>2015</v>
      </c>
      <c r="G2846" s="900"/>
      <c r="H2846" s="901"/>
      <c r="I2846" s="938" t="s">
        <v>2004</v>
      </c>
      <c r="J2846" s="939"/>
      <c r="K2846" s="939"/>
      <c r="L2846" s="939"/>
      <c r="M2846" s="939"/>
      <c r="N2846" s="939"/>
      <c r="O2846" s="939"/>
      <c r="P2846" s="939"/>
      <c r="Q2846" s="940"/>
      <c r="R2846" s="914" t="s">
        <v>158</v>
      </c>
      <c r="S2846" s="915"/>
      <c r="T2846" s="914" t="s">
        <v>1332</v>
      </c>
      <c r="U2846" s="915"/>
      <c r="V2846" s="914" t="s">
        <v>2001</v>
      </c>
      <c r="W2846" s="915"/>
      <c r="X2846" s="914">
        <v>423900</v>
      </c>
      <c r="Y2846" s="916"/>
      <c r="Z2846" s="915"/>
      <c r="AA2846" s="1712">
        <v>870000</v>
      </c>
      <c r="AB2846" s="1713"/>
      <c r="AC2846" s="1713"/>
      <c r="AD2846" s="1714"/>
      <c r="AE2846" s="1712">
        <v>870000</v>
      </c>
      <c r="AF2846" s="1713"/>
      <c r="AG2846" s="1714"/>
    </row>
    <row r="2847" spans="1:1005" s="28" customFormat="1" ht="47.25" customHeight="1" x14ac:dyDescent="0.2">
      <c r="A2847" s="174">
        <v>7</v>
      </c>
      <c r="B2847" s="950" t="s">
        <v>2016</v>
      </c>
      <c r="C2847" s="951"/>
      <c r="D2847" s="951"/>
      <c r="E2847" s="952"/>
      <c r="F2847" s="950" t="s">
        <v>2017</v>
      </c>
      <c r="G2847" s="951"/>
      <c r="H2847" s="952"/>
      <c r="I2847" s="938" t="s">
        <v>2018</v>
      </c>
      <c r="J2847" s="939"/>
      <c r="K2847" s="939"/>
      <c r="L2847" s="939"/>
      <c r="M2847" s="939"/>
      <c r="N2847" s="939"/>
      <c r="O2847" s="939"/>
      <c r="P2847" s="939"/>
      <c r="Q2847" s="940"/>
      <c r="R2847" s="914" t="s">
        <v>688</v>
      </c>
      <c r="S2847" s="915"/>
      <c r="T2847" s="914" t="s">
        <v>1292</v>
      </c>
      <c r="U2847" s="915"/>
      <c r="V2847" s="914" t="s">
        <v>2001</v>
      </c>
      <c r="W2847" s="915"/>
      <c r="X2847" s="914">
        <v>423900</v>
      </c>
      <c r="Y2847" s="916"/>
      <c r="Z2847" s="915"/>
      <c r="AA2847" s="1712">
        <v>232750</v>
      </c>
      <c r="AB2847" s="1713"/>
      <c r="AC2847" s="1713"/>
      <c r="AD2847" s="1714"/>
      <c r="AE2847" s="1712">
        <v>232750</v>
      </c>
      <c r="AF2847" s="1713"/>
      <c r="AG2847" s="1714"/>
    </row>
    <row r="2848" spans="1:1005" s="28" customFormat="1" ht="47.25" customHeight="1" x14ac:dyDescent="0.2">
      <c r="A2848" s="174">
        <v>8</v>
      </c>
      <c r="B2848" s="950" t="s">
        <v>2014</v>
      </c>
      <c r="C2848" s="951"/>
      <c r="D2848" s="951"/>
      <c r="E2848" s="952"/>
      <c r="F2848" s="950" t="s">
        <v>2019</v>
      </c>
      <c r="G2848" s="951"/>
      <c r="H2848" s="952"/>
      <c r="I2848" s="938" t="s">
        <v>2004</v>
      </c>
      <c r="J2848" s="939"/>
      <c r="K2848" s="939"/>
      <c r="L2848" s="939"/>
      <c r="M2848" s="939"/>
      <c r="N2848" s="939"/>
      <c r="O2848" s="939"/>
      <c r="P2848" s="939"/>
      <c r="Q2848" s="940"/>
      <c r="R2848" s="914" t="s">
        <v>158</v>
      </c>
      <c r="S2848" s="915"/>
      <c r="T2848" s="914" t="s">
        <v>1332</v>
      </c>
      <c r="U2848" s="915"/>
      <c r="V2848" s="914" t="s">
        <v>2001</v>
      </c>
      <c r="W2848" s="915"/>
      <c r="X2848" s="914">
        <v>423900</v>
      </c>
      <c r="Y2848" s="916"/>
      <c r="Z2848" s="915"/>
      <c r="AA2848" s="1712">
        <v>237150</v>
      </c>
      <c r="AB2848" s="1713"/>
      <c r="AC2848" s="1713"/>
      <c r="AD2848" s="1714"/>
      <c r="AE2848" s="1712">
        <v>237150</v>
      </c>
      <c r="AF2848" s="1713"/>
      <c r="AG2848" s="1714"/>
    </row>
    <row r="2849" spans="1:33" s="28" customFormat="1" ht="47.25" customHeight="1" x14ac:dyDescent="0.2">
      <c r="A2849" s="173">
        <v>9</v>
      </c>
      <c r="B2849" s="899" t="s">
        <v>2020</v>
      </c>
      <c r="C2849" s="900"/>
      <c r="D2849" s="900"/>
      <c r="E2849" s="901"/>
      <c r="F2849" s="899" t="s">
        <v>2021</v>
      </c>
      <c r="G2849" s="900"/>
      <c r="H2849" s="901"/>
      <c r="I2849" s="938" t="s">
        <v>2022</v>
      </c>
      <c r="J2849" s="939"/>
      <c r="K2849" s="939"/>
      <c r="L2849" s="939"/>
      <c r="M2849" s="939"/>
      <c r="N2849" s="939"/>
      <c r="O2849" s="939"/>
      <c r="P2849" s="939"/>
      <c r="Q2849" s="940"/>
      <c r="R2849" s="914" t="s">
        <v>2023</v>
      </c>
      <c r="S2849" s="915"/>
      <c r="T2849" s="914" t="s">
        <v>1071</v>
      </c>
      <c r="U2849" s="915"/>
      <c r="V2849" s="914" t="s">
        <v>2001</v>
      </c>
      <c r="W2849" s="915"/>
      <c r="X2849" s="914">
        <v>424400</v>
      </c>
      <c r="Y2849" s="916"/>
      <c r="Z2849" s="915"/>
      <c r="AA2849" s="1712">
        <v>1000000</v>
      </c>
      <c r="AB2849" s="1713"/>
      <c r="AC2849" s="1713"/>
      <c r="AD2849" s="1714"/>
      <c r="AE2849" s="1712">
        <v>1000000</v>
      </c>
      <c r="AF2849" s="1713"/>
      <c r="AG2849" s="1714"/>
    </row>
    <row r="2850" spans="1:33" s="28" customFormat="1" ht="47.25" customHeight="1" x14ac:dyDescent="0.2">
      <c r="A2850" s="173">
        <v>10</v>
      </c>
      <c r="B2850" s="896" t="s">
        <v>2024</v>
      </c>
      <c r="C2850" s="897"/>
      <c r="D2850" s="897"/>
      <c r="E2850" s="898"/>
      <c r="F2850" s="905" t="s">
        <v>2025</v>
      </c>
      <c r="G2850" s="906"/>
      <c r="H2850" s="907"/>
      <c r="I2850" s="938" t="s">
        <v>2013</v>
      </c>
      <c r="J2850" s="939"/>
      <c r="K2850" s="939"/>
      <c r="L2850" s="939"/>
      <c r="M2850" s="939"/>
      <c r="N2850" s="939"/>
      <c r="O2850" s="939"/>
      <c r="P2850" s="939"/>
      <c r="Q2850" s="940"/>
      <c r="R2850" s="914" t="s">
        <v>1802</v>
      </c>
      <c r="S2850" s="915"/>
      <c r="T2850" s="914" t="s">
        <v>1282</v>
      </c>
      <c r="U2850" s="915"/>
      <c r="V2850" s="914" t="s">
        <v>2001</v>
      </c>
      <c r="W2850" s="915"/>
      <c r="X2850" s="914">
        <v>423900</v>
      </c>
      <c r="Y2850" s="916"/>
      <c r="Z2850" s="915"/>
      <c r="AA2850" s="1712">
        <v>107781</v>
      </c>
      <c r="AB2850" s="1713"/>
      <c r="AC2850" s="1713"/>
      <c r="AD2850" s="1714"/>
      <c r="AE2850" s="1712">
        <v>107781</v>
      </c>
      <c r="AF2850" s="1713"/>
      <c r="AG2850" s="1714"/>
    </row>
    <row r="2851" spans="1:33" s="28" customFormat="1" ht="47.25" customHeight="1" x14ac:dyDescent="0.2">
      <c r="A2851" s="175">
        <v>11</v>
      </c>
      <c r="B2851" s="890" t="s">
        <v>2026</v>
      </c>
      <c r="C2851" s="891"/>
      <c r="D2851" s="891"/>
      <c r="E2851" s="892"/>
      <c r="F2851" s="890" t="s">
        <v>2027</v>
      </c>
      <c r="G2851" s="891"/>
      <c r="H2851" s="892"/>
      <c r="I2851" s="938" t="s">
        <v>2028</v>
      </c>
      <c r="J2851" s="939"/>
      <c r="K2851" s="939"/>
      <c r="L2851" s="939"/>
      <c r="M2851" s="939"/>
      <c r="N2851" s="939"/>
      <c r="O2851" s="939"/>
      <c r="P2851" s="939"/>
      <c r="Q2851" s="940"/>
      <c r="R2851" s="914" t="s">
        <v>162</v>
      </c>
      <c r="S2851" s="915"/>
      <c r="T2851" s="914" t="s">
        <v>1179</v>
      </c>
      <c r="U2851" s="915"/>
      <c r="V2851" s="914" t="s">
        <v>2001</v>
      </c>
      <c r="W2851" s="915"/>
      <c r="X2851" s="914">
        <v>425200</v>
      </c>
      <c r="Y2851" s="916"/>
      <c r="Z2851" s="915"/>
      <c r="AA2851" s="1712">
        <v>60000</v>
      </c>
      <c r="AB2851" s="1713"/>
      <c r="AC2851" s="1713"/>
      <c r="AD2851" s="1714"/>
      <c r="AE2851" s="1712">
        <v>60000</v>
      </c>
      <c r="AF2851" s="1713"/>
      <c r="AG2851" s="1714"/>
    </row>
    <row r="2852" spans="1:33" s="28" customFormat="1" ht="47.25" customHeight="1" x14ac:dyDescent="0.2">
      <c r="A2852" s="175">
        <v>12</v>
      </c>
      <c r="B2852" s="893" t="s">
        <v>2029</v>
      </c>
      <c r="C2852" s="894"/>
      <c r="D2852" s="894"/>
      <c r="E2852" s="895"/>
      <c r="F2852" s="893" t="s">
        <v>2027</v>
      </c>
      <c r="G2852" s="894"/>
      <c r="H2852" s="895"/>
      <c r="I2852" s="938" t="s">
        <v>2030</v>
      </c>
      <c r="J2852" s="939"/>
      <c r="K2852" s="939"/>
      <c r="L2852" s="939"/>
      <c r="M2852" s="939"/>
      <c r="N2852" s="939"/>
      <c r="O2852" s="939"/>
      <c r="P2852" s="939"/>
      <c r="Q2852" s="940"/>
      <c r="R2852" s="914" t="s">
        <v>2031</v>
      </c>
      <c r="S2852" s="915"/>
      <c r="T2852" s="914" t="s">
        <v>2032</v>
      </c>
      <c r="U2852" s="915"/>
      <c r="V2852" s="914" t="s">
        <v>2001</v>
      </c>
      <c r="W2852" s="915"/>
      <c r="X2852" s="914" t="s">
        <v>2033</v>
      </c>
      <c r="Y2852" s="916"/>
      <c r="Z2852" s="915"/>
      <c r="AA2852" s="1712">
        <v>377</v>
      </c>
      <c r="AB2852" s="1713"/>
      <c r="AC2852" s="1713"/>
      <c r="AD2852" s="1714"/>
      <c r="AE2852" s="1712">
        <v>377</v>
      </c>
      <c r="AF2852" s="1713"/>
      <c r="AG2852" s="1714"/>
    </row>
    <row r="2853" spans="1:33" s="28" customFormat="1" ht="47.25" customHeight="1" x14ac:dyDescent="0.2">
      <c r="A2853" s="175">
        <v>13</v>
      </c>
      <c r="B2853" s="896" t="s">
        <v>2034</v>
      </c>
      <c r="C2853" s="897"/>
      <c r="D2853" s="897"/>
      <c r="E2853" s="898"/>
      <c r="F2853" s="896" t="s">
        <v>2035</v>
      </c>
      <c r="G2853" s="897"/>
      <c r="H2853" s="898"/>
      <c r="I2853" s="938" t="s">
        <v>2004</v>
      </c>
      <c r="J2853" s="939"/>
      <c r="K2853" s="939"/>
      <c r="L2853" s="939"/>
      <c r="M2853" s="939"/>
      <c r="N2853" s="939"/>
      <c r="O2853" s="939"/>
      <c r="P2853" s="939"/>
      <c r="Q2853" s="940"/>
      <c r="R2853" s="914" t="s">
        <v>158</v>
      </c>
      <c r="S2853" s="915"/>
      <c r="T2853" s="914" t="s">
        <v>1332</v>
      </c>
      <c r="U2853" s="915"/>
      <c r="V2853" s="914" t="s">
        <v>2001</v>
      </c>
      <c r="W2853" s="915"/>
      <c r="X2853" s="914">
        <v>423900</v>
      </c>
      <c r="Y2853" s="916"/>
      <c r="Z2853" s="915"/>
      <c r="AA2853" s="1712">
        <v>332450</v>
      </c>
      <c r="AB2853" s="1713"/>
      <c r="AC2853" s="1713"/>
      <c r="AD2853" s="1714"/>
      <c r="AE2853" s="1712">
        <v>332450</v>
      </c>
      <c r="AF2853" s="1713"/>
      <c r="AG2853" s="1714"/>
    </row>
    <row r="2854" spans="1:33" s="28" customFormat="1" ht="47.25" customHeight="1" x14ac:dyDescent="0.2">
      <c r="A2854" s="175">
        <v>14</v>
      </c>
      <c r="B2854" s="899" t="s">
        <v>2036</v>
      </c>
      <c r="C2854" s="900"/>
      <c r="D2854" s="900"/>
      <c r="E2854" s="901"/>
      <c r="F2854" s="899" t="s">
        <v>2037</v>
      </c>
      <c r="G2854" s="900"/>
      <c r="H2854" s="901"/>
      <c r="I2854" s="938" t="s">
        <v>2038</v>
      </c>
      <c r="J2854" s="939"/>
      <c r="K2854" s="939"/>
      <c r="L2854" s="939"/>
      <c r="M2854" s="939"/>
      <c r="N2854" s="939"/>
      <c r="O2854" s="939"/>
      <c r="P2854" s="939"/>
      <c r="Q2854" s="940"/>
      <c r="R2854" s="914" t="s">
        <v>2039</v>
      </c>
      <c r="S2854" s="915"/>
      <c r="T2854" s="914" t="s">
        <v>1299</v>
      </c>
      <c r="U2854" s="915"/>
      <c r="V2854" s="914" t="s">
        <v>2001</v>
      </c>
      <c r="W2854" s="915"/>
      <c r="X2854" s="914" t="s">
        <v>2040</v>
      </c>
      <c r="Y2854" s="916"/>
      <c r="Z2854" s="915"/>
      <c r="AA2854" s="1712">
        <v>87545</v>
      </c>
      <c r="AB2854" s="1713"/>
      <c r="AC2854" s="1713"/>
      <c r="AD2854" s="1714"/>
      <c r="AE2854" s="1712">
        <v>87545</v>
      </c>
      <c r="AF2854" s="1713"/>
      <c r="AG2854" s="1714"/>
    </row>
    <row r="2855" spans="1:33" s="28" customFormat="1" ht="47.25" customHeight="1" x14ac:dyDescent="0.2">
      <c r="A2855" s="175">
        <v>15</v>
      </c>
      <c r="B2855" s="905" t="s">
        <v>2041</v>
      </c>
      <c r="C2855" s="906"/>
      <c r="D2855" s="906"/>
      <c r="E2855" s="907"/>
      <c r="F2855" s="905" t="s">
        <v>2042</v>
      </c>
      <c r="G2855" s="906"/>
      <c r="H2855" s="907"/>
      <c r="I2855" s="938" t="s">
        <v>2013</v>
      </c>
      <c r="J2855" s="939"/>
      <c r="K2855" s="939"/>
      <c r="L2855" s="939"/>
      <c r="M2855" s="939"/>
      <c r="N2855" s="939"/>
      <c r="O2855" s="939"/>
      <c r="P2855" s="939"/>
      <c r="Q2855" s="940"/>
      <c r="R2855" s="914" t="s">
        <v>1802</v>
      </c>
      <c r="S2855" s="915"/>
      <c r="T2855" s="914" t="s">
        <v>1282</v>
      </c>
      <c r="U2855" s="915"/>
      <c r="V2855" s="914" t="s">
        <v>2001</v>
      </c>
      <c r="W2855" s="915"/>
      <c r="X2855" s="914">
        <v>423900</v>
      </c>
      <c r="Y2855" s="916"/>
      <c r="Z2855" s="915"/>
      <c r="AA2855" s="1712">
        <v>107838</v>
      </c>
      <c r="AB2855" s="1713"/>
      <c r="AC2855" s="1713"/>
      <c r="AD2855" s="1714"/>
      <c r="AE2855" s="1712">
        <v>107838</v>
      </c>
      <c r="AF2855" s="1713"/>
      <c r="AG2855" s="1714"/>
    </row>
    <row r="2856" spans="1:33" s="28" customFormat="1" ht="47.25" customHeight="1" x14ac:dyDescent="0.2">
      <c r="A2856" s="173">
        <v>16</v>
      </c>
      <c r="B2856" s="950" t="s">
        <v>2043</v>
      </c>
      <c r="C2856" s="951"/>
      <c r="D2856" s="951"/>
      <c r="E2856" s="952"/>
      <c r="F2856" s="950" t="s">
        <v>2044</v>
      </c>
      <c r="G2856" s="951"/>
      <c r="H2856" s="952"/>
      <c r="I2856" s="938" t="s">
        <v>2022</v>
      </c>
      <c r="J2856" s="939"/>
      <c r="K2856" s="939"/>
      <c r="L2856" s="939"/>
      <c r="M2856" s="939"/>
      <c r="N2856" s="939"/>
      <c r="O2856" s="939"/>
      <c r="P2856" s="939"/>
      <c r="Q2856" s="940"/>
      <c r="R2856" s="914" t="s">
        <v>2023</v>
      </c>
      <c r="S2856" s="915"/>
      <c r="T2856" s="914" t="s">
        <v>1071</v>
      </c>
      <c r="U2856" s="915"/>
      <c r="V2856" s="914" t="s">
        <v>2001</v>
      </c>
      <c r="W2856" s="915"/>
      <c r="X2856" s="914">
        <v>424400</v>
      </c>
      <c r="Y2856" s="916"/>
      <c r="Z2856" s="915"/>
      <c r="AA2856" s="1712">
        <v>1300000</v>
      </c>
      <c r="AB2856" s="1713"/>
      <c r="AC2856" s="1713"/>
      <c r="AD2856" s="1714"/>
      <c r="AE2856" s="1712">
        <v>1300000</v>
      </c>
      <c r="AF2856" s="1713"/>
      <c r="AG2856" s="1714"/>
    </row>
    <row r="2857" spans="1:33" s="28" customFormat="1" ht="47.25" customHeight="1" x14ac:dyDescent="0.2">
      <c r="A2857" s="173">
        <v>17</v>
      </c>
      <c r="B2857" s="950" t="s">
        <v>2045</v>
      </c>
      <c r="C2857" s="951"/>
      <c r="D2857" s="951"/>
      <c r="E2857" s="952"/>
      <c r="F2857" s="950" t="s">
        <v>2044</v>
      </c>
      <c r="G2857" s="951"/>
      <c r="H2857" s="952"/>
      <c r="I2857" s="938" t="s">
        <v>2046</v>
      </c>
      <c r="J2857" s="939"/>
      <c r="K2857" s="939"/>
      <c r="L2857" s="939"/>
      <c r="M2857" s="939"/>
      <c r="N2857" s="939"/>
      <c r="O2857" s="939"/>
      <c r="P2857" s="939"/>
      <c r="Q2857" s="940"/>
      <c r="R2857" s="914" t="s">
        <v>2047</v>
      </c>
      <c r="S2857" s="915"/>
      <c r="T2857" s="914" t="s">
        <v>1084</v>
      </c>
      <c r="U2857" s="915"/>
      <c r="V2857" s="914" t="s">
        <v>2001</v>
      </c>
      <c r="W2857" s="915"/>
      <c r="X2857" s="914">
        <v>424600</v>
      </c>
      <c r="Y2857" s="916"/>
      <c r="Z2857" s="915"/>
      <c r="AA2857" s="1712">
        <v>1320000</v>
      </c>
      <c r="AB2857" s="1713"/>
      <c r="AC2857" s="1713"/>
      <c r="AD2857" s="1714"/>
      <c r="AE2857" s="1712">
        <v>1320000</v>
      </c>
      <c r="AF2857" s="1713"/>
      <c r="AG2857" s="1714"/>
    </row>
    <row r="2858" spans="1:33" s="28" customFormat="1" ht="60" customHeight="1" x14ac:dyDescent="0.2">
      <c r="A2858" s="176">
        <v>18</v>
      </c>
      <c r="B2858" s="890" t="s">
        <v>2048</v>
      </c>
      <c r="C2858" s="891"/>
      <c r="D2858" s="891"/>
      <c r="E2858" s="892"/>
      <c r="F2858" s="899" t="s">
        <v>2049</v>
      </c>
      <c r="G2858" s="900"/>
      <c r="H2858" s="901"/>
      <c r="I2858" s="938" t="s">
        <v>2050</v>
      </c>
      <c r="J2858" s="939"/>
      <c r="K2858" s="939"/>
      <c r="L2858" s="939"/>
      <c r="M2858" s="939"/>
      <c r="N2858" s="939"/>
      <c r="O2858" s="939"/>
      <c r="P2858" s="939"/>
      <c r="Q2858" s="940"/>
      <c r="R2858" s="914" t="s">
        <v>688</v>
      </c>
      <c r="S2858" s="915"/>
      <c r="T2858" s="914" t="s">
        <v>1129</v>
      </c>
      <c r="U2858" s="915"/>
      <c r="V2858" s="914" t="s">
        <v>2001</v>
      </c>
      <c r="W2858" s="915"/>
      <c r="X2858" s="914">
        <v>423900</v>
      </c>
      <c r="Y2858" s="916"/>
      <c r="Z2858" s="915"/>
      <c r="AA2858" s="1712">
        <v>328000</v>
      </c>
      <c r="AB2858" s="1713"/>
      <c r="AC2858" s="1713"/>
      <c r="AD2858" s="1714"/>
      <c r="AE2858" s="1712">
        <v>328000</v>
      </c>
      <c r="AF2858" s="1713"/>
      <c r="AG2858" s="1714"/>
    </row>
    <row r="2859" spans="1:33" s="28" customFormat="1" ht="47.25" customHeight="1" x14ac:dyDescent="0.2">
      <c r="A2859" s="176">
        <v>19</v>
      </c>
      <c r="B2859" s="893" t="s">
        <v>2051</v>
      </c>
      <c r="C2859" s="894"/>
      <c r="D2859" s="894"/>
      <c r="E2859" s="895"/>
      <c r="F2859" s="902" t="s">
        <v>2052</v>
      </c>
      <c r="G2859" s="903"/>
      <c r="H2859" s="904"/>
      <c r="I2859" s="938" t="s">
        <v>2046</v>
      </c>
      <c r="J2859" s="939"/>
      <c r="K2859" s="939"/>
      <c r="L2859" s="939"/>
      <c r="M2859" s="939"/>
      <c r="N2859" s="939"/>
      <c r="O2859" s="939"/>
      <c r="P2859" s="939"/>
      <c r="Q2859" s="940"/>
      <c r="R2859" s="914" t="s">
        <v>2047</v>
      </c>
      <c r="S2859" s="915"/>
      <c r="T2859" s="914" t="s">
        <v>1089</v>
      </c>
      <c r="U2859" s="915"/>
      <c r="V2859" s="914" t="s">
        <v>2001</v>
      </c>
      <c r="W2859" s="915"/>
      <c r="X2859" s="914" t="s">
        <v>2053</v>
      </c>
      <c r="Y2859" s="916"/>
      <c r="Z2859" s="915"/>
      <c r="AA2859" s="1712">
        <v>250000</v>
      </c>
      <c r="AB2859" s="1713"/>
      <c r="AC2859" s="1713"/>
      <c r="AD2859" s="1714"/>
      <c r="AE2859" s="1712">
        <v>250000</v>
      </c>
      <c r="AF2859" s="1713"/>
      <c r="AG2859" s="1714"/>
    </row>
    <row r="2860" spans="1:33" s="28" customFormat="1" ht="47.25" customHeight="1" x14ac:dyDescent="0.2">
      <c r="A2860" s="176">
        <v>20</v>
      </c>
      <c r="B2860" s="893" t="s">
        <v>2054</v>
      </c>
      <c r="C2860" s="894"/>
      <c r="D2860" s="894"/>
      <c r="E2860" s="895"/>
      <c r="F2860" s="902" t="s">
        <v>2055</v>
      </c>
      <c r="G2860" s="903"/>
      <c r="H2860" s="904"/>
      <c r="I2860" s="938" t="s">
        <v>2056</v>
      </c>
      <c r="J2860" s="939"/>
      <c r="K2860" s="939"/>
      <c r="L2860" s="939"/>
      <c r="M2860" s="939"/>
      <c r="N2860" s="939"/>
      <c r="O2860" s="939"/>
      <c r="P2860" s="939"/>
      <c r="Q2860" s="940"/>
      <c r="R2860" s="914" t="s">
        <v>2057</v>
      </c>
      <c r="S2860" s="915"/>
      <c r="T2860" s="914" t="s">
        <v>1142</v>
      </c>
      <c r="U2860" s="915"/>
      <c r="V2860" s="914" t="s">
        <v>2001</v>
      </c>
      <c r="W2860" s="915"/>
      <c r="X2860" s="914">
        <v>425200</v>
      </c>
      <c r="Y2860" s="916"/>
      <c r="Z2860" s="915"/>
      <c r="AA2860" s="1712">
        <v>75000</v>
      </c>
      <c r="AB2860" s="1713"/>
      <c r="AC2860" s="1713"/>
      <c r="AD2860" s="1714"/>
      <c r="AE2860" s="1712">
        <v>75000</v>
      </c>
      <c r="AF2860" s="1713"/>
      <c r="AG2860" s="1714"/>
    </row>
    <row r="2861" spans="1:33" s="28" customFormat="1" ht="47.25" customHeight="1" x14ac:dyDescent="0.2">
      <c r="A2861" s="176">
        <v>21</v>
      </c>
      <c r="B2861" s="893" t="s">
        <v>2058</v>
      </c>
      <c r="C2861" s="894"/>
      <c r="D2861" s="894"/>
      <c r="E2861" s="895"/>
      <c r="F2861" s="902" t="s">
        <v>2059</v>
      </c>
      <c r="G2861" s="903"/>
      <c r="H2861" s="904"/>
      <c r="I2861" s="938" t="s">
        <v>2060</v>
      </c>
      <c r="J2861" s="939"/>
      <c r="K2861" s="939"/>
      <c r="L2861" s="939"/>
      <c r="M2861" s="939"/>
      <c r="N2861" s="939"/>
      <c r="O2861" s="939"/>
      <c r="P2861" s="939"/>
      <c r="Q2861" s="940"/>
      <c r="R2861" s="914" t="s">
        <v>1443</v>
      </c>
      <c r="S2861" s="915"/>
      <c r="T2861" s="914" t="s">
        <v>1002</v>
      </c>
      <c r="U2861" s="915"/>
      <c r="V2861" s="914" t="s">
        <v>1485</v>
      </c>
      <c r="W2861" s="915"/>
      <c r="X2861" s="914" t="s">
        <v>2061</v>
      </c>
      <c r="Y2861" s="916"/>
      <c r="Z2861" s="915"/>
      <c r="AA2861" s="1712">
        <v>8000</v>
      </c>
      <c r="AB2861" s="1713"/>
      <c r="AC2861" s="1713"/>
      <c r="AD2861" s="1714"/>
      <c r="AE2861" s="1712">
        <v>8000</v>
      </c>
      <c r="AF2861" s="1713"/>
      <c r="AG2861" s="1714"/>
    </row>
    <row r="2862" spans="1:33" s="28" customFormat="1" ht="47.25" customHeight="1" x14ac:dyDescent="0.2">
      <c r="A2862" s="176">
        <v>22</v>
      </c>
      <c r="B2862" s="893" t="s">
        <v>2062</v>
      </c>
      <c r="C2862" s="894"/>
      <c r="D2862" s="894"/>
      <c r="E2862" s="895"/>
      <c r="F2862" s="902" t="s">
        <v>2063</v>
      </c>
      <c r="G2862" s="903"/>
      <c r="H2862" s="904"/>
      <c r="I2862" s="938" t="s">
        <v>2038</v>
      </c>
      <c r="J2862" s="939"/>
      <c r="K2862" s="939"/>
      <c r="L2862" s="939"/>
      <c r="M2862" s="939"/>
      <c r="N2862" s="939"/>
      <c r="O2862" s="939"/>
      <c r="P2862" s="939"/>
      <c r="Q2862" s="940"/>
      <c r="R2862" s="914" t="s">
        <v>2039</v>
      </c>
      <c r="S2862" s="915"/>
      <c r="T2862" s="914" t="s">
        <v>1299</v>
      </c>
      <c r="U2862" s="915"/>
      <c r="V2862" s="914" t="s">
        <v>2001</v>
      </c>
      <c r="W2862" s="915"/>
      <c r="X2862" s="914" t="s">
        <v>2040</v>
      </c>
      <c r="Y2862" s="916"/>
      <c r="Z2862" s="915"/>
      <c r="AA2862" s="1712">
        <v>87550</v>
      </c>
      <c r="AB2862" s="1713"/>
      <c r="AC2862" s="1713"/>
      <c r="AD2862" s="1714"/>
      <c r="AE2862" s="1712">
        <v>87550</v>
      </c>
      <c r="AF2862" s="1713"/>
      <c r="AG2862" s="1714"/>
    </row>
    <row r="2863" spans="1:33" s="28" customFormat="1" ht="47.25" customHeight="1" x14ac:dyDescent="0.2">
      <c r="A2863" s="176">
        <v>23</v>
      </c>
      <c r="B2863" s="893" t="s">
        <v>2064</v>
      </c>
      <c r="C2863" s="894"/>
      <c r="D2863" s="894"/>
      <c r="E2863" s="895"/>
      <c r="F2863" s="902" t="s">
        <v>2065</v>
      </c>
      <c r="G2863" s="903"/>
      <c r="H2863" s="904"/>
      <c r="I2863" s="938" t="s">
        <v>2038</v>
      </c>
      <c r="J2863" s="939"/>
      <c r="K2863" s="939"/>
      <c r="L2863" s="939"/>
      <c r="M2863" s="939"/>
      <c r="N2863" s="939"/>
      <c r="O2863" s="939"/>
      <c r="P2863" s="939"/>
      <c r="Q2863" s="940"/>
      <c r="R2863" s="914" t="s">
        <v>2039</v>
      </c>
      <c r="S2863" s="915"/>
      <c r="T2863" s="914" t="s">
        <v>1299</v>
      </c>
      <c r="U2863" s="915"/>
      <c r="V2863" s="914" t="s">
        <v>2001</v>
      </c>
      <c r="W2863" s="915"/>
      <c r="X2863" s="914" t="s">
        <v>2040</v>
      </c>
      <c r="Y2863" s="916"/>
      <c r="Z2863" s="915"/>
      <c r="AA2863" s="1712">
        <v>1962000</v>
      </c>
      <c r="AB2863" s="1713"/>
      <c r="AC2863" s="1713"/>
      <c r="AD2863" s="1714"/>
      <c r="AE2863" s="1712">
        <v>1962000</v>
      </c>
      <c r="AF2863" s="1713"/>
      <c r="AG2863" s="1714"/>
    </row>
    <row r="2864" spans="1:33" s="28" customFormat="1" ht="55.5" customHeight="1" x14ac:dyDescent="0.2">
      <c r="A2864" s="176">
        <v>24</v>
      </c>
      <c r="B2864" s="893" t="s">
        <v>2066</v>
      </c>
      <c r="C2864" s="894"/>
      <c r="D2864" s="894"/>
      <c r="E2864" s="895"/>
      <c r="F2864" s="902" t="s">
        <v>2067</v>
      </c>
      <c r="G2864" s="903"/>
      <c r="H2864" s="904"/>
      <c r="I2864" s="938" t="s">
        <v>2004</v>
      </c>
      <c r="J2864" s="939"/>
      <c r="K2864" s="939"/>
      <c r="L2864" s="939"/>
      <c r="M2864" s="939"/>
      <c r="N2864" s="939"/>
      <c r="O2864" s="939"/>
      <c r="P2864" s="939"/>
      <c r="Q2864" s="940"/>
      <c r="R2864" s="914" t="s">
        <v>158</v>
      </c>
      <c r="S2864" s="915"/>
      <c r="T2864" s="914" t="s">
        <v>1332</v>
      </c>
      <c r="U2864" s="915"/>
      <c r="V2864" s="914" t="s">
        <v>2001</v>
      </c>
      <c r="W2864" s="915"/>
      <c r="X2864" s="914">
        <v>423900</v>
      </c>
      <c r="Y2864" s="916"/>
      <c r="Z2864" s="915"/>
      <c r="AA2864" s="1712">
        <v>237150</v>
      </c>
      <c r="AB2864" s="1713"/>
      <c r="AC2864" s="1713"/>
      <c r="AD2864" s="1714"/>
      <c r="AE2864" s="1712">
        <v>237150</v>
      </c>
      <c r="AF2864" s="1713"/>
      <c r="AG2864" s="1714"/>
    </row>
    <row r="2865" spans="1:33" s="28" customFormat="1" ht="55.5" customHeight="1" x14ac:dyDescent="0.2">
      <c r="A2865" s="887">
        <v>25</v>
      </c>
      <c r="B2865" s="893" t="s">
        <v>2068</v>
      </c>
      <c r="C2865" s="894"/>
      <c r="D2865" s="894"/>
      <c r="E2865" s="895"/>
      <c r="F2865" s="902" t="s">
        <v>2069</v>
      </c>
      <c r="G2865" s="903"/>
      <c r="H2865" s="904"/>
      <c r="I2865" s="938" t="s">
        <v>2018</v>
      </c>
      <c r="J2865" s="939"/>
      <c r="K2865" s="939"/>
      <c r="L2865" s="939"/>
      <c r="M2865" s="939"/>
      <c r="N2865" s="939"/>
      <c r="O2865" s="939"/>
      <c r="P2865" s="939"/>
      <c r="Q2865" s="940"/>
      <c r="R2865" s="914" t="s">
        <v>688</v>
      </c>
      <c r="S2865" s="915"/>
      <c r="T2865" s="914" t="s">
        <v>1292</v>
      </c>
      <c r="U2865" s="915"/>
      <c r="V2865" s="914" t="s">
        <v>2001</v>
      </c>
      <c r="W2865" s="915"/>
      <c r="X2865" s="914">
        <v>423900</v>
      </c>
      <c r="Y2865" s="916"/>
      <c r="Z2865" s="915"/>
      <c r="AA2865" s="1712">
        <v>1596900</v>
      </c>
      <c r="AB2865" s="1713"/>
      <c r="AC2865" s="1713"/>
      <c r="AD2865" s="1714"/>
      <c r="AE2865" s="1712">
        <v>1596900</v>
      </c>
      <c r="AF2865" s="1713"/>
      <c r="AG2865" s="1714"/>
    </row>
    <row r="2866" spans="1:33" s="28" customFormat="1" ht="47.25" customHeight="1" x14ac:dyDescent="0.2">
      <c r="A2866" s="889"/>
      <c r="B2866" s="896"/>
      <c r="C2866" s="897"/>
      <c r="D2866" s="897"/>
      <c r="E2866" s="898"/>
      <c r="F2866" s="905"/>
      <c r="G2866" s="906"/>
      <c r="H2866" s="907"/>
      <c r="I2866" s="938" t="s">
        <v>2070</v>
      </c>
      <c r="J2866" s="939"/>
      <c r="K2866" s="939"/>
      <c r="L2866" s="939"/>
      <c r="M2866" s="939"/>
      <c r="N2866" s="939"/>
      <c r="O2866" s="939"/>
      <c r="P2866" s="939"/>
      <c r="Q2866" s="940"/>
      <c r="R2866" s="914" t="s">
        <v>2071</v>
      </c>
      <c r="S2866" s="915"/>
      <c r="T2866" s="914" t="s">
        <v>1081</v>
      </c>
      <c r="U2866" s="915"/>
      <c r="V2866" s="914" t="s">
        <v>2001</v>
      </c>
      <c r="W2866" s="915"/>
      <c r="X2866" s="914">
        <v>423900</v>
      </c>
      <c r="Y2866" s="916"/>
      <c r="Z2866" s="915"/>
      <c r="AA2866" s="1712">
        <v>100000</v>
      </c>
      <c r="AB2866" s="1713"/>
      <c r="AC2866" s="1713"/>
      <c r="AD2866" s="1714"/>
      <c r="AE2866" s="1712">
        <v>100000</v>
      </c>
      <c r="AF2866" s="1713"/>
      <c r="AG2866" s="1714"/>
    </row>
    <row r="2867" spans="1:33" s="28" customFormat="1" ht="47.25" customHeight="1" x14ac:dyDescent="0.2">
      <c r="A2867" s="178">
        <v>26</v>
      </c>
      <c r="B2867" s="2061" t="s">
        <v>2072</v>
      </c>
      <c r="C2867" s="2062"/>
      <c r="D2867" s="2062"/>
      <c r="E2867" s="2062"/>
      <c r="F2867" s="2062" t="s">
        <v>2073</v>
      </c>
      <c r="G2867" s="2062"/>
      <c r="H2867" s="2062"/>
      <c r="I2867" s="938" t="s">
        <v>2074</v>
      </c>
      <c r="J2867" s="939"/>
      <c r="K2867" s="939"/>
      <c r="L2867" s="939"/>
      <c r="M2867" s="939"/>
      <c r="N2867" s="939"/>
      <c r="O2867" s="939"/>
      <c r="P2867" s="939"/>
      <c r="Q2867" s="940"/>
      <c r="R2867" s="914" t="s">
        <v>2000</v>
      </c>
      <c r="S2867" s="915"/>
      <c r="T2867" s="914" t="s">
        <v>1104</v>
      </c>
      <c r="U2867" s="915"/>
      <c r="V2867" s="914" t="s">
        <v>2001</v>
      </c>
      <c r="W2867" s="915"/>
      <c r="X2867" s="914">
        <v>423900</v>
      </c>
      <c r="Y2867" s="916"/>
      <c r="Z2867" s="915"/>
      <c r="AA2867" s="1712">
        <v>50000</v>
      </c>
      <c r="AB2867" s="1713"/>
      <c r="AC2867" s="1713"/>
      <c r="AD2867" s="1714"/>
      <c r="AE2867" s="1712">
        <v>50000</v>
      </c>
      <c r="AF2867" s="1713"/>
      <c r="AG2867" s="1714"/>
    </row>
    <row r="2868" spans="1:33" s="28" customFormat="1" ht="47.25" customHeight="1" x14ac:dyDescent="0.2">
      <c r="A2868" s="177">
        <v>27</v>
      </c>
      <c r="B2868" s="2061" t="s">
        <v>2075</v>
      </c>
      <c r="C2868" s="2062"/>
      <c r="D2868" s="2062"/>
      <c r="E2868" s="2062"/>
      <c r="F2868" s="2062" t="s">
        <v>2076</v>
      </c>
      <c r="G2868" s="2062"/>
      <c r="H2868" s="2062"/>
      <c r="I2868" s="938" t="s">
        <v>2013</v>
      </c>
      <c r="J2868" s="939"/>
      <c r="K2868" s="939"/>
      <c r="L2868" s="939"/>
      <c r="M2868" s="939"/>
      <c r="N2868" s="939"/>
      <c r="O2868" s="939"/>
      <c r="P2868" s="939"/>
      <c r="Q2868" s="940"/>
      <c r="R2868" s="914" t="s">
        <v>1802</v>
      </c>
      <c r="S2868" s="915"/>
      <c r="T2868" s="914" t="s">
        <v>1282</v>
      </c>
      <c r="U2868" s="915"/>
      <c r="V2868" s="914" t="s">
        <v>2001</v>
      </c>
      <c r="W2868" s="915"/>
      <c r="X2868" s="914">
        <v>423900</v>
      </c>
      <c r="Y2868" s="916"/>
      <c r="Z2868" s="915"/>
      <c r="AA2868" s="1712">
        <v>107734</v>
      </c>
      <c r="AB2868" s="1713"/>
      <c r="AC2868" s="1713"/>
      <c r="AD2868" s="1714"/>
      <c r="AE2868" s="1712">
        <v>107734</v>
      </c>
      <c r="AF2868" s="1713"/>
      <c r="AG2868" s="1714"/>
    </row>
    <row r="2869" spans="1:33" s="28" customFormat="1" ht="47.25" customHeight="1" x14ac:dyDescent="0.2">
      <c r="A2869" s="177">
        <v>28</v>
      </c>
      <c r="B2869" s="2061" t="s">
        <v>2077</v>
      </c>
      <c r="C2869" s="2062"/>
      <c r="D2869" s="2062"/>
      <c r="E2869" s="2062"/>
      <c r="F2869" s="2062" t="s">
        <v>2078</v>
      </c>
      <c r="G2869" s="2062"/>
      <c r="H2869" s="2062"/>
      <c r="I2869" s="938" t="s">
        <v>2079</v>
      </c>
      <c r="J2869" s="939"/>
      <c r="K2869" s="939"/>
      <c r="L2869" s="939"/>
      <c r="M2869" s="939"/>
      <c r="N2869" s="939"/>
      <c r="O2869" s="939"/>
      <c r="P2869" s="939"/>
      <c r="Q2869" s="940"/>
      <c r="R2869" s="914" t="s">
        <v>2023</v>
      </c>
      <c r="S2869" s="915"/>
      <c r="T2869" s="914" t="s">
        <v>1071</v>
      </c>
      <c r="U2869" s="915"/>
      <c r="V2869" s="914" t="s">
        <v>2001</v>
      </c>
      <c r="W2869" s="915"/>
      <c r="X2869" s="914" t="s">
        <v>2080</v>
      </c>
      <c r="Y2869" s="916"/>
      <c r="Z2869" s="915"/>
      <c r="AA2869" s="1712">
        <v>480000</v>
      </c>
      <c r="AB2869" s="1713"/>
      <c r="AC2869" s="1713"/>
      <c r="AD2869" s="1714"/>
      <c r="AE2869" s="1712">
        <v>480000</v>
      </c>
      <c r="AF2869" s="1713"/>
      <c r="AG2869" s="1714"/>
    </row>
    <row r="2870" spans="1:33" s="28" customFormat="1" ht="54.75" customHeight="1" x14ac:dyDescent="0.2">
      <c r="A2870" s="177">
        <v>29</v>
      </c>
      <c r="B2870" s="2061" t="s">
        <v>2081</v>
      </c>
      <c r="C2870" s="2062"/>
      <c r="D2870" s="2062"/>
      <c r="E2870" s="2062"/>
      <c r="F2870" s="2062" t="s">
        <v>2078</v>
      </c>
      <c r="G2870" s="2062"/>
      <c r="H2870" s="2062"/>
      <c r="I2870" s="938" t="s">
        <v>2004</v>
      </c>
      <c r="J2870" s="939"/>
      <c r="K2870" s="939"/>
      <c r="L2870" s="939"/>
      <c r="M2870" s="939"/>
      <c r="N2870" s="939"/>
      <c r="O2870" s="939"/>
      <c r="P2870" s="939"/>
      <c r="Q2870" s="940"/>
      <c r="R2870" s="914" t="s">
        <v>158</v>
      </c>
      <c r="S2870" s="915"/>
      <c r="T2870" s="914" t="s">
        <v>1332</v>
      </c>
      <c r="U2870" s="915"/>
      <c r="V2870" s="914" t="s">
        <v>2001</v>
      </c>
      <c r="W2870" s="915"/>
      <c r="X2870" s="914">
        <v>423900</v>
      </c>
      <c r="Y2870" s="916"/>
      <c r="Z2870" s="915"/>
      <c r="AA2870" s="1712">
        <v>237150</v>
      </c>
      <c r="AB2870" s="1713"/>
      <c r="AC2870" s="1713"/>
      <c r="AD2870" s="1714"/>
      <c r="AE2870" s="1712">
        <v>237150</v>
      </c>
      <c r="AF2870" s="1713"/>
      <c r="AG2870" s="1714"/>
    </row>
    <row r="2871" spans="1:33" s="28" customFormat="1" ht="47.25" customHeight="1" x14ac:dyDescent="0.2">
      <c r="A2871" s="177">
        <v>30</v>
      </c>
      <c r="B2871" s="2061" t="s">
        <v>2082</v>
      </c>
      <c r="C2871" s="2062"/>
      <c r="D2871" s="2062"/>
      <c r="E2871" s="2062"/>
      <c r="F2871" s="2062" t="s">
        <v>2083</v>
      </c>
      <c r="G2871" s="2062"/>
      <c r="H2871" s="2062"/>
      <c r="I2871" s="938" t="s">
        <v>2084</v>
      </c>
      <c r="J2871" s="939"/>
      <c r="K2871" s="939"/>
      <c r="L2871" s="939"/>
      <c r="M2871" s="939"/>
      <c r="N2871" s="939"/>
      <c r="O2871" s="939"/>
      <c r="P2871" s="939"/>
      <c r="Q2871" s="940"/>
      <c r="R2871" s="914" t="s">
        <v>162</v>
      </c>
      <c r="S2871" s="915"/>
      <c r="T2871" s="914" t="s">
        <v>1179</v>
      </c>
      <c r="U2871" s="915"/>
      <c r="V2871" s="914" t="s">
        <v>2001</v>
      </c>
      <c r="W2871" s="915"/>
      <c r="X2871" s="914">
        <v>425200</v>
      </c>
      <c r="Y2871" s="916"/>
      <c r="Z2871" s="915"/>
      <c r="AA2871" s="1712">
        <v>93000</v>
      </c>
      <c r="AB2871" s="1713"/>
      <c r="AC2871" s="1713"/>
      <c r="AD2871" s="1714"/>
      <c r="AE2871" s="1712">
        <v>93000</v>
      </c>
      <c r="AF2871" s="1713"/>
      <c r="AG2871" s="1714"/>
    </row>
    <row r="2872" spans="1:33" s="28" customFormat="1" ht="47.25" customHeight="1" x14ac:dyDescent="0.2">
      <c r="A2872" s="177">
        <v>31</v>
      </c>
      <c r="B2872" s="2061" t="s">
        <v>2085</v>
      </c>
      <c r="C2872" s="2062"/>
      <c r="D2872" s="2062"/>
      <c r="E2872" s="2062"/>
      <c r="F2872" s="2062" t="s">
        <v>2086</v>
      </c>
      <c r="G2872" s="2062"/>
      <c r="H2872" s="2062"/>
      <c r="I2872" s="938" t="s">
        <v>2013</v>
      </c>
      <c r="J2872" s="939"/>
      <c r="K2872" s="939"/>
      <c r="L2872" s="939"/>
      <c r="M2872" s="939"/>
      <c r="N2872" s="939"/>
      <c r="O2872" s="939"/>
      <c r="P2872" s="939"/>
      <c r="Q2872" s="940"/>
      <c r="R2872" s="914" t="s">
        <v>1802</v>
      </c>
      <c r="S2872" s="915"/>
      <c r="T2872" s="914" t="s">
        <v>1282</v>
      </c>
      <c r="U2872" s="915"/>
      <c r="V2872" s="914" t="s">
        <v>2001</v>
      </c>
      <c r="W2872" s="915"/>
      <c r="X2872" s="914">
        <v>423900</v>
      </c>
      <c r="Y2872" s="916"/>
      <c r="Z2872" s="915"/>
      <c r="AA2872" s="1712">
        <v>240000</v>
      </c>
      <c r="AB2872" s="1713"/>
      <c r="AC2872" s="1713"/>
      <c r="AD2872" s="1714"/>
      <c r="AE2872" s="1712">
        <v>240000</v>
      </c>
      <c r="AF2872" s="1713"/>
      <c r="AG2872" s="1714"/>
    </row>
    <row r="2873" spans="1:33" s="28" customFormat="1" ht="56.25" customHeight="1" x14ac:dyDescent="0.2">
      <c r="A2873" s="177">
        <v>32</v>
      </c>
      <c r="B2873" s="2061" t="s">
        <v>2087</v>
      </c>
      <c r="C2873" s="2062"/>
      <c r="D2873" s="2062"/>
      <c r="E2873" s="2062"/>
      <c r="F2873" s="2062" t="s">
        <v>2088</v>
      </c>
      <c r="G2873" s="2062"/>
      <c r="H2873" s="2062"/>
      <c r="I2873" s="938" t="s">
        <v>2004</v>
      </c>
      <c r="J2873" s="939"/>
      <c r="K2873" s="939"/>
      <c r="L2873" s="939"/>
      <c r="M2873" s="939"/>
      <c r="N2873" s="939"/>
      <c r="O2873" s="939"/>
      <c r="P2873" s="939"/>
      <c r="Q2873" s="940"/>
      <c r="R2873" s="914" t="s">
        <v>158</v>
      </c>
      <c r="S2873" s="915"/>
      <c r="T2873" s="914" t="s">
        <v>1332</v>
      </c>
      <c r="U2873" s="915"/>
      <c r="V2873" s="914" t="s">
        <v>2001</v>
      </c>
      <c r="W2873" s="915"/>
      <c r="X2873" s="914">
        <v>423900</v>
      </c>
      <c r="Y2873" s="916"/>
      <c r="Z2873" s="915"/>
      <c r="AA2873" s="1712">
        <v>638950</v>
      </c>
      <c r="AB2873" s="1713"/>
      <c r="AC2873" s="1713"/>
      <c r="AD2873" s="1714"/>
      <c r="AE2873" s="1712">
        <v>638950</v>
      </c>
      <c r="AF2873" s="1713"/>
      <c r="AG2873" s="1714"/>
    </row>
    <row r="2874" spans="1:33" s="28" customFormat="1" ht="47.25" customHeight="1" x14ac:dyDescent="0.2">
      <c r="A2874" s="177">
        <v>33</v>
      </c>
      <c r="B2874" s="893" t="s">
        <v>2089</v>
      </c>
      <c r="C2874" s="894"/>
      <c r="D2874" s="894"/>
      <c r="E2874" s="895"/>
      <c r="F2874" s="893" t="s">
        <v>2090</v>
      </c>
      <c r="G2874" s="894"/>
      <c r="H2874" s="895"/>
      <c r="I2874" s="938" t="s">
        <v>2030</v>
      </c>
      <c r="J2874" s="939"/>
      <c r="K2874" s="939"/>
      <c r="L2874" s="939"/>
      <c r="M2874" s="939"/>
      <c r="N2874" s="939"/>
      <c r="O2874" s="939"/>
      <c r="P2874" s="939"/>
      <c r="Q2874" s="940"/>
      <c r="R2874" s="914" t="s">
        <v>2031</v>
      </c>
      <c r="S2874" s="915"/>
      <c r="T2874" s="914" t="s">
        <v>2032</v>
      </c>
      <c r="U2874" s="915"/>
      <c r="V2874" s="914" t="s">
        <v>2001</v>
      </c>
      <c r="W2874" s="915"/>
      <c r="X2874" s="914" t="s">
        <v>2091</v>
      </c>
      <c r="Y2874" s="916"/>
      <c r="Z2874" s="915"/>
      <c r="AA2874" s="1712">
        <v>8000</v>
      </c>
      <c r="AB2874" s="1713"/>
      <c r="AC2874" s="1713"/>
      <c r="AD2874" s="1714"/>
      <c r="AE2874" s="1712">
        <v>8000</v>
      </c>
      <c r="AF2874" s="1713"/>
      <c r="AG2874" s="1714"/>
    </row>
    <row r="2875" spans="1:33" s="28" customFormat="1" ht="47.25" customHeight="1" x14ac:dyDescent="0.2">
      <c r="A2875" s="177">
        <v>34</v>
      </c>
      <c r="B2875" s="914" t="s">
        <v>2092</v>
      </c>
      <c r="C2875" s="916"/>
      <c r="D2875" s="916"/>
      <c r="E2875" s="915"/>
      <c r="F2875" s="950" t="s">
        <v>2090</v>
      </c>
      <c r="G2875" s="951"/>
      <c r="H2875" s="952"/>
      <c r="I2875" s="938" t="s">
        <v>2070</v>
      </c>
      <c r="J2875" s="939"/>
      <c r="K2875" s="939"/>
      <c r="L2875" s="939"/>
      <c r="M2875" s="939"/>
      <c r="N2875" s="939"/>
      <c r="O2875" s="939"/>
      <c r="P2875" s="939"/>
      <c r="Q2875" s="940"/>
      <c r="R2875" s="914" t="s">
        <v>2071</v>
      </c>
      <c r="S2875" s="915"/>
      <c r="T2875" s="914" t="s">
        <v>1081</v>
      </c>
      <c r="U2875" s="915"/>
      <c r="V2875" s="914" t="s">
        <v>2001</v>
      </c>
      <c r="W2875" s="915"/>
      <c r="X2875" s="914">
        <v>423900</v>
      </c>
      <c r="Y2875" s="916"/>
      <c r="Z2875" s="915"/>
      <c r="AA2875" s="917">
        <v>500000</v>
      </c>
      <c r="AB2875" s="918"/>
      <c r="AC2875" s="918"/>
      <c r="AD2875" s="919"/>
      <c r="AE2875" s="917">
        <v>500000</v>
      </c>
      <c r="AF2875" s="918"/>
      <c r="AG2875" s="919"/>
    </row>
    <row r="2876" spans="1:33" s="28" customFormat="1" ht="57.75" customHeight="1" x14ac:dyDescent="0.2">
      <c r="A2876" s="177">
        <v>35</v>
      </c>
      <c r="B2876" s="914" t="s">
        <v>2093</v>
      </c>
      <c r="C2876" s="916"/>
      <c r="D2876" s="916"/>
      <c r="E2876" s="915"/>
      <c r="F2876" s="950" t="s">
        <v>2094</v>
      </c>
      <c r="G2876" s="951"/>
      <c r="H2876" s="952"/>
      <c r="I2876" s="938" t="s">
        <v>2095</v>
      </c>
      <c r="J2876" s="939"/>
      <c r="K2876" s="939"/>
      <c r="L2876" s="939"/>
      <c r="M2876" s="939"/>
      <c r="N2876" s="939"/>
      <c r="O2876" s="939"/>
      <c r="P2876" s="939"/>
      <c r="Q2876" s="940"/>
      <c r="R2876" s="914" t="s">
        <v>158</v>
      </c>
      <c r="S2876" s="915"/>
      <c r="T2876" s="914" t="s">
        <v>1336</v>
      </c>
      <c r="U2876" s="915"/>
      <c r="V2876" s="914" t="s">
        <v>2001</v>
      </c>
      <c r="W2876" s="915"/>
      <c r="X2876" s="914" t="s">
        <v>2033</v>
      </c>
      <c r="Y2876" s="916"/>
      <c r="Z2876" s="915"/>
      <c r="AA2876" s="917">
        <v>63900</v>
      </c>
      <c r="AB2876" s="918"/>
      <c r="AC2876" s="918"/>
      <c r="AD2876" s="919"/>
      <c r="AE2876" s="917">
        <v>63900</v>
      </c>
      <c r="AF2876" s="918"/>
      <c r="AG2876" s="919"/>
    </row>
    <row r="2877" spans="1:33" s="28" customFormat="1" ht="47.25" customHeight="1" x14ac:dyDescent="0.2">
      <c r="A2877" s="887">
        <v>36</v>
      </c>
      <c r="B2877" s="890" t="s">
        <v>2096</v>
      </c>
      <c r="C2877" s="891"/>
      <c r="D2877" s="891"/>
      <c r="E2877" s="892"/>
      <c r="F2877" s="899" t="s">
        <v>2094</v>
      </c>
      <c r="G2877" s="900"/>
      <c r="H2877" s="901"/>
      <c r="I2877" s="938" t="s">
        <v>2074</v>
      </c>
      <c r="J2877" s="939"/>
      <c r="K2877" s="939"/>
      <c r="L2877" s="939"/>
      <c r="M2877" s="939"/>
      <c r="N2877" s="939"/>
      <c r="O2877" s="939"/>
      <c r="P2877" s="939"/>
      <c r="Q2877" s="940"/>
      <c r="R2877" s="914" t="s">
        <v>2000</v>
      </c>
      <c r="S2877" s="915"/>
      <c r="T2877" s="914" t="s">
        <v>1104</v>
      </c>
      <c r="U2877" s="915"/>
      <c r="V2877" s="914" t="s">
        <v>2001</v>
      </c>
      <c r="W2877" s="915"/>
      <c r="X2877" s="914">
        <v>423900</v>
      </c>
      <c r="Y2877" s="916"/>
      <c r="Z2877" s="915"/>
      <c r="AA2877" s="917">
        <v>130000</v>
      </c>
      <c r="AB2877" s="918"/>
      <c r="AC2877" s="918"/>
      <c r="AD2877" s="919"/>
      <c r="AE2877" s="917">
        <v>130000</v>
      </c>
      <c r="AF2877" s="918"/>
      <c r="AG2877" s="919"/>
    </row>
    <row r="2878" spans="1:33" s="28" customFormat="1" ht="47.25" customHeight="1" x14ac:dyDescent="0.2">
      <c r="A2878" s="889"/>
      <c r="B2878" s="896"/>
      <c r="C2878" s="897"/>
      <c r="D2878" s="897"/>
      <c r="E2878" s="898"/>
      <c r="F2878" s="905"/>
      <c r="G2878" s="906"/>
      <c r="H2878" s="907"/>
      <c r="I2878" s="938" t="s">
        <v>2079</v>
      </c>
      <c r="J2878" s="939"/>
      <c r="K2878" s="939"/>
      <c r="L2878" s="939"/>
      <c r="M2878" s="939"/>
      <c r="N2878" s="939"/>
      <c r="O2878" s="939"/>
      <c r="P2878" s="939"/>
      <c r="Q2878" s="940"/>
      <c r="R2878" s="914" t="s">
        <v>2023</v>
      </c>
      <c r="S2878" s="915"/>
      <c r="T2878" s="914" t="s">
        <v>1071</v>
      </c>
      <c r="U2878" s="915"/>
      <c r="V2878" s="914" t="s">
        <v>2001</v>
      </c>
      <c r="W2878" s="915"/>
      <c r="X2878" s="914" t="s">
        <v>2080</v>
      </c>
      <c r="Y2878" s="916"/>
      <c r="Z2878" s="915"/>
      <c r="AA2878" s="917">
        <v>91500</v>
      </c>
      <c r="AB2878" s="918"/>
      <c r="AC2878" s="918"/>
      <c r="AD2878" s="919"/>
      <c r="AE2878" s="917">
        <v>91500</v>
      </c>
      <c r="AF2878" s="918"/>
      <c r="AG2878" s="919"/>
    </row>
    <row r="2879" spans="1:33" s="28" customFormat="1" ht="47.25" customHeight="1" x14ac:dyDescent="0.2">
      <c r="A2879" s="887">
        <v>37</v>
      </c>
      <c r="B2879" s="890" t="s">
        <v>2097</v>
      </c>
      <c r="C2879" s="891"/>
      <c r="D2879" s="891"/>
      <c r="E2879" s="892"/>
      <c r="F2879" s="899" t="s">
        <v>2098</v>
      </c>
      <c r="G2879" s="900"/>
      <c r="H2879" s="901"/>
      <c r="I2879" s="938" t="s">
        <v>2074</v>
      </c>
      <c r="J2879" s="939"/>
      <c r="K2879" s="939"/>
      <c r="L2879" s="939"/>
      <c r="M2879" s="939"/>
      <c r="N2879" s="939"/>
      <c r="O2879" s="939"/>
      <c r="P2879" s="939"/>
      <c r="Q2879" s="940"/>
      <c r="R2879" s="914" t="s">
        <v>2000</v>
      </c>
      <c r="S2879" s="915"/>
      <c r="T2879" s="914" t="s">
        <v>1104</v>
      </c>
      <c r="U2879" s="915"/>
      <c r="V2879" s="914" t="s">
        <v>2001</v>
      </c>
      <c r="W2879" s="915"/>
      <c r="X2879" s="914">
        <v>423900</v>
      </c>
      <c r="Y2879" s="916"/>
      <c r="Z2879" s="915"/>
      <c r="AA2879" s="917">
        <v>350000</v>
      </c>
      <c r="AB2879" s="918"/>
      <c r="AC2879" s="918"/>
      <c r="AD2879" s="919"/>
      <c r="AE2879" s="917">
        <v>350000</v>
      </c>
      <c r="AF2879" s="918"/>
      <c r="AG2879" s="919"/>
    </row>
    <row r="2880" spans="1:33" s="28" customFormat="1" ht="47.25" customHeight="1" x14ac:dyDescent="0.2">
      <c r="A2880" s="888"/>
      <c r="B2880" s="893"/>
      <c r="C2880" s="894"/>
      <c r="D2880" s="894"/>
      <c r="E2880" s="895"/>
      <c r="F2880" s="902"/>
      <c r="G2880" s="903"/>
      <c r="H2880" s="904"/>
      <c r="I2880" s="911" t="s">
        <v>2060</v>
      </c>
      <c r="J2880" s="912"/>
      <c r="K2880" s="912"/>
      <c r="L2880" s="912"/>
      <c r="M2880" s="912"/>
      <c r="N2880" s="912"/>
      <c r="O2880" s="912"/>
      <c r="P2880" s="912"/>
      <c r="Q2880" s="913"/>
      <c r="R2880" s="914" t="s">
        <v>1443</v>
      </c>
      <c r="S2880" s="915"/>
      <c r="T2880" s="914" t="s">
        <v>1313</v>
      </c>
      <c r="U2880" s="915"/>
      <c r="V2880" s="914" t="s">
        <v>1485</v>
      </c>
      <c r="W2880" s="915"/>
      <c r="X2880" s="914" t="s">
        <v>2099</v>
      </c>
      <c r="Y2880" s="916"/>
      <c r="Z2880" s="915"/>
      <c r="AA2880" s="917">
        <v>100000</v>
      </c>
      <c r="AB2880" s="918"/>
      <c r="AC2880" s="918"/>
      <c r="AD2880" s="919"/>
      <c r="AE2880" s="917">
        <v>100000</v>
      </c>
      <c r="AF2880" s="918"/>
      <c r="AG2880" s="919"/>
    </row>
    <row r="2881" spans="1:33" s="28" customFormat="1" ht="62.25" customHeight="1" x14ac:dyDescent="0.2">
      <c r="A2881" s="889"/>
      <c r="B2881" s="896"/>
      <c r="C2881" s="897"/>
      <c r="D2881" s="897"/>
      <c r="E2881" s="898"/>
      <c r="F2881" s="905"/>
      <c r="G2881" s="906"/>
      <c r="H2881" s="907"/>
      <c r="I2881" s="938" t="s">
        <v>2004</v>
      </c>
      <c r="J2881" s="939"/>
      <c r="K2881" s="939"/>
      <c r="L2881" s="939"/>
      <c r="M2881" s="939"/>
      <c r="N2881" s="939"/>
      <c r="O2881" s="939"/>
      <c r="P2881" s="939"/>
      <c r="Q2881" s="940"/>
      <c r="R2881" s="914" t="s">
        <v>158</v>
      </c>
      <c r="S2881" s="915"/>
      <c r="T2881" s="914" t="s">
        <v>1332</v>
      </c>
      <c r="U2881" s="915"/>
      <c r="V2881" s="914" t="s">
        <v>2001</v>
      </c>
      <c r="W2881" s="915"/>
      <c r="X2881" s="914">
        <v>423900</v>
      </c>
      <c r="Y2881" s="916"/>
      <c r="Z2881" s="915"/>
      <c r="AA2881" s="917">
        <v>237150</v>
      </c>
      <c r="AB2881" s="918"/>
      <c r="AC2881" s="918"/>
      <c r="AD2881" s="919"/>
      <c r="AE2881" s="917">
        <v>237150</v>
      </c>
      <c r="AF2881" s="918"/>
      <c r="AG2881" s="919"/>
    </row>
    <row r="2882" spans="1:33" s="28" customFormat="1" ht="60.75" customHeight="1" x14ac:dyDescent="0.2">
      <c r="A2882" s="177">
        <v>38</v>
      </c>
      <c r="B2882" s="914" t="s">
        <v>2100</v>
      </c>
      <c r="C2882" s="916"/>
      <c r="D2882" s="916"/>
      <c r="E2882" s="915"/>
      <c r="F2882" s="950" t="s">
        <v>2101</v>
      </c>
      <c r="G2882" s="951"/>
      <c r="H2882" s="952"/>
      <c r="I2882" s="911" t="s">
        <v>2102</v>
      </c>
      <c r="J2882" s="912"/>
      <c r="K2882" s="912"/>
      <c r="L2882" s="912"/>
      <c r="M2882" s="912"/>
      <c r="N2882" s="912"/>
      <c r="O2882" s="912"/>
      <c r="P2882" s="912"/>
      <c r="Q2882" s="913"/>
      <c r="R2882" s="914" t="s">
        <v>162</v>
      </c>
      <c r="S2882" s="915"/>
      <c r="T2882" s="914" t="s">
        <v>2103</v>
      </c>
      <c r="U2882" s="915"/>
      <c r="V2882" s="914" t="s">
        <v>2001</v>
      </c>
      <c r="W2882" s="915"/>
      <c r="X2882" s="914" t="s">
        <v>2104</v>
      </c>
      <c r="Y2882" s="916"/>
      <c r="Z2882" s="915"/>
      <c r="AA2882" s="917">
        <v>200000</v>
      </c>
      <c r="AB2882" s="918"/>
      <c r="AC2882" s="918"/>
      <c r="AD2882" s="919"/>
      <c r="AE2882" s="917">
        <v>200000</v>
      </c>
      <c r="AF2882" s="918"/>
      <c r="AG2882" s="919"/>
    </row>
    <row r="2883" spans="1:33" s="28" customFormat="1" ht="74.25" customHeight="1" x14ac:dyDescent="0.2">
      <c r="A2883" s="177">
        <v>39</v>
      </c>
      <c r="B2883" s="914" t="s">
        <v>2105</v>
      </c>
      <c r="C2883" s="916"/>
      <c r="D2883" s="916"/>
      <c r="E2883" s="915"/>
      <c r="F2883" s="950" t="s">
        <v>2106</v>
      </c>
      <c r="G2883" s="951"/>
      <c r="H2883" s="952"/>
      <c r="I2883" s="911" t="s">
        <v>2107</v>
      </c>
      <c r="J2883" s="912"/>
      <c r="K2883" s="912"/>
      <c r="L2883" s="912"/>
      <c r="M2883" s="912"/>
      <c r="N2883" s="912"/>
      <c r="O2883" s="912"/>
      <c r="P2883" s="912"/>
      <c r="Q2883" s="913"/>
      <c r="R2883" s="914" t="s">
        <v>688</v>
      </c>
      <c r="S2883" s="915"/>
      <c r="T2883" s="914" t="s">
        <v>1291</v>
      </c>
      <c r="U2883" s="915"/>
      <c r="V2883" s="914" t="s">
        <v>2001</v>
      </c>
      <c r="W2883" s="915"/>
      <c r="X2883" s="914" t="s">
        <v>2040</v>
      </c>
      <c r="Y2883" s="916"/>
      <c r="Z2883" s="915"/>
      <c r="AA2883" s="917">
        <v>1401721.44</v>
      </c>
      <c r="AB2883" s="918"/>
      <c r="AC2883" s="918"/>
      <c r="AD2883" s="919"/>
      <c r="AE2883" s="917">
        <v>1401721.44</v>
      </c>
      <c r="AF2883" s="918"/>
      <c r="AG2883" s="919"/>
    </row>
    <row r="2884" spans="1:33" s="28" customFormat="1" ht="47.25" customHeight="1" x14ac:dyDescent="0.2">
      <c r="A2884" s="177">
        <v>40</v>
      </c>
      <c r="B2884" s="914" t="s">
        <v>2108</v>
      </c>
      <c r="C2884" s="916"/>
      <c r="D2884" s="916"/>
      <c r="E2884" s="915"/>
      <c r="F2884" s="950" t="s">
        <v>2109</v>
      </c>
      <c r="G2884" s="951"/>
      <c r="H2884" s="952"/>
      <c r="I2884" s="911" t="s">
        <v>2060</v>
      </c>
      <c r="J2884" s="912"/>
      <c r="K2884" s="912"/>
      <c r="L2884" s="912"/>
      <c r="M2884" s="912"/>
      <c r="N2884" s="912"/>
      <c r="O2884" s="912"/>
      <c r="P2884" s="912"/>
      <c r="Q2884" s="913"/>
      <c r="R2884" s="914" t="s">
        <v>1443</v>
      </c>
      <c r="S2884" s="915"/>
      <c r="T2884" s="914" t="s">
        <v>1313</v>
      </c>
      <c r="U2884" s="915"/>
      <c r="V2884" s="914" t="s">
        <v>1485</v>
      </c>
      <c r="W2884" s="915"/>
      <c r="X2884" s="914" t="s">
        <v>2099</v>
      </c>
      <c r="Y2884" s="916"/>
      <c r="Z2884" s="915"/>
      <c r="AA2884" s="917">
        <v>100000</v>
      </c>
      <c r="AB2884" s="918"/>
      <c r="AC2884" s="918"/>
      <c r="AD2884" s="919"/>
      <c r="AE2884" s="917">
        <v>100000</v>
      </c>
      <c r="AF2884" s="918"/>
      <c r="AG2884" s="919"/>
    </row>
    <row r="2885" spans="1:33" s="28" customFormat="1" ht="47.25" customHeight="1" x14ac:dyDescent="0.2">
      <c r="A2885" s="177">
        <v>41</v>
      </c>
      <c r="B2885" s="914" t="s">
        <v>2110</v>
      </c>
      <c r="C2885" s="916"/>
      <c r="D2885" s="916"/>
      <c r="E2885" s="915"/>
      <c r="F2885" s="950" t="s">
        <v>2111</v>
      </c>
      <c r="G2885" s="951"/>
      <c r="H2885" s="952"/>
      <c r="I2885" s="911" t="s">
        <v>2112</v>
      </c>
      <c r="J2885" s="912"/>
      <c r="K2885" s="912"/>
      <c r="L2885" s="912"/>
      <c r="M2885" s="912"/>
      <c r="N2885" s="912"/>
      <c r="O2885" s="912"/>
      <c r="P2885" s="912"/>
      <c r="Q2885" s="913"/>
      <c r="R2885" s="914" t="s">
        <v>2057</v>
      </c>
      <c r="S2885" s="915"/>
      <c r="T2885" s="914" t="s">
        <v>1349</v>
      </c>
      <c r="U2885" s="915"/>
      <c r="V2885" s="914" t="s">
        <v>2001</v>
      </c>
      <c r="W2885" s="915"/>
      <c r="X2885" s="914" t="s">
        <v>2113</v>
      </c>
      <c r="Y2885" s="916"/>
      <c r="Z2885" s="915"/>
      <c r="AA2885" s="917">
        <v>1960000</v>
      </c>
      <c r="AB2885" s="918"/>
      <c r="AC2885" s="918"/>
      <c r="AD2885" s="919"/>
      <c r="AE2885" s="917">
        <v>1960000</v>
      </c>
      <c r="AF2885" s="918"/>
      <c r="AG2885" s="919"/>
    </row>
    <row r="2886" spans="1:33" s="28" customFormat="1" ht="47.25" customHeight="1" x14ac:dyDescent="0.2">
      <c r="A2886" s="887">
        <v>42</v>
      </c>
      <c r="B2886" s="890" t="s">
        <v>2110</v>
      </c>
      <c r="C2886" s="891"/>
      <c r="D2886" s="891"/>
      <c r="E2886" s="892"/>
      <c r="F2886" s="899" t="s">
        <v>2114</v>
      </c>
      <c r="G2886" s="900"/>
      <c r="H2886" s="901"/>
      <c r="I2886" s="911" t="s">
        <v>2112</v>
      </c>
      <c r="J2886" s="912"/>
      <c r="K2886" s="912"/>
      <c r="L2886" s="912"/>
      <c r="M2886" s="912"/>
      <c r="N2886" s="912"/>
      <c r="O2886" s="912"/>
      <c r="P2886" s="912"/>
      <c r="Q2886" s="913"/>
      <c r="R2886" s="914" t="s">
        <v>2057</v>
      </c>
      <c r="S2886" s="915"/>
      <c r="T2886" s="914" t="s">
        <v>1349</v>
      </c>
      <c r="U2886" s="915"/>
      <c r="V2886" s="914" t="s">
        <v>2001</v>
      </c>
      <c r="W2886" s="915"/>
      <c r="X2886" s="914" t="s">
        <v>2113</v>
      </c>
      <c r="Y2886" s="916"/>
      <c r="Z2886" s="915"/>
      <c r="AA2886" s="917">
        <v>12000</v>
      </c>
      <c r="AB2886" s="918"/>
      <c r="AC2886" s="918"/>
      <c r="AD2886" s="919"/>
      <c r="AE2886" s="917">
        <v>12000</v>
      </c>
      <c r="AF2886" s="918"/>
      <c r="AG2886" s="919"/>
    </row>
    <row r="2887" spans="1:33" s="28" customFormat="1" ht="47.25" customHeight="1" x14ac:dyDescent="0.2">
      <c r="A2887" s="889"/>
      <c r="B2887" s="896"/>
      <c r="C2887" s="897"/>
      <c r="D2887" s="897"/>
      <c r="E2887" s="898"/>
      <c r="F2887" s="905"/>
      <c r="G2887" s="906"/>
      <c r="H2887" s="907"/>
      <c r="I2887" s="911" t="s">
        <v>2112</v>
      </c>
      <c r="J2887" s="912"/>
      <c r="K2887" s="912"/>
      <c r="L2887" s="912"/>
      <c r="M2887" s="912"/>
      <c r="N2887" s="912"/>
      <c r="O2887" s="912"/>
      <c r="P2887" s="912"/>
      <c r="Q2887" s="913"/>
      <c r="R2887" s="914" t="s">
        <v>2057</v>
      </c>
      <c r="S2887" s="915"/>
      <c r="T2887" s="914" t="s">
        <v>1140</v>
      </c>
      <c r="U2887" s="915"/>
      <c r="V2887" s="914" t="s">
        <v>2001</v>
      </c>
      <c r="W2887" s="915"/>
      <c r="X2887" s="914" t="s">
        <v>2115</v>
      </c>
      <c r="Y2887" s="916"/>
      <c r="Z2887" s="915"/>
      <c r="AA2887" s="917">
        <v>5000</v>
      </c>
      <c r="AB2887" s="918"/>
      <c r="AC2887" s="918"/>
      <c r="AD2887" s="919"/>
      <c r="AE2887" s="917">
        <v>5000</v>
      </c>
      <c r="AF2887" s="918"/>
      <c r="AG2887" s="919"/>
    </row>
    <row r="2888" spans="1:33" s="28" customFormat="1" ht="47.25" customHeight="1" x14ac:dyDescent="0.2">
      <c r="A2888" s="177">
        <v>43</v>
      </c>
      <c r="B2888" s="920" t="s">
        <v>2116</v>
      </c>
      <c r="C2888" s="921"/>
      <c r="D2888" s="921"/>
      <c r="E2888" s="922"/>
      <c r="F2888" s="923" t="s">
        <v>2117</v>
      </c>
      <c r="G2888" s="924"/>
      <c r="H2888" s="925"/>
      <c r="I2888" s="926" t="s">
        <v>2118</v>
      </c>
      <c r="J2888" s="927"/>
      <c r="K2888" s="927"/>
      <c r="L2888" s="927"/>
      <c r="M2888" s="927"/>
      <c r="N2888" s="927"/>
      <c r="O2888" s="927"/>
      <c r="P2888" s="927"/>
      <c r="Q2888" s="928"/>
      <c r="R2888" s="920" t="s">
        <v>2119</v>
      </c>
      <c r="S2888" s="922"/>
      <c r="T2888" s="920" t="s">
        <v>1056</v>
      </c>
      <c r="U2888" s="922"/>
      <c r="V2888" s="920" t="s">
        <v>2001</v>
      </c>
      <c r="W2888" s="922"/>
      <c r="X2888" s="920" t="s">
        <v>2120</v>
      </c>
      <c r="Y2888" s="921"/>
      <c r="Z2888" s="922"/>
      <c r="AA2888" s="929">
        <v>1800000</v>
      </c>
      <c r="AB2888" s="930"/>
      <c r="AC2888" s="930"/>
      <c r="AD2888" s="931"/>
      <c r="AE2888" s="929">
        <v>1800000</v>
      </c>
      <c r="AF2888" s="930"/>
      <c r="AG2888" s="931"/>
    </row>
    <row r="2889" spans="1:33" s="28" customFormat="1" ht="47.25" customHeight="1" x14ac:dyDescent="0.2">
      <c r="A2889" s="887">
        <v>44</v>
      </c>
      <c r="B2889" s="890" t="s">
        <v>2121</v>
      </c>
      <c r="C2889" s="891"/>
      <c r="D2889" s="891"/>
      <c r="E2889" s="892"/>
      <c r="F2889" s="899" t="s">
        <v>2117</v>
      </c>
      <c r="G2889" s="900"/>
      <c r="H2889" s="901"/>
      <c r="I2889" s="911" t="s">
        <v>2122</v>
      </c>
      <c r="J2889" s="912"/>
      <c r="K2889" s="912"/>
      <c r="L2889" s="912"/>
      <c r="M2889" s="912"/>
      <c r="N2889" s="912"/>
      <c r="O2889" s="912"/>
      <c r="P2889" s="912"/>
      <c r="Q2889" s="913"/>
      <c r="R2889" s="914" t="s">
        <v>162</v>
      </c>
      <c r="S2889" s="915"/>
      <c r="T2889" s="914" t="s">
        <v>1177</v>
      </c>
      <c r="U2889" s="915"/>
      <c r="V2889" s="914" t="s">
        <v>2001</v>
      </c>
      <c r="W2889" s="915"/>
      <c r="X2889" s="914" t="s">
        <v>2123</v>
      </c>
      <c r="Y2889" s="916"/>
      <c r="Z2889" s="915"/>
      <c r="AA2889" s="917">
        <v>900000</v>
      </c>
      <c r="AB2889" s="918"/>
      <c r="AC2889" s="918"/>
      <c r="AD2889" s="919"/>
      <c r="AE2889" s="917">
        <v>900000</v>
      </c>
      <c r="AF2889" s="918"/>
      <c r="AG2889" s="919"/>
    </row>
    <row r="2890" spans="1:33" s="28" customFormat="1" ht="47.25" customHeight="1" x14ac:dyDescent="0.2">
      <c r="A2890" s="888"/>
      <c r="B2890" s="893"/>
      <c r="C2890" s="894"/>
      <c r="D2890" s="894"/>
      <c r="E2890" s="895"/>
      <c r="F2890" s="902"/>
      <c r="G2890" s="903"/>
      <c r="H2890" s="904"/>
      <c r="I2890" s="911" t="s">
        <v>2122</v>
      </c>
      <c r="J2890" s="912"/>
      <c r="K2890" s="912"/>
      <c r="L2890" s="912"/>
      <c r="M2890" s="912"/>
      <c r="N2890" s="912"/>
      <c r="O2890" s="912"/>
      <c r="P2890" s="912"/>
      <c r="Q2890" s="913"/>
      <c r="R2890" s="914" t="s">
        <v>162</v>
      </c>
      <c r="S2890" s="915"/>
      <c r="T2890" s="914" t="s">
        <v>1178</v>
      </c>
      <c r="U2890" s="915"/>
      <c r="V2890" s="914" t="s">
        <v>2001</v>
      </c>
      <c r="W2890" s="915"/>
      <c r="X2890" s="914" t="s">
        <v>2124</v>
      </c>
      <c r="Y2890" s="916"/>
      <c r="Z2890" s="915"/>
      <c r="AA2890" s="917">
        <v>100000</v>
      </c>
      <c r="AB2890" s="918"/>
      <c r="AC2890" s="918"/>
      <c r="AD2890" s="919"/>
      <c r="AE2890" s="917">
        <v>100000</v>
      </c>
      <c r="AF2890" s="918"/>
      <c r="AG2890" s="919"/>
    </row>
    <row r="2891" spans="1:33" s="28" customFormat="1" ht="47.25" customHeight="1" x14ac:dyDescent="0.2">
      <c r="A2891" s="888"/>
      <c r="B2891" s="893"/>
      <c r="C2891" s="894"/>
      <c r="D2891" s="894"/>
      <c r="E2891" s="895"/>
      <c r="F2891" s="902"/>
      <c r="G2891" s="903"/>
      <c r="H2891" s="904"/>
      <c r="I2891" s="911" t="s">
        <v>2122</v>
      </c>
      <c r="J2891" s="912"/>
      <c r="K2891" s="912"/>
      <c r="L2891" s="912"/>
      <c r="M2891" s="912"/>
      <c r="N2891" s="912"/>
      <c r="O2891" s="912"/>
      <c r="P2891" s="912"/>
      <c r="Q2891" s="913"/>
      <c r="R2891" s="914" t="s">
        <v>162</v>
      </c>
      <c r="S2891" s="915"/>
      <c r="T2891" s="914" t="s">
        <v>1179</v>
      </c>
      <c r="U2891" s="915"/>
      <c r="V2891" s="914" t="s">
        <v>2001</v>
      </c>
      <c r="W2891" s="915"/>
      <c r="X2891" s="914" t="s">
        <v>2125</v>
      </c>
      <c r="Y2891" s="916"/>
      <c r="Z2891" s="915"/>
      <c r="AA2891" s="917">
        <v>100000</v>
      </c>
      <c r="AB2891" s="918"/>
      <c r="AC2891" s="918"/>
      <c r="AD2891" s="919"/>
      <c r="AE2891" s="917">
        <v>100000</v>
      </c>
      <c r="AF2891" s="918"/>
      <c r="AG2891" s="919"/>
    </row>
    <row r="2892" spans="1:33" s="28" customFormat="1" ht="47.25" customHeight="1" x14ac:dyDescent="0.2">
      <c r="A2892" s="889"/>
      <c r="B2892" s="896"/>
      <c r="C2892" s="897"/>
      <c r="D2892" s="897"/>
      <c r="E2892" s="898"/>
      <c r="F2892" s="905"/>
      <c r="G2892" s="906"/>
      <c r="H2892" s="907"/>
      <c r="I2892" s="911" t="s">
        <v>2122</v>
      </c>
      <c r="J2892" s="912"/>
      <c r="K2892" s="912"/>
      <c r="L2892" s="912"/>
      <c r="M2892" s="912"/>
      <c r="N2892" s="912"/>
      <c r="O2892" s="912"/>
      <c r="P2892" s="912"/>
      <c r="Q2892" s="913"/>
      <c r="R2892" s="914" t="s">
        <v>162</v>
      </c>
      <c r="S2892" s="915"/>
      <c r="T2892" s="914" t="s">
        <v>1180</v>
      </c>
      <c r="U2892" s="915"/>
      <c r="V2892" s="914" t="s">
        <v>2001</v>
      </c>
      <c r="W2892" s="915"/>
      <c r="X2892" s="914" t="s">
        <v>2126</v>
      </c>
      <c r="Y2892" s="916"/>
      <c r="Z2892" s="915"/>
      <c r="AA2892" s="917">
        <v>100000</v>
      </c>
      <c r="AB2892" s="918"/>
      <c r="AC2892" s="918"/>
      <c r="AD2892" s="919"/>
      <c r="AE2892" s="917">
        <v>100000</v>
      </c>
      <c r="AF2892" s="918"/>
      <c r="AG2892" s="919"/>
    </row>
    <row r="2893" spans="1:33" s="28" customFormat="1" ht="47.25" customHeight="1" x14ac:dyDescent="0.2">
      <c r="A2893" s="177">
        <v>45</v>
      </c>
      <c r="B2893" s="914" t="s">
        <v>2127</v>
      </c>
      <c r="C2893" s="916"/>
      <c r="D2893" s="916"/>
      <c r="E2893" s="915"/>
      <c r="F2893" s="950" t="s">
        <v>2128</v>
      </c>
      <c r="G2893" s="951"/>
      <c r="H2893" s="952"/>
      <c r="I2893" s="911" t="s">
        <v>2060</v>
      </c>
      <c r="J2893" s="912"/>
      <c r="K2893" s="912"/>
      <c r="L2893" s="912"/>
      <c r="M2893" s="912"/>
      <c r="N2893" s="912"/>
      <c r="O2893" s="912"/>
      <c r="P2893" s="912"/>
      <c r="Q2893" s="913"/>
      <c r="R2893" s="914" t="s">
        <v>1443</v>
      </c>
      <c r="S2893" s="915"/>
      <c r="T2893" s="914" t="s">
        <v>1313</v>
      </c>
      <c r="U2893" s="915"/>
      <c r="V2893" s="914" t="s">
        <v>1485</v>
      </c>
      <c r="W2893" s="915"/>
      <c r="X2893" s="914" t="s">
        <v>2129</v>
      </c>
      <c r="Y2893" s="916"/>
      <c r="Z2893" s="915"/>
      <c r="AA2893" s="917">
        <v>100000</v>
      </c>
      <c r="AB2893" s="918"/>
      <c r="AC2893" s="918"/>
      <c r="AD2893" s="919"/>
      <c r="AE2893" s="917">
        <v>100000</v>
      </c>
      <c r="AF2893" s="918"/>
      <c r="AG2893" s="919"/>
    </row>
    <row r="2894" spans="1:33" s="28" customFormat="1" ht="47.25" customHeight="1" x14ac:dyDescent="0.2">
      <c r="A2894" s="177">
        <v>46</v>
      </c>
      <c r="B2894" s="914" t="s">
        <v>2130</v>
      </c>
      <c r="C2894" s="916"/>
      <c r="D2894" s="916"/>
      <c r="E2894" s="915"/>
      <c r="F2894" s="950" t="s">
        <v>2131</v>
      </c>
      <c r="G2894" s="951"/>
      <c r="H2894" s="952"/>
      <c r="I2894" s="911" t="s">
        <v>2060</v>
      </c>
      <c r="J2894" s="912"/>
      <c r="K2894" s="912"/>
      <c r="L2894" s="912"/>
      <c r="M2894" s="912"/>
      <c r="N2894" s="912"/>
      <c r="O2894" s="912"/>
      <c r="P2894" s="912"/>
      <c r="Q2894" s="913"/>
      <c r="R2894" s="914" t="s">
        <v>1443</v>
      </c>
      <c r="S2894" s="915"/>
      <c r="T2894" s="914" t="s">
        <v>1313</v>
      </c>
      <c r="U2894" s="915"/>
      <c r="V2894" s="914" t="s">
        <v>1485</v>
      </c>
      <c r="W2894" s="915"/>
      <c r="X2894" s="914" t="s">
        <v>2129</v>
      </c>
      <c r="Y2894" s="916"/>
      <c r="Z2894" s="915"/>
      <c r="AA2894" s="917">
        <v>150000</v>
      </c>
      <c r="AB2894" s="918"/>
      <c r="AC2894" s="918"/>
      <c r="AD2894" s="919"/>
      <c r="AE2894" s="917">
        <v>150000</v>
      </c>
      <c r="AF2894" s="918"/>
      <c r="AG2894" s="919"/>
    </row>
    <row r="2895" spans="1:33" s="28" customFormat="1" ht="47.25" customHeight="1" x14ac:dyDescent="0.2">
      <c r="A2895" s="177">
        <v>47</v>
      </c>
      <c r="B2895" s="914" t="s">
        <v>2132</v>
      </c>
      <c r="C2895" s="916"/>
      <c r="D2895" s="916"/>
      <c r="E2895" s="915"/>
      <c r="F2895" s="950" t="s">
        <v>2131</v>
      </c>
      <c r="G2895" s="951"/>
      <c r="H2895" s="952"/>
      <c r="I2895" s="911" t="s">
        <v>2133</v>
      </c>
      <c r="J2895" s="912"/>
      <c r="K2895" s="912"/>
      <c r="L2895" s="912"/>
      <c r="M2895" s="912"/>
      <c r="N2895" s="912"/>
      <c r="O2895" s="912"/>
      <c r="P2895" s="912"/>
      <c r="Q2895" s="913"/>
      <c r="R2895" s="914" t="s">
        <v>1666</v>
      </c>
      <c r="S2895" s="915"/>
      <c r="T2895" s="914" t="s">
        <v>1154</v>
      </c>
      <c r="U2895" s="915"/>
      <c r="V2895" s="914" t="s">
        <v>2001</v>
      </c>
      <c r="W2895" s="915"/>
      <c r="X2895" s="914" t="s">
        <v>2124</v>
      </c>
      <c r="Y2895" s="916"/>
      <c r="Z2895" s="915"/>
      <c r="AA2895" s="917">
        <v>30000</v>
      </c>
      <c r="AB2895" s="918"/>
      <c r="AC2895" s="918"/>
      <c r="AD2895" s="919"/>
      <c r="AE2895" s="917">
        <v>30000</v>
      </c>
      <c r="AF2895" s="918"/>
      <c r="AG2895" s="919"/>
    </row>
    <row r="2896" spans="1:33" s="28" customFormat="1" ht="47.25" customHeight="1" x14ac:dyDescent="0.2">
      <c r="A2896" s="177">
        <v>48</v>
      </c>
      <c r="B2896" s="914" t="s">
        <v>2134</v>
      </c>
      <c r="C2896" s="916"/>
      <c r="D2896" s="916"/>
      <c r="E2896" s="915"/>
      <c r="F2896" s="950" t="s">
        <v>2135</v>
      </c>
      <c r="G2896" s="951"/>
      <c r="H2896" s="952"/>
      <c r="I2896" s="911" t="s">
        <v>2136</v>
      </c>
      <c r="J2896" s="912"/>
      <c r="K2896" s="912"/>
      <c r="L2896" s="912"/>
      <c r="M2896" s="912"/>
      <c r="N2896" s="912"/>
      <c r="O2896" s="912"/>
      <c r="P2896" s="912"/>
      <c r="Q2896" s="913"/>
      <c r="R2896" s="914" t="s">
        <v>2000</v>
      </c>
      <c r="S2896" s="915"/>
      <c r="T2896" s="914" t="s">
        <v>1104</v>
      </c>
      <c r="U2896" s="915"/>
      <c r="V2896" s="914" t="s">
        <v>2001</v>
      </c>
      <c r="W2896" s="915"/>
      <c r="X2896" s="914" t="s">
        <v>2137</v>
      </c>
      <c r="Y2896" s="916"/>
      <c r="Z2896" s="915"/>
      <c r="AA2896" s="917">
        <v>130000</v>
      </c>
      <c r="AB2896" s="918"/>
      <c r="AC2896" s="918"/>
      <c r="AD2896" s="919"/>
      <c r="AE2896" s="917">
        <v>130000</v>
      </c>
      <c r="AF2896" s="918"/>
      <c r="AG2896" s="919"/>
    </row>
    <row r="2897" spans="1:33" s="28" customFormat="1" ht="47.25" customHeight="1" x14ac:dyDescent="0.2">
      <c r="A2897" s="887">
        <v>49</v>
      </c>
      <c r="B2897" s="890" t="s">
        <v>2138</v>
      </c>
      <c r="C2897" s="891"/>
      <c r="D2897" s="891"/>
      <c r="E2897" s="892"/>
      <c r="F2897" s="899" t="s">
        <v>2139</v>
      </c>
      <c r="G2897" s="900"/>
      <c r="H2897" s="901"/>
      <c r="I2897" s="911" t="s">
        <v>2140</v>
      </c>
      <c r="J2897" s="912"/>
      <c r="K2897" s="912"/>
      <c r="L2897" s="912"/>
      <c r="M2897" s="912"/>
      <c r="N2897" s="912"/>
      <c r="O2897" s="912"/>
      <c r="P2897" s="912"/>
      <c r="Q2897" s="913"/>
      <c r="R2897" s="914" t="s">
        <v>2000</v>
      </c>
      <c r="S2897" s="915"/>
      <c r="T2897" s="914" t="s">
        <v>2141</v>
      </c>
      <c r="U2897" s="915"/>
      <c r="V2897" s="914" t="s">
        <v>2001</v>
      </c>
      <c r="W2897" s="915"/>
      <c r="X2897" s="914" t="s">
        <v>2142</v>
      </c>
      <c r="Y2897" s="916"/>
      <c r="Z2897" s="915"/>
      <c r="AA2897" s="917">
        <v>396506.4</v>
      </c>
      <c r="AB2897" s="918"/>
      <c r="AC2897" s="918"/>
      <c r="AD2897" s="919"/>
      <c r="AE2897" s="917">
        <v>396506.4</v>
      </c>
      <c r="AF2897" s="918"/>
      <c r="AG2897" s="919"/>
    </row>
    <row r="2898" spans="1:33" s="28" customFormat="1" ht="47.25" customHeight="1" x14ac:dyDescent="0.2">
      <c r="A2898" s="888"/>
      <c r="B2898" s="893"/>
      <c r="C2898" s="894"/>
      <c r="D2898" s="894"/>
      <c r="E2898" s="895"/>
      <c r="F2898" s="902"/>
      <c r="G2898" s="903"/>
      <c r="H2898" s="904"/>
      <c r="I2898" s="911" t="s">
        <v>2133</v>
      </c>
      <c r="J2898" s="912"/>
      <c r="K2898" s="912"/>
      <c r="L2898" s="912"/>
      <c r="M2898" s="912"/>
      <c r="N2898" s="912"/>
      <c r="O2898" s="912"/>
      <c r="P2898" s="912"/>
      <c r="Q2898" s="913"/>
      <c r="R2898" s="914" t="s">
        <v>1666</v>
      </c>
      <c r="S2898" s="915"/>
      <c r="T2898" s="914" t="s">
        <v>1153</v>
      </c>
      <c r="U2898" s="915"/>
      <c r="V2898" s="914" t="s">
        <v>2001</v>
      </c>
      <c r="W2898" s="915"/>
      <c r="X2898" s="914" t="s">
        <v>2143</v>
      </c>
      <c r="Y2898" s="916"/>
      <c r="Z2898" s="915"/>
      <c r="AA2898" s="917">
        <v>13000</v>
      </c>
      <c r="AB2898" s="918"/>
      <c r="AC2898" s="918"/>
      <c r="AD2898" s="919"/>
      <c r="AE2898" s="917">
        <v>13000</v>
      </c>
      <c r="AF2898" s="918"/>
      <c r="AG2898" s="919"/>
    </row>
    <row r="2899" spans="1:33" s="28" customFormat="1" ht="47.25" customHeight="1" x14ac:dyDescent="0.2">
      <c r="A2899" s="889"/>
      <c r="B2899" s="896"/>
      <c r="C2899" s="897"/>
      <c r="D2899" s="897"/>
      <c r="E2899" s="898"/>
      <c r="F2899" s="905"/>
      <c r="G2899" s="906"/>
      <c r="H2899" s="907"/>
      <c r="I2899" s="911" t="s">
        <v>2122</v>
      </c>
      <c r="J2899" s="912"/>
      <c r="K2899" s="912"/>
      <c r="L2899" s="912"/>
      <c r="M2899" s="912"/>
      <c r="N2899" s="912"/>
      <c r="O2899" s="912"/>
      <c r="P2899" s="912"/>
      <c r="Q2899" s="913"/>
      <c r="R2899" s="914" t="s">
        <v>162</v>
      </c>
      <c r="S2899" s="915"/>
      <c r="T2899" s="914" t="s">
        <v>1175</v>
      </c>
      <c r="U2899" s="915"/>
      <c r="V2899" s="914" t="s">
        <v>2001</v>
      </c>
      <c r="W2899" s="915"/>
      <c r="X2899" s="914" t="s">
        <v>2144</v>
      </c>
      <c r="Y2899" s="916"/>
      <c r="Z2899" s="915"/>
      <c r="AA2899" s="917">
        <v>25000</v>
      </c>
      <c r="AB2899" s="918"/>
      <c r="AC2899" s="918"/>
      <c r="AD2899" s="919"/>
      <c r="AE2899" s="917">
        <v>25000</v>
      </c>
      <c r="AF2899" s="918"/>
      <c r="AG2899" s="919"/>
    </row>
    <row r="2900" spans="1:33" s="28" customFormat="1" ht="47.25" customHeight="1" x14ac:dyDescent="0.2">
      <c r="A2900" s="887">
        <v>50</v>
      </c>
      <c r="B2900" s="890" t="s">
        <v>2145</v>
      </c>
      <c r="C2900" s="891"/>
      <c r="D2900" s="891"/>
      <c r="E2900" s="892"/>
      <c r="F2900" s="899" t="s">
        <v>2146</v>
      </c>
      <c r="G2900" s="900"/>
      <c r="H2900" s="901"/>
      <c r="I2900" s="911" t="s">
        <v>2122</v>
      </c>
      <c r="J2900" s="912"/>
      <c r="K2900" s="912"/>
      <c r="L2900" s="912"/>
      <c r="M2900" s="912"/>
      <c r="N2900" s="912"/>
      <c r="O2900" s="912"/>
      <c r="P2900" s="912"/>
      <c r="Q2900" s="913"/>
      <c r="R2900" s="914" t="s">
        <v>162</v>
      </c>
      <c r="S2900" s="915"/>
      <c r="T2900" s="914" t="s">
        <v>1177</v>
      </c>
      <c r="U2900" s="915"/>
      <c r="V2900" s="914" t="s">
        <v>2001</v>
      </c>
      <c r="W2900" s="915"/>
      <c r="X2900" s="914" t="s">
        <v>2147</v>
      </c>
      <c r="Y2900" s="916"/>
      <c r="Z2900" s="915"/>
      <c r="AA2900" s="917">
        <v>107000</v>
      </c>
      <c r="AB2900" s="918"/>
      <c r="AC2900" s="918"/>
      <c r="AD2900" s="919"/>
      <c r="AE2900" s="917">
        <v>107000</v>
      </c>
      <c r="AF2900" s="918"/>
      <c r="AG2900" s="919"/>
    </row>
    <row r="2901" spans="1:33" s="28" customFormat="1" ht="47.25" customHeight="1" x14ac:dyDescent="0.2">
      <c r="A2901" s="888"/>
      <c r="B2901" s="893"/>
      <c r="C2901" s="894"/>
      <c r="D2901" s="894"/>
      <c r="E2901" s="895"/>
      <c r="F2901" s="902"/>
      <c r="G2901" s="903"/>
      <c r="H2901" s="904"/>
      <c r="I2901" s="911" t="s">
        <v>2122</v>
      </c>
      <c r="J2901" s="912"/>
      <c r="K2901" s="912"/>
      <c r="L2901" s="912"/>
      <c r="M2901" s="912"/>
      <c r="N2901" s="912"/>
      <c r="O2901" s="912"/>
      <c r="P2901" s="912"/>
      <c r="Q2901" s="913"/>
      <c r="R2901" s="914" t="s">
        <v>162</v>
      </c>
      <c r="S2901" s="915"/>
      <c r="T2901" s="914" t="s">
        <v>1179</v>
      </c>
      <c r="U2901" s="915"/>
      <c r="V2901" s="914" t="s">
        <v>2001</v>
      </c>
      <c r="W2901" s="915"/>
      <c r="X2901" s="914" t="s">
        <v>2125</v>
      </c>
      <c r="Y2901" s="916"/>
      <c r="Z2901" s="915"/>
      <c r="AA2901" s="917">
        <v>7000</v>
      </c>
      <c r="AB2901" s="918"/>
      <c r="AC2901" s="918"/>
      <c r="AD2901" s="919"/>
      <c r="AE2901" s="917">
        <v>7000</v>
      </c>
      <c r="AF2901" s="918"/>
      <c r="AG2901" s="919"/>
    </row>
    <row r="2902" spans="1:33" s="28" customFormat="1" ht="47.25" customHeight="1" x14ac:dyDescent="0.2">
      <c r="A2902" s="888"/>
      <c r="B2902" s="893"/>
      <c r="C2902" s="894"/>
      <c r="D2902" s="894"/>
      <c r="E2902" s="895"/>
      <c r="F2902" s="902"/>
      <c r="G2902" s="903"/>
      <c r="H2902" s="904"/>
      <c r="I2902" s="911" t="s">
        <v>2060</v>
      </c>
      <c r="J2902" s="912"/>
      <c r="K2902" s="912"/>
      <c r="L2902" s="912"/>
      <c r="M2902" s="912"/>
      <c r="N2902" s="912"/>
      <c r="O2902" s="912"/>
      <c r="P2902" s="912"/>
      <c r="Q2902" s="913"/>
      <c r="R2902" s="914" t="s">
        <v>1443</v>
      </c>
      <c r="S2902" s="915"/>
      <c r="T2902" s="914" t="s">
        <v>1313</v>
      </c>
      <c r="U2902" s="915"/>
      <c r="V2902" s="914" t="s">
        <v>1485</v>
      </c>
      <c r="W2902" s="915"/>
      <c r="X2902" s="914" t="s">
        <v>2129</v>
      </c>
      <c r="Y2902" s="916"/>
      <c r="Z2902" s="915"/>
      <c r="AA2902" s="917">
        <v>330000</v>
      </c>
      <c r="AB2902" s="918"/>
      <c r="AC2902" s="918"/>
      <c r="AD2902" s="919"/>
      <c r="AE2902" s="917">
        <v>330000</v>
      </c>
      <c r="AF2902" s="918"/>
      <c r="AG2902" s="919"/>
    </row>
    <row r="2903" spans="1:33" s="28" customFormat="1" ht="47.25" customHeight="1" x14ac:dyDescent="0.2">
      <c r="A2903" s="889"/>
      <c r="B2903" s="896"/>
      <c r="C2903" s="897"/>
      <c r="D2903" s="897"/>
      <c r="E2903" s="898"/>
      <c r="F2903" s="905"/>
      <c r="G2903" s="906"/>
      <c r="H2903" s="907"/>
      <c r="I2903" s="911" t="s">
        <v>2148</v>
      </c>
      <c r="J2903" s="912"/>
      <c r="K2903" s="912"/>
      <c r="L2903" s="912"/>
      <c r="M2903" s="912"/>
      <c r="N2903" s="912"/>
      <c r="O2903" s="912"/>
      <c r="P2903" s="912"/>
      <c r="Q2903" s="913"/>
      <c r="R2903" s="914" t="s">
        <v>688</v>
      </c>
      <c r="S2903" s="915"/>
      <c r="T2903" s="914" t="s">
        <v>1191</v>
      </c>
      <c r="U2903" s="915"/>
      <c r="V2903" s="914" t="s">
        <v>2001</v>
      </c>
      <c r="W2903" s="915"/>
      <c r="X2903" s="914" t="s">
        <v>2149</v>
      </c>
      <c r="Y2903" s="916"/>
      <c r="Z2903" s="915"/>
      <c r="AA2903" s="917">
        <v>80000</v>
      </c>
      <c r="AB2903" s="918"/>
      <c r="AC2903" s="918"/>
      <c r="AD2903" s="919"/>
      <c r="AE2903" s="917">
        <v>80000</v>
      </c>
      <c r="AF2903" s="918"/>
      <c r="AG2903" s="919"/>
    </row>
    <row r="2904" spans="1:33" s="28" customFormat="1" ht="47.25" customHeight="1" x14ac:dyDescent="0.2">
      <c r="A2904" s="177">
        <v>51</v>
      </c>
      <c r="B2904" s="914" t="s">
        <v>2150</v>
      </c>
      <c r="C2904" s="916"/>
      <c r="D2904" s="916"/>
      <c r="E2904" s="915"/>
      <c r="F2904" s="950" t="s">
        <v>2151</v>
      </c>
      <c r="G2904" s="951"/>
      <c r="H2904" s="952"/>
      <c r="I2904" s="911" t="s">
        <v>2152</v>
      </c>
      <c r="J2904" s="912"/>
      <c r="K2904" s="912"/>
      <c r="L2904" s="912"/>
      <c r="M2904" s="912"/>
      <c r="N2904" s="912"/>
      <c r="O2904" s="912"/>
      <c r="P2904" s="912"/>
      <c r="Q2904" s="913"/>
      <c r="R2904" s="914" t="s">
        <v>2031</v>
      </c>
      <c r="S2904" s="915"/>
      <c r="T2904" s="914" t="s">
        <v>1205</v>
      </c>
      <c r="U2904" s="915"/>
      <c r="V2904" s="914" t="s">
        <v>2001</v>
      </c>
      <c r="W2904" s="915"/>
      <c r="X2904" s="914" t="s">
        <v>2137</v>
      </c>
      <c r="Y2904" s="916"/>
      <c r="Z2904" s="915"/>
      <c r="AA2904" s="917">
        <v>21000</v>
      </c>
      <c r="AB2904" s="918"/>
      <c r="AC2904" s="918"/>
      <c r="AD2904" s="919"/>
      <c r="AE2904" s="917">
        <v>21000</v>
      </c>
      <c r="AF2904" s="918"/>
      <c r="AG2904" s="919"/>
    </row>
    <row r="2905" spans="1:33" s="28" customFormat="1" ht="47.25" customHeight="1" x14ac:dyDescent="0.2">
      <c r="A2905" s="887">
        <v>52</v>
      </c>
      <c r="B2905" s="890" t="s">
        <v>2153</v>
      </c>
      <c r="C2905" s="891"/>
      <c r="D2905" s="891"/>
      <c r="E2905" s="892"/>
      <c r="F2905" s="899" t="s">
        <v>2154</v>
      </c>
      <c r="G2905" s="900"/>
      <c r="H2905" s="901"/>
      <c r="I2905" s="911" t="s">
        <v>2148</v>
      </c>
      <c r="J2905" s="912"/>
      <c r="K2905" s="912"/>
      <c r="L2905" s="912"/>
      <c r="M2905" s="912"/>
      <c r="N2905" s="912"/>
      <c r="O2905" s="912"/>
      <c r="P2905" s="912"/>
      <c r="Q2905" s="913"/>
      <c r="R2905" s="914" t="s">
        <v>688</v>
      </c>
      <c r="S2905" s="915"/>
      <c r="T2905" s="914" t="s">
        <v>1191</v>
      </c>
      <c r="U2905" s="915"/>
      <c r="V2905" s="914" t="s">
        <v>2001</v>
      </c>
      <c r="W2905" s="915"/>
      <c r="X2905" s="914" t="s">
        <v>2149</v>
      </c>
      <c r="Y2905" s="916"/>
      <c r="Z2905" s="915"/>
      <c r="AA2905" s="917">
        <v>8000</v>
      </c>
      <c r="AB2905" s="918"/>
      <c r="AC2905" s="918"/>
      <c r="AD2905" s="919"/>
      <c r="AE2905" s="917">
        <v>8000</v>
      </c>
      <c r="AF2905" s="918"/>
      <c r="AG2905" s="919"/>
    </row>
    <row r="2906" spans="1:33" s="28" customFormat="1" ht="47.25" customHeight="1" x14ac:dyDescent="0.2">
      <c r="A2906" s="888"/>
      <c r="B2906" s="893"/>
      <c r="C2906" s="894"/>
      <c r="D2906" s="894"/>
      <c r="E2906" s="895"/>
      <c r="F2906" s="902"/>
      <c r="G2906" s="903"/>
      <c r="H2906" s="904"/>
      <c r="I2906" s="911" t="s">
        <v>2122</v>
      </c>
      <c r="J2906" s="912"/>
      <c r="K2906" s="912"/>
      <c r="L2906" s="912"/>
      <c r="M2906" s="912"/>
      <c r="N2906" s="912"/>
      <c r="O2906" s="912"/>
      <c r="P2906" s="912"/>
      <c r="Q2906" s="913"/>
      <c r="R2906" s="914" t="s">
        <v>162</v>
      </c>
      <c r="S2906" s="915"/>
      <c r="T2906" s="914" t="s">
        <v>1179</v>
      </c>
      <c r="U2906" s="915"/>
      <c r="V2906" s="914" t="s">
        <v>2001</v>
      </c>
      <c r="W2906" s="915"/>
      <c r="X2906" s="914" t="s">
        <v>2155</v>
      </c>
      <c r="Y2906" s="916"/>
      <c r="Z2906" s="915"/>
      <c r="AA2906" s="917">
        <v>300000</v>
      </c>
      <c r="AB2906" s="918"/>
      <c r="AC2906" s="918"/>
      <c r="AD2906" s="919"/>
      <c r="AE2906" s="917">
        <v>300000</v>
      </c>
      <c r="AF2906" s="918"/>
      <c r="AG2906" s="919"/>
    </row>
    <row r="2907" spans="1:33" s="28" customFormat="1" ht="47.25" customHeight="1" x14ac:dyDescent="0.2">
      <c r="A2907" s="888"/>
      <c r="B2907" s="893"/>
      <c r="C2907" s="894"/>
      <c r="D2907" s="894"/>
      <c r="E2907" s="895"/>
      <c r="F2907" s="902"/>
      <c r="G2907" s="903"/>
      <c r="H2907" s="904"/>
      <c r="I2907" s="911" t="s">
        <v>2070</v>
      </c>
      <c r="J2907" s="912"/>
      <c r="K2907" s="912"/>
      <c r="L2907" s="912"/>
      <c r="M2907" s="912"/>
      <c r="N2907" s="912"/>
      <c r="O2907" s="912"/>
      <c r="P2907" s="912"/>
      <c r="Q2907" s="913"/>
      <c r="R2907" s="914" t="s">
        <v>2071</v>
      </c>
      <c r="S2907" s="915"/>
      <c r="T2907" s="914" t="s">
        <v>1081</v>
      </c>
      <c r="U2907" s="915"/>
      <c r="V2907" s="914" t="s">
        <v>2001</v>
      </c>
      <c r="W2907" s="915"/>
      <c r="X2907" s="914" t="s">
        <v>2137</v>
      </c>
      <c r="Y2907" s="916"/>
      <c r="Z2907" s="915"/>
      <c r="AA2907" s="917">
        <v>300000</v>
      </c>
      <c r="AB2907" s="918"/>
      <c r="AC2907" s="918"/>
      <c r="AD2907" s="919"/>
      <c r="AE2907" s="917">
        <v>300000</v>
      </c>
      <c r="AF2907" s="918"/>
      <c r="AG2907" s="919"/>
    </row>
    <row r="2908" spans="1:33" s="28" customFormat="1" ht="47.25" customHeight="1" x14ac:dyDescent="0.2">
      <c r="A2908" s="888"/>
      <c r="B2908" s="893"/>
      <c r="C2908" s="894"/>
      <c r="D2908" s="894"/>
      <c r="E2908" s="895"/>
      <c r="F2908" s="902"/>
      <c r="G2908" s="903"/>
      <c r="H2908" s="904"/>
      <c r="I2908" s="911" t="s">
        <v>2136</v>
      </c>
      <c r="J2908" s="912"/>
      <c r="K2908" s="912"/>
      <c r="L2908" s="912"/>
      <c r="M2908" s="912"/>
      <c r="N2908" s="912"/>
      <c r="O2908" s="912"/>
      <c r="P2908" s="912"/>
      <c r="Q2908" s="913"/>
      <c r="R2908" s="914" t="s">
        <v>2000</v>
      </c>
      <c r="S2908" s="915"/>
      <c r="T2908" s="914" t="s">
        <v>1104</v>
      </c>
      <c r="U2908" s="915"/>
      <c r="V2908" s="914" t="s">
        <v>2001</v>
      </c>
      <c r="W2908" s="915"/>
      <c r="X2908" s="914" t="s">
        <v>2137</v>
      </c>
      <c r="Y2908" s="916"/>
      <c r="Z2908" s="915"/>
      <c r="AA2908" s="917">
        <v>130000</v>
      </c>
      <c r="AB2908" s="918"/>
      <c r="AC2908" s="918"/>
      <c r="AD2908" s="919"/>
      <c r="AE2908" s="917">
        <v>130000</v>
      </c>
      <c r="AF2908" s="918"/>
      <c r="AG2908" s="919"/>
    </row>
    <row r="2909" spans="1:33" s="28" customFormat="1" ht="47.25" customHeight="1" x14ac:dyDescent="0.2">
      <c r="A2909" s="888"/>
      <c r="B2909" s="893"/>
      <c r="C2909" s="894"/>
      <c r="D2909" s="894"/>
      <c r="E2909" s="895"/>
      <c r="F2909" s="902"/>
      <c r="G2909" s="903"/>
      <c r="H2909" s="904"/>
      <c r="I2909" s="911" t="s">
        <v>2156</v>
      </c>
      <c r="J2909" s="912"/>
      <c r="K2909" s="912"/>
      <c r="L2909" s="912"/>
      <c r="M2909" s="912"/>
      <c r="N2909" s="912"/>
      <c r="O2909" s="912"/>
      <c r="P2909" s="912"/>
      <c r="Q2909" s="913"/>
      <c r="R2909" s="914" t="s">
        <v>2000</v>
      </c>
      <c r="S2909" s="915"/>
      <c r="T2909" s="914" t="s">
        <v>1105</v>
      </c>
      <c r="U2909" s="915"/>
      <c r="V2909" s="914" t="s">
        <v>2001</v>
      </c>
      <c r="W2909" s="915"/>
      <c r="X2909" s="914" t="s">
        <v>2157</v>
      </c>
      <c r="Y2909" s="916"/>
      <c r="Z2909" s="915"/>
      <c r="AA2909" s="917">
        <v>300000</v>
      </c>
      <c r="AB2909" s="918"/>
      <c r="AC2909" s="918"/>
      <c r="AD2909" s="919"/>
      <c r="AE2909" s="917">
        <v>300000</v>
      </c>
      <c r="AF2909" s="918"/>
      <c r="AG2909" s="919"/>
    </row>
    <row r="2910" spans="1:33" s="28" customFormat="1" ht="47.25" customHeight="1" x14ac:dyDescent="0.2">
      <c r="A2910" s="889"/>
      <c r="B2910" s="896"/>
      <c r="C2910" s="897"/>
      <c r="D2910" s="897"/>
      <c r="E2910" s="898"/>
      <c r="F2910" s="905"/>
      <c r="G2910" s="906"/>
      <c r="H2910" s="907"/>
      <c r="I2910" s="911" t="s">
        <v>2152</v>
      </c>
      <c r="J2910" s="912"/>
      <c r="K2910" s="912"/>
      <c r="L2910" s="912"/>
      <c r="M2910" s="912"/>
      <c r="N2910" s="912"/>
      <c r="O2910" s="912"/>
      <c r="P2910" s="912"/>
      <c r="Q2910" s="913"/>
      <c r="R2910" s="914" t="s">
        <v>2031</v>
      </c>
      <c r="S2910" s="915"/>
      <c r="T2910" s="914" t="s">
        <v>1205</v>
      </c>
      <c r="U2910" s="915"/>
      <c r="V2910" s="914" t="s">
        <v>2001</v>
      </c>
      <c r="W2910" s="915"/>
      <c r="X2910" s="914" t="s">
        <v>2137</v>
      </c>
      <c r="Y2910" s="916"/>
      <c r="Z2910" s="915"/>
      <c r="AA2910" s="917">
        <v>21000</v>
      </c>
      <c r="AB2910" s="918"/>
      <c r="AC2910" s="918"/>
      <c r="AD2910" s="919"/>
      <c r="AE2910" s="917">
        <v>21000</v>
      </c>
      <c r="AF2910" s="918"/>
      <c r="AG2910" s="919"/>
    </row>
    <row r="2911" spans="1:33" s="28" customFormat="1" ht="47.25" customHeight="1" x14ac:dyDescent="0.2">
      <c r="A2911" s="887">
        <v>53</v>
      </c>
      <c r="B2911" s="890" t="s">
        <v>2158</v>
      </c>
      <c r="C2911" s="891"/>
      <c r="D2911" s="891"/>
      <c r="E2911" s="892"/>
      <c r="F2911" s="899" t="s">
        <v>2159</v>
      </c>
      <c r="G2911" s="900"/>
      <c r="H2911" s="901"/>
      <c r="I2911" s="911" t="s">
        <v>2122</v>
      </c>
      <c r="J2911" s="912"/>
      <c r="K2911" s="912"/>
      <c r="L2911" s="912"/>
      <c r="M2911" s="912"/>
      <c r="N2911" s="912"/>
      <c r="O2911" s="912"/>
      <c r="P2911" s="912"/>
      <c r="Q2911" s="913"/>
      <c r="R2911" s="914" t="s">
        <v>162</v>
      </c>
      <c r="S2911" s="915"/>
      <c r="T2911" s="914" t="s">
        <v>1179</v>
      </c>
      <c r="U2911" s="915"/>
      <c r="V2911" s="914" t="s">
        <v>2001</v>
      </c>
      <c r="W2911" s="915"/>
      <c r="X2911" s="914" t="s">
        <v>2155</v>
      </c>
      <c r="Y2911" s="916"/>
      <c r="Z2911" s="915"/>
      <c r="AA2911" s="917">
        <v>421800</v>
      </c>
      <c r="AB2911" s="918"/>
      <c r="AC2911" s="918"/>
      <c r="AD2911" s="919"/>
      <c r="AE2911" s="917">
        <v>421800</v>
      </c>
      <c r="AF2911" s="918"/>
      <c r="AG2911" s="919"/>
    </row>
    <row r="2912" spans="1:33" s="28" customFormat="1" ht="47.25" customHeight="1" x14ac:dyDescent="0.2">
      <c r="A2912" s="889"/>
      <c r="B2912" s="896"/>
      <c r="C2912" s="897"/>
      <c r="D2912" s="897"/>
      <c r="E2912" s="898"/>
      <c r="F2912" s="905"/>
      <c r="G2912" s="906"/>
      <c r="H2912" s="907"/>
      <c r="I2912" s="911" t="s">
        <v>2122</v>
      </c>
      <c r="J2912" s="912"/>
      <c r="K2912" s="912"/>
      <c r="L2912" s="912"/>
      <c r="M2912" s="912"/>
      <c r="N2912" s="912"/>
      <c r="O2912" s="912"/>
      <c r="P2912" s="912"/>
      <c r="Q2912" s="913"/>
      <c r="R2912" s="914" t="s">
        <v>162</v>
      </c>
      <c r="S2912" s="915"/>
      <c r="T2912" s="914" t="s">
        <v>1180</v>
      </c>
      <c r="U2912" s="915"/>
      <c r="V2912" s="914" t="s">
        <v>2001</v>
      </c>
      <c r="W2912" s="915"/>
      <c r="X2912" s="914" t="s">
        <v>2126</v>
      </c>
      <c r="Y2912" s="916"/>
      <c r="Z2912" s="915"/>
      <c r="AA2912" s="917">
        <v>37000</v>
      </c>
      <c r="AB2912" s="918"/>
      <c r="AC2912" s="918"/>
      <c r="AD2912" s="919"/>
      <c r="AE2912" s="917">
        <v>37000</v>
      </c>
      <c r="AF2912" s="918"/>
      <c r="AG2912" s="919"/>
    </row>
    <row r="2913" spans="1:33" s="28" customFormat="1" ht="47.25" customHeight="1" x14ac:dyDescent="0.2">
      <c r="A2913" s="177">
        <v>54</v>
      </c>
      <c r="B2913" s="920" t="s">
        <v>2160</v>
      </c>
      <c r="C2913" s="921"/>
      <c r="D2913" s="921"/>
      <c r="E2913" s="922"/>
      <c r="F2913" s="923" t="s">
        <v>2161</v>
      </c>
      <c r="G2913" s="924"/>
      <c r="H2913" s="925"/>
      <c r="I2913" s="926" t="s">
        <v>2118</v>
      </c>
      <c r="J2913" s="927"/>
      <c r="K2913" s="927"/>
      <c r="L2913" s="927"/>
      <c r="M2913" s="927"/>
      <c r="N2913" s="927"/>
      <c r="O2913" s="927"/>
      <c r="P2913" s="927"/>
      <c r="Q2913" s="928"/>
      <c r="R2913" s="920" t="s">
        <v>2119</v>
      </c>
      <c r="S2913" s="922"/>
      <c r="T2913" s="920" t="s">
        <v>1056</v>
      </c>
      <c r="U2913" s="922"/>
      <c r="V2913" s="920" t="s">
        <v>2001</v>
      </c>
      <c r="W2913" s="922"/>
      <c r="X2913" s="920" t="s">
        <v>2120</v>
      </c>
      <c r="Y2913" s="921"/>
      <c r="Z2913" s="922"/>
      <c r="AA2913" s="929">
        <v>1800000</v>
      </c>
      <c r="AB2913" s="930"/>
      <c r="AC2913" s="930"/>
      <c r="AD2913" s="931"/>
      <c r="AE2913" s="929">
        <v>1800000</v>
      </c>
      <c r="AF2913" s="930"/>
      <c r="AG2913" s="931"/>
    </row>
    <row r="2914" spans="1:33" s="28" customFormat="1" ht="58.5" customHeight="1" x14ac:dyDescent="0.2">
      <c r="A2914" s="177">
        <v>55</v>
      </c>
      <c r="B2914" s="914" t="s">
        <v>2162</v>
      </c>
      <c r="C2914" s="916"/>
      <c r="D2914" s="916"/>
      <c r="E2914" s="915"/>
      <c r="F2914" s="950" t="s">
        <v>2161</v>
      </c>
      <c r="G2914" s="951"/>
      <c r="H2914" s="952"/>
      <c r="I2914" s="911" t="s">
        <v>2163</v>
      </c>
      <c r="J2914" s="912"/>
      <c r="K2914" s="912"/>
      <c r="L2914" s="912"/>
      <c r="M2914" s="912"/>
      <c r="N2914" s="912"/>
      <c r="O2914" s="912"/>
      <c r="P2914" s="912"/>
      <c r="Q2914" s="913"/>
      <c r="R2914" s="914" t="s">
        <v>688</v>
      </c>
      <c r="S2914" s="915"/>
      <c r="T2914" s="914" t="s">
        <v>1129</v>
      </c>
      <c r="U2914" s="915"/>
      <c r="V2914" s="914" t="s">
        <v>2001</v>
      </c>
      <c r="W2914" s="915"/>
      <c r="X2914" s="914" t="s">
        <v>2137</v>
      </c>
      <c r="Y2914" s="916"/>
      <c r="Z2914" s="915"/>
      <c r="AA2914" s="917">
        <v>1874880</v>
      </c>
      <c r="AB2914" s="918"/>
      <c r="AC2914" s="918"/>
      <c r="AD2914" s="919"/>
      <c r="AE2914" s="917">
        <v>1874880</v>
      </c>
      <c r="AF2914" s="918"/>
      <c r="AG2914" s="919"/>
    </row>
    <row r="2915" spans="1:33" s="28" customFormat="1" ht="47.25" customHeight="1" x14ac:dyDescent="0.2">
      <c r="A2915" s="177">
        <v>56</v>
      </c>
      <c r="B2915" s="920" t="s">
        <v>2164</v>
      </c>
      <c r="C2915" s="921"/>
      <c r="D2915" s="921"/>
      <c r="E2915" s="922"/>
      <c r="F2915" s="923" t="s">
        <v>2165</v>
      </c>
      <c r="G2915" s="924"/>
      <c r="H2915" s="925"/>
      <c r="I2915" s="926" t="s">
        <v>2118</v>
      </c>
      <c r="J2915" s="927"/>
      <c r="K2915" s="927"/>
      <c r="L2915" s="927"/>
      <c r="M2915" s="927"/>
      <c r="N2915" s="927"/>
      <c r="O2915" s="927"/>
      <c r="P2915" s="927"/>
      <c r="Q2915" s="928"/>
      <c r="R2915" s="920" t="s">
        <v>2119</v>
      </c>
      <c r="S2915" s="922"/>
      <c r="T2915" s="920" t="s">
        <v>1056</v>
      </c>
      <c r="U2915" s="922"/>
      <c r="V2915" s="920" t="s">
        <v>2001</v>
      </c>
      <c r="W2915" s="922"/>
      <c r="X2915" s="920" t="s">
        <v>2120</v>
      </c>
      <c r="Y2915" s="921"/>
      <c r="Z2915" s="922"/>
      <c r="AA2915" s="929">
        <v>1800000</v>
      </c>
      <c r="AB2915" s="930"/>
      <c r="AC2915" s="930"/>
      <c r="AD2915" s="931"/>
      <c r="AE2915" s="929">
        <v>1800000</v>
      </c>
      <c r="AF2915" s="930"/>
      <c r="AG2915" s="931"/>
    </row>
    <row r="2916" spans="1:33" s="28" customFormat="1" ht="47.25" customHeight="1" x14ac:dyDescent="0.2">
      <c r="A2916" s="887">
        <v>57</v>
      </c>
      <c r="B2916" s="890" t="s">
        <v>2166</v>
      </c>
      <c r="C2916" s="891"/>
      <c r="D2916" s="891"/>
      <c r="E2916" s="892"/>
      <c r="F2916" s="899" t="s">
        <v>2165</v>
      </c>
      <c r="G2916" s="900"/>
      <c r="H2916" s="901"/>
      <c r="I2916" s="911" t="s">
        <v>2070</v>
      </c>
      <c r="J2916" s="912"/>
      <c r="K2916" s="912"/>
      <c r="L2916" s="912"/>
      <c r="M2916" s="912"/>
      <c r="N2916" s="912"/>
      <c r="O2916" s="912"/>
      <c r="P2916" s="912"/>
      <c r="Q2916" s="913"/>
      <c r="R2916" s="914" t="s">
        <v>2071</v>
      </c>
      <c r="S2916" s="915"/>
      <c r="T2916" s="914" t="s">
        <v>1081</v>
      </c>
      <c r="U2916" s="915"/>
      <c r="V2916" s="914" t="s">
        <v>2001</v>
      </c>
      <c r="W2916" s="915"/>
      <c r="X2916" s="914" t="s">
        <v>2137</v>
      </c>
      <c r="Y2916" s="916"/>
      <c r="Z2916" s="915"/>
      <c r="AA2916" s="917">
        <v>250000</v>
      </c>
      <c r="AB2916" s="918"/>
      <c r="AC2916" s="918"/>
      <c r="AD2916" s="919"/>
      <c r="AE2916" s="917">
        <v>250000</v>
      </c>
      <c r="AF2916" s="918"/>
      <c r="AG2916" s="919"/>
    </row>
    <row r="2917" spans="1:33" s="28" customFormat="1" ht="47.25" customHeight="1" x14ac:dyDescent="0.2">
      <c r="A2917" s="888"/>
      <c r="B2917" s="893"/>
      <c r="C2917" s="894"/>
      <c r="D2917" s="894"/>
      <c r="E2917" s="895"/>
      <c r="F2917" s="902"/>
      <c r="G2917" s="903"/>
      <c r="H2917" s="904"/>
      <c r="I2917" s="911" t="s">
        <v>2122</v>
      </c>
      <c r="J2917" s="912"/>
      <c r="K2917" s="912"/>
      <c r="L2917" s="912"/>
      <c r="M2917" s="912"/>
      <c r="N2917" s="912"/>
      <c r="O2917" s="912"/>
      <c r="P2917" s="912"/>
      <c r="Q2917" s="913"/>
      <c r="R2917" s="914" t="s">
        <v>162</v>
      </c>
      <c r="S2917" s="915"/>
      <c r="T2917" s="914" t="s">
        <v>1180</v>
      </c>
      <c r="U2917" s="915"/>
      <c r="V2917" s="914" t="s">
        <v>2001</v>
      </c>
      <c r="W2917" s="915"/>
      <c r="X2917" s="914" t="s">
        <v>2126</v>
      </c>
      <c r="Y2917" s="916"/>
      <c r="Z2917" s="915"/>
      <c r="AA2917" s="917">
        <v>80000</v>
      </c>
      <c r="AB2917" s="918"/>
      <c r="AC2917" s="918"/>
      <c r="AD2917" s="919"/>
      <c r="AE2917" s="917">
        <v>80000</v>
      </c>
      <c r="AF2917" s="918"/>
      <c r="AG2917" s="919"/>
    </row>
    <row r="2918" spans="1:33" s="28" customFormat="1" ht="47.25" customHeight="1" x14ac:dyDescent="0.2">
      <c r="A2918" s="888"/>
      <c r="B2918" s="893"/>
      <c r="C2918" s="894"/>
      <c r="D2918" s="894"/>
      <c r="E2918" s="895"/>
      <c r="F2918" s="902"/>
      <c r="G2918" s="903"/>
      <c r="H2918" s="904"/>
      <c r="I2918" s="911" t="s">
        <v>2122</v>
      </c>
      <c r="J2918" s="912"/>
      <c r="K2918" s="912"/>
      <c r="L2918" s="912"/>
      <c r="M2918" s="912"/>
      <c r="N2918" s="912"/>
      <c r="O2918" s="912"/>
      <c r="P2918" s="912"/>
      <c r="Q2918" s="913"/>
      <c r="R2918" s="914" t="s">
        <v>162</v>
      </c>
      <c r="S2918" s="915"/>
      <c r="T2918" s="914" t="s">
        <v>1177</v>
      </c>
      <c r="U2918" s="915"/>
      <c r="V2918" s="914" t="s">
        <v>2001</v>
      </c>
      <c r="W2918" s="915"/>
      <c r="X2918" s="914" t="s">
        <v>2167</v>
      </c>
      <c r="Y2918" s="916"/>
      <c r="Z2918" s="915"/>
      <c r="AA2918" s="917">
        <v>25000</v>
      </c>
      <c r="AB2918" s="918"/>
      <c r="AC2918" s="918"/>
      <c r="AD2918" s="919"/>
      <c r="AE2918" s="917">
        <v>25000</v>
      </c>
      <c r="AF2918" s="918"/>
      <c r="AG2918" s="919"/>
    </row>
    <row r="2919" spans="1:33" s="28" customFormat="1" ht="47.25" customHeight="1" x14ac:dyDescent="0.2">
      <c r="A2919" s="889"/>
      <c r="B2919" s="896"/>
      <c r="C2919" s="897"/>
      <c r="D2919" s="897"/>
      <c r="E2919" s="898"/>
      <c r="F2919" s="905"/>
      <c r="G2919" s="906"/>
      <c r="H2919" s="907"/>
      <c r="I2919" s="911" t="s">
        <v>2148</v>
      </c>
      <c r="J2919" s="912"/>
      <c r="K2919" s="912"/>
      <c r="L2919" s="912"/>
      <c r="M2919" s="912"/>
      <c r="N2919" s="912"/>
      <c r="O2919" s="912"/>
      <c r="P2919" s="912"/>
      <c r="Q2919" s="913"/>
      <c r="R2919" s="914" t="s">
        <v>688</v>
      </c>
      <c r="S2919" s="915"/>
      <c r="T2919" s="914" t="s">
        <v>1191</v>
      </c>
      <c r="U2919" s="915"/>
      <c r="V2919" s="914" t="s">
        <v>2001</v>
      </c>
      <c r="W2919" s="915"/>
      <c r="X2919" s="914" t="s">
        <v>2149</v>
      </c>
      <c r="Y2919" s="916"/>
      <c r="Z2919" s="915"/>
      <c r="AA2919" s="917">
        <v>100000</v>
      </c>
      <c r="AB2919" s="918"/>
      <c r="AC2919" s="918"/>
      <c r="AD2919" s="919"/>
      <c r="AE2919" s="917">
        <v>100000</v>
      </c>
      <c r="AF2919" s="918"/>
      <c r="AG2919" s="919"/>
    </row>
    <row r="2920" spans="1:33" s="28" customFormat="1" ht="47.25" customHeight="1" x14ac:dyDescent="0.2">
      <c r="A2920" s="887">
        <v>58</v>
      </c>
      <c r="B2920" s="890" t="s">
        <v>2168</v>
      </c>
      <c r="C2920" s="891"/>
      <c r="D2920" s="891"/>
      <c r="E2920" s="892"/>
      <c r="F2920" s="899" t="s">
        <v>2169</v>
      </c>
      <c r="G2920" s="900"/>
      <c r="H2920" s="901"/>
      <c r="I2920" s="911" t="s">
        <v>2170</v>
      </c>
      <c r="J2920" s="912"/>
      <c r="K2920" s="912"/>
      <c r="L2920" s="912"/>
      <c r="M2920" s="912"/>
      <c r="N2920" s="912"/>
      <c r="O2920" s="912"/>
      <c r="P2920" s="912"/>
      <c r="Q2920" s="913"/>
      <c r="R2920" s="914" t="s">
        <v>2039</v>
      </c>
      <c r="S2920" s="915"/>
      <c r="T2920" s="914" t="s">
        <v>1039</v>
      </c>
      <c r="U2920" s="915"/>
      <c r="V2920" s="914" t="s">
        <v>2001</v>
      </c>
      <c r="W2920" s="915"/>
      <c r="X2920" s="914" t="s">
        <v>2171</v>
      </c>
      <c r="Y2920" s="916"/>
      <c r="Z2920" s="915"/>
      <c r="AA2920" s="917">
        <v>250000</v>
      </c>
      <c r="AB2920" s="918"/>
      <c r="AC2920" s="918"/>
      <c r="AD2920" s="919"/>
      <c r="AE2920" s="917">
        <v>250000</v>
      </c>
      <c r="AF2920" s="918"/>
      <c r="AG2920" s="919"/>
    </row>
    <row r="2921" spans="1:33" s="28" customFormat="1" ht="47.25" customHeight="1" x14ac:dyDescent="0.2">
      <c r="A2921" s="888"/>
      <c r="B2921" s="893"/>
      <c r="C2921" s="894"/>
      <c r="D2921" s="894"/>
      <c r="E2921" s="895"/>
      <c r="F2921" s="902"/>
      <c r="G2921" s="903"/>
      <c r="H2921" s="904"/>
      <c r="I2921" s="911" t="s">
        <v>2152</v>
      </c>
      <c r="J2921" s="912"/>
      <c r="K2921" s="912"/>
      <c r="L2921" s="912"/>
      <c r="M2921" s="912"/>
      <c r="N2921" s="912"/>
      <c r="O2921" s="912"/>
      <c r="P2921" s="912"/>
      <c r="Q2921" s="913"/>
      <c r="R2921" s="914" t="s">
        <v>2031</v>
      </c>
      <c r="S2921" s="915"/>
      <c r="T2921" s="914" t="s">
        <v>1205</v>
      </c>
      <c r="U2921" s="915"/>
      <c r="V2921" s="914" t="s">
        <v>2001</v>
      </c>
      <c r="W2921" s="915"/>
      <c r="X2921" s="914" t="s">
        <v>2172</v>
      </c>
      <c r="Y2921" s="916"/>
      <c r="Z2921" s="915"/>
      <c r="AA2921" s="917">
        <v>15000</v>
      </c>
      <c r="AB2921" s="918"/>
      <c r="AC2921" s="918"/>
      <c r="AD2921" s="919"/>
      <c r="AE2921" s="917">
        <v>15000</v>
      </c>
      <c r="AF2921" s="918"/>
      <c r="AG2921" s="919"/>
    </row>
    <row r="2922" spans="1:33" s="28" customFormat="1" ht="51" customHeight="1" x14ac:dyDescent="0.2">
      <c r="A2922" s="889"/>
      <c r="B2922" s="896"/>
      <c r="C2922" s="897"/>
      <c r="D2922" s="897"/>
      <c r="E2922" s="898"/>
      <c r="F2922" s="905"/>
      <c r="G2922" s="906"/>
      <c r="H2922" s="907"/>
      <c r="I2922" s="938" t="s">
        <v>2004</v>
      </c>
      <c r="J2922" s="939"/>
      <c r="K2922" s="939"/>
      <c r="L2922" s="939"/>
      <c r="M2922" s="939"/>
      <c r="N2922" s="939"/>
      <c r="O2922" s="939"/>
      <c r="P2922" s="939"/>
      <c r="Q2922" s="940"/>
      <c r="R2922" s="914" t="s">
        <v>158</v>
      </c>
      <c r="S2922" s="915"/>
      <c r="T2922" s="914" t="s">
        <v>1332</v>
      </c>
      <c r="U2922" s="915"/>
      <c r="V2922" s="914" t="s">
        <v>2001</v>
      </c>
      <c r="W2922" s="915"/>
      <c r="X2922" s="914" t="s">
        <v>2137</v>
      </c>
      <c r="Y2922" s="916"/>
      <c r="Z2922" s="915"/>
      <c r="AA2922" s="917">
        <v>237150</v>
      </c>
      <c r="AB2922" s="918"/>
      <c r="AC2922" s="918"/>
      <c r="AD2922" s="919"/>
      <c r="AE2922" s="917">
        <v>237150</v>
      </c>
      <c r="AF2922" s="918"/>
      <c r="AG2922" s="919"/>
    </row>
    <row r="2923" spans="1:33" s="28" customFormat="1" ht="47.25" customHeight="1" x14ac:dyDescent="0.2">
      <c r="A2923" s="177">
        <v>59</v>
      </c>
      <c r="B2923" s="920" t="s">
        <v>2173</v>
      </c>
      <c r="C2923" s="921"/>
      <c r="D2923" s="921"/>
      <c r="E2923" s="922"/>
      <c r="F2923" s="923" t="s">
        <v>2174</v>
      </c>
      <c r="G2923" s="924"/>
      <c r="H2923" s="925"/>
      <c r="I2923" s="926" t="s">
        <v>2118</v>
      </c>
      <c r="J2923" s="927"/>
      <c r="K2923" s="927"/>
      <c r="L2923" s="927"/>
      <c r="M2923" s="927"/>
      <c r="N2923" s="927"/>
      <c r="O2923" s="927"/>
      <c r="P2923" s="927"/>
      <c r="Q2923" s="928"/>
      <c r="R2923" s="920" t="s">
        <v>2119</v>
      </c>
      <c r="S2923" s="922"/>
      <c r="T2923" s="920" t="s">
        <v>1056</v>
      </c>
      <c r="U2923" s="922"/>
      <c r="V2923" s="920" t="s">
        <v>2001</v>
      </c>
      <c r="W2923" s="922"/>
      <c r="X2923" s="920" t="s">
        <v>2120</v>
      </c>
      <c r="Y2923" s="921"/>
      <c r="Z2923" s="922"/>
      <c r="AA2923" s="929">
        <v>3200000</v>
      </c>
      <c r="AB2923" s="930"/>
      <c r="AC2923" s="930"/>
      <c r="AD2923" s="931"/>
      <c r="AE2923" s="929">
        <v>3200000</v>
      </c>
      <c r="AF2923" s="930"/>
      <c r="AG2923" s="931"/>
    </row>
    <row r="2924" spans="1:33" s="28" customFormat="1" ht="55.5" customHeight="1" x14ac:dyDescent="0.2">
      <c r="A2924" s="177">
        <v>60</v>
      </c>
      <c r="B2924" s="914" t="s">
        <v>2175</v>
      </c>
      <c r="C2924" s="916"/>
      <c r="D2924" s="916"/>
      <c r="E2924" s="915"/>
      <c r="F2924" s="950" t="s">
        <v>2174</v>
      </c>
      <c r="G2924" s="951"/>
      <c r="H2924" s="952"/>
      <c r="I2924" s="911" t="s">
        <v>2163</v>
      </c>
      <c r="J2924" s="912"/>
      <c r="K2924" s="912"/>
      <c r="L2924" s="912"/>
      <c r="M2924" s="912"/>
      <c r="N2924" s="912"/>
      <c r="O2924" s="912"/>
      <c r="P2924" s="912"/>
      <c r="Q2924" s="913"/>
      <c r="R2924" s="914" t="s">
        <v>688</v>
      </c>
      <c r="S2924" s="915"/>
      <c r="T2924" s="914" t="s">
        <v>1129</v>
      </c>
      <c r="U2924" s="915"/>
      <c r="V2924" s="914" t="s">
        <v>2001</v>
      </c>
      <c r="W2924" s="915"/>
      <c r="X2924" s="914" t="s">
        <v>2137</v>
      </c>
      <c r="Y2924" s="916"/>
      <c r="Z2924" s="915"/>
      <c r="AA2924" s="917">
        <v>3163120</v>
      </c>
      <c r="AB2924" s="918"/>
      <c r="AC2924" s="918"/>
      <c r="AD2924" s="919"/>
      <c r="AE2924" s="917">
        <v>3163120</v>
      </c>
      <c r="AF2924" s="918"/>
      <c r="AG2924" s="919"/>
    </row>
    <row r="2925" spans="1:33" s="28" customFormat="1" ht="47.25" customHeight="1" x14ac:dyDescent="0.2">
      <c r="A2925" s="887">
        <v>61</v>
      </c>
      <c r="B2925" s="890" t="s">
        <v>2176</v>
      </c>
      <c r="C2925" s="891"/>
      <c r="D2925" s="891"/>
      <c r="E2925" s="892"/>
      <c r="F2925" s="899" t="s">
        <v>2177</v>
      </c>
      <c r="G2925" s="900"/>
      <c r="H2925" s="901"/>
      <c r="I2925" s="911" t="s">
        <v>2046</v>
      </c>
      <c r="J2925" s="912"/>
      <c r="K2925" s="912"/>
      <c r="L2925" s="912"/>
      <c r="M2925" s="912"/>
      <c r="N2925" s="912"/>
      <c r="O2925" s="912"/>
      <c r="P2925" s="912"/>
      <c r="Q2925" s="913"/>
      <c r="R2925" s="914" t="s">
        <v>2047</v>
      </c>
      <c r="S2925" s="915"/>
      <c r="T2925" s="914" t="s">
        <v>1089</v>
      </c>
      <c r="U2925" s="915"/>
      <c r="V2925" s="914" t="s">
        <v>2001</v>
      </c>
      <c r="W2925" s="915"/>
      <c r="X2925" s="914" t="s">
        <v>2178</v>
      </c>
      <c r="Y2925" s="916"/>
      <c r="Z2925" s="915"/>
      <c r="AA2925" s="917">
        <v>82000</v>
      </c>
      <c r="AB2925" s="918"/>
      <c r="AC2925" s="918"/>
      <c r="AD2925" s="919"/>
      <c r="AE2925" s="917">
        <v>82000</v>
      </c>
      <c r="AF2925" s="918"/>
      <c r="AG2925" s="919"/>
    </row>
    <row r="2926" spans="1:33" s="28" customFormat="1" ht="47.25" customHeight="1" x14ac:dyDescent="0.2">
      <c r="A2926" s="889"/>
      <c r="B2926" s="896"/>
      <c r="C2926" s="897"/>
      <c r="D2926" s="897"/>
      <c r="E2926" s="898"/>
      <c r="F2926" s="905"/>
      <c r="G2926" s="906"/>
      <c r="H2926" s="907"/>
      <c r="I2926" s="911" t="s">
        <v>2179</v>
      </c>
      <c r="J2926" s="912"/>
      <c r="K2926" s="912"/>
      <c r="L2926" s="912"/>
      <c r="M2926" s="912"/>
      <c r="N2926" s="912"/>
      <c r="O2926" s="912"/>
      <c r="P2926" s="912"/>
      <c r="Q2926" s="913"/>
      <c r="R2926" s="914" t="s">
        <v>2039</v>
      </c>
      <c r="S2926" s="915"/>
      <c r="T2926" s="914" t="s">
        <v>1040</v>
      </c>
      <c r="U2926" s="915"/>
      <c r="V2926" s="914" t="s">
        <v>2001</v>
      </c>
      <c r="W2926" s="915"/>
      <c r="X2926" s="914" t="s">
        <v>2137</v>
      </c>
      <c r="Y2926" s="916"/>
      <c r="Z2926" s="915"/>
      <c r="AA2926" s="917">
        <v>66000</v>
      </c>
      <c r="AB2926" s="918"/>
      <c r="AC2926" s="918"/>
      <c r="AD2926" s="919"/>
      <c r="AE2926" s="917">
        <v>66000</v>
      </c>
      <c r="AF2926" s="918"/>
      <c r="AG2926" s="919"/>
    </row>
    <row r="2927" spans="1:33" s="28" customFormat="1" ht="47.25" customHeight="1" x14ac:dyDescent="0.2">
      <c r="A2927" s="887">
        <v>62</v>
      </c>
      <c r="B2927" s="890" t="s">
        <v>2180</v>
      </c>
      <c r="C2927" s="891"/>
      <c r="D2927" s="891"/>
      <c r="E2927" s="892"/>
      <c r="F2927" s="899" t="s">
        <v>2181</v>
      </c>
      <c r="G2927" s="900"/>
      <c r="H2927" s="901"/>
      <c r="I2927" s="911" t="s">
        <v>2112</v>
      </c>
      <c r="J2927" s="912"/>
      <c r="K2927" s="912"/>
      <c r="L2927" s="912"/>
      <c r="M2927" s="912"/>
      <c r="N2927" s="912"/>
      <c r="O2927" s="912"/>
      <c r="P2927" s="912"/>
      <c r="Q2927" s="913"/>
      <c r="R2927" s="914" t="s">
        <v>2057</v>
      </c>
      <c r="S2927" s="915"/>
      <c r="T2927" s="914" t="s">
        <v>1140</v>
      </c>
      <c r="U2927" s="915"/>
      <c r="V2927" s="914" t="s">
        <v>2001</v>
      </c>
      <c r="W2927" s="915"/>
      <c r="X2927" s="914" t="s">
        <v>2115</v>
      </c>
      <c r="Y2927" s="916"/>
      <c r="Z2927" s="915"/>
      <c r="AA2927" s="917">
        <v>5000</v>
      </c>
      <c r="AB2927" s="918"/>
      <c r="AC2927" s="918"/>
      <c r="AD2927" s="919"/>
      <c r="AE2927" s="917">
        <v>5000</v>
      </c>
      <c r="AF2927" s="918"/>
      <c r="AG2927" s="919"/>
    </row>
    <row r="2928" spans="1:33" s="28" customFormat="1" ht="47.25" customHeight="1" x14ac:dyDescent="0.2">
      <c r="A2928" s="888"/>
      <c r="B2928" s="893"/>
      <c r="C2928" s="894"/>
      <c r="D2928" s="894"/>
      <c r="E2928" s="895"/>
      <c r="F2928" s="902"/>
      <c r="G2928" s="903"/>
      <c r="H2928" s="904"/>
      <c r="I2928" s="911" t="s">
        <v>2152</v>
      </c>
      <c r="J2928" s="912"/>
      <c r="K2928" s="912"/>
      <c r="L2928" s="912"/>
      <c r="M2928" s="912"/>
      <c r="N2928" s="912"/>
      <c r="O2928" s="912"/>
      <c r="P2928" s="912"/>
      <c r="Q2928" s="913"/>
      <c r="R2928" s="914" t="s">
        <v>2031</v>
      </c>
      <c r="S2928" s="915"/>
      <c r="T2928" s="914" t="s">
        <v>1205</v>
      </c>
      <c r="U2928" s="915"/>
      <c r="V2928" s="914" t="s">
        <v>2001</v>
      </c>
      <c r="W2928" s="915"/>
      <c r="X2928" s="914" t="s">
        <v>2172</v>
      </c>
      <c r="Y2928" s="916"/>
      <c r="Z2928" s="915"/>
      <c r="AA2928" s="917">
        <v>40000</v>
      </c>
      <c r="AB2928" s="918"/>
      <c r="AC2928" s="918"/>
      <c r="AD2928" s="919"/>
      <c r="AE2928" s="917">
        <v>40000</v>
      </c>
      <c r="AF2928" s="918"/>
      <c r="AG2928" s="919"/>
    </row>
    <row r="2929" spans="1:33" s="28" customFormat="1" ht="47.25" customHeight="1" x14ac:dyDescent="0.2">
      <c r="A2929" s="888"/>
      <c r="B2929" s="893"/>
      <c r="C2929" s="894"/>
      <c r="D2929" s="894"/>
      <c r="E2929" s="895"/>
      <c r="F2929" s="902"/>
      <c r="G2929" s="903"/>
      <c r="H2929" s="904"/>
      <c r="I2929" s="911" t="s">
        <v>2133</v>
      </c>
      <c r="J2929" s="912"/>
      <c r="K2929" s="912"/>
      <c r="L2929" s="912"/>
      <c r="M2929" s="912"/>
      <c r="N2929" s="912"/>
      <c r="O2929" s="912"/>
      <c r="P2929" s="912"/>
      <c r="Q2929" s="913"/>
      <c r="R2929" s="914" t="s">
        <v>1666</v>
      </c>
      <c r="S2929" s="915"/>
      <c r="T2929" s="914" t="s">
        <v>1151</v>
      </c>
      <c r="U2929" s="915"/>
      <c r="V2929" s="914" t="s">
        <v>2001</v>
      </c>
      <c r="W2929" s="915"/>
      <c r="X2929" s="914" t="s">
        <v>2182</v>
      </c>
      <c r="Y2929" s="916"/>
      <c r="Z2929" s="915"/>
      <c r="AA2929" s="917">
        <v>60000</v>
      </c>
      <c r="AB2929" s="918"/>
      <c r="AC2929" s="918"/>
      <c r="AD2929" s="919"/>
      <c r="AE2929" s="917">
        <v>60000</v>
      </c>
      <c r="AF2929" s="918"/>
      <c r="AG2929" s="919"/>
    </row>
    <row r="2930" spans="1:33" s="28" customFormat="1" ht="47.25" customHeight="1" x14ac:dyDescent="0.2">
      <c r="A2930" s="888"/>
      <c r="B2930" s="893"/>
      <c r="C2930" s="894"/>
      <c r="D2930" s="894"/>
      <c r="E2930" s="895"/>
      <c r="F2930" s="902"/>
      <c r="G2930" s="903"/>
      <c r="H2930" s="904"/>
      <c r="I2930" s="911" t="s">
        <v>2060</v>
      </c>
      <c r="J2930" s="912"/>
      <c r="K2930" s="912"/>
      <c r="L2930" s="912"/>
      <c r="M2930" s="912"/>
      <c r="N2930" s="912"/>
      <c r="O2930" s="912"/>
      <c r="P2930" s="912"/>
      <c r="Q2930" s="913"/>
      <c r="R2930" s="914" t="s">
        <v>1443</v>
      </c>
      <c r="S2930" s="915"/>
      <c r="T2930" s="914" t="s">
        <v>1013</v>
      </c>
      <c r="U2930" s="915"/>
      <c r="V2930" s="914" t="s">
        <v>2001</v>
      </c>
      <c r="W2930" s="915"/>
      <c r="X2930" s="914" t="s">
        <v>2183</v>
      </c>
      <c r="Y2930" s="916"/>
      <c r="Z2930" s="915"/>
      <c r="AA2930" s="917">
        <v>33000</v>
      </c>
      <c r="AB2930" s="918"/>
      <c r="AC2930" s="918"/>
      <c r="AD2930" s="919"/>
      <c r="AE2930" s="917">
        <v>33000</v>
      </c>
      <c r="AF2930" s="918"/>
      <c r="AG2930" s="919"/>
    </row>
    <row r="2931" spans="1:33" s="28" customFormat="1" ht="47.25" customHeight="1" x14ac:dyDescent="0.2">
      <c r="A2931" s="888"/>
      <c r="B2931" s="893"/>
      <c r="C2931" s="894"/>
      <c r="D2931" s="894"/>
      <c r="E2931" s="895"/>
      <c r="F2931" s="902"/>
      <c r="G2931" s="903"/>
      <c r="H2931" s="904"/>
      <c r="I2931" s="911" t="s">
        <v>2152</v>
      </c>
      <c r="J2931" s="912"/>
      <c r="K2931" s="912"/>
      <c r="L2931" s="912"/>
      <c r="M2931" s="912"/>
      <c r="N2931" s="912"/>
      <c r="O2931" s="912"/>
      <c r="P2931" s="912"/>
      <c r="Q2931" s="913"/>
      <c r="R2931" s="914" t="s">
        <v>2031</v>
      </c>
      <c r="S2931" s="915"/>
      <c r="T2931" s="914" t="s">
        <v>1205</v>
      </c>
      <c r="U2931" s="915"/>
      <c r="V2931" s="914" t="s">
        <v>2001</v>
      </c>
      <c r="W2931" s="915"/>
      <c r="X2931" s="914" t="s">
        <v>2149</v>
      </c>
      <c r="Y2931" s="916"/>
      <c r="Z2931" s="915"/>
      <c r="AA2931" s="917">
        <v>15000</v>
      </c>
      <c r="AB2931" s="918"/>
      <c r="AC2931" s="918"/>
      <c r="AD2931" s="919"/>
      <c r="AE2931" s="917">
        <v>15000</v>
      </c>
      <c r="AF2931" s="918"/>
      <c r="AG2931" s="919"/>
    </row>
    <row r="2932" spans="1:33" s="28" customFormat="1" ht="47.25" customHeight="1" x14ac:dyDescent="0.2">
      <c r="A2932" s="889"/>
      <c r="B2932" s="896"/>
      <c r="C2932" s="897"/>
      <c r="D2932" s="897"/>
      <c r="E2932" s="898"/>
      <c r="F2932" s="905"/>
      <c r="G2932" s="906"/>
      <c r="H2932" s="907"/>
      <c r="I2932" s="911" t="s">
        <v>2184</v>
      </c>
      <c r="J2932" s="912"/>
      <c r="K2932" s="912"/>
      <c r="L2932" s="912"/>
      <c r="M2932" s="912"/>
      <c r="N2932" s="912"/>
      <c r="O2932" s="912"/>
      <c r="P2932" s="912"/>
      <c r="Q2932" s="913"/>
      <c r="R2932" s="914" t="s">
        <v>2039</v>
      </c>
      <c r="S2932" s="915"/>
      <c r="T2932" s="914" t="s">
        <v>1040</v>
      </c>
      <c r="U2932" s="915"/>
      <c r="V2932" s="914" t="s">
        <v>2001</v>
      </c>
      <c r="W2932" s="915"/>
      <c r="X2932" s="914" t="s">
        <v>2137</v>
      </c>
      <c r="Y2932" s="916"/>
      <c r="Z2932" s="915"/>
      <c r="AA2932" s="917">
        <v>120000</v>
      </c>
      <c r="AB2932" s="918"/>
      <c r="AC2932" s="918"/>
      <c r="AD2932" s="919"/>
      <c r="AE2932" s="917">
        <v>120000</v>
      </c>
      <c r="AF2932" s="918"/>
      <c r="AG2932" s="919"/>
    </row>
    <row r="2933" spans="1:33" s="28" customFormat="1" ht="47.25" customHeight="1" x14ac:dyDescent="0.2">
      <c r="A2933" s="887">
        <v>63</v>
      </c>
      <c r="B2933" s="890" t="s">
        <v>2185</v>
      </c>
      <c r="C2933" s="891"/>
      <c r="D2933" s="891"/>
      <c r="E2933" s="892"/>
      <c r="F2933" s="899" t="s">
        <v>2186</v>
      </c>
      <c r="G2933" s="900"/>
      <c r="H2933" s="901"/>
      <c r="I2933" s="911" t="s">
        <v>2148</v>
      </c>
      <c r="J2933" s="912"/>
      <c r="K2933" s="912"/>
      <c r="L2933" s="912"/>
      <c r="M2933" s="912"/>
      <c r="N2933" s="912"/>
      <c r="O2933" s="912"/>
      <c r="P2933" s="912"/>
      <c r="Q2933" s="913"/>
      <c r="R2933" s="914" t="s">
        <v>688</v>
      </c>
      <c r="S2933" s="915"/>
      <c r="T2933" s="914" t="s">
        <v>1191</v>
      </c>
      <c r="U2933" s="915"/>
      <c r="V2933" s="914" t="s">
        <v>2001</v>
      </c>
      <c r="W2933" s="915"/>
      <c r="X2933" s="914" t="s">
        <v>2149</v>
      </c>
      <c r="Y2933" s="916"/>
      <c r="Z2933" s="915"/>
      <c r="AA2933" s="917">
        <v>7000</v>
      </c>
      <c r="AB2933" s="918"/>
      <c r="AC2933" s="918"/>
      <c r="AD2933" s="919"/>
      <c r="AE2933" s="917">
        <v>7000</v>
      </c>
      <c r="AF2933" s="918"/>
      <c r="AG2933" s="919"/>
    </row>
    <row r="2934" spans="1:33" s="28" customFormat="1" ht="47.25" customHeight="1" x14ac:dyDescent="0.2">
      <c r="A2934" s="888"/>
      <c r="B2934" s="893"/>
      <c r="C2934" s="894"/>
      <c r="D2934" s="894"/>
      <c r="E2934" s="895"/>
      <c r="F2934" s="902"/>
      <c r="G2934" s="903"/>
      <c r="H2934" s="904"/>
      <c r="I2934" s="911" t="s">
        <v>2122</v>
      </c>
      <c r="J2934" s="912"/>
      <c r="K2934" s="912"/>
      <c r="L2934" s="912"/>
      <c r="M2934" s="912"/>
      <c r="N2934" s="912"/>
      <c r="O2934" s="912"/>
      <c r="P2934" s="912"/>
      <c r="Q2934" s="913"/>
      <c r="R2934" s="914" t="s">
        <v>162</v>
      </c>
      <c r="S2934" s="915"/>
      <c r="T2934" s="914" t="s">
        <v>2187</v>
      </c>
      <c r="U2934" s="915"/>
      <c r="V2934" s="914" t="s">
        <v>2001</v>
      </c>
      <c r="W2934" s="915"/>
      <c r="X2934" s="914" t="s">
        <v>2188</v>
      </c>
      <c r="Y2934" s="916"/>
      <c r="Z2934" s="915"/>
      <c r="AA2934" s="917">
        <v>124000</v>
      </c>
      <c r="AB2934" s="918"/>
      <c r="AC2934" s="918"/>
      <c r="AD2934" s="919"/>
      <c r="AE2934" s="917">
        <v>124000</v>
      </c>
      <c r="AF2934" s="918"/>
      <c r="AG2934" s="919"/>
    </row>
    <row r="2935" spans="1:33" s="28" customFormat="1" ht="47.25" customHeight="1" x14ac:dyDescent="0.2">
      <c r="A2935" s="889"/>
      <c r="B2935" s="896"/>
      <c r="C2935" s="897"/>
      <c r="D2935" s="897"/>
      <c r="E2935" s="898"/>
      <c r="F2935" s="905"/>
      <c r="G2935" s="906"/>
      <c r="H2935" s="907"/>
      <c r="I2935" s="911" t="s">
        <v>2189</v>
      </c>
      <c r="J2935" s="912"/>
      <c r="K2935" s="912"/>
      <c r="L2935" s="912"/>
      <c r="M2935" s="912"/>
      <c r="N2935" s="912"/>
      <c r="O2935" s="912"/>
      <c r="P2935" s="912"/>
      <c r="Q2935" s="913"/>
      <c r="R2935" s="914" t="s">
        <v>2031</v>
      </c>
      <c r="S2935" s="915"/>
      <c r="T2935" s="914" t="s">
        <v>1205</v>
      </c>
      <c r="U2935" s="915"/>
      <c r="V2935" s="914" t="s">
        <v>2001</v>
      </c>
      <c r="W2935" s="915"/>
      <c r="X2935" s="914" t="s">
        <v>2137</v>
      </c>
      <c r="Y2935" s="916"/>
      <c r="Z2935" s="915"/>
      <c r="AA2935" s="917">
        <v>188000</v>
      </c>
      <c r="AB2935" s="918"/>
      <c r="AC2935" s="918"/>
      <c r="AD2935" s="919"/>
      <c r="AE2935" s="917">
        <v>188000</v>
      </c>
      <c r="AF2935" s="918"/>
      <c r="AG2935" s="919"/>
    </row>
    <row r="2936" spans="1:33" s="28" customFormat="1" ht="47.25" customHeight="1" x14ac:dyDescent="0.2">
      <c r="A2936" s="887">
        <v>64</v>
      </c>
      <c r="B2936" s="890" t="s">
        <v>2190</v>
      </c>
      <c r="C2936" s="891"/>
      <c r="D2936" s="891"/>
      <c r="E2936" s="892"/>
      <c r="F2936" s="899" t="s">
        <v>2191</v>
      </c>
      <c r="G2936" s="900"/>
      <c r="H2936" s="901"/>
      <c r="I2936" s="911" t="s">
        <v>2136</v>
      </c>
      <c r="J2936" s="912"/>
      <c r="K2936" s="912"/>
      <c r="L2936" s="912"/>
      <c r="M2936" s="912"/>
      <c r="N2936" s="912"/>
      <c r="O2936" s="912"/>
      <c r="P2936" s="912"/>
      <c r="Q2936" s="913"/>
      <c r="R2936" s="914" t="s">
        <v>2000</v>
      </c>
      <c r="S2936" s="915"/>
      <c r="T2936" s="914" t="s">
        <v>1104</v>
      </c>
      <c r="U2936" s="915"/>
      <c r="V2936" s="914" t="s">
        <v>2001</v>
      </c>
      <c r="W2936" s="915"/>
      <c r="X2936" s="914" t="s">
        <v>2137</v>
      </c>
      <c r="Y2936" s="916"/>
      <c r="Z2936" s="915"/>
      <c r="AA2936" s="917">
        <v>105000</v>
      </c>
      <c r="AB2936" s="918"/>
      <c r="AC2936" s="918"/>
      <c r="AD2936" s="919"/>
      <c r="AE2936" s="917">
        <v>105000</v>
      </c>
      <c r="AF2936" s="918"/>
      <c r="AG2936" s="919"/>
    </row>
    <row r="2937" spans="1:33" s="28" customFormat="1" ht="47.25" customHeight="1" x14ac:dyDescent="0.2">
      <c r="A2937" s="888"/>
      <c r="B2937" s="893"/>
      <c r="C2937" s="894"/>
      <c r="D2937" s="894"/>
      <c r="E2937" s="895"/>
      <c r="F2937" s="902"/>
      <c r="G2937" s="903"/>
      <c r="H2937" s="904"/>
      <c r="I2937" s="911" t="s">
        <v>2133</v>
      </c>
      <c r="J2937" s="912"/>
      <c r="K2937" s="912"/>
      <c r="L2937" s="912"/>
      <c r="M2937" s="912"/>
      <c r="N2937" s="912"/>
      <c r="O2937" s="912"/>
      <c r="P2937" s="912"/>
      <c r="Q2937" s="913"/>
      <c r="R2937" s="914" t="s">
        <v>1666</v>
      </c>
      <c r="S2937" s="915"/>
      <c r="T2937" s="914" t="s">
        <v>1153</v>
      </c>
      <c r="U2937" s="915"/>
      <c r="V2937" s="914" t="s">
        <v>2001</v>
      </c>
      <c r="W2937" s="915"/>
      <c r="X2937" s="914" t="s">
        <v>2172</v>
      </c>
      <c r="Y2937" s="916"/>
      <c r="Z2937" s="915"/>
      <c r="AA2937" s="917">
        <v>52000</v>
      </c>
      <c r="AB2937" s="918"/>
      <c r="AC2937" s="918"/>
      <c r="AD2937" s="919"/>
      <c r="AE2937" s="917">
        <v>52000</v>
      </c>
      <c r="AF2937" s="918"/>
      <c r="AG2937" s="919"/>
    </row>
    <row r="2938" spans="1:33" s="28" customFormat="1" ht="47.25" customHeight="1" x14ac:dyDescent="0.2">
      <c r="A2938" s="889"/>
      <c r="B2938" s="896"/>
      <c r="C2938" s="897"/>
      <c r="D2938" s="897"/>
      <c r="E2938" s="898"/>
      <c r="F2938" s="905"/>
      <c r="G2938" s="906"/>
      <c r="H2938" s="907"/>
      <c r="I2938" s="911" t="s">
        <v>2152</v>
      </c>
      <c r="J2938" s="912"/>
      <c r="K2938" s="912"/>
      <c r="L2938" s="912"/>
      <c r="M2938" s="912"/>
      <c r="N2938" s="912"/>
      <c r="O2938" s="912"/>
      <c r="P2938" s="912"/>
      <c r="Q2938" s="913"/>
      <c r="R2938" s="914" t="s">
        <v>2031</v>
      </c>
      <c r="S2938" s="915"/>
      <c r="T2938" s="914" t="s">
        <v>1205</v>
      </c>
      <c r="U2938" s="915"/>
      <c r="V2938" s="914" t="s">
        <v>2001</v>
      </c>
      <c r="W2938" s="915"/>
      <c r="X2938" s="914" t="s">
        <v>2149</v>
      </c>
      <c r="Y2938" s="916"/>
      <c r="Z2938" s="915"/>
      <c r="AA2938" s="917">
        <v>60000</v>
      </c>
      <c r="AB2938" s="918"/>
      <c r="AC2938" s="918"/>
      <c r="AD2938" s="919"/>
      <c r="AE2938" s="917">
        <v>60000</v>
      </c>
      <c r="AF2938" s="918"/>
      <c r="AG2938" s="919"/>
    </row>
    <row r="2939" spans="1:33" s="28" customFormat="1" ht="47.25" customHeight="1" x14ac:dyDescent="0.2">
      <c r="A2939" s="177">
        <v>65</v>
      </c>
      <c r="B2939" s="920" t="s">
        <v>2192</v>
      </c>
      <c r="C2939" s="921"/>
      <c r="D2939" s="921"/>
      <c r="E2939" s="922"/>
      <c r="F2939" s="923" t="s">
        <v>2193</v>
      </c>
      <c r="G2939" s="924"/>
      <c r="H2939" s="925"/>
      <c r="I2939" s="926" t="s">
        <v>2118</v>
      </c>
      <c r="J2939" s="927"/>
      <c r="K2939" s="927"/>
      <c r="L2939" s="927"/>
      <c r="M2939" s="927"/>
      <c r="N2939" s="927"/>
      <c r="O2939" s="927"/>
      <c r="P2939" s="927"/>
      <c r="Q2939" s="928"/>
      <c r="R2939" s="920" t="s">
        <v>2119</v>
      </c>
      <c r="S2939" s="922"/>
      <c r="T2939" s="920" t="s">
        <v>1056</v>
      </c>
      <c r="U2939" s="922"/>
      <c r="V2939" s="920" t="s">
        <v>2001</v>
      </c>
      <c r="W2939" s="922"/>
      <c r="X2939" s="920" t="s">
        <v>2120</v>
      </c>
      <c r="Y2939" s="921"/>
      <c r="Z2939" s="922"/>
      <c r="AA2939" s="929">
        <v>1000000</v>
      </c>
      <c r="AB2939" s="930"/>
      <c r="AC2939" s="930"/>
      <c r="AD2939" s="931"/>
      <c r="AE2939" s="929">
        <v>1000000</v>
      </c>
      <c r="AF2939" s="930"/>
      <c r="AG2939" s="931"/>
    </row>
    <row r="2940" spans="1:33" s="28" customFormat="1" ht="47.25" customHeight="1" x14ac:dyDescent="0.2">
      <c r="A2940" s="887">
        <v>66</v>
      </c>
      <c r="B2940" s="890" t="s">
        <v>2194</v>
      </c>
      <c r="C2940" s="891"/>
      <c r="D2940" s="891"/>
      <c r="E2940" s="892"/>
      <c r="F2940" s="899" t="s">
        <v>2193</v>
      </c>
      <c r="G2940" s="900"/>
      <c r="H2940" s="901"/>
      <c r="I2940" s="911" t="s">
        <v>2195</v>
      </c>
      <c r="J2940" s="912"/>
      <c r="K2940" s="912"/>
      <c r="L2940" s="912"/>
      <c r="M2940" s="912"/>
      <c r="N2940" s="912"/>
      <c r="O2940" s="912"/>
      <c r="P2940" s="912"/>
      <c r="Q2940" s="913"/>
      <c r="R2940" s="914" t="s">
        <v>2031</v>
      </c>
      <c r="S2940" s="915"/>
      <c r="T2940" s="914" t="s">
        <v>1203</v>
      </c>
      <c r="U2940" s="915"/>
      <c r="V2940" s="914" t="s">
        <v>2001</v>
      </c>
      <c r="W2940" s="915"/>
      <c r="X2940" s="914" t="s">
        <v>2196</v>
      </c>
      <c r="Y2940" s="916"/>
      <c r="Z2940" s="915"/>
      <c r="AA2940" s="917">
        <v>10000</v>
      </c>
      <c r="AB2940" s="918"/>
      <c r="AC2940" s="918"/>
      <c r="AD2940" s="919"/>
      <c r="AE2940" s="917">
        <v>10000</v>
      </c>
      <c r="AF2940" s="918"/>
      <c r="AG2940" s="919"/>
    </row>
    <row r="2941" spans="1:33" s="28" customFormat="1" ht="47.25" customHeight="1" x14ac:dyDescent="0.2">
      <c r="A2941" s="888"/>
      <c r="B2941" s="893"/>
      <c r="C2941" s="894"/>
      <c r="D2941" s="894"/>
      <c r="E2941" s="895"/>
      <c r="F2941" s="902"/>
      <c r="G2941" s="903"/>
      <c r="H2941" s="904"/>
      <c r="I2941" s="911" t="s">
        <v>2112</v>
      </c>
      <c r="J2941" s="912"/>
      <c r="K2941" s="912"/>
      <c r="L2941" s="912"/>
      <c r="M2941" s="912"/>
      <c r="N2941" s="912"/>
      <c r="O2941" s="912"/>
      <c r="P2941" s="912"/>
      <c r="Q2941" s="913"/>
      <c r="R2941" s="914" t="s">
        <v>2057</v>
      </c>
      <c r="S2941" s="915"/>
      <c r="T2941" s="914" t="s">
        <v>1140</v>
      </c>
      <c r="U2941" s="915"/>
      <c r="V2941" s="914" t="s">
        <v>2001</v>
      </c>
      <c r="W2941" s="915"/>
      <c r="X2941" s="914" t="s">
        <v>2167</v>
      </c>
      <c r="Y2941" s="916"/>
      <c r="Z2941" s="915"/>
      <c r="AA2941" s="917">
        <v>25000</v>
      </c>
      <c r="AB2941" s="918"/>
      <c r="AC2941" s="918"/>
      <c r="AD2941" s="919"/>
      <c r="AE2941" s="917">
        <v>25000</v>
      </c>
      <c r="AF2941" s="918"/>
      <c r="AG2941" s="919"/>
    </row>
    <row r="2942" spans="1:33" s="28" customFormat="1" ht="62.25" customHeight="1" x14ac:dyDescent="0.2">
      <c r="A2942" s="888"/>
      <c r="B2942" s="893"/>
      <c r="C2942" s="894"/>
      <c r="D2942" s="894"/>
      <c r="E2942" s="895"/>
      <c r="F2942" s="902"/>
      <c r="G2942" s="903"/>
      <c r="H2942" s="904"/>
      <c r="I2942" s="938" t="s">
        <v>2004</v>
      </c>
      <c r="J2942" s="939"/>
      <c r="K2942" s="939"/>
      <c r="L2942" s="939"/>
      <c r="M2942" s="939"/>
      <c r="N2942" s="939"/>
      <c r="O2942" s="939"/>
      <c r="P2942" s="939"/>
      <c r="Q2942" s="940"/>
      <c r="R2942" s="914" t="s">
        <v>158</v>
      </c>
      <c r="S2942" s="915"/>
      <c r="T2942" s="914" t="s">
        <v>1332</v>
      </c>
      <c r="U2942" s="915"/>
      <c r="V2942" s="914" t="s">
        <v>2001</v>
      </c>
      <c r="W2942" s="915"/>
      <c r="X2942" s="914">
        <v>423900</v>
      </c>
      <c r="Y2942" s="916"/>
      <c r="Z2942" s="915"/>
      <c r="AA2942" s="917">
        <v>237150</v>
      </c>
      <c r="AB2942" s="918"/>
      <c r="AC2942" s="918"/>
      <c r="AD2942" s="919"/>
      <c r="AE2942" s="917">
        <v>237150</v>
      </c>
      <c r="AF2942" s="918"/>
      <c r="AG2942" s="919"/>
    </row>
    <row r="2943" spans="1:33" s="28" customFormat="1" ht="47.25" customHeight="1" x14ac:dyDescent="0.2">
      <c r="A2943" s="888"/>
      <c r="B2943" s="896"/>
      <c r="C2943" s="897"/>
      <c r="D2943" s="897"/>
      <c r="E2943" s="898"/>
      <c r="F2943" s="905"/>
      <c r="G2943" s="906"/>
      <c r="H2943" s="907"/>
      <c r="I2943" s="911" t="s">
        <v>2122</v>
      </c>
      <c r="J2943" s="912"/>
      <c r="K2943" s="912"/>
      <c r="L2943" s="912"/>
      <c r="M2943" s="912"/>
      <c r="N2943" s="912"/>
      <c r="O2943" s="912"/>
      <c r="P2943" s="912"/>
      <c r="Q2943" s="913"/>
      <c r="R2943" s="914" t="s">
        <v>162</v>
      </c>
      <c r="S2943" s="915"/>
      <c r="T2943" s="914" t="s">
        <v>2187</v>
      </c>
      <c r="U2943" s="915"/>
      <c r="V2943" s="914" t="s">
        <v>2001</v>
      </c>
      <c r="W2943" s="915"/>
      <c r="X2943" s="914" t="s">
        <v>2188</v>
      </c>
      <c r="Y2943" s="916"/>
      <c r="Z2943" s="915"/>
      <c r="AA2943" s="917">
        <v>160000</v>
      </c>
      <c r="AB2943" s="918"/>
      <c r="AC2943" s="918"/>
      <c r="AD2943" s="919"/>
      <c r="AE2943" s="917">
        <v>160000</v>
      </c>
      <c r="AF2943" s="918"/>
      <c r="AG2943" s="919"/>
    </row>
    <row r="2944" spans="1:33" s="28" customFormat="1" ht="47.25" customHeight="1" x14ac:dyDescent="0.2">
      <c r="A2944" s="887">
        <v>67</v>
      </c>
      <c r="B2944" s="890" t="s">
        <v>2639</v>
      </c>
      <c r="C2944" s="891"/>
      <c r="D2944" s="891"/>
      <c r="E2944" s="892"/>
      <c r="F2944" s="899" t="s">
        <v>2640</v>
      </c>
      <c r="G2944" s="900"/>
      <c r="H2944" s="901"/>
      <c r="I2944" s="911" t="s">
        <v>2641</v>
      </c>
      <c r="J2944" s="912"/>
      <c r="K2944" s="912"/>
      <c r="L2944" s="912"/>
      <c r="M2944" s="912"/>
      <c r="N2944" s="912"/>
      <c r="O2944" s="912"/>
      <c r="P2944" s="912"/>
      <c r="Q2944" s="913"/>
      <c r="R2944" s="914" t="s">
        <v>2039</v>
      </c>
      <c r="S2944" s="915"/>
      <c r="T2944" s="914" t="s">
        <v>1048</v>
      </c>
      <c r="U2944" s="915"/>
      <c r="V2944" s="914" t="s">
        <v>2001</v>
      </c>
      <c r="W2944" s="915"/>
      <c r="X2944" s="914" t="s">
        <v>2642</v>
      </c>
      <c r="Y2944" s="916"/>
      <c r="Z2944" s="915"/>
      <c r="AA2944" s="917">
        <v>20000</v>
      </c>
      <c r="AB2944" s="918"/>
      <c r="AC2944" s="918"/>
      <c r="AD2944" s="919"/>
      <c r="AE2944" s="917">
        <v>20000</v>
      </c>
      <c r="AF2944" s="918"/>
      <c r="AG2944" s="919"/>
    </row>
    <row r="2945" spans="1:33" s="28" customFormat="1" ht="47.25" customHeight="1" x14ac:dyDescent="0.2">
      <c r="A2945" s="888"/>
      <c r="B2945" s="893"/>
      <c r="C2945" s="894"/>
      <c r="D2945" s="894"/>
      <c r="E2945" s="895"/>
      <c r="F2945" s="902"/>
      <c r="G2945" s="903"/>
      <c r="H2945" s="904"/>
      <c r="I2945" s="911" t="s">
        <v>2060</v>
      </c>
      <c r="J2945" s="912"/>
      <c r="K2945" s="912"/>
      <c r="L2945" s="912"/>
      <c r="M2945" s="912"/>
      <c r="N2945" s="912"/>
      <c r="O2945" s="912"/>
      <c r="P2945" s="912"/>
      <c r="Q2945" s="913"/>
      <c r="R2945" s="914" t="s">
        <v>1443</v>
      </c>
      <c r="S2945" s="915"/>
      <c r="T2945" s="914" t="s">
        <v>1002</v>
      </c>
      <c r="U2945" s="915"/>
      <c r="V2945" s="914" t="s">
        <v>1441</v>
      </c>
      <c r="W2945" s="915"/>
      <c r="X2945" s="914" t="s">
        <v>2061</v>
      </c>
      <c r="Y2945" s="916"/>
      <c r="Z2945" s="915"/>
      <c r="AA2945" s="917">
        <v>32000</v>
      </c>
      <c r="AB2945" s="918"/>
      <c r="AC2945" s="918"/>
      <c r="AD2945" s="919"/>
      <c r="AE2945" s="917">
        <v>32000</v>
      </c>
      <c r="AF2945" s="918"/>
      <c r="AG2945" s="919"/>
    </row>
    <row r="2946" spans="1:33" s="28" customFormat="1" ht="47.25" customHeight="1" x14ac:dyDescent="0.2">
      <c r="A2946" s="889"/>
      <c r="B2946" s="896"/>
      <c r="C2946" s="897"/>
      <c r="D2946" s="897"/>
      <c r="E2946" s="898"/>
      <c r="F2946" s="905"/>
      <c r="G2946" s="906"/>
      <c r="H2946" s="907"/>
      <c r="I2946" s="911" t="s">
        <v>2070</v>
      </c>
      <c r="J2946" s="912"/>
      <c r="K2946" s="912"/>
      <c r="L2946" s="912"/>
      <c r="M2946" s="912"/>
      <c r="N2946" s="912"/>
      <c r="O2946" s="912"/>
      <c r="P2946" s="912"/>
      <c r="Q2946" s="913"/>
      <c r="R2946" s="914" t="s">
        <v>2071</v>
      </c>
      <c r="S2946" s="915"/>
      <c r="T2946" s="914" t="s">
        <v>1081</v>
      </c>
      <c r="U2946" s="915"/>
      <c r="V2946" s="914" t="s">
        <v>2001</v>
      </c>
      <c r="W2946" s="915"/>
      <c r="X2946" s="914" t="s">
        <v>2040</v>
      </c>
      <c r="Y2946" s="916"/>
      <c r="Z2946" s="915"/>
      <c r="AA2946" s="917">
        <v>950000</v>
      </c>
      <c r="AB2946" s="918"/>
      <c r="AC2946" s="918"/>
      <c r="AD2946" s="919"/>
      <c r="AE2946" s="917">
        <v>950000</v>
      </c>
      <c r="AF2946" s="918"/>
      <c r="AG2946" s="919"/>
    </row>
    <row r="2947" spans="1:33" s="28" customFormat="1" ht="47.25" customHeight="1" x14ac:dyDescent="0.2">
      <c r="A2947" s="887">
        <v>68</v>
      </c>
      <c r="B2947" s="890" t="s">
        <v>2643</v>
      </c>
      <c r="C2947" s="891"/>
      <c r="D2947" s="891"/>
      <c r="E2947" s="892"/>
      <c r="F2947" s="899" t="s">
        <v>2640</v>
      </c>
      <c r="G2947" s="900"/>
      <c r="H2947" s="901"/>
      <c r="I2947" s="911" t="s">
        <v>2060</v>
      </c>
      <c r="J2947" s="912"/>
      <c r="K2947" s="912"/>
      <c r="L2947" s="912"/>
      <c r="M2947" s="912"/>
      <c r="N2947" s="912"/>
      <c r="O2947" s="912"/>
      <c r="P2947" s="912"/>
      <c r="Q2947" s="913"/>
      <c r="R2947" s="914" t="s">
        <v>1443</v>
      </c>
      <c r="S2947" s="915"/>
      <c r="T2947" s="914" t="s">
        <v>2644</v>
      </c>
      <c r="U2947" s="915"/>
      <c r="V2947" s="914" t="s">
        <v>1441</v>
      </c>
      <c r="W2947" s="915"/>
      <c r="X2947" s="914" t="s">
        <v>2645</v>
      </c>
      <c r="Y2947" s="916"/>
      <c r="Z2947" s="915"/>
      <c r="AA2947" s="917">
        <v>207750</v>
      </c>
      <c r="AB2947" s="918"/>
      <c r="AC2947" s="918"/>
      <c r="AD2947" s="919"/>
      <c r="AE2947" s="917">
        <v>207750</v>
      </c>
      <c r="AF2947" s="918"/>
      <c r="AG2947" s="919"/>
    </row>
    <row r="2948" spans="1:33" s="28" customFormat="1" ht="47.25" customHeight="1" x14ac:dyDescent="0.2">
      <c r="A2948" s="888"/>
      <c r="B2948" s="893"/>
      <c r="C2948" s="894"/>
      <c r="D2948" s="894"/>
      <c r="E2948" s="895"/>
      <c r="F2948" s="902"/>
      <c r="G2948" s="903"/>
      <c r="H2948" s="904"/>
      <c r="I2948" s="911" t="s">
        <v>2646</v>
      </c>
      <c r="J2948" s="912"/>
      <c r="K2948" s="912"/>
      <c r="L2948" s="912"/>
      <c r="M2948" s="912"/>
      <c r="N2948" s="912"/>
      <c r="O2948" s="912"/>
      <c r="P2948" s="912"/>
      <c r="Q2948" s="913"/>
      <c r="R2948" s="914" t="s">
        <v>2057</v>
      </c>
      <c r="S2948" s="915"/>
      <c r="T2948" s="914" t="s">
        <v>1135</v>
      </c>
      <c r="U2948" s="915"/>
      <c r="V2948" s="914" t="s">
        <v>2001</v>
      </c>
      <c r="W2948" s="915"/>
      <c r="X2948" s="914" t="s">
        <v>2645</v>
      </c>
      <c r="Y2948" s="916"/>
      <c r="Z2948" s="915"/>
      <c r="AA2948" s="917">
        <v>290000</v>
      </c>
      <c r="AB2948" s="918"/>
      <c r="AC2948" s="918"/>
      <c r="AD2948" s="919"/>
      <c r="AE2948" s="917">
        <v>290000</v>
      </c>
      <c r="AF2948" s="918"/>
      <c r="AG2948" s="919"/>
    </row>
    <row r="2949" spans="1:33" s="28" customFormat="1" ht="47.25" customHeight="1" x14ac:dyDescent="0.2">
      <c r="A2949" s="889"/>
      <c r="B2949" s="896"/>
      <c r="C2949" s="897"/>
      <c r="D2949" s="897"/>
      <c r="E2949" s="898"/>
      <c r="F2949" s="905"/>
      <c r="G2949" s="906"/>
      <c r="H2949" s="907"/>
      <c r="I2949" s="911" t="s">
        <v>2641</v>
      </c>
      <c r="J2949" s="912"/>
      <c r="K2949" s="912"/>
      <c r="L2949" s="912"/>
      <c r="M2949" s="912"/>
      <c r="N2949" s="912"/>
      <c r="O2949" s="912"/>
      <c r="P2949" s="912"/>
      <c r="Q2949" s="913"/>
      <c r="R2949" s="914" t="s">
        <v>2031</v>
      </c>
      <c r="S2949" s="915"/>
      <c r="T2949" s="914" t="s">
        <v>2647</v>
      </c>
      <c r="U2949" s="915"/>
      <c r="V2949" s="914" t="s">
        <v>2001</v>
      </c>
      <c r="W2949" s="915"/>
      <c r="X2949" s="914" t="s">
        <v>2645</v>
      </c>
      <c r="Y2949" s="916"/>
      <c r="Z2949" s="915"/>
      <c r="AA2949" s="917">
        <v>67000</v>
      </c>
      <c r="AB2949" s="918"/>
      <c r="AC2949" s="918"/>
      <c r="AD2949" s="919"/>
      <c r="AE2949" s="917">
        <v>67000</v>
      </c>
      <c r="AF2949" s="918"/>
      <c r="AG2949" s="919"/>
    </row>
    <row r="2950" spans="1:33" s="28" customFormat="1" ht="47.25" customHeight="1" x14ac:dyDescent="0.2">
      <c r="A2950" s="887">
        <v>69</v>
      </c>
      <c r="B2950" s="890" t="s">
        <v>2648</v>
      </c>
      <c r="C2950" s="891"/>
      <c r="D2950" s="891"/>
      <c r="E2950" s="892"/>
      <c r="F2950" s="899" t="s">
        <v>2649</v>
      </c>
      <c r="G2950" s="900"/>
      <c r="H2950" s="901"/>
      <c r="I2950" s="911" t="s">
        <v>2650</v>
      </c>
      <c r="J2950" s="912"/>
      <c r="K2950" s="912"/>
      <c r="L2950" s="912"/>
      <c r="M2950" s="912"/>
      <c r="N2950" s="912"/>
      <c r="O2950" s="912"/>
      <c r="P2950" s="912"/>
      <c r="Q2950" s="913"/>
      <c r="R2950" s="914" t="s">
        <v>2047</v>
      </c>
      <c r="S2950" s="915"/>
      <c r="T2950" s="914" t="s">
        <v>1093</v>
      </c>
      <c r="U2950" s="915"/>
      <c r="V2950" s="914" t="s">
        <v>2001</v>
      </c>
      <c r="W2950" s="915"/>
      <c r="X2950" s="914" t="s">
        <v>2651</v>
      </c>
      <c r="Y2950" s="916"/>
      <c r="Z2950" s="915"/>
      <c r="AA2950" s="917">
        <v>483000</v>
      </c>
      <c r="AB2950" s="918"/>
      <c r="AC2950" s="918"/>
      <c r="AD2950" s="919"/>
      <c r="AE2950" s="917">
        <v>483000</v>
      </c>
      <c r="AF2950" s="918"/>
      <c r="AG2950" s="919"/>
    </row>
    <row r="2951" spans="1:33" s="28" customFormat="1" ht="47.25" customHeight="1" x14ac:dyDescent="0.2">
      <c r="A2951" s="888"/>
      <c r="B2951" s="893"/>
      <c r="C2951" s="894"/>
      <c r="D2951" s="894"/>
      <c r="E2951" s="895"/>
      <c r="F2951" s="902"/>
      <c r="G2951" s="903"/>
      <c r="H2951" s="904"/>
      <c r="I2951" s="911" t="s">
        <v>2652</v>
      </c>
      <c r="J2951" s="912"/>
      <c r="K2951" s="912"/>
      <c r="L2951" s="912"/>
      <c r="M2951" s="912"/>
      <c r="N2951" s="912"/>
      <c r="O2951" s="912"/>
      <c r="P2951" s="912"/>
      <c r="Q2951" s="913"/>
      <c r="R2951" s="914" t="s">
        <v>2031</v>
      </c>
      <c r="S2951" s="915"/>
      <c r="T2951" s="914" t="s">
        <v>1205</v>
      </c>
      <c r="U2951" s="915"/>
      <c r="V2951" s="914" t="s">
        <v>2001</v>
      </c>
      <c r="W2951" s="915"/>
      <c r="X2951" s="914" t="s">
        <v>2653</v>
      </c>
      <c r="Y2951" s="916"/>
      <c r="Z2951" s="915"/>
      <c r="AA2951" s="917">
        <v>25000</v>
      </c>
      <c r="AB2951" s="918"/>
      <c r="AC2951" s="918"/>
      <c r="AD2951" s="919"/>
      <c r="AE2951" s="917">
        <v>25000</v>
      </c>
      <c r="AF2951" s="918"/>
      <c r="AG2951" s="919"/>
    </row>
    <row r="2952" spans="1:33" s="28" customFormat="1" ht="47.25" customHeight="1" x14ac:dyDescent="0.2">
      <c r="A2952" s="888"/>
      <c r="B2952" s="893"/>
      <c r="C2952" s="894"/>
      <c r="D2952" s="894"/>
      <c r="E2952" s="895"/>
      <c r="F2952" s="902"/>
      <c r="G2952" s="903"/>
      <c r="H2952" s="904"/>
      <c r="I2952" s="911" t="s">
        <v>2122</v>
      </c>
      <c r="J2952" s="912"/>
      <c r="K2952" s="912"/>
      <c r="L2952" s="912"/>
      <c r="M2952" s="912"/>
      <c r="N2952" s="912"/>
      <c r="O2952" s="912"/>
      <c r="P2952" s="912"/>
      <c r="Q2952" s="913"/>
      <c r="R2952" s="914" t="s">
        <v>162</v>
      </c>
      <c r="S2952" s="915"/>
      <c r="T2952" s="914" t="s">
        <v>1177</v>
      </c>
      <c r="U2952" s="915"/>
      <c r="V2952" s="914" t="s">
        <v>2001</v>
      </c>
      <c r="W2952" s="915"/>
      <c r="X2952" s="914" t="s">
        <v>2654</v>
      </c>
      <c r="Y2952" s="916"/>
      <c r="Z2952" s="915"/>
      <c r="AA2952" s="917">
        <v>345000</v>
      </c>
      <c r="AB2952" s="918"/>
      <c r="AC2952" s="918"/>
      <c r="AD2952" s="919"/>
      <c r="AE2952" s="917">
        <v>345000</v>
      </c>
      <c r="AF2952" s="918"/>
      <c r="AG2952" s="919"/>
    </row>
    <row r="2953" spans="1:33" s="28" customFormat="1" ht="47.25" customHeight="1" x14ac:dyDescent="0.2">
      <c r="A2953" s="888"/>
      <c r="B2953" s="893"/>
      <c r="C2953" s="894"/>
      <c r="D2953" s="894"/>
      <c r="E2953" s="895"/>
      <c r="F2953" s="902"/>
      <c r="G2953" s="903"/>
      <c r="H2953" s="904"/>
      <c r="I2953" s="911" t="s">
        <v>2007</v>
      </c>
      <c r="J2953" s="912"/>
      <c r="K2953" s="912"/>
      <c r="L2953" s="912"/>
      <c r="M2953" s="912"/>
      <c r="N2953" s="912"/>
      <c r="O2953" s="912"/>
      <c r="P2953" s="912"/>
      <c r="Q2953" s="913"/>
      <c r="R2953" s="914" t="s">
        <v>1666</v>
      </c>
      <c r="S2953" s="915"/>
      <c r="T2953" s="914"/>
      <c r="U2953" s="915"/>
      <c r="V2953" s="914" t="s">
        <v>2001</v>
      </c>
      <c r="W2953" s="915"/>
      <c r="X2953" s="914" t="s">
        <v>2655</v>
      </c>
      <c r="Y2953" s="916"/>
      <c r="Z2953" s="915"/>
      <c r="AA2953" s="917">
        <v>40000</v>
      </c>
      <c r="AB2953" s="918"/>
      <c r="AC2953" s="918"/>
      <c r="AD2953" s="919"/>
      <c r="AE2953" s="917">
        <v>40000</v>
      </c>
      <c r="AF2953" s="918"/>
      <c r="AG2953" s="919"/>
    </row>
    <row r="2954" spans="1:33" s="28" customFormat="1" ht="47.25" customHeight="1" x14ac:dyDescent="0.2">
      <c r="A2954" s="888"/>
      <c r="B2954" s="893"/>
      <c r="C2954" s="894"/>
      <c r="D2954" s="894"/>
      <c r="E2954" s="895"/>
      <c r="F2954" s="902"/>
      <c r="G2954" s="903"/>
      <c r="H2954" s="904"/>
      <c r="I2954" s="911" t="s">
        <v>2070</v>
      </c>
      <c r="J2954" s="912"/>
      <c r="K2954" s="912"/>
      <c r="L2954" s="912"/>
      <c r="M2954" s="912"/>
      <c r="N2954" s="912"/>
      <c r="O2954" s="912"/>
      <c r="P2954" s="912"/>
      <c r="Q2954" s="913"/>
      <c r="R2954" s="914" t="s">
        <v>2071</v>
      </c>
      <c r="S2954" s="915"/>
      <c r="T2954" s="914" t="s">
        <v>1081</v>
      </c>
      <c r="U2954" s="915"/>
      <c r="V2954" s="914" t="s">
        <v>2001</v>
      </c>
      <c r="W2954" s="915"/>
      <c r="X2954" s="914" t="s">
        <v>2040</v>
      </c>
      <c r="Y2954" s="916"/>
      <c r="Z2954" s="915"/>
      <c r="AA2954" s="917">
        <v>318000</v>
      </c>
      <c r="AB2954" s="918"/>
      <c r="AC2954" s="918"/>
      <c r="AD2954" s="919"/>
      <c r="AE2954" s="917">
        <v>318000</v>
      </c>
      <c r="AF2954" s="918"/>
      <c r="AG2954" s="919"/>
    </row>
    <row r="2955" spans="1:33" s="28" customFormat="1" ht="47.25" customHeight="1" x14ac:dyDescent="0.2">
      <c r="A2955" s="888"/>
      <c r="B2955" s="893"/>
      <c r="C2955" s="894"/>
      <c r="D2955" s="894"/>
      <c r="E2955" s="895"/>
      <c r="F2955" s="902"/>
      <c r="G2955" s="903"/>
      <c r="H2955" s="904"/>
      <c r="I2955" s="911" t="s">
        <v>2060</v>
      </c>
      <c r="J2955" s="912"/>
      <c r="K2955" s="912"/>
      <c r="L2955" s="912"/>
      <c r="M2955" s="912"/>
      <c r="N2955" s="912"/>
      <c r="O2955" s="912"/>
      <c r="P2955" s="912"/>
      <c r="Q2955" s="913"/>
      <c r="R2955" s="914" t="s">
        <v>1443</v>
      </c>
      <c r="S2955" s="915"/>
      <c r="T2955" s="914" t="s">
        <v>1002</v>
      </c>
      <c r="U2955" s="915"/>
      <c r="V2955" s="914" t="s">
        <v>1441</v>
      </c>
      <c r="W2955" s="915"/>
      <c r="X2955" s="914" t="s">
        <v>2061</v>
      </c>
      <c r="Y2955" s="916"/>
      <c r="Z2955" s="915"/>
      <c r="AA2955" s="917">
        <v>19000</v>
      </c>
      <c r="AB2955" s="918"/>
      <c r="AC2955" s="918"/>
      <c r="AD2955" s="919"/>
      <c r="AE2955" s="917">
        <v>19000</v>
      </c>
      <c r="AF2955" s="918"/>
      <c r="AG2955" s="919"/>
    </row>
    <row r="2956" spans="1:33" s="28" customFormat="1" ht="47.25" customHeight="1" x14ac:dyDescent="0.2">
      <c r="A2956" s="888"/>
      <c r="B2956" s="893"/>
      <c r="C2956" s="894"/>
      <c r="D2956" s="894"/>
      <c r="E2956" s="895"/>
      <c r="F2956" s="902"/>
      <c r="G2956" s="903"/>
      <c r="H2956" s="904"/>
      <c r="I2956" s="911" t="s">
        <v>2641</v>
      </c>
      <c r="J2956" s="912"/>
      <c r="K2956" s="912"/>
      <c r="L2956" s="912"/>
      <c r="M2956" s="912"/>
      <c r="N2956" s="912"/>
      <c r="O2956" s="912"/>
      <c r="P2956" s="912"/>
      <c r="Q2956" s="913"/>
      <c r="R2956" s="914" t="s">
        <v>2039</v>
      </c>
      <c r="S2956" s="915"/>
      <c r="T2956" s="914" t="s">
        <v>1048</v>
      </c>
      <c r="U2956" s="915"/>
      <c r="V2956" s="914" t="s">
        <v>2001</v>
      </c>
      <c r="W2956" s="915"/>
      <c r="X2956" s="914" t="s">
        <v>2033</v>
      </c>
      <c r="Y2956" s="916"/>
      <c r="Z2956" s="915"/>
      <c r="AA2956" s="917">
        <v>5000</v>
      </c>
      <c r="AB2956" s="918"/>
      <c r="AC2956" s="918"/>
      <c r="AD2956" s="919"/>
      <c r="AE2956" s="917">
        <v>5000</v>
      </c>
      <c r="AF2956" s="918"/>
      <c r="AG2956" s="919"/>
    </row>
    <row r="2957" spans="1:33" s="28" customFormat="1" ht="47.25" customHeight="1" x14ac:dyDescent="0.2">
      <c r="A2957" s="888"/>
      <c r="B2957" s="893"/>
      <c r="C2957" s="894"/>
      <c r="D2957" s="894"/>
      <c r="E2957" s="895"/>
      <c r="F2957" s="902"/>
      <c r="G2957" s="903"/>
      <c r="H2957" s="904"/>
      <c r="I2957" s="911" t="s">
        <v>2070</v>
      </c>
      <c r="J2957" s="912"/>
      <c r="K2957" s="912"/>
      <c r="L2957" s="912"/>
      <c r="M2957" s="912"/>
      <c r="N2957" s="912"/>
      <c r="O2957" s="912"/>
      <c r="P2957" s="912"/>
      <c r="Q2957" s="913"/>
      <c r="R2957" s="914" t="s">
        <v>2071</v>
      </c>
      <c r="S2957" s="915"/>
      <c r="T2957" s="914" t="s">
        <v>1080</v>
      </c>
      <c r="U2957" s="915"/>
      <c r="V2957" s="914" t="s">
        <v>2001</v>
      </c>
      <c r="W2957" s="915"/>
      <c r="X2957" s="914" t="s">
        <v>2656</v>
      </c>
      <c r="Y2957" s="916"/>
      <c r="Z2957" s="915"/>
      <c r="AA2957" s="917">
        <v>35000</v>
      </c>
      <c r="AB2957" s="918"/>
      <c r="AC2957" s="918"/>
      <c r="AD2957" s="919"/>
      <c r="AE2957" s="917">
        <v>35000</v>
      </c>
      <c r="AF2957" s="918"/>
      <c r="AG2957" s="919"/>
    </row>
    <row r="2958" spans="1:33" s="28" customFormat="1" ht="47.25" customHeight="1" x14ac:dyDescent="0.2">
      <c r="A2958" s="888"/>
      <c r="B2958" s="893"/>
      <c r="C2958" s="894"/>
      <c r="D2958" s="894"/>
      <c r="E2958" s="895"/>
      <c r="F2958" s="902"/>
      <c r="G2958" s="903"/>
      <c r="H2958" s="904"/>
      <c r="I2958" s="911" t="s">
        <v>2658</v>
      </c>
      <c r="J2958" s="912"/>
      <c r="K2958" s="912"/>
      <c r="L2958" s="912"/>
      <c r="M2958" s="912"/>
      <c r="N2958" s="912"/>
      <c r="O2958" s="912"/>
      <c r="P2958" s="912"/>
      <c r="Q2958" s="913"/>
      <c r="R2958" s="914" t="s">
        <v>688</v>
      </c>
      <c r="S2958" s="915"/>
      <c r="T2958" s="914" t="s">
        <v>1186</v>
      </c>
      <c r="U2958" s="915"/>
      <c r="V2958" s="914" t="s">
        <v>2001</v>
      </c>
      <c r="W2958" s="915"/>
      <c r="X2958" s="914" t="s">
        <v>2657</v>
      </c>
      <c r="Y2958" s="916"/>
      <c r="Z2958" s="915"/>
      <c r="AA2958" s="917">
        <v>88000</v>
      </c>
      <c r="AB2958" s="918"/>
      <c r="AC2958" s="918"/>
      <c r="AD2958" s="919"/>
      <c r="AE2958" s="917">
        <v>88000</v>
      </c>
      <c r="AF2958" s="918"/>
      <c r="AG2958" s="919"/>
    </row>
    <row r="2959" spans="1:33" s="28" customFormat="1" ht="47.25" customHeight="1" x14ac:dyDescent="0.2">
      <c r="A2959" s="888"/>
      <c r="B2959" s="893"/>
      <c r="C2959" s="894"/>
      <c r="D2959" s="894"/>
      <c r="E2959" s="895"/>
      <c r="F2959" s="902"/>
      <c r="G2959" s="903"/>
      <c r="H2959" s="904"/>
      <c r="I2959" s="911" t="s">
        <v>2659</v>
      </c>
      <c r="J2959" s="912"/>
      <c r="K2959" s="912"/>
      <c r="L2959" s="912"/>
      <c r="M2959" s="912"/>
      <c r="N2959" s="912"/>
      <c r="O2959" s="912"/>
      <c r="P2959" s="912"/>
      <c r="Q2959" s="913"/>
      <c r="R2959" s="914" t="s">
        <v>688</v>
      </c>
      <c r="S2959" s="915"/>
      <c r="T2959" s="914" t="s">
        <v>1107</v>
      </c>
      <c r="U2959" s="915"/>
      <c r="V2959" s="914" t="s">
        <v>2001</v>
      </c>
      <c r="W2959" s="915"/>
      <c r="X2959" s="914" t="s">
        <v>2040</v>
      </c>
      <c r="Y2959" s="916"/>
      <c r="Z2959" s="915"/>
      <c r="AA2959" s="917">
        <v>136000</v>
      </c>
      <c r="AB2959" s="918"/>
      <c r="AC2959" s="918"/>
      <c r="AD2959" s="919"/>
      <c r="AE2959" s="917">
        <v>136000</v>
      </c>
      <c r="AF2959" s="918"/>
      <c r="AG2959" s="919"/>
    </row>
    <row r="2960" spans="1:33" s="28" customFormat="1" ht="47.25" customHeight="1" x14ac:dyDescent="0.2">
      <c r="A2960" s="889"/>
      <c r="B2960" s="896"/>
      <c r="C2960" s="897"/>
      <c r="D2960" s="897"/>
      <c r="E2960" s="898"/>
      <c r="F2960" s="905"/>
      <c r="G2960" s="906"/>
      <c r="H2960" s="907"/>
      <c r="I2960" s="911" t="s">
        <v>2660</v>
      </c>
      <c r="J2960" s="912"/>
      <c r="K2960" s="912"/>
      <c r="L2960" s="912"/>
      <c r="M2960" s="912"/>
      <c r="N2960" s="912"/>
      <c r="O2960" s="912"/>
      <c r="P2960" s="912"/>
      <c r="Q2960" s="913"/>
      <c r="R2960" s="914" t="s">
        <v>1802</v>
      </c>
      <c r="S2960" s="915"/>
      <c r="T2960" s="914" t="s">
        <v>1058</v>
      </c>
      <c r="U2960" s="915"/>
      <c r="V2960" s="914" t="s">
        <v>2001</v>
      </c>
      <c r="W2960" s="915"/>
      <c r="X2960" s="914" t="s">
        <v>2099</v>
      </c>
      <c r="Y2960" s="916"/>
      <c r="Z2960" s="915"/>
      <c r="AA2960" s="917">
        <v>35000</v>
      </c>
      <c r="AB2960" s="918"/>
      <c r="AC2960" s="918"/>
      <c r="AD2960" s="919"/>
      <c r="AE2960" s="917">
        <v>35000</v>
      </c>
      <c r="AF2960" s="918"/>
      <c r="AG2960" s="919"/>
    </row>
    <row r="2961" spans="1:33" s="28" customFormat="1" ht="47.25" customHeight="1" x14ac:dyDescent="0.2">
      <c r="A2961" s="887">
        <v>70</v>
      </c>
      <c r="B2961" s="890" t="s">
        <v>2643</v>
      </c>
      <c r="C2961" s="891"/>
      <c r="D2961" s="891"/>
      <c r="E2961" s="892"/>
      <c r="F2961" s="899" t="s">
        <v>2661</v>
      </c>
      <c r="G2961" s="900"/>
      <c r="H2961" s="901"/>
      <c r="I2961" s="911" t="s">
        <v>2060</v>
      </c>
      <c r="J2961" s="912"/>
      <c r="K2961" s="912"/>
      <c r="L2961" s="912"/>
      <c r="M2961" s="912"/>
      <c r="N2961" s="912"/>
      <c r="O2961" s="912"/>
      <c r="P2961" s="912"/>
      <c r="Q2961" s="913"/>
      <c r="R2961" s="914" t="s">
        <v>1443</v>
      </c>
      <c r="S2961" s="915"/>
      <c r="T2961" s="914" t="s">
        <v>2644</v>
      </c>
      <c r="U2961" s="915"/>
      <c r="V2961" s="914" t="s">
        <v>1441</v>
      </c>
      <c r="W2961" s="915"/>
      <c r="X2961" s="914" t="s">
        <v>2645</v>
      </c>
      <c r="Y2961" s="916"/>
      <c r="Z2961" s="915"/>
      <c r="AA2961" s="917">
        <v>920000</v>
      </c>
      <c r="AB2961" s="918"/>
      <c r="AC2961" s="918"/>
      <c r="AD2961" s="919"/>
      <c r="AE2961" s="917">
        <v>920000</v>
      </c>
      <c r="AF2961" s="918"/>
      <c r="AG2961" s="919"/>
    </row>
    <row r="2962" spans="1:33" s="28" customFormat="1" ht="47.25" customHeight="1" x14ac:dyDescent="0.2">
      <c r="A2962" s="888"/>
      <c r="B2962" s="893"/>
      <c r="C2962" s="894"/>
      <c r="D2962" s="894"/>
      <c r="E2962" s="895"/>
      <c r="F2962" s="902"/>
      <c r="G2962" s="903"/>
      <c r="H2962" s="904"/>
      <c r="I2962" s="911" t="s">
        <v>2662</v>
      </c>
      <c r="J2962" s="912"/>
      <c r="K2962" s="912"/>
      <c r="L2962" s="912"/>
      <c r="M2962" s="912"/>
      <c r="N2962" s="912"/>
      <c r="O2962" s="912"/>
      <c r="P2962" s="912"/>
      <c r="Q2962" s="913"/>
      <c r="R2962" s="914" t="s">
        <v>2663</v>
      </c>
      <c r="S2962" s="915"/>
      <c r="T2962" s="914" t="s">
        <v>2664</v>
      </c>
      <c r="U2962" s="915"/>
      <c r="V2962" s="914" t="s">
        <v>2001</v>
      </c>
      <c r="W2962" s="915"/>
      <c r="X2962" s="914" t="s">
        <v>2645</v>
      </c>
      <c r="Y2962" s="916"/>
      <c r="Z2962" s="915"/>
      <c r="AA2962" s="917">
        <v>1500</v>
      </c>
      <c r="AB2962" s="918"/>
      <c r="AC2962" s="918"/>
      <c r="AD2962" s="919"/>
      <c r="AE2962" s="917">
        <v>1500</v>
      </c>
      <c r="AF2962" s="918"/>
      <c r="AG2962" s="919"/>
    </row>
    <row r="2963" spans="1:33" s="28" customFormat="1" ht="47.25" customHeight="1" x14ac:dyDescent="0.2">
      <c r="A2963" s="888"/>
      <c r="B2963" s="893"/>
      <c r="C2963" s="894"/>
      <c r="D2963" s="894"/>
      <c r="E2963" s="895"/>
      <c r="F2963" s="902"/>
      <c r="G2963" s="903"/>
      <c r="H2963" s="904"/>
      <c r="I2963" s="911" t="s">
        <v>2665</v>
      </c>
      <c r="J2963" s="912"/>
      <c r="K2963" s="912"/>
      <c r="L2963" s="912"/>
      <c r="M2963" s="912"/>
      <c r="N2963" s="912"/>
      <c r="O2963" s="912"/>
      <c r="P2963" s="912"/>
      <c r="Q2963" s="913"/>
      <c r="R2963" s="914" t="s">
        <v>2057</v>
      </c>
      <c r="S2963" s="915"/>
      <c r="T2963" s="914" t="s">
        <v>2666</v>
      </c>
      <c r="U2963" s="915"/>
      <c r="V2963" s="914" t="s">
        <v>2001</v>
      </c>
      <c r="W2963" s="915"/>
      <c r="X2963" s="914" t="s">
        <v>2645</v>
      </c>
      <c r="Y2963" s="916"/>
      <c r="Z2963" s="915"/>
      <c r="AA2963" s="917">
        <v>610281</v>
      </c>
      <c r="AB2963" s="918"/>
      <c r="AC2963" s="918"/>
      <c r="AD2963" s="919"/>
      <c r="AE2963" s="917">
        <v>610281</v>
      </c>
      <c r="AF2963" s="918"/>
      <c r="AG2963" s="919"/>
    </row>
    <row r="2964" spans="1:33" s="28" customFormat="1" ht="47.25" customHeight="1" x14ac:dyDescent="0.2">
      <c r="A2964" s="888"/>
      <c r="B2964" s="893"/>
      <c r="C2964" s="894"/>
      <c r="D2964" s="894"/>
      <c r="E2964" s="895"/>
      <c r="F2964" s="902"/>
      <c r="G2964" s="903"/>
      <c r="H2964" s="904"/>
      <c r="I2964" s="911" t="s">
        <v>2667</v>
      </c>
      <c r="J2964" s="912"/>
      <c r="K2964" s="912"/>
      <c r="L2964" s="912"/>
      <c r="M2964" s="912"/>
      <c r="N2964" s="912"/>
      <c r="O2964" s="912"/>
      <c r="P2964" s="912"/>
      <c r="Q2964" s="913"/>
      <c r="R2964" s="914" t="s">
        <v>2031</v>
      </c>
      <c r="S2964" s="915"/>
      <c r="T2964" s="914" t="s">
        <v>2647</v>
      </c>
      <c r="U2964" s="915"/>
      <c r="V2964" s="914" t="s">
        <v>2668</v>
      </c>
      <c r="W2964" s="915"/>
      <c r="X2964" s="914" t="s">
        <v>2645</v>
      </c>
      <c r="Y2964" s="916"/>
      <c r="Z2964" s="915"/>
      <c r="AA2964" s="917">
        <v>283000</v>
      </c>
      <c r="AB2964" s="918"/>
      <c r="AC2964" s="918"/>
      <c r="AD2964" s="919"/>
      <c r="AE2964" s="917">
        <v>283000</v>
      </c>
      <c r="AF2964" s="918"/>
      <c r="AG2964" s="919"/>
    </row>
    <row r="2965" spans="1:33" s="28" customFormat="1" ht="47.25" customHeight="1" x14ac:dyDescent="0.2">
      <c r="A2965" s="889"/>
      <c r="B2965" s="896"/>
      <c r="C2965" s="897"/>
      <c r="D2965" s="897"/>
      <c r="E2965" s="898"/>
      <c r="F2965" s="905"/>
      <c r="G2965" s="906"/>
      <c r="H2965" s="907"/>
      <c r="I2965" s="911" t="s">
        <v>2669</v>
      </c>
      <c r="J2965" s="912"/>
      <c r="K2965" s="912"/>
      <c r="L2965" s="912"/>
      <c r="M2965" s="912"/>
      <c r="N2965" s="912"/>
      <c r="O2965" s="912"/>
      <c r="P2965" s="912"/>
      <c r="Q2965" s="913"/>
      <c r="R2965" s="914" t="s">
        <v>688</v>
      </c>
      <c r="S2965" s="915"/>
      <c r="T2965" s="914" t="s">
        <v>2670</v>
      </c>
      <c r="U2965" s="915"/>
      <c r="V2965" s="914" t="s">
        <v>2668</v>
      </c>
      <c r="W2965" s="915"/>
      <c r="X2965" s="914" t="s">
        <v>2645</v>
      </c>
      <c r="Y2965" s="916"/>
      <c r="Z2965" s="915"/>
      <c r="AA2965" s="917">
        <v>1426800</v>
      </c>
      <c r="AB2965" s="918"/>
      <c r="AC2965" s="918"/>
      <c r="AD2965" s="919"/>
      <c r="AE2965" s="917">
        <v>1426800</v>
      </c>
      <c r="AF2965" s="918"/>
      <c r="AG2965" s="919"/>
    </row>
    <row r="2966" spans="1:33" s="28" customFormat="1" ht="47.25" customHeight="1" x14ac:dyDescent="0.2">
      <c r="A2966" s="177">
        <v>71</v>
      </c>
      <c r="B2966" s="920" t="s">
        <v>2671</v>
      </c>
      <c r="C2966" s="921"/>
      <c r="D2966" s="921"/>
      <c r="E2966" s="922"/>
      <c r="F2966" s="923" t="s">
        <v>2672</v>
      </c>
      <c r="G2966" s="924"/>
      <c r="H2966" s="925"/>
      <c r="I2966" s="926" t="s">
        <v>2118</v>
      </c>
      <c r="J2966" s="927"/>
      <c r="K2966" s="927"/>
      <c r="L2966" s="927"/>
      <c r="M2966" s="927"/>
      <c r="N2966" s="927"/>
      <c r="O2966" s="927"/>
      <c r="P2966" s="927"/>
      <c r="Q2966" s="928"/>
      <c r="R2966" s="920" t="s">
        <v>2039</v>
      </c>
      <c r="S2966" s="922"/>
      <c r="T2966" s="920" t="s">
        <v>2673</v>
      </c>
      <c r="U2966" s="922"/>
      <c r="V2966" s="920" t="s">
        <v>2001</v>
      </c>
      <c r="W2966" s="922"/>
      <c r="X2966" s="920" t="s">
        <v>2674</v>
      </c>
      <c r="Y2966" s="921"/>
      <c r="Z2966" s="922"/>
      <c r="AA2966" s="929">
        <v>800000</v>
      </c>
      <c r="AB2966" s="930"/>
      <c r="AC2966" s="930"/>
      <c r="AD2966" s="931"/>
      <c r="AE2966" s="929">
        <v>800000</v>
      </c>
      <c r="AF2966" s="930"/>
      <c r="AG2966" s="931"/>
    </row>
    <row r="2967" spans="1:33" s="28" customFormat="1" ht="47.25" customHeight="1" x14ac:dyDescent="0.2">
      <c r="A2967" s="177">
        <v>72</v>
      </c>
      <c r="B2967" s="914" t="s">
        <v>2675</v>
      </c>
      <c r="C2967" s="916"/>
      <c r="D2967" s="916"/>
      <c r="E2967" s="915"/>
      <c r="F2967" s="950" t="s">
        <v>2672</v>
      </c>
      <c r="G2967" s="951"/>
      <c r="H2967" s="952"/>
      <c r="I2967" s="911" t="s">
        <v>2676</v>
      </c>
      <c r="J2967" s="912"/>
      <c r="K2967" s="912"/>
      <c r="L2967" s="912"/>
      <c r="M2967" s="912"/>
      <c r="N2967" s="912"/>
      <c r="O2967" s="912"/>
      <c r="P2967" s="912"/>
      <c r="Q2967" s="913"/>
      <c r="R2967" s="914" t="s">
        <v>688</v>
      </c>
      <c r="S2967" s="915"/>
      <c r="T2967" s="914" t="s">
        <v>2670</v>
      </c>
      <c r="U2967" s="915"/>
      <c r="V2967" s="914" t="s">
        <v>2001</v>
      </c>
      <c r="W2967" s="915"/>
      <c r="X2967" s="920" t="s">
        <v>2674</v>
      </c>
      <c r="Y2967" s="921"/>
      <c r="Z2967" s="922"/>
      <c r="AA2967" s="917">
        <v>800000</v>
      </c>
      <c r="AB2967" s="918"/>
      <c r="AC2967" s="918"/>
      <c r="AD2967" s="919"/>
      <c r="AE2967" s="917">
        <v>800000</v>
      </c>
      <c r="AF2967" s="918"/>
      <c r="AG2967" s="919"/>
    </row>
    <row r="2968" spans="1:33" s="28" customFormat="1" ht="47.25" customHeight="1" x14ac:dyDescent="0.2">
      <c r="A2968" s="887">
        <v>73</v>
      </c>
      <c r="B2968" s="890" t="s">
        <v>2677</v>
      </c>
      <c r="C2968" s="891"/>
      <c r="D2968" s="891"/>
      <c r="E2968" s="892"/>
      <c r="F2968" s="899" t="s">
        <v>2672</v>
      </c>
      <c r="G2968" s="900"/>
      <c r="H2968" s="901"/>
      <c r="I2968" s="911" t="s">
        <v>2133</v>
      </c>
      <c r="J2968" s="912"/>
      <c r="K2968" s="912"/>
      <c r="L2968" s="912"/>
      <c r="M2968" s="912"/>
      <c r="N2968" s="912"/>
      <c r="O2968" s="912"/>
      <c r="P2968" s="912"/>
      <c r="Q2968" s="913"/>
      <c r="R2968" s="914" t="s">
        <v>1666</v>
      </c>
      <c r="S2968" s="915"/>
      <c r="T2968" s="914" t="s">
        <v>1157</v>
      </c>
      <c r="U2968" s="915"/>
      <c r="V2968" s="914" t="s">
        <v>2001</v>
      </c>
      <c r="W2968" s="915"/>
      <c r="X2968" s="914" t="s">
        <v>2678</v>
      </c>
      <c r="Y2968" s="916"/>
      <c r="Z2968" s="915"/>
      <c r="AA2968" s="917">
        <v>150000</v>
      </c>
      <c r="AB2968" s="918"/>
      <c r="AC2968" s="918"/>
      <c r="AD2968" s="919"/>
      <c r="AE2968" s="917">
        <v>150000</v>
      </c>
      <c r="AF2968" s="918"/>
      <c r="AG2968" s="919"/>
    </row>
    <row r="2969" spans="1:33" s="28" customFormat="1" ht="47.25" customHeight="1" x14ac:dyDescent="0.2">
      <c r="A2969" s="888"/>
      <c r="B2969" s="893"/>
      <c r="C2969" s="894"/>
      <c r="D2969" s="894"/>
      <c r="E2969" s="895"/>
      <c r="F2969" s="902"/>
      <c r="G2969" s="903"/>
      <c r="H2969" s="904"/>
      <c r="I2969" s="911" t="s">
        <v>2679</v>
      </c>
      <c r="J2969" s="912"/>
      <c r="K2969" s="912"/>
      <c r="L2969" s="912"/>
      <c r="M2969" s="912"/>
      <c r="N2969" s="912"/>
      <c r="O2969" s="912"/>
      <c r="P2969" s="912"/>
      <c r="Q2969" s="913"/>
      <c r="R2969" s="914" t="s">
        <v>162</v>
      </c>
      <c r="S2969" s="915"/>
      <c r="T2969" s="914" t="s">
        <v>1177</v>
      </c>
      <c r="U2969" s="915"/>
      <c r="V2969" s="914" t="s">
        <v>2001</v>
      </c>
      <c r="W2969" s="915"/>
      <c r="X2969" s="914" t="s">
        <v>2654</v>
      </c>
      <c r="Y2969" s="916"/>
      <c r="Z2969" s="915"/>
      <c r="AA2969" s="917">
        <v>720000</v>
      </c>
      <c r="AB2969" s="918"/>
      <c r="AC2969" s="918"/>
      <c r="AD2969" s="919"/>
      <c r="AE2969" s="917">
        <v>720000</v>
      </c>
      <c r="AF2969" s="918"/>
      <c r="AG2969" s="919"/>
    </row>
    <row r="2970" spans="1:33" s="28" customFormat="1" ht="47.25" customHeight="1" x14ac:dyDescent="0.2">
      <c r="A2970" s="888"/>
      <c r="B2970" s="893"/>
      <c r="C2970" s="894"/>
      <c r="D2970" s="894"/>
      <c r="E2970" s="895"/>
      <c r="F2970" s="902"/>
      <c r="G2970" s="903"/>
      <c r="H2970" s="904"/>
      <c r="I2970" s="911" t="s">
        <v>2667</v>
      </c>
      <c r="J2970" s="912"/>
      <c r="K2970" s="912"/>
      <c r="L2970" s="912"/>
      <c r="M2970" s="912"/>
      <c r="N2970" s="912"/>
      <c r="O2970" s="912"/>
      <c r="P2970" s="912"/>
      <c r="Q2970" s="913"/>
      <c r="R2970" s="914" t="s">
        <v>2031</v>
      </c>
      <c r="S2970" s="915"/>
      <c r="T2970" s="914" t="s">
        <v>1205</v>
      </c>
      <c r="U2970" s="915"/>
      <c r="V2970" s="914" t="s">
        <v>2001</v>
      </c>
      <c r="W2970" s="915"/>
      <c r="X2970" s="914" t="s">
        <v>2654</v>
      </c>
      <c r="Y2970" s="916"/>
      <c r="Z2970" s="915"/>
      <c r="AA2970" s="917">
        <v>148000</v>
      </c>
      <c r="AB2970" s="918"/>
      <c r="AC2970" s="918"/>
      <c r="AD2970" s="919"/>
      <c r="AE2970" s="917">
        <v>148000</v>
      </c>
      <c r="AF2970" s="918"/>
      <c r="AG2970" s="919"/>
    </row>
    <row r="2971" spans="1:33" s="28" customFormat="1" ht="47.25" customHeight="1" x14ac:dyDescent="0.2">
      <c r="A2971" s="888"/>
      <c r="B2971" s="893"/>
      <c r="C2971" s="894"/>
      <c r="D2971" s="894"/>
      <c r="E2971" s="895"/>
      <c r="F2971" s="902"/>
      <c r="G2971" s="903"/>
      <c r="H2971" s="904"/>
      <c r="I2971" s="911" t="s">
        <v>2641</v>
      </c>
      <c r="J2971" s="912"/>
      <c r="K2971" s="912"/>
      <c r="L2971" s="912"/>
      <c r="M2971" s="912"/>
      <c r="N2971" s="912"/>
      <c r="O2971" s="912"/>
      <c r="P2971" s="912"/>
      <c r="Q2971" s="913"/>
      <c r="R2971" s="914" t="s">
        <v>2039</v>
      </c>
      <c r="S2971" s="915"/>
      <c r="T2971" s="914" t="s">
        <v>1044</v>
      </c>
      <c r="U2971" s="915"/>
      <c r="V2971" s="914" t="s">
        <v>2001</v>
      </c>
      <c r="W2971" s="915"/>
      <c r="X2971" s="914" t="s">
        <v>2680</v>
      </c>
      <c r="Y2971" s="916"/>
      <c r="Z2971" s="915"/>
      <c r="AA2971" s="917">
        <v>50200</v>
      </c>
      <c r="AB2971" s="918"/>
      <c r="AC2971" s="918"/>
      <c r="AD2971" s="919"/>
      <c r="AE2971" s="917">
        <v>50200</v>
      </c>
      <c r="AF2971" s="918"/>
      <c r="AG2971" s="919"/>
    </row>
    <row r="2972" spans="1:33" s="28" customFormat="1" ht="47.25" customHeight="1" x14ac:dyDescent="0.2">
      <c r="A2972" s="888"/>
      <c r="B2972" s="893"/>
      <c r="C2972" s="894"/>
      <c r="D2972" s="894"/>
      <c r="E2972" s="895"/>
      <c r="F2972" s="902"/>
      <c r="G2972" s="903"/>
      <c r="H2972" s="904"/>
      <c r="I2972" s="911" t="s">
        <v>2074</v>
      </c>
      <c r="J2972" s="912"/>
      <c r="K2972" s="912"/>
      <c r="L2972" s="912"/>
      <c r="M2972" s="912"/>
      <c r="N2972" s="912"/>
      <c r="O2972" s="912"/>
      <c r="P2972" s="912"/>
      <c r="Q2972" s="913"/>
      <c r="R2972" s="914" t="s">
        <v>2000</v>
      </c>
      <c r="S2972" s="915"/>
      <c r="T2972" s="914" t="s">
        <v>1104</v>
      </c>
      <c r="U2972" s="915"/>
      <c r="V2972" s="914" t="s">
        <v>2001</v>
      </c>
      <c r="W2972" s="915"/>
      <c r="X2972" s="914" t="s">
        <v>2040</v>
      </c>
      <c r="Y2972" s="916"/>
      <c r="Z2972" s="915"/>
      <c r="AA2972" s="917">
        <v>30000</v>
      </c>
      <c r="AB2972" s="918"/>
      <c r="AC2972" s="918"/>
      <c r="AD2972" s="919"/>
      <c r="AE2972" s="917">
        <v>30000</v>
      </c>
      <c r="AF2972" s="918"/>
      <c r="AG2972" s="919"/>
    </row>
    <row r="2973" spans="1:33" s="28" customFormat="1" ht="47.25" customHeight="1" x14ac:dyDescent="0.2">
      <c r="A2973" s="889"/>
      <c r="B2973" s="896"/>
      <c r="C2973" s="897"/>
      <c r="D2973" s="897"/>
      <c r="E2973" s="898"/>
      <c r="F2973" s="905"/>
      <c r="G2973" s="906"/>
      <c r="H2973" s="907"/>
      <c r="I2973" s="911" t="s">
        <v>2681</v>
      </c>
      <c r="J2973" s="912"/>
      <c r="K2973" s="912"/>
      <c r="L2973" s="912"/>
      <c r="M2973" s="912"/>
      <c r="N2973" s="912"/>
      <c r="O2973" s="912"/>
      <c r="P2973" s="912"/>
      <c r="Q2973" s="913"/>
      <c r="R2973" s="914" t="s">
        <v>158</v>
      </c>
      <c r="S2973" s="915"/>
      <c r="T2973" s="914" t="s">
        <v>1335</v>
      </c>
      <c r="U2973" s="915"/>
      <c r="V2973" s="914" t="s">
        <v>2001</v>
      </c>
      <c r="W2973" s="915"/>
      <c r="X2973" s="914" t="s">
        <v>2040</v>
      </c>
      <c r="Y2973" s="916"/>
      <c r="Z2973" s="915"/>
      <c r="AA2973" s="917">
        <v>37000</v>
      </c>
      <c r="AB2973" s="918"/>
      <c r="AC2973" s="918"/>
      <c r="AD2973" s="919"/>
      <c r="AE2973" s="917">
        <v>37000</v>
      </c>
      <c r="AF2973" s="918"/>
      <c r="AG2973" s="919"/>
    </row>
    <row r="2974" spans="1:33" s="28" customFormat="1" ht="47.25" customHeight="1" x14ac:dyDescent="0.2">
      <c r="A2974" s="179">
        <v>74</v>
      </c>
      <c r="B2974" s="920" t="s">
        <v>2682</v>
      </c>
      <c r="C2974" s="921"/>
      <c r="D2974" s="921"/>
      <c r="E2974" s="922"/>
      <c r="F2974" s="923" t="s">
        <v>2683</v>
      </c>
      <c r="G2974" s="924"/>
      <c r="H2974" s="925"/>
      <c r="I2974" s="926" t="s">
        <v>2118</v>
      </c>
      <c r="J2974" s="927"/>
      <c r="K2974" s="927"/>
      <c r="L2974" s="927"/>
      <c r="M2974" s="927"/>
      <c r="N2974" s="927"/>
      <c r="O2974" s="927"/>
      <c r="P2974" s="927"/>
      <c r="Q2974" s="928"/>
      <c r="R2974" s="920" t="s">
        <v>2684</v>
      </c>
      <c r="S2974" s="922"/>
      <c r="T2974" s="920" t="s">
        <v>1083</v>
      </c>
      <c r="U2974" s="922"/>
      <c r="V2974" s="920" t="s">
        <v>2001</v>
      </c>
      <c r="W2974" s="922"/>
      <c r="X2974" s="920" t="s">
        <v>2685</v>
      </c>
      <c r="Y2974" s="921"/>
      <c r="Z2974" s="922"/>
      <c r="AA2974" s="929">
        <v>1000000</v>
      </c>
      <c r="AB2974" s="930"/>
      <c r="AC2974" s="930"/>
      <c r="AD2974" s="931"/>
      <c r="AE2974" s="929">
        <v>1000000</v>
      </c>
      <c r="AF2974" s="930"/>
      <c r="AG2974" s="931"/>
    </row>
    <row r="2975" spans="1:33" s="28" customFormat="1" ht="47.25" customHeight="1" x14ac:dyDescent="0.2">
      <c r="A2975" s="887">
        <v>75</v>
      </c>
      <c r="B2975" s="890" t="s">
        <v>2686</v>
      </c>
      <c r="C2975" s="891"/>
      <c r="D2975" s="891"/>
      <c r="E2975" s="892"/>
      <c r="F2975" s="899" t="s">
        <v>2683</v>
      </c>
      <c r="G2975" s="900"/>
      <c r="H2975" s="901"/>
      <c r="I2975" s="911" t="s">
        <v>2022</v>
      </c>
      <c r="J2975" s="912"/>
      <c r="K2975" s="912"/>
      <c r="L2975" s="912"/>
      <c r="M2975" s="912"/>
      <c r="N2975" s="912"/>
      <c r="O2975" s="912"/>
      <c r="P2975" s="912"/>
      <c r="Q2975" s="913"/>
      <c r="R2975" s="914" t="s">
        <v>2023</v>
      </c>
      <c r="S2975" s="915"/>
      <c r="T2975" s="914" t="s">
        <v>1072</v>
      </c>
      <c r="U2975" s="915"/>
      <c r="V2975" s="914" t="s">
        <v>2001</v>
      </c>
      <c r="W2975" s="915"/>
      <c r="X2975" s="914" t="s">
        <v>2656</v>
      </c>
      <c r="Y2975" s="916"/>
      <c r="Z2975" s="915"/>
      <c r="AA2975" s="917">
        <v>323000</v>
      </c>
      <c r="AB2975" s="918"/>
      <c r="AC2975" s="918"/>
      <c r="AD2975" s="919"/>
      <c r="AE2975" s="917">
        <v>323000</v>
      </c>
      <c r="AF2975" s="918"/>
      <c r="AG2975" s="919"/>
    </row>
    <row r="2976" spans="1:33" s="28" customFormat="1" ht="47.25" customHeight="1" x14ac:dyDescent="0.2">
      <c r="A2976" s="888"/>
      <c r="B2976" s="893"/>
      <c r="C2976" s="894"/>
      <c r="D2976" s="894"/>
      <c r="E2976" s="895"/>
      <c r="F2976" s="902"/>
      <c r="G2976" s="903"/>
      <c r="H2976" s="904"/>
      <c r="I2976" s="911" t="s">
        <v>2687</v>
      </c>
      <c r="J2976" s="912"/>
      <c r="K2976" s="912"/>
      <c r="L2976" s="912"/>
      <c r="M2976" s="912"/>
      <c r="N2976" s="912"/>
      <c r="O2976" s="912"/>
      <c r="P2976" s="912"/>
      <c r="Q2976" s="913"/>
      <c r="R2976" s="914" t="s">
        <v>2688</v>
      </c>
      <c r="S2976" s="915"/>
      <c r="T2976" s="914" t="s">
        <v>1095</v>
      </c>
      <c r="U2976" s="915"/>
      <c r="V2976" s="914" t="s">
        <v>2001</v>
      </c>
      <c r="W2976" s="915"/>
      <c r="X2976" s="914" t="s">
        <v>2653</v>
      </c>
      <c r="Y2976" s="916"/>
      <c r="Z2976" s="915"/>
      <c r="AA2976" s="917">
        <v>131000</v>
      </c>
      <c r="AB2976" s="918"/>
      <c r="AC2976" s="918"/>
      <c r="AD2976" s="919"/>
      <c r="AE2976" s="917">
        <v>131000</v>
      </c>
      <c r="AF2976" s="918"/>
      <c r="AG2976" s="919"/>
    </row>
    <row r="2977" spans="1:1005" s="28" customFormat="1" ht="47.25" customHeight="1" x14ac:dyDescent="0.2">
      <c r="A2977" s="889"/>
      <c r="B2977" s="896"/>
      <c r="C2977" s="897"/>
      <c r="D2977" s="897"/>
      <c r="E2977" s="898"/>
      <c r="F2977" s="905"/>
      <c r="G2977" s="906"/>
      <c r="H2977" s="907"/>
      <c r="I2977" s="911" t="s">
        <v>2070</v>
      </c>
      <c r="J2977" s="912"/>
      <c r="K2977" s="912"/>
      <c r="L2977" s="912"/>
      <c r="M2977" s="912"/>
      <c r="N2977" s="912"/>
      <c r="O2977" s="912"/>
      <c r="P2977" s="912"/>
      <c r="Q2977" s="913"/>
      <c r="R2977" s="914" t="s">
        <v>2071</v>
      </c>
      <c r="S2977" s="915"/>
      <c r="T2977" s="914" t="s">
        <v>1079</v>
      </c>
      <c r="U2977" s="915"/>
      <c r="V2977" s="914" t="s">
        <v>2001</v>
      </c>
      <c r="W2977" s="915"/>
      <c r="X2977" s="914" t="s">
        <v>2040</v>
      </c>
      <c r="Y2977" s="916"/>
      <c r="Z2977" s="915"/>
      <c r="AA2977" s="917">
        <v>100000</v>
      </c>
      <c r="AB2977" s="918"/>
      <c r="AC2977" s="918"/>
      <c r="AD2977" s="919"/>
      <c r="AE2977" s="917">
        <v>100000</v>
      </c>
      <c r="AF2977" s="918"/>
      <c r="AG2977" s="919"/>
    </row>
    <row r="2978" spans="1:1005" s="28" customFormat="1" ht="47.25" customHeight="1" x14ac:dyDescent="0.2">
      <c r="A2978" s="179">
        <v>76</v>
      </c>
      <c r="B2978" s="920" t="s">
        <v>2682</v>
      </c>
      <c r="C2978" s="921"/>
      <c r="D2978" s="921"/>
      <c r="E2978" s="922"/>
      <c r="F2978" s="923" t="s">
        <v>3446</v>
      </c>
      <c r="G2978" s="924"/>
      <c r="H2978" s="925"/>
      <c r="I2978" s="926" t="s">
        <v>2118</v>
      </c>
      <c r="J2978" s="927"/>
      <c r="K2978" s="927"/>
      <c r="L2978" s="927"/>
      <c r="M2978" s="927"/>
      <c r="N2978" s="927"/>
      <c r="O2978" s="927"/>
      <c r="P2978" s="927"/>
      <c r="Q2978" s="928"/>
      <c r="R2978" s="920" t="s">
        <v>2684</v>
      </c>
      <c r="S2978" s="922"/>
      <c r="T2978" s="920" t="s">
        <v>1083</v>
      </c>
      <c r="U2978" s="922"/>
      <c r="V2978" s="920" t="s">
        <v>2001</v>
      </c>
      <c r="W2978" s="922"/>
      <c r="X2978" s="920" t="s">
        <v>2685</v>
      </c>
      <c r="Y2978" s="921"/>
      <c r="Z2978" s="922"/>
      <c r="AA2978" s="929">
        <v>3500000</v>
      </c>
      <c r="AB2978" s="930"/>
      <c r="AC2978" s="930"/>
      <c r="AD2978" s="931"/>
      <c r="AE2978" s="929">
        <v>3500000</v>
      </c>
      <c r="AF2978" s="930"/>
      <c r="AG2978" s="931"/>
    </row>
    <row r="2979" spans="1:1005" s="28" customFormat="1" ht="47.25" customHeight="1" x14ac:dyDescent="0.2">
      <c r="A2979" s="887">
        <v>77</v>
      </c>
      <c r="B2979" s="890" t="s">
        <v>2686</v>
      </c>
      <c r="C2979" s="891"/>
      <c r="D2979" s="891"/>
      <c r="E2979" s="892"/>
      <c r="F2979" s="899" t="s">
        <v>3446</v>
      </c>
      <c r="G2979" s="900"/>
      <c r="H2979" s="901"/>
      <c r="I2979" s="911" t="s">
        <v>2046</v>
      </c>
      <c r="J2979" s="912"/>
      <c r="K2979" s="912"/>
      <c r="L2979" s="912"/>
      <c r="M2979" s="912"/>
      <c r="N2979" s="912"/>
      <c r="O2979" s="912"/>
      <c r="P2979" s="912"/>
      <c r="Q2979" s="913"/>
      <c r="R2979" s="914" t="s">
        <v>2047</v>
      </c>
      <c r="S2979" s="915"/>
      <c r="T2979" s="914" t="s">
        <v>1085</v>
      </c>
      <c r="U2979" s="915"/>
      <c r="V2979" s="914" t="s">
        <v>2001</v>
      </c>
      <c r="W2979" s="915"/>
      <c r="X2979" s="914" t="s">
        <v>3447</v>
      </c>
      <c r="Y2979" s="916"/>
      <c r="Z2979" s="915"/>
      <c r="AA2979" s="917">
        <v>1382827</v>
      </c>
      <c r="AB2979" s="918"/>
      <c r="AC2979" s="918"/>
      <c r="AD2979" s="919"/>
      <c r="AE2979" s="917">
        <v>1382827</v>
      </c>
      <c r="AF2979" s="918"/>
      <c r="AG2979" s="919"/>
    </row>
    <row r="2980" spans="1:1005" s="28" customFormat="1" ht="47.25" customHeight="1" x14ac:dyDescent="0.2">
      <c r="A2980" s="888"/>
      <c r="B2980" s="893"/>
      <c r="C2980" s="894"/>
      <c r="D2980" s="894"/>
      <c r="E2980" s="895"/>
      <c r="F2980" s="902"/>
      <c r="G2980" s="903"/>
      <c r="H2980" s="904"/>
      <c r="I2980" s="911" t="s">
        <v>2060</v>
      </c>
      <c r="J2980" s="912"/>
      <c r="K2980" s="912"/>
      <c r="L2980" s="912"/>
      <c r="M2980" s="912"/>
      <c r="N2980" s="912"/>
      <c r="O2980" s="912"/>
      <c r="P2980" s="912"/>
      <c r="Q2980" s="913"/>
      <c r="R2980" s="914" t="s">
        <v>1443</v>
      </c>
      <c r="S2980" s="915"/>
      <c r="T2980" s="914" t="s">
        <v>1013</v>
      </c>
      <c r="U2980" s="915"/>
      <c r="V2980" s="914" t="s">
        <v>1441</v>
      </c>
      <c r="W2980" s="915"/>
      <c r="X2980" s="914" t="s">
        <v>3448</v>
      </c>
      <c r="Y2980" s="916"/>
      <c r="Z2980" s="915"/>
      <c r="AA2980" s="917">
        <v>380000</v>
      </c>
      <c r="AB2980" s="918"/>
      <c r="AC2980" s="918"/>
      <c r="AD2980" s="919"/>
      <c r="AE2980" s="917">
        <v>380000</v>
      </c>
      <c r="AF2980" s="918"/>
      <c r="AG2980" s="919"/>
    </row>
    <row r="2981" spans="1:1005" s="28" customFormat="1" ht="47.25" customHeight="1" x14ac:dyDescent="0.2">
      <c r="A2981" s="888"/>
      <c r="B2981" s="893"/>
      <c r="C2981" s="894"/>
      <c r="D2981" s="894"/>
      <c r="E2981" s="895"/>
      <c r="F2981" s="902"/>
      <c r="G2981" s="903"/>
      <c r="H2981" s="904"/>
      <c r="I2981" s="911" t="s">
        <v>3449</v>
      </c>
      <c r="J2981" s="912"/>
      <c r="K2981" s="912"/>
      <c r="L2981" s="912"/>
      <c r="M2981" s="912"/>
      <c r="N2981" s="912"/>
      <c r="O2981" s="912"/>
      <c r="P2981" s="912"/>
      <c r="Q2981" s="913"/>
      <c r="R2981" s="914" t="s">
        <v>2039</v>
      </c>
      <c r="S2981" s="915"/>
      <c r="T2981" s="914" t="s">
        <v>1048</v>
      </c>
      <c r="U2981" s="915"/>
      <c r="V2981" s="914" t="s">
        <v>2001</v>
      </c>
      <c r="W2981" s="915"/>
      <c r="X2981" s="914" t="s">
        <v>3450</v>
      </c>
      <c r="Y2981" s="916"/>
      <c r="Z2981" s="915"/>
      <c r="AA2981" s="917">
        <v>37000</v>
      </c>
      <c r="AB2981" s="918"/>
      <c r="AC2981" s="918"/>
      <c r="AD2981" s="919"/>
      <c r="AE2981" s="917">
        <v>37000</v>
      </c>
      <c r="AF2981" s="918"/>
      <c r="AG2981" s="919"/>
    </row>
    <row r="2982" spans="1:1005" s="28" customFormat="1" ht="47.25" customHeight="1" x14ac:dyDescent="0.2">
      <c r="A2982" s="888"/>
      <c r="B2982" s="893"/>
      <c r="C2982" s="894"/>
      <c r="D2982" s="894"/>
      <c r="E2982" s="895"/>
      <c r="F2982" s="902"/>
      <c r="G2982" s="903"/>
      <c r="H2982" s="904"/>
      <c r="I2982" s="911" t="s">
        <v>3452</v>
      </c>
      <c r="J2982" s="912"/>
      <c r="K2982" s="912"/>
      <c r="L2982" s="912"/>
      <c r="M2982" s="912"/>
      <c r="N2982" s="912"/>
      <c r="O2982" s="912"/>
      <c r="P2982" s="912"/>
      <c r="Q2982" s="913"/>
      <c r="R2982" s="914" t="s">
        <v>162</v>
      </c>
      <c r="S2982" s="915"/>
      <c r="T2982" s="914" t="s">
        <v>1179</v>
      </c>
      <c r="U2982" s="915"/>
      <c r="V2982" s="914" t="s">
        <v>2001</v>
      </c>
      <c r="W2982" s="915"/>
      <c r="X2982" s="914" t="s">
        <v>3451</v>
      </c>
      <c r="Y2982" s="916"/>
      <c r="Z2982" s="915"/>
      <c r="AA2982" s="917">
        <v>56000</v>
      </c>
      <c r="AB2982" s="918"/>
      <c r="AC2982" s="918"/>
      <c r="AD2982" s="919"/>
      <c r="AE2982" s="917">
        <v>56000</v>
      </c>
      <c r="AF2982" s="918"/>
      <c r="AG2982" s="919"/>
    </row>
    <row r="2983" spans="1:1005" s="28" customFormat="1" ht="47.25" customHeight="1" x14ac:dyDescent="0.2">
      <c r="A2983" s="888"/>
      <c r="B2983" s="893"/>
      <c r="C2983" s="894"/>
      <c r="D2983" s="894"/>
      <c r="E2983" s="895"/>
      <c r="F2983" s="902"/>
      <c r="G2983" s="903"/>
      <c r="H2983" s="904"/>
      <c r="I2983" s="911" t="s">
        <v>3453</v>
      </c>
      <c r="J2983" s="912"/>
      <c r="K2983" s="912"/>
      <c r="L2983" s="912"/>
      <c r="M2983" s="912"/>
      <c r="N2983" s="912"/>
      <c r="O2983" s="912"/>
      <c r="P2983" s="912"/>
      <c r="Q2983" s="913"/>
      <c r="R2983" s="914" t="s">
        <v>2039</v>
      </c>
      <c r="S2983" s="915"/>
      <c r="T2983" s="914" t="s">
        <v>1039</v>
      </c>
      <c r="U2983" s="915"/>
      <c r="V2983" s="914" t="s">
        <v>2001</v>
      </c>
      <c r="W2983" s="915"/>
      <c r="X2983" s="914" t="s">
        <v>3454</v>
      </c>
      <c r="Y2983" s="916"/>
      <c r="Z2983" s="915"/>
      <c r="AA2983" s="917">
        <v>572000</v>
      </c>
      <c r="AB2983" s="918"/>
      <c r="AC2983" s="918"/>
      <c r="AD2983" s="919"/>
      <c r="AE2983" s="917">
        <v>572000</v>
      </c>
      <c r="AF2983" s="918"/>
      <c r="AG2983" s="919"/>
    </row>
    <row r="2984" spans="1:1005" s="28" customFormat="1" ht="47.25" customHeight="1" x14ac:dyDescent="0.2">
      <c r="A2984" s="888"/>
      <c r="B2984" s="893"/>
      <c r="C2984" s="894"/>
      <c r="D2984" s="894"/>
      <c r="E2984" s="895"/>
      <c r="F2984" s="902"/>
      <c r="G2984" s="903"/>
      <c r="H2984" s="904"/>
      <c r="I2984" s="911" t="s">
        <v>2676</v>
      </c>
      <c r="J2984" s="912"/>
      <c r="K2984" s="912"/>
      <c r="L2984" s="912"/>
      <c r="M2984" s="912"/>
      <c r="N2984" s="912"/>
      <c r="O2984" s="912"/>
      <c r="P2984" s="912"/>
      <c r="Q2984" s="913"/>
      <c r="R2984" s="914" t="s">
        <v>688</v>
      </c>
      <c r="S2984" s="915"/>
      <c r="T2984" s="914" t="s">
        <v>1191</v>
      </c>
      <c r="U2984" s="915"/>
      <c r="V2984" s="914" t="s">
        <v>2001</v>
      </c>
      <c r="W2984" s="915"/>
      <c r="X2984" s="914" t="s">
        <v>3455</v>
      </c>
      <c r="Y2984" s="916"/>
      <c r="Z2984" s="915"/>
      <c r="AA2984" s="917">
        <v>440000</v>
      </c>
      <c r="AB2984" s="918"/>
      <c r="AC2984" s="918"/>
      <c r="AD2984" s="919"/>
      <c r="AE2984" s="917">
        <v>440000</v>
      </c>
      <c r="AF2984" s="918"/>
      <c r="AG2984" s="919"/>
    </row>
    <row r="2985" spans="1:1005" s="28" customFormat="1" ht="47.25" customHeight="1" x14ac:dyDescent="0.2">
      <c r="A2985" s="888"/>
      <c r="B2985" s="893"/>
      <c r="C2985" s="894"/>
      <c r="D2985" s="894"/>
      <c r="E2985" s="895"/>
      <c r="F2985" s="902"/>
      <c r="G2985" s="903"/>
      <c r="H2985" s="904"/>
      <c r="I2985" s="911" t="s">
        <v>2676</v>
      </c>
      <c r="J2985" s="912"/>
      <c r="K2985" s="912"/>
      <c r="L2985" s="912"/>
      <c r="M2985" s="912"/>
      <c r="N2985" s="912"/>
      <c r="O2985" s="912"/>
      <c r="P2985" s="912"/>
      <c r="Q2985" s="913"/>
      <c r="R2985" s="914" t="s">
        <v>688</v>
      </c>
      <c r="S2985" s="915"/>
      <c r="T2985" s="914" t="s">
        <v>1185</v>
      </c>
      <c r="U2985" s="915"/>
      <c r="V2985" s="914" t="s">
        <v>2001</v>
      </c>
      <c r="W2985" s="915"/>
      <c r="X2985" s="914" t="s">
        <v>3456</v>
      </c>
      <c r="Y2985" s="916"/>
      <c r="Z2985" s="915"/>
      <c r="AA2985" s="917">
        <v>14000</v>
      </c>
      <c r="AB2985" s="918"/>
      <c r="AC2985" s="918"/>
      <c r="AD2985" s="919"/>
      <c r="AE2985" s="917">
        <v>14000</v>
      </c>
      <c r="AF2985" s="918"/>
      <c r="AG2985" s="919"/>
    </row>
    <row r="2986" spans="1:1005" s="28" customFormat="1" ht="47.25" customHeight="1" x14ac:dyDescent="0.2">
      <c r="A2986" s="888"/>
      <c r="B2986" s="893"/>
      <c r="C2986" s="894"/>
      <c r="D2986" s="894"/>
      <c r="E2986" s="895"/>
      <c r="F2986" s="902"/>
      <c r="G2986" s="903"/>
      <c r="H2986" s="904"/>
      <c r="I2986" s="911" t="s">
        <v>2641</v>
      </c>
      <c r="J2986" s="912"/>
      <c r="K2986" s="912"/>
      <c r="L2986" s="912"/>
      <c r="M2986" s="912"/>
      <c r="N2986" s="912"/>
      <c r="O2986" s="912"/>
      <c r="P2986" s="912"/>
      <c r="Q2986" s="913"/>
      <c r="R2986" s="914" t="s">
        <v>2039</v>
      </c>
      <c r="S2986" s="915"/>
      <c r="T2986" s="914" t="s">
        <v>1038</v>
      </c>
      <c r="U2986" s="915"/>
      <c r="V2986" s="914" t="s">
        <v>2001</v>
      </c>
      <c r="W2986" s="915"/>
      <c r="X2986" s="914" t="s">
        <v>3457</v>
      </c>
      <c r="Y2986" s="916"/>
      <c r="Z2986" s="915"/>
      <c r="AA2986" s="917">
        <v>859000</v>
      </c>
      <c r="AB2986" s="918"/>
      <c r="AC2986" s="918"/>
      <c r="AD2986" s="919"/>
      <c r="AE2986" s="917">
        <v>859000</v>
      </c>
      <c r="AF2986" s="918"/>
      <c r="AG2986" s="919"/>
    </row>
    <row r="2987" spans="1:1005" s="28" customFormat="1" ht="47.25" customHeight="1" x14ac:dyDescent="0.2">
      <c r="A2987" s="888"/>
      <c r="B2987" s="896"/>
      <c r="C2987" s="897"/>
      <c r="D2987" s="897"/>
      <c r="E2987" s="898"/>
      <c r="F2987" s="905"/>
      <c r="G2987" s="906"/>
      <c r="H2987" s="907"/>
      <c r="I2987" s="911" t="s">
        <v>2060</v>
      </c>
      <c r="J2987" s="912"/>
      <c r="K2987" s="912"/>
      <c r="L2987" s="912"/>
      <c r="M2987" s="912"/>
      <c r="N2987" s="912"/>
      <c r="O2987" s="912"/>
      <c r="P2987" s="912"/>
      <c r="Q2987" s="913"/>
      <c r="R2987" s="914" t="s">
        <v>1443</v>
      </c>
      <c r="S2987" s="915"/>
      <c r="T2987" s="914" t="s">
        <v>1016</v>
      </c>
      <c r="U2987" s="915"/>
      <c r="V2987" s="914" t="s">
        <v>2001</v>
      </c>
      <c r="W2987" s="915"/>
      <c r="X2987" s="914" t="s">
        <v>3458</v>
      </c>
      <c r="Y2987" s="916"/>
      <c r="Z2987" s="915"/>
      <c r="AA2987" s="917">
        <v>110</v>
      </c>
      <c r="AB2987" s="918"/>
      <c r="AC2987" s="918"/>
      <c r="AD2987" s="919"/>
      <c r="AE2987" s="917">
        <v>110</v>
      </c>
      <c r="AF2987" s="918"/>
      <c r="AG2987" s="919"/>
    </row>
    <row r="2988" spans="1:1005" s="28" customFormat="1" ht="15" customHeight="1" x14ac:dyDescent="0.2">
      <c r="A2988" s="179"/>
      <c r="B2988" s="914"/>
      <c r="C2988" s="916"/>
      <c r="D2988" s="916"/>
      <c r="E2988" s="915"/>
      <c r="F2988" s="950"/>
      <c r="G2988" s="951"/>
      <c r="H2988" s="952"/>
      <c r="I2988" s="932"/>
      <c r="J2988" s="933"/>
      <c r="K2988" s="933"/>
      <c r="L2988" s="933"/>
      <c r="M2988" s="933"/>
      <c r="N2988" s="933"/>
      <c r="O2988" s="933"/>
      <c r="P2988" s="933"/>
      <c r="Q2988" s="934"/>
      <c r="R2988" s="914"/>
      <c r="S2988" s="915"/>
      <c r="T2988" s="914"/>
      <c r="U2988" s="915"/>
      <c r="V2988" s="914"/>
      <c r="W2988" s="915"/>
      <c r="X2988" s="914"/>
      <c r="Y2988" s="916"/>
      <c r="Z2988" s="915"/>
      <c r="AA2988" s="935"/>
      <c r="AB2988" s="936"/>
      <c r="AC2988" s="936"/>
      <c r="AD2988" s="937"/>
      <c r="AE2988" s="935"/>
      <c r="AF2988" s="936"/>
      <c r="AG2988" s="937"/>
    </row>
    <row r="2989" spans="1:1005" s="28" customFormat="1" ht="14.25" customHeight="1" x14ac:dyDescent="0.2">
      <c r="A2989" s="178"/>
      <c r="B2989" s="2189" t="s">
        <v>2197</v>
      </c>
      <c r="C2989" s="2190"/>
      <c r="D2989" s="2190"/>
      <c r="E2989" s="2191"/>
      <c r="F2989" s="935"/>
      <c r="G2989" s="936"/>
      <c r="H2989" s="937"/>
      <c r="I2989" s="938"/>
      <c r="J2989" s="939"/>
      <c r="K2989" s="939"/>
      <c r="L2989" s="939"/>
      <c r="M2989" s="939"/>
      <c r="N2989" s="939"/>
      <c r="O2989" s="939"/>
      <c r="P2989" s="939"/>
      <c r="Q2989" s="940"/>
      <c r="R2989" s="914"/>
      <c r="S2989" s="915"/>
      <c r="T2989" s="914"/>
      <c r="U2989" s="915"/>
      <c r="V2989" s="914"/>
      <c r="W2989" s="915"/>
      <c r="X2989" s="941"/>
      <c r="Y2989" s="942"/>
      <c r="Z2989" s="943"/>
      <c r="AA2989" s="944">
        <f>SUM(AA2841:AD2887)+AA2889+AA2890+AA2891+AA2892+AA2893+AA2894+AA2895+AA2897+AA2898+AA2896+AA2899+AA2900+AA2901+AA2902+AA2903+AA2904+AA2905+AA2906+AA2907+AA2908+AA2909+AA2910+AA2911+AA2912+AA2914+AA2916+AA2917+AA2918+AA2919+AA2920+AA2921+AA2922+AA2924+AA2925+AA2926+AA2927+AA2928+AA2930+AA2931+AA2932+AA2929+AA2933+AA2934+AA2935+AA2936+AA2937+AA2938+AA2940+AA2941+AA2942+AA2943+AA2944+AA2945+AA2946+AA2947+AA2948+AA2949+AA2950+AA2951+AA2952+AA2953+AA2954+AA2955+AA2956+AA2957+AA2958+AA2959+AA2960+AA2961++AA2962+AA2963+AA2964+AA2965+AA2967+AA2968+AA2969+AA2970+AA2971+AA2972+AA2973+AA2975+AA2976+AA2977+AA2979+AA2980+AA2981+AA2982+AA2983+AA2984+AA2985+AA2986+AA2987</f>
        <v>43348140.840000004</v>
      </c>
      <c r="AB2989" s="945"/>
      <c r="AC2989" s="945"/>
      <c r="AD2989" s="946"/>
      <c r="AE2989" s="944">
        <f>SUM(AE2841:AG2887)+AE2889+AE2890+AE2891+AE2892+AE2893+AE2894+AE2895+AE2897+AE2898+AE2896+AE2899+AE2900+AE2901+AE2902+AE2903+AE2904+AE2905+AE2906+AE2907+AE2908+AE2909+AE2910+AE2911+AE2912+AE2914+AE2916+AE2917+AE2918+AE2919+AE2920+AE2921+AE2922+AE2924+AE2925+AE2926+AE2927+AE2928+AE2930+AE2931+AE2932+AE2929+AE2933+AE2934+AE2935+AE2936+AE2937+AE2938+AE2940+AE2941+AE2942+AE2943+AE2944+AE2945+AE2946+AE2947+AE2948+AE2949+AE2950+AE2951+AE2952+AE2953+AE2954+AE2955+AE2956+AE2957+AE2958+AE2959+AE2960+AE2961++AE2962+AE2963+AE2964+AE2965+AE2967+AE2968+AE2969+AE2970+AE2971+AE2972+AE2973+AE2975+AE2976+AE2977+AE2979+AE2980+AE2981+AE2982+AE2983+AE2984+AE2985+AE2986+AE2987</f>
        <v>43348140.840000004</v>
      </c>
      <c r="AF2989" s="945"/>
      <c r="AG2989" s="946"/>
    </row>
    <row r="2990" spans="1:1005" s="28" customFormat="1" ht="18.75" customHeight="1" x14ac:dyDescent="0.2">
      <c r="A2990" s="111"/>
      <c r="B2990" s="111"/>
      <c r="C2990" s="111"/>
      <c r="D2990" s="111"/>
      <c r="E2990" s="111"/>
      <c r="F2990" s="111"/>
      <c r="G2990" s="111"/>
      <c r="H2990" s="51"/>
      <c r="I2990" s="51"/>
      <c r="J2990" s="50"/>
      <c r="K2990" s="50"/>
      <c r="L2990" s="50"/>
      <c r="M2990" s="50"/>
      <c r="N2990" s="50"/>
      <c r="O2990" s="50"/>
      <c r="P2990" s="50"/>
      <c r="Q2990" s="50"/>
      <c r="R2990" s="34"/>
      <c r="S2990" s="34"/>
      <c r="T2990" s="34"/>
      <c r="U2990" s="34"/>
      <c r="V2990" s="34"/>
      <c r="W2990" s="34"/>
      <c r="X2990" s="34"/>
      <c r="Y2990" s="35"/>
      <c r="Z2990" s="35"/>
      <c r="AA2990" s="35"/>
      <c r="AB2990" s="35"/>
      <c r="AC2990" s="35"/>
      <c r="AD2990" s="35"/>
      <c r="AE2990" s="35"/>
      <c r="AF2990" s="35"/>
      <c r="AG2990" s="34"/>
    </row>
    <row r="2991" spans="1:1005" ht="15.75" customHeight="1" x14ac:dyDescent="0.25">
      <c r="A2991" s="947" t="s">
        <v>2198</v>
      </c>
      <c r="B2991" s="947"/>
      <c r="C2991" s="947"/>
      <c r="D2991" s="947"/>
      <c r="E2991" s="947"/>
      <c r="F2991" s="947"/>
      <c r="G2991" s="947"/>
      <c r="H2991" s="947"/>
      <c r="I2991" s="947"/>
      <c r="J2991" s="947"/>
      <c r="K2991" s="947"/>
      <c r="L2991" s="947"/>
      <c r="M2991" s="947"/>
      <c r="N2991" s="947"/>
      <c r="O2991" s="947"/>
      <c r="P2991" s="947"/>
      <c r="Q2991" s="947"/>
      <c r="R2991" s="947"/>
      <c r="S2991" s="947"/>
      <c r="T2991" s="947"/>
      <c r="U2991" s="947"/>
      <c r="V2991" s="947"/>
      <c r="W2991" s="947"/>
      <c r="X2991" s="947"/>
      <c r="Y2991" s="947"/>
      <c r="Z2991" s="947"/>
      <c r="AA2991" s="947"/>
      <c r="AB2991" s="947"/>
      <c r="AC2991" s="947"/>
      <c r="AD2991" s="947"/>
      <c r="AE2991" s="947"/>
      <c r="AF2991" s="947"/>
      <c r="AG2991" s="947"/>
      <c r="ALL2991" s="41"/>
      <c r="ALM2991" s="41"/>
      <c r="ALN2991" s="41"/>
      <c r="ALO2991" s="41"/>
      <c r="ALP2991" s="41"/>
      <c r="ALQ2991" s="41"/>
    </row>
    <row r="2992" spans="1:1005" ht="30" customHeight="1" x14ac:dyDescent="0.25">
      <c r="A2992" s="180"/>
      <c r="B2992" s="180"/>
      <c r="C2992" s="180"/>
      <c r="D2992" s="180"/>
      <c r="E2992" s="948" t="s">
        <v>2199</v>
      </c>
      <c r="F2992" s="948"/>
      <c r="G2992" s="948"/>
      <c r="H2992" s="948"/>
      <c r="I2992" s="948"/>
      <c r="J2992" s="948" t="s">
        <v>2200</v>
      </c>
      <c r="K2992" s="948"/>
      <c r="L2992" s="948"/>
      <c r="M2992" s="948"/>
      <c r="N2992" s="948"/>
      <c r="O2992" s="948"/>
      <c r="P2992" s="948"/>
      <c r="Q2992" s="948"/>
      <c r="R2992" s="948"/>
      <c r="S2992" s="948"/>
      <c r="T2992" s="948"/>
      <c r="U2992" s="948" t="s">
        <v>2201</v>
      </c>
      <c r="V2992" s="948"/>
      <c r="W2992" s="948"/>
      <c r="X2992" s="948"/>
      <c r="Y2992" s="948"/>
      <c r="Z2992" s="948" t="s">
        <v>2202</v>
      </c>
      <c r="AA2992" s="948"/>
      <c r="AB2992" s="948"/>
      <c r="AC2992" s="948"/>
      <c r="AD2992" s="948"/>
      <c r="AE2992" s="180"/>
      <c r="AF2992" s="180"/>
      <c r="AG2992" s="180"/>
      <c r="ALL2992" s="41"/>
      <c r="ALM2992" s="41"/>
      <c r="ALN2992" s="41"/>
      <c r="ALO2992" s="41"/>
      <c r="ALP2992" s="41"/>
      <c r="ALQ2992" s="41"/>
    </row>
    <row r="2993" spans="1:1005" ht="203.25" customHeight="1" x14ac:dyDescent="0.25">
      <c r="A2993" s="180"/>
      <c r="B2993" s="180"/>
      <c r="C2993" s="180"/>
      <c r="D2993" s="180"/>
      <c r="E2993" s="948">
        <v>732</v>
      </c>
      <c r="F2993" s="948"/>
      <c r="G2993" s="948"/>
      <c r="H2993" s="948"/>
      <c r="I2993" s="948"/>
      <c r="J2993" s="949" t="s">
        <v>3577</v>
      </c>
      <c r="K2993" s="949"/>
      <c r="L2993" s="949"/>
      <c r="M2993" s="949"/>
      <c r="N2993" s="949"/>
      <c r="O2993" s="949"/>
      <c r="P2993" s="949"/>
      <c r="Q2993" s="949"/>
      <c r="R2993" s="949"/>
      <c r="S2993" s="949"/>
      <c r="T2993" s="949"/>
      <c r="U2993" s="948" t="s">
        <v>2203</v>
      </c>
      <c r="V2993" s="948"/>
      <c r="W2993" s="948"/>
      <c r="X2993" s="948"/>
      <c r="Y2993" s="948"/>
      <c r="Z2993" s="2134">
        <v>9507639.5500000007</v>
      </c>
      <c r="AA2993" s="2134"/>
      <c r="AB2993" s="2134"/>
      <c r="AC2993" s="2134"/>
      <c r="AD2993" s="2134"/>
      <c r="AE2993" s="180"/>
      <c r="AF2993" s="180"/>
      <c r="AG2993" s="180"/>
      <c r="ALL2993" s="41"/>
      <c r="ALM2993" s="41"/>
      <c r="ALN2993" s="41"/>
      <c r="ALO2993" s="41"/>
      <c r="ALP2993" s="41"/>
      <c r="ALQ2993" s="41"/>
    </row>
    <row r="2994" spans="1:1005" s="28" customFormat="1" ht="18.75" customHeight="1" x14ac:dyDescent="0.2">
      <c r="A2994" s="111"/>
      <c r="B2994" s="111"/>
      <c r="C2994" s="111"/>
      <c r="D2994" s="111"/>
      <c r="E2994" s="111"/>
      <c r="F2994" s="111"/>
      <c r="G2994" s="111"/>
      <c r="H2994" s="51"/>
      <c r="I2994" s="51"/>
      <c r="J2994" s="50"/>
      <c r="K2994" s="50"/>
      <c r="L2994" s="50"/>
      <c r="M2994" s="50"/>
      <c r="N2994" s="50"/>
      <c r="O2994" s="50"/>
      <c r="P2994" s="50"/>
      <c r="Q2994" s="50"/>
      <c r="R2994" s="34"/>
      <c r="S2994" s="34"/>
      <c r="T2994" s="34"/>
      <c r="U2994" s="34"/>
      <c r="V2994" s="34"/>
      <c r="W2994" s="34"/>
      <c r="X2994" s="34"/>
      <c r="Y2994" s="35"/>
      <c r="Z2994" s="35"/>
      <c r="AA2994" s="35"/>
      <c r="AB2994" s="35"/>
      <c r="AC2994" s="35"/>
      <c r="AD2994" s="35"/>
      <c r="AE2994" s="35"/>
      <c r="AF2994" s="35"/>
      <c r="AG2994" s="34"/>
    </row>
    <row r="2995" spans="1:1005" ht="34.5" customHeight="1" x14ac:dyDescent="0.25">
      <c r="A2995" s="2186" t="s">
        <v>2204</v>
      </c>
      <c r="B2995" s="2187"/>
      <c r="C2995" s="2187"/>
      <c r="D2995" s="2187"/>
      <c r="E2995" s="2187"/>
      <c r="F2995" s="2187"/>
      <c r="G2995" s="2187"/>
      <c r="H2995" s="2187"/>
      <c r="I2995" s="2187"/>
      <c r="J2995" s="2187"/>
      <c r="K2995" s="2187"/>
      <c r="L2995" s="2187"/>
      <c r="M2995" s="2187"/>
      <c r="N2995" s="2187"/>
      <c r="O2995" s="2187"/>
      <c r="P2995" s="2187"/>
      <c r="Q2995" s="2187"/>
      <c r="R2995" s="2187"/>
      <c r="S2995" s="2187"/>
      <c r="T2995" s="2187"/>
      <c r="U2995" s="2187"/>
      <c r="V2995" s="2187"/>
      <c r="W2995" s="2187"/>
      <c r="X2995" s="2187"/>
      <c r="Y2995" s="2187"/>
      <c r="Z2995" s="2187"/>
      <c r="AA2995" s="2187"/>
      <c r="AB2995" s="2187"/>
      <c r="AC2995" s="2187"/>
      <c r="AD2995" s="2187"/>
      <c r="AE2995" s="2187"/>
      <c r="AF2995" s="2187"/>
      <c r="AG2995" s="2188"/>
      <c r="ALL2995" s="41"/>
    </row>
    <row r="2996" spans="1:1005" ht="63" customHeight="1" x14ac:dyDescent="0.2">
      <c r="A2996" s="181" t="s">
        <v>2205</v>
      </c>
      <c r="B2996" s="866" t="s">
        <v>2206</v>
      </c>
      <c r="C2996" s="867"/>
      <c r="D2996" s="868"/>
      <c r="E2996" s="866" t="s">
        <v>2207</v>
      </c>
      <c r="F2996" s="867"/>
      <c r="G2996" s="867"/>
      <c r="H2996" s="867"/>
      <c r="I2996" s="868"/>
      <c r="J2996" s="2183" t="s">
        <v>2208</v>
      </c>
      <c r="K2996" s="2184"/>
      <c r="L2996" s="2184"/>
      <c r="M2996" s="2184"/>
      <c r="N2996" s="2184"/>
      <c r="O2996" s="2185"/>
      <c r="P2996" s="2183" t="s">
        <v>2202</v>
      </c>
      <c r="Q2996" s="2184"/>
      <c r="R2996" s="2184"/>
      <c r="S2996" s="2185"/>
      <c r="T2996" s="866" t="s">
        <v>2209</v>
      </c>
      <c r="U2996" s="867"/>
      <c r="V2996" s="868"/>
      <c r="W2996" s="866" t="s">
        <v>2210</v>
      </c>
      <c r="X2996" s="867"/>
      <c r="Y2996" s="868"/>
      <c r="Z2996" s="866" t="s">
        <v>2211</v>
      </c>
      <c r="AA2996" s="867"/>
      <c r="AB2996" s="867"/>
      <c r="AC2996" s="868"/>
      <c r="AD2996" s="833" t="s">
        <v>2708</v>
      </c>
      <c r="AE2996" s="834"/>
      <c r="AF2996" s="834"/>
      <c r="AG2996" s="835"/>
      <c r="ALL2996" s="41"/>
    </row>
    <row r="2997" spans="1:1005" ht="15.75" x14ac:dyDescent="0.2">
      <c r="A2997" s="181">
        <v>1</v>
      </c>
      <c r="B2997" s="866">
        <v>2</v>
      </c>
      <c r="C2997" s="867"/>
      <c r="D2997" s="868"/>
      <c r="E2997" s="866">
        <v>3</v>
      </c>
      <c r="F2997" s="867"/>
      <c r="G2997" s="867"/>
      <c r="H2997" s="867"/>
      <c r="I2997" s="868"/>
      <c r="J2997" s="866">
        <v>4</v>
      </c>
      <c r="K2997" s="867"/>
      <c r="L2997" s="867"/>
      <c r="M2997" s="867"/>
      <c r="N2997" s="867"/>
      <c r="O2997" s="868"/>
      <c r="P2997" s="866">
        <v>5</v>
      </c>
      <c r="Q2997" s="867"/>
      <c r="R2997" s="867"/>
      <c r="S2997" s="868"/>
      <c r="T2997" s="866">
        <v>6</v>
      </c>
      <c r="U2997" s="867"/>
      <c r="V2997" s="868"/>
      <c r="W2997" s="866">
        <v>7</v>
      </c>
      <c r="X2997" s="867"/>
      <c r="Y2997" s="868"/>
      <c r="Z2997" s="866">
        <v>8</v>
      </c>
      <c r="AA2997" s="867"/>
      <c r="AB2997" s="867"/>
      <c r="AC2997" s="868"/>
      <c r="AD2997" s="866">
        <v>9</v>
      </c>
      <c r="AE2997" s="867"/>
      <c r="AF2997" s="867"/>
      <c r="AG2997" s="868"/>
      <c r="ALL2997" s="41"/>
    </row>
    <row r="2998" spans="1:1005" ht="63" customHeight="1" x14ac:dyDescent="0.2">
      <c r="A2998" s="182">
        <v>1</v>
      </c>
      <c r="B2998" s="875" t="s">
        <v>2212</v>
      </c>
      <c r="C2998" s="876"/>
      <c r="D2998" s="877"/>
      <c r="E2998" s="866" t="s">
        <v>2213</v>
      </c>
      <c r="F2998" s="867"/>
      <c r="G2998" s="867"/>
      <c r="H2998" s="867"/>
      <c r="I2998" s="868"/>
      <c r="J2998" s="875" t="s">
        <v>2214</v>
      </c>
      <c r="K2998" s="876"/>
      <c r="L2998" s="876"/>
      <c r="M2998" s="876"/>
      <c r="N2998" s="876"/>
      <c r="O2998" s="877"/>
      <c r="P2998" s="878">
        <v>2500000</v>
      </c>
      <c r="Q2998" s="879"/>
      <c r="R2998" s="879"/>
      <c r="S2998" s="880"/>
      <c r="T2998" s="908" t="s">
        <v>2215</v>
      </c>
      <c r="U2998" s="909"/>
      <c r="V2998" s="910"/>
      <c r="W2998" s="866">
        <v>454000</v>
      </c>
      <c r="X2998" s="867"/>
      <c r="Y2998" s="868"/>
      <c r="Z2998" s="878">
        <v>2500000</v>
      </c>
      <c r="AA2998" s="879"/>
      <c r="AB2998" s="879"/>
      <c r="AC2998" s="880"/>
      <c r="AD2998" s="869">
        <f>P2998-Z2998</f>
        <v>0</v>
      </c>
      <c r="AE2998" s="870"/>
      <c r="AF2998" s="870"/>
      <c r="AG2998" s="871"/>
      <c r="ALL2998" s="41"/>
    </row>
    <row r="2999" spans="1:1005" ht="63" customHeight="1" x14ac:dyDescent="0.2">
      <c r="A2999" s="182">
        <v>2</v>
      </c>
      <c r="B2999" s="875"/>
      <c r="C2999" s="876"/>
      <c r="D2999" s="877"/>
      <c r="E2999" s="866" t="s">
        <v>2216</v>
      </c>
      <c r="F2999" s="867"/>
      <c r="G2999" s="867"/>
      <c r="H2999" s="867"/>
      <c r="I2999" s="868"/>
      <c r="J2999" s="866" t="s">
        <v>2217</v>
      </c>
      <c r="K2999" s="867"/>
      <c r="L2999" s="867"/>
      <c r="M2999" s="867"/>
      <c r="N2999" s="867"/>
      <c r="O2999" s="868"/>
      <c r="P2999" s="878">
        <v>9600000</v>
      </c>
      <c r="Q2999" s="879"/>
      <c r="R2999" s="879"/>
      <c r="S2999" s="880"/>
      <c r="T2999" s="908" t="s">
        <v>2218</v>
      </c>
      <c r="U2999" s="909"/>
      <c r="V2999" s="910"/>
      <c r="W2999" s="866">
        <v>472000</v>
      </c>
      <c r="X2999" s="867"/>
      <c r="Y2999" s="868"/>
      <c r="Z2999" s="878">
        <v>9600000</v>
      </c>
      <c r="AA2999" s="879"/>
      <c r="AB2999" s="879"/>
      <c r="AC2999" s="880"/>
      <c r="AD2999" s="869">
        <f t="shared" ref="AD2999:AD3005" si="207">P2999-Z2999</f>
        <v>0</v>
      </c>
      <c r="AE2999" s="870"/>
      <c r="AF2999" s="870"/>
      <c r="AG2999" s="871"/>
      <c r="ALL2999" s="41"/>
    </row>
    <row r="3000" spans="1:1005" ht="63" customHeight="1" x14ac:dyDescent="0.2">
      <c r="A3000" s="182">
        <v>3</v>
      </c>
      <c r="B3000" s="875"/>
      <c r="C3000" s="876"/>
      <c r="D3000" s="877"/>
      <c r="E3000" s="866" t="s">
        <v>2216</v>
      </c>
      <c r="F3000" s="867"/>
      <c r="G3000" s="867"/>
      <c r="H3000" s="867"/>
      <c r="I3000" s="868"/>
      <c r="J3000" s="866" t="s">
        <v>2219</v>
      </c>
      <c r="K3000" s="867"/>
      <c r="L3000" s="867"/>
      <c r="M3000" s="867"/>
      <c r="N3000" s="867"/>
      <c r="O3000" s="868"/>
      <c r="P3000" s="878">
        <v>2400000</v>
      </c>
      <c r="Q3000" s="879"/>
      <c r="R3000" s="879"/>
      <c r="S3000" s="880"/>
      <c r="T3000" s="908" t="s">
        <v>2220</v>
      </c>
      <c r="U3000" s="909"/>
      <c r="V3000" s="910"/>
      <c r="W3000" s="866">
        <v>472000</v>
      </c>
      <c r="X3000" s="867"/>
      <c r="Y3000" s="868"/>
      <c r="Z3000" s="878">
        <v>2400000</v>
      </c>
      <c r="AA3000" s="879"/>
      <c r="AB3000" s="879"/>
      <c r="AC3000" s="880"/>
      <c r="AD3000" s="869">
        <f t="shared" si="207"/>
        <v>0</v>
      </c>
      <c r="AE3000" s="870"/>
      <c r="AF3000" s="870"/>
      <c r="AG3000" s="871"/>
      <c r="ALL3000" s="41"/>
    </row>
    <row r="3001" spans="1:1005" ht="63" customHeight="1" x14ac:dyDescent="0.2">
      <c r="A3001" s="182">
        <v>4</v>
      </c>
      <c r="B3001" s="875" t="s">
        <v>2221</v>
      </c>
      <c r="C3001" s="876"/>
      <c r="D3001" s="877"/>
      <c r="E3001" s="866" t="s">
        <v>2216</v>
      </c>
      <c r="F3001" s="867"/>
      <c r="G3001" s="867"/>
      <c r="H3001" s="867"/>
      <c r="I3001" s="868"/>
      <c r="J3001" s="866" t="s">
        <v>2222</v>
      </c>
      <c r="K3001" s="867"/>
      <c r="L3001" s="867"/>
      <c r="M3001" s="867"/>
      <c r="N3001" s="867"/>
      <c r="O3001" s="868"/>
      <c r="P3001" s="878">
        <v>499660</v>
      </c>
      <c r="Q3001" s="879"/>
      <c r="R3001" s="879"/>
      <c r="S3001" s="880"/>
      <c r="T3001" s="908" t="s">
        <v>2223</v>
      </c>
      <c r="U3001" s="909"/>
      <c r="V3001" s="910"/>
      <c r="W3001" s="866">
        <v>423000</v>
      </c>
      <c r="X3001" s="867"/>
      <c r="Y3001" s="868"/>
      <c r="Z3001" s="878">
        <v>499660</v>
      </c>
      <c r="AA3001" s="879"/>
      <c r="AB3001" s="879"/>
      <c r="AC3001" s="880"/>
      <c r="AD3001" s="869">
        <f t="shared" si="207"/>
        <v>0</v>
      </c>
      <c r="AE3001" s="870"/>
      <c r="AF3001" s="870"/>
      <c r="AG3001" s="871"/>
      <c r="ALL3001" s="41"/>
    </row>
    <row r="3002" spans="1:1005" ht="63" customHeight="1" x14ac:dyDescent="0.2">
      <c r="A3002" s="182"/>
      <c r="B3002" s="875"/>
      <c r="C3002" s="876"/>
      <c r="D3002" s="877"/>
      <c r="E3002" s="866" t="s">
        <v>2216</v>
      </c>
      <c r="F3002" s="867"/>
      <c r="G3002" s="867"/>
      <c r="H3002" s="867"/>
      <c r="I3002" s="868"/>
      <c r="J3002" s="866" t="s">
        <v>2224</v>
      </c>
      <c r="K3002" s="867"/>
      <c r="L3002" s="867"/>
      <c r="M3002" s="867"/>
      <c r="N3002" s="867"/>
      <c r="O3002" s="868"/>
      <c r="P3002" s="878">
        <v>8400000</v>
      </c>
      <c r="Q3002" s="879"/>
      <c r="R3002" s="879"/>
      <c r="S3002" s="880"/>
      <c r="T3002" s="908" t="s">
        <v>2225</v>
      </c>
      <c r="U3002" s="909"/>
      <c r="V3002" s="910"/>
      <c r="W3002" s="866">
        <v>472000</v>
      </c>
      <c r="X3002" s="867"/>
      <c r="Y3002" s="868"/>
      <c r="Z3002" s="878">
        <v>8400000</v>
      </c>
      <c r="AA3002" s="879"/>
      <c r="AB3002" s="879"/>
      <c r="AC3002" s="880"/>
      <c r="AD3002" s="869">
        <f t="shared" si="207"/>
        <v>0</v>
      </c>
      <c r="AE3002" s="870"/>
      <c r="AF3002" s="870"/>
      <c r="AG3002" s="871"/>
      <c r="ALL3002" s="41"/>
    </row>
    <row r="3003" spans="1:1005" ht="63" customHeight="1" x14ac:dyDescent="0.2">
      <c r="A3003" s="182"/>
      <c r="B3003" s="875"/>
      <c r="C3003" s="876"/>
      <c r="D3003" s="877"/>
      <c r="E3003" s="866" t="s">
        <v>2216</v>
      </c>
      <c r="F3003" s="867"/>
      <c r="G3003" s="867"/>
      <c r="H3003" s="867"/>
      <c r="I3003" s="868"/>
      <c r="J3003" s="866" t="s">
        <v>2226</v>
      </c>
      <c r="K3003" s="867"/>
      <c r="L3003" s="867"/>
      <c r="M3003" s="867"/>
      <c r="N3003" s="867"/>
      <c r="O3003" s="868"/>
      <c r="P3003" s="878">
        <v>1200000</v>
      </c>
      <c r="Q3003" s="879"/>
      <c r="R3003" s="879"/>
      <c r="S3003" s="880"/>
      <c r="T3003" s="908" t="s">
        <v>2227</v>
      </c>
      <c r="U3003" s="909"/>
      <c r="V3003" s="910"/>
      <c r="W3003" s="866">
        <v>472000</v>
      </c>
      <c r="X3003" s="867"/>
      <c r="Y3003" s="868"/>
      <c r="Z3003" s="878">
        <v>1200000</v>
      </c>
      <c r="AA3003" s="879"/>
      <c r="AB3003" s="879"/>
      <c r="AC3003" s="880"/>
      <c r="AD3003" s="869">
        <f t="shared" si="207"/>
        <v>0</v>
      </c>
      <c r="AE3003" s="870"/>
      <c r="AF3003" s="870"/>
      <c r="AG3003" s="871"/>
      <c r="ALL3003" s="41"/>
    </row>
    <row r="3004" spans="1:1005" ht="63" customHeight="1" x14ac:dyDescent="0.2">
      <c r="A3004" s="182"/>
      <c r="B3004" s="875"/>
      <c r="C3004" s="876"/>
      <c r="D3004" s="877"/>
      <c r="E3004" s="866" t="s">
        <v>2216</v>
      </c>
      <c r="F3004" s="867"/>
      <c r="G3004" s="867"/>
      <c r="H3004" s="867"/>
      <c r="I3004" s="868"/>
      <c r="J3004" s="866" t="s">
        <v>2228</v>
      </c>
      <c r="K3004" s="867"/>
      <c r="L3004" s="867"/>
      <c r="M3004" s="867"/>
      <c r="N3004" s="867"/>
      <c r="O3004" s="868"/>
      <c r="P3004" s="878">
        <v>4653000</v>
      </c>
      <c r="Q3004" s="879"/>
      <c r="R3004" s="879"/>
      <c r="S3004" s="880"/>
      <c r="T3004" s="908" t="s">
        <v>2229</v>
      </c>
      <c r="U3004" s="909"/>
      <c r="V3004" s="910"/>
      <c r="W3004" s="866">
        <v>472000</v>
      </c>
      <c r="X3004" s="867"/>
      <c r="Y3004" s="868"/>
      <c r="Z3004" s="878">
        <v>4653000</v>
      </c>
      <c r="AA3004" s="879"/>
      <c r="AB3004" s="879"/>
      <c r="AC3004" s="880"/>
      <c r="AD3004" s="869">
        <f t="shared" si="207"/>
        <v>0</v>
      </c>
      <c r="AE3004" s="870"/>
      <c r="AF3004" s="870"/>
      <c r="AG3004" s="871"/>
      <c r="ALL3004" s="41"/>
    </row>
    <row r="3005" spans="1:1005" ht="63" customHeight="1" x14ac:dyDescent="0.2">
      <c r="A3005" s="182"/>
      <c r="B3005" s="875"/>
      <c r="C3005" s="876"/>
      <c r="D3005" s="877"/>
      <c r="E3005" s="866" t="s">
        <v>2216</v>
      </c>
      <c r="F3005" s="867"/>
      <c r="G3005" s="867"/>
      <c r="H3005" s="867"/>
      <c r="I3005" s="868"/>
      <c r="J3005" s="866" t="s">
        <v>2230</v>
      </c>
      <c r="K3005" s="867"/>
      <c r="L3005" s="867"/>
      <c r="M3005" s="867"/>
      <c r="N3005" s="867"/>
      <c r="O3005" s="868"/>
      <c r="P3005" s="878">
        <v>1200000</v>
      </c>
      <c r="Q3005" s="879"/>
      <c r="R3005" s="879"/>
      <c r="S3005" s="880"/>
      <c r="T3005" s="908" t="s">
        <v>2231</v>
      </c>
      <c r="U3005" s="909"/>
      <c r="V3005" s="910"/>
      <c r="W3005" s="866">
        <v>472000</v>
      </c>
      <c r="X3005" s="867"/>
      <c r="Y3005" s="868"/>
      <c r="Z3005" s="878">
        <v>1200000</v>
      </c>
      <c r="AA3005" s="879"/>
      <c r="AB3005" s="879"/>
      <c r="AC3005" s="880"/>
      <c r="AD3005" s="869">
        <f t="shared" si="207"/>
        <v>0</v>
      </c>
      <c r="AE3005" s="870"/>
      <c r="AF3005" s="870"/>
      <c r="AG3005" s="871"/>
      <c r="ALL3005" s="41"/>
    </row>
    <row r="3006" spans="1:1005" ht="63" customHeight="1" x14ac:dyDescent="0.2">
      <c r="A3006" s="182"/>
      <c r="B3006" s="875"/>
      <c r="C3006" s="876"/>
      <c r="D3006" s="877"/>
      <c r="E3006" s="866" t="s">
        <v>2216</v>
      </c>
      <c r="F3006" s="867"/>
      <c r="G3006" s="867"/>
      <c r="H3006" s="867"/>
      <c r="I3006" s="868"/>
      <c r="J3006" s="866" t="s">
        <v>2689</v>
      </c>
      <c r="K3006" s="867"/>
      <c r="L3006" s="867"/>
      <c r="M3006" s="867"/>
      <c r="N3006" s="867"/>
      <c r="O3006" s="868"/>
      <c r="P3006" s="878">
        <v>8400000</v>
      </c>
      <c r="Q3006" s="879"/>
      <c r="R3006" s="879"/>
      <c r="S3006" s="880"/>
      <c r="T3006" s="908" t="s">
        <v>2690</v>
      </c>
      <c r="U3006" s="909"/>
      <c r="V3006" s="910"/>
      <c r="W3006" s="866">
        <v>472000</v>
      </c>
      <c r="X3006" s="867"/>
      <c r="Y3006" s="868"/>
      <c r="Z3006" s="878">
        <v>6000000</v>
      </c>
      <c r="AA3006" s="879"/>
      <c r="AB3006" s="879"/>
      <c r="AC3006" s="880"/>
      <c r="AD3006" s="869">
        <f t="shared" ref="AD3006:AD3007" si="208">P3006-Z3006</f>
        <v>2400000</v>
      </c>
      <c r="AE3006" s="870"/>
      <c r="AF3006" s="870"/>
      <c r="AG3006" s="871"/>
      <c r="ALL3006" s="41"/>
    </row>
    <row r="3007" spans="1:1005" ht="63" customHeight="1" x14ac:dyDescent="0.2">
      <c r="A3007" s="182"/>
      <c r="B3007" s="875"/>
      <c r="C3007" s="876"/>
      <c r="D3007" s="877"/>
      <c r="E3007" s="866" t="s">
        <v>2216</v>
      </c>
      <c r="F3007" s="867"/>
      <c r="G3007" s="867"/>
      <c r="H3007" s="867"/>
      <c r="I3007" s="868"/>
      <c r="J3007" s="866" t="s">
        <v>2691</v>
      </c>
      <c r="K3007" s="867"/>
      <c r="L3007" s="867"/>
      <c r="M3007" s="867"/>
      <c r="N3007" s="867"/>
      <c r="O3007" s="868"/>
      <c r="P3007" s="878">
        <v>2394257.5299999998</v>
      </c>
      <c r="Q3007" s="879"/>
      <c r="R3007" s="879"/>
      <c r="S3007" s="880"/>
      <c r="T3007" s="908" t="s">
        <v>2693</v>
      </c>
      <c r="U3007" s="909"/>
      <c r="V3007" s="910"/>
      <c r="W3007" s="866"/>
      <c r="X3007" s="867"/>
      <c r="Y3007" s="868"/>
      <c r="Z3007" s="878">
        <v>0</v>
      </c>
      <c r="AA3007" s="879"/>
      <c r="AB3007" s="879"/>
      <c r="AC3007" s="880"/>
      <c r="AD3007" s="869">
        <f t="shared" si="208"/>
        <v>2394257.5299999998</v>
      </c>
      <c r="AE3007" s="870"/>
      <c r="AF3007" s="870"/>
      <c r="AG3007" s="871"/>
      <c r="ALL3007" s="41"/>
    </row>
    <row r="3008" spans="1:1005" ht="63" customHeight="1" x14ac:dyDescent="0.2">
      <c r="A3008" s="182"/>
      <c r="B3008" s="875"/>
      <c r="C3008" s="876"/>
      <c r="D3008" s="877"/>
      <c r="E3008" s="866" t="s">
        <v>2216</v>
      </c>
      <c r="F3008" s="867"/>
      <c r="G3008" s="867"/>
      <c r="H3008" s="867"/>
      <c r="I3008" s="868"/>
      <c r="J3008" s="866" t="s">
        <v>2692</v>
      </c>
      <c r="K3008" s="867"/>
      <c r="L3008" s="867"/>
      <c r="M3008" s="867"/>
      <c r="N3008" s="867"/>
      <c r="O3008" s="868"/>
      <c r="P3008" s="878">
        <v>2500000</v>
      </c>
      <c r="Q3008" s="879"/>
      <c r="R3008" s="879"/>
      <c r="S3008" s="880"/>
      <c r="T3008" s="908" t="s">
        <v>2694</v>
      </c>
      <c r="U3008" s="909"/>
      <c r="V3008" s="910"/>
      <c r="W3008" s="866">
        <v>512000</v>
      </c>
      <c r="X3008" s="867"/>
      <c r="Y3008" s="868"/>
      <c r="Z3008" s="878">
        <v>2500000</v>
      </c>
      <c r="AA3008" s="879"/>
      <c r="AB3008" s="879"/>
      <c r="AC3008" s="880"/>
      <c r="AD3008" s="869">
        <f t="shared" ref="AD3008" si="209">P3008-Z3008</f>
        <v>0</v>
      </c>
      <c r="AE3008" s="870"/>
      <c r="AF3008" s="870"/>
      <c r="AG3008" s="871"/>
      <c r="ALL3008" s="41"/>
    </row>
    <row r="3009" spans="1:1000" ht="15.75" x14ac:dyDescent="0.2">
      <c r="A3009" s="182"/>
      <c r="B3009" s="875"/>
      <c r="C3009" s="876"/>
      <c r="D3009" s="877"/>
      <c r="E3009" s="866"/>
      <c r="F3009" s="867"/>
      <c r="G3009" s="867"/>
      <c r="H3009" s="867"/>
      <c r="I3009" s="868"/>
      <c r="J3009" s="875"/>
      <c r="K3009" s="876"/>
      <c r="L3009" s="876"/>
      <c r="M3009" s="876"/>
      <c r="N3009" s="876"/>
      <c r="O3009" s="877"/>
      <c r="P3009" s="878"/>
      <c r="Q3009" s="879"/>
      <c r="R3009" s="879"/>
      <c r="S3009" s="880"/>
      <c r="T3009" s="908"/>
      <c r="U3009" s="909"/>
      <c r="V3009" s="910"/>
      <c r="W3009" s="866"/>
      <c r="X3009" s="867"/>
      <c r="Y3009" s="868"/>
      <c r="Z3009" s="878"/>
      <c r="AA3009" s="879"/>
      <c r="AB3009" s="879"/>
      <c r="AC3009" s="880"/>
      <c r="AD3009" s="869"/>
      <c r="AE3009" s="870"/>
      <c r="AF3009" s="870"/>
      <c r="AG3009" s="871"/>
      <c r="ALL3009" s="41"/>
    </row>
    <row r="3010" spans="1:1000" ht="15.75" x14ac:dyDescent="0.2">
      <c r="A3010" s="182"/>
      <c r="B3010" s="2075" t="s">
        <v>2232</v>
      </c>
      <c r="C3010" s="2076"/>
      <c r="D3010" s="2077"/>
      <c r="E3010" s="866"/>
      <c r="F3010" s="867"/>
      <c r="G3010" s="867"/>
      <c r="H3010" s="867"/>
      <c r="I3010" s="868"/>
      <c r="J3010" s="875"/>
      <c r="K3010" s="876"/>
      <c r="L3010" s="876"/>
      <c r="M3010" s="876"/>
      <c r="N3010" s="876"/>
      <c r="O3010" s="877"/>
      <c r="P3010" s="2192">
        <f>SUM(P2998:Q3009)</f>
        <v>43746917.530000001</v>
      </c>
      <c r="Q3010" s="2193"/>
      <c r="R3010" s="2193"/>
      <c r="S3010" s="2194"/>
      <c r="T3010" s="908"/>
      <c r="U3010" s="909"/>
      <c r="V3010" s="910"/>
      <c r="W3010" s="866"/>
      <c r="X3010" s="867"/>
      <c r="Y3010" s="868"/>
      <c r="Z3010" s="2192">
        <f>Z3001+Z3009+Z3000+Z2998+Z2999+Z3002+Z3003+Z3004+Z3005+Z3006+Z3007+Z3008</f>
        <v>38952660</v>
      </c>
      <c r="AA3010" s="2193"/>
      <c r="AB3010" s="2193"/>
      <c r="AC3010" s="2194"/>
      <c r="AD3010" s="2192">
        <f>AD3001+AD3000+AD2999+AD2998+AD3002+AD3003+AD3004+AD3005+AD3006+AD3007+AD3008</f>
        <v>4794257.5299999993</v>
      </c>
      <c r="AE3010" s="2193"/>
      <c r="AF3010" s="2193"/>
      <c r="AG3010" s="2194"/>
      <c r="ALL3010" s="41"/>
    </row>
    <row r="3011" spans="1:1000" s="28" customFormat="1" ht="18.75" customHeight="1" x14ac:dyDescent="0.2">
      <c r="A3011" s="111"/>
      <c r="B3011" s="111"/>
      <c r="C3011" s="111"/>
      <c r="D3011" s="111"/>
      <c r="E3011" s="111"/>
      <c r="F3011" s="111"/>
      <c r="G3011" s="111"/>
      <c r="H3011" s="51"/>
      <c r="I3011" s="51"/>
      <c r="J3011" s="50"/>
      <c r="K3011" s="50"/>
      <c r="L3011" s="50"/>
      <c r="M3011" s="50"/>
      <c r="N3011" s="50"/>
      <c r="O3011" s="50"/>
      <c r="P3011" s="50"/>
      <c r="Q3011" s="50"/>
      <c r="R3011" s="34"/>
      <c r="S3011" s="34"/>
      <c r="T3011" s="34"/>
      <c r="U3011" s="34"/>
      <c r="V3011" s="34"/>
      <c r="W3011" s="34"/>
      <c r="X3011" s="34"/>
      <c r="Y3011" s="35"/>
      <c r="Z3011" s="35"/>
      <c r="AA3011" s="35"/>
      <c r="AB3011" s="35"/>
      <c r="AC3011" s="35"/>
      <c r="AD3011" s="35"/>
      <c r="AE3011" s="35"/>
      <c r="AF3011" s="35"/>
      <c r="AG3011" s="34"/>
    </row>
    <row r="3012" spans="1:1000" ht="15.75" x14ac:dyDescent="0.25">
      <c r="A3012" s="2186" t="s">
        <v>2233</v>
      </c>
      <c r="B3012" s="2187"/>
      <c r="C3012" s="2187"/>
      <c r="D3012" s="2187"/>
      <c r="E3012" s="2187"/>
      <c r="F3012" s="2187"/>
      <c r="G3012" s="2187"/>
      <c r="H3012" s="2187"/>
      <c r="I3012" s="2187"/>
      <c r="J3012" s="2187"/>
      <c r="K3012" s="2187"/>
      <c r="L3012" s="2187"/>
      <c r="M3012" s="2187"/>
      <c r="N3012" s="2187"/>
      <c r="O3012" s="2187"/>
      <c r="P3012" s="2187"/>
      <c r="Q3012" s="2187"/>
      <c r="R3012" s="2187"/>
      <c r="S3012" s="2187"/>
      <c r="T3012" s="2187"/>
      <c r="U3012" s="2187"/>
      <c r="V3012" s="2187"/>
      <c r="W3012" s="2187"/>
      <c r="X3012" s="2187"/>
      <c r="Y3012" s="2187"/>
      <c r="Z3012" s="2187"/>
      <c r="AA3012" s="2187"/>
      <c r="AB3012" s="2187"/>
      <c r="AC3012" s="2187"/>
      <c r="AD3012" s="2187"/>
      <c r="AE3012" s="2187"/>
      <c r="AF3012" s="2187"/>
      <c r="AG3012" s="2188"/>
      <c r="ALL3012" s="41"/>
    </row>
    <row r="3013" spans="1:1000" ht="63" customHeight="1" x14ac:dyDescent="0.2">
      <c r="A3013" s="181" t="s">
        <v>2205</v>
      </c>
      <c r="B3013" s="866" t="s">
        <v>2206</v>
      </c>
      <c r="C3013" s="867"/>
      <c r="D3013" s="868"/>
      <c r="E3013" s="866" t="s">
        <v>2207</v>
      </c>
      <c r="F3013" s="867"/>
      <c r="G3013" s="867"/>
      <c r="H3013" s="867"/>
      <c r="I3013" s="868"/>
      <c r="J3013" s="2183" t="s">
        <v>2208</v>
      </c>
      <c r="K3013" s="2184"/>
      <c r="L3013" s="2184"/>
      <c r="M3013" s="2184"/>
      <c r="N3013" s="2184"/>
      <c r="O3013" s="2185"/>
      <c r="P3013" s="2183" t="s">
        <v>2202</v>
      </c>
      <c r="Q3013" s="2184"/>
      <c r="R3013" s="2184"/>
      <c r="S3013" s="2185"/>
      <c r="T3013" s="866" t="s">
        <v>2209</v>
      </c>
      <c r="U3013" s="867"/>
      <c r="V3013" s="868"/>
      <c r="W3013" s="866" t="s">
        <v>2210</v>
      </c>
      <c r="X3013" s="867"/>
      <c r="Y3013" s="868"/>
      <c r="Z3013" s="866" t="s">
        <v>2211</v>
      </c>
      <c r="AA3013" s="867"/>
      <c r="AB3013" s="867"/>
      <c r="AC3013" s="868"/>
      <c r="AD3013" s="833" t="s">
        <v>2708</v>
      </c>
      <c r="AE3013" s="834"/>
      <c r="AF3013" s="834"/>
      <c r="AG3013" s="835"/>
      <c r="ALL3013" s="41"/>
    </row>
    <row r="3014" spans="1:1000" ht="120.75" customHeight="1" x14ac:dyDescent="0.2">
      <c r="A3014" s="181">
        <v>1</v>
      </c>
      <c r="B3014" s="1719" t="s">
        <v>2234</v>
      </c>
      <c r="C3014" s="1720"/>
      <c r="D3014" s="1721"/>
      <c r="E3014" s="866" t="s">
        <v>2235</v>
      </c>
      <c r="F3014" s="867"/>
      <c r="G3014" s="867"/>
      <c r="H3014" s="867"/>
      <c r="I3014" s="868"/>
      <c r="J3014" s="866" t="s">
        <v>2236</v>
      </c>
      <c r="K3014" s="867"/>
      <c r="L3014" s="867"/>
      <c r="M3014" s="867"/>
      <c r="N3014" s="867"/>
      <c r="O3014" s="868"/>
      <c r="P3014" s="2195">
        <v>945960</v>
      </c>
      <c r="Q3014" s="2196"/>
      <c r="R3014" s="2196"/>
      <c r="S3014" s="2197"/>
      <c r="T3014" s="908" t="s">
        <v>2237</v>
      </c>
      <c r="U3014" s="867"/>
      <c r="V3014" s="868"/>
      <c r="W3014" s="866" t="s">
        <v>2238</v>
      </c>
      <c r="X3014" s="867"/>
      <c r="Y3014" s="868"/>
      <c r="Z3014" s="2198">
        <v>945960</v>
      </c>
      <c r="AA3014" s="2199"/>
      <c r="AB3014" s="2199"/>
      <c r="AC3014" s="2200"/>
      <c r="AD3014" s="2201">
        <f>P3014-Z3014</f>
        <v>0</v>
      </c>
      <c r="AE3014" s="867"/>
      <c r="AF3014" s="867"/>
      <c r="AG3014" s="868"/>
      <c r="ALL3014" s="41"/>
    </row>
    <row r="3015" spans="1:1000" ht="120.75" customHeight="1" x14ac:dyDescent="0.2">
      <c r="A3015" s="182">
        <v>2</v>
      </c>
      <c r="B3015" s="1719" t="s">
        <v>2239</v>
      </c>
      <c r="C3015" s="1720"/>
      <c r="D3015" s="1721"/>
      <c r="E3015" s="866" t="s">
        <v>2235</v>
      </c>
      <c r="F3015" s="867"/>
      <c r="G3015" s="867"/>
      <c r="H3015" s="867"/>
      <c r="I3015" s="868"/>
      <c r="J3015" s="866" t="s">
        <v>2240</v>
      </c>
      <c r="K3015" s="867"/>
      <c r="L3015" s="867"/>
      <c r="M3015" s="867"/>
      <c r="N3015" s="867"/>
      <c r="O3015" s="868"/>
      <c r="P3015" s="878">
        <v>967080</v>
      </c>
      <c r="Q3015" s="879"/>
      <c r="R3015" s="879"/>
      <c r="S3015" s="880"/>
      <c r="T3015" s="908" t="s">
        <v>2017</v>
      </c>
      <c r="U3015" s="909"/>
      <c r="V3015" s="910"/>
      <c r="W3015" s="866" t="s">
        <v>2238</v>
      </c>
      <c r="X3015" s="867"/>
      <c r="Y3015" s="868"/>
      <c r="Z3015" s="878">
        <v>967080</v>
      </c>
      <c r="AA3015" s="879"/>
      <c r="AB3015" s="879"/>
      <c r="AC3015" s="880"/>
      <c r="AD3015" s="2201">
        <f t="shared" ref="AD3015:AD3047" si="210">P3015-Z3015</f>
        <v>0</v>
      </c>
      <c r="AE3015" s="867"/>
      <c r="AF3015" s="867"/>
      <c r="AG3015" s="868"/>
      <c r="ALL3015" s="41"/>
    </row>
    <row r="3016" spans="1:1000" ht="120.75" customHeight="1" x14ac:dyDescent="0.2">
      <c r="A3016" s="182">
        <v>3</v>
      </c>
      <c r="B3016" s="1719" t="s">
        <v>2241</v>
      </c>
      <c r="C3016" s="1720"/>
      <c r="D3016" s="1721"/>
      <c r="E3016" s="866" t="s">
        <v>2235</v>
      </c>
      <c r="F3016" s="867"/>
      <c r="G3016" s="867"/>
      <c r="H3016" s="867"/>
      <c r="I3016" s="868"/>
      <c r="J3016" s="866" t="s">
        <v>2242</v>
      </c>
      <c r="K3016" s="867"/>
      <c r="L3016" s="867"/>
      <c r="M3016" s="867"/>
      <c r="N3016" s="867"/>
      <c r="O3016" s="868"/>
      <c r="P3016" s="878">
        <v>1039788</v>
      </c>
      <c r="Q3016" s="879"/>
      <c r="R3016" s="879"/>
      <c r="S3016" s="880"/>
      <c r="T3016" s="881" t="s">
        <v>2243</v>
      </c>
      <c r="U3016" s="882"/>
      <c r="V3016" s="883"/>
      <c r="W3016" s="866" t="s">
        <v>2238</v>
      </c>
      <c r="X3016" s="867"/>
      <c r="Y3016" s="868"/>
      <c r="Z3016" s="878">
        <v>1039788</v>
      </c>
      <c r="AA3016" s="879"/>
      <c r="AB3016" s="879"/>
      <c r="AC3016" s="880"/>
      <c r="AD3016" s="2201">
        <f t="shared" si="210"/>
        <v>0</v>
      </c>
      <c r="AE3016" s="867"/>
      <c r="AF3016" s="867"/>
      <c r="AG3016" s="868"/>
      <c r="ALL3016" s="41"/>
    </row>
    <row r="3017" spans="1:1000" ht="120.75" customHeight="1" x14ac:dyDescent="0.2">
      <c r="A3017" s="182">
        <v>4</v>
      </c>
      <c r="B3017" s="1719" t="s">
        <v>2244</v>
      </c>
      <c r="C3017" s="1720"/>
      <c r="D3017" s="1721"/>
      <c r="E3017" s="866" t="s">
        <v>2235</v>
      </c>
      <c r="F3017" s="867"/>
      <c r="G3017" s="867"/>
      <c r="H3017" s="867"/>
      <c r="I3017" s="868"/>
      <c r="J3017" s="866" t="s">
        <v>2245</v>
      </c>
      <c r="K3017" s="867"/>
      <c r="L3017" s="867"/>
      <c r="M3017" s="867"/>
      <c r="N3017" s="867"/>
      <c r="O3017" s="868"/>
      <c r="P3017" s="878">
        <v>1031760</v>
      </c>
      <c r="Q3017" s="879"/>
      <c r="R3017" s="879"/>
      <c r="S3017" s="880"/>
      <c r="T3017" s="881" t="s">
        <v>2246</v>
      </c>
      <c r="U3017" s="882"/>
      <c r="V3017" s="883"/>
      <c r="W3017" s="866" t="s">
        <v>2238</v>
      </c>
      <c r="X3017" s="867"/>
      <c r="Y3017" s="868"/>
      <c r="Z3017" s="884">
        <v>1031760</v>
      </c>
      <c r="AA3017" s="885"/>
      <c r="AB3017" s="885"/>
      <c r="AC3017" s="886"/>
      <c r="AD3017" s="869">
        <f t="shared" si="210"/>
        <v>0</v>
      </c>
      <c r="AE3017" s="870"/>
      <c r="AF3017" s="870"/>
      <c r="AG3017" s="871"/>
      <c r="ALL3017" s="41"/>
    </row>
    <row r="3018" spans="1:1000" ht="120.75" customHeight="1" x14ac:dyDescent="0.2">
      <c r="A3018" s="182">
        <v>5</v>
      </c>
      <c r="B3018" s="1719" t="s">
        <v>2247</v>
      </c>
      <c r="C3018" s="1720"/>
      <c r="D3018" s="1721"/>
      <c r="E3018" s="866" t="s">
        <v>2235</v>
      </c>
      <c r="F3018" s="867"/>
      <c r="G3018" s="867"/>
      <c r="H3018" s="867"/>
      <c r="I3018" s="868"/>
      <c r="J3018" s="866" t="s">
        <v>2248</v>
      </c>
      <c r="K3018" s="867"/>
      <c r="L3018" s="867"/>
      <c r="M3018" s="867"/>
      <c r="N3018" s="867"/>
      <c r="O3018" s="868"/>
      <c r="P3018" s="878">
        <v>993780</v>
      </c>
      <c r="Q3018" s="879"/>
      <c r="R3018" s="879"/>
      <c r="S3018" s="880"/>
      <c r="T3018" s="881" t="s">
        <v>2088</v>
      </c>
      <c r="U3018" s="882"/>
      <c r="V3018" s="883"/>
      <c r="W3018" s="866" t="s">
        <v>2249</v>
      </c>
      <c r="X3018" s="867"/>
      <c r="Y3018" s="868"/>
      <c r="Z3018" s="884">
        <v>993780</v>
      </c>
      <c r="AA3018" s="885"/>
      <c r="AB3018" s="885"/>
      <c r="AC3018" s="886"/>
      <c r="AD3018" s="869">
        <f t="shared" si="210"/>
        <v>0</v>
      </c>
      <c r="AE3018" s="870"/>
      <c r="AF3018" s="870"/>
      <c r="AG3018" s="871"/>
      <c r="ALL3018" s="41"/>
    </row>
    <row r="3019" spans="1:1000" ht="120.75" customHeight="1" x14ac:dyDescent="0.2">
      <c r="A3019" s="182">
        <v>6</v>
      </c>
      <c r="B3019" s="1719" t="s">
        <v>2250</v>
      </c>
      <c r="C3019" s="1720"/>
      <c r="D3019" s="1721"/>
      <c r="E3019" s="866" t="s">
        <v>2235</v>
      </c>
      <c r="F3019" s="867"/>
      <c r="G3019" s="867"/>
      <c r="H3019" s="867"/>
      <c r="I3019" s="868"/>
      <c r="J3019" s="875" t="s">
        <v>2251</v>
      </c>
      <c r="K3019" s="876"/>
      <c r="L3019" s="876"/>
      <c r="M3019" s="876"/>
      <c r="N3019" s="876"/>
      <c r="O3019" s="877"/>
      <c r="P3019" s="878">
        <v>1392729</v>
      </c>
      <c r="Q3019" s="879"/>
      <c r="R3019" s="879"/>
      <c r="S3019" s="880"/>
      <c r="T3019" s="881" t="s">
        <v>2252</v>
      </c>
      <c r="U3019" s="882"/>
      <c r="V3019" s="883"/>
      <c r="W3019" s="866">
        <v>472000</v>
      </c>
      <c r="X3019" s="867"/>
      <c r="Y3019" s="868"/>
      <c r="Z3019" s="884">
        <v>1392729</v>
      </c>
      <c r="AA3019" s="885"/>
      <c r="AB3019" s="885"/>
      <c r="AC3019" s="886"/>
      <c r="AD3019" s="869">
        <f t="shared" si="210"/>
        <v>0</v>
      </c>
      <c r="AE3019" s="870"/>
      <c r="AF3019" s="870"/>
      <c r="AG3019" s="871"/>
      <c r="ALL3019" s="41"/>
    </row>
    <row r="3020" spans="1:1000" ht="120.75" customHeight="1" x14ac:dyDescent="0.2">
      <c r="A3020" s="182">
        <v>7</v>
      </c>
      <c r="B3020" s="2202" t="s">
        <v>2253</v>
      </c>
      <c r="C3020" s="2203"/>
      <c r="D3020" s="2204"/>
      <c r="E3020" s="866" t="s">
        <v>2254</v>
      </c>
      <c r="F3020" s="867"/>
      <c r="G3020" s="867"/>
      <c r="H3020" s="867"/>
      <c r="I3020" s="868"/>
      <c r="J3020" s="875" t="s">
        <v>2255</v>
      </c>
      <c r="K3020" s="876"/>
      <c r="L3020" s="876"/>
      <c r="M3020" s="876"/>
      <c r="N3020" s="876"/>
      <c r="O3020" s="877"/>
      <c r="P3020" s="878">
        <v>980000</v>
      </c>
      <c r="Q3020" s="879"/>
      <c r="R3020" s="879"/>
      <c r="S3020" s="880"/>
      <c r="T3020" s="881" t="s">
        <v>2098</v>
      </c>
      <c r="U3020" s="882"/>
      <c r="V3020" s="883"/>
      <c r="W3020" s="866">
        <v>423000</v>
      </c>
      <c r="X3020" s="867"/>
      <c r="Y3020" s="868"/>
      <c r="Z3020" s="884">
        <v>980000</v>
      </c>
      <c r="AA3020" s="885"/>
      <c r="AB3020" s="885"/>
      <c r="AC3020" s="886"/>
      <c r="AD3020" s="869">
        <f t="shared" si="210"/>
        <v>0</v>
      </c>
      <c r="AE3020" s="870"/>
      <c r="AF3020" s="870"/>
      <c r="AG3020" s="871"/>
      <c r="ALL3020" s="41"/>
    </row>
    <row r="3021" spans="1:1000" ht="120.75" customHeight="1" x14ac:dyDescent="0.2">
      <c r="A3021" s="182">
        <v>8</v>
      </c>
      <c r="B3021" s="1719" t="s">
        <v>2256</v>
      </c>
      <c r="C3021" s="1720"/>
      <c r="D3021" s="1721"/>
      <c r="E3021" s="866" t="s">
        <v>2235</v>
      </c>
      <c r="F3021" s="867"/>
      <c r="G3021" s="867"/>
      <c r="H3021" s="867"/>
      <c r="I3021" s="868"/>
      <c r="J3021" s="866" t="s">
        <v>2257</v>
      </c>
      <c r="K3021" s="867"/>
      <c r="L3021" s="867"/>
      <c r="M3021" s="867"/>
      <c r="N3021" s="867"/>
      <c r="O3021" s="868"/>
      <c r="P3021" s="878">
        <v>1036924.8</v>
      </c>
      <c r="Q3021" s="879"/>
      <c r="R3021" s="879"/>
      <c r="S3021" s="880"/>
      <c r="T3021" s="881" t="s">
        <v>2101</v>
      </c>
      <c r="U3021" s="882"/>
      <c r="V3021" s="883"/>
      <c r="W3021" s="866" t="s">
        <v>2238</v>
      </c>
      <c r="X3021" s="867"/>
      <c r="Y3021" s="868"/>
      <c r="Z3021" s="884">
        <v>1036924.8</v>
      </c>
      <c r="AA3021" s="885"/>
      <c r="AB3021" s="885"/>
      <c r="AC3021" s="886"/>
      <c r="AD3021" s="869">
        <f t="shared" si="210"/>
        <v>0</v>
      </c>
      <c r="AE3021" s="870"/>
      <c r="AF3021" s="870"/>
      <c r="AG3021" s="871"/>
      <c r="ALL3021" s="41"/>
    </row>
    <row r="3022" spans="1:1000" ht="120.75" customHeight="1" x14ac:dyDescent="0.2">
      <c r="A3022" s="182">
        <v>9</v>
      </c>
      <c r="B3022" s="1719" t="s">
        <v>2258</v>
      </c>
      <c r="C3022" s="1720"/>
      <c r="D3022" s="1721"/>
      <c r="E3022" s="866" t="s">
        <v>2259</v>
      </c>
      <c r="F3022" s="867"/>
      <c r="G3022" s="867"/>
      <c r="H3022" s="867"/>
      <c r="I3022" s="868"/>
      <c r="J3022" s="866" t="s">
        <v>2260</v>
      </c>
      <c r="K3022" s="867"/>
      <c r="L3022" s="867"/>
      <c r="M3022" s="867"/>
      <c r="N3022" s="867"/>
      <c r="O3022" s="868"/>
      <c r="P3022" s="878">
        <v>6666415</v>
      </c>
      <c r="Q3022" s="879"/>
      <c r="R3022" s="879"/>
      <c r="S3022" s="880"/>
      <c r="T3022" s="881" t="s">
        <v>2106</v>
      </c>
      <c r="U3022" s="882"/>
      <c r="V3022" s="883"/>
      <c r="W3022" s="866"/>
      <c r="X3022" s="867"/>
      <c r="Y3022" s="868"/>
      <c r="Z3022" s="884"/>
      <c r="AA3022" s="885"/>
      <c r="AB3022" s="885"/>
      <c r="AC3022" s="886"/>
      <c r="AD3022" s="869">
        <f t="shared" si="210"/>
        <v>6666415</v>
      </c>
      <c r="AE3022" s="870"/>
      <c r="AF3022" s="870"/>
      <c r="AG3022" s="871"/>
      <c r="ALL3022" s="41"/>
    </row>
    <row r="3023" spans="1:1000" ht="120.75" customHeight="1" x14ac:dyDescent="0.2">
      <c r="A3023" s="182">
        <v>10</v>
      </c>
      <c r="B3023" s="1719" t="s">
        <v>2261</v>
      </c>
      <c r="C3023" s="1720"/>
      <c r="D3023" s="1721"/>
      <c r="E3023" s="866" t="s">
        <v>2262</v>
      </c>
      <c r="F3023" s="867"/>
      <c r="G3023" s="867"/>
      <c r="H3023" s="867"/>
      <c r="I3023" s="868"/>
      <c r="J3023" s="866" t="s">
        <v>2263</v>
      </c>
      <c r="K3023" s="867"/>
      <c r="L3023" s="867"/>
      <c r="M3023" s="867"/>
      <c r="N3023" s="867"/>
      <c r="O3023" s="868"/>
      <c r="P3023" s="2195">
        <v>55476.959999999999</v>
      </c>
      <c r="Q3023" s="2196"/>
      <c r="R3023" s="2196"/>
      <c r="S3023" s="2197"/>
      <c r="T3023" s="881" t="s">
        <v>2139</v>
      </c>
      <c r="U3023" s="882"/>
      <c r="V3023" s="883"/>
      <c r="W3023" s="866">
        <v>426900</v>
      </c>
      <c r="X3023" s="867"/>
      <c r="Y3023" s="868"/>
      <c r="Z3023" s="2195">
        <v>51097.2</v>
      </c>
      <c r="AA3023" s="2196"/>
      <c r="AB3023" s="2196"/>
      <c r="AC3023" s="2197"/>
      <c r="AD3023" s="2205">
        <f t="shared" si="210"/>
        <v>4379.760000000002</v>
      </c>
      <c r="AE3023" s="2206"/>
      <c r="AF3023" s="2206"/>
      <c r="AG3023" s="2207"/>
      <c r="ALL3023" s="41"/>
    </row>
    <row r="3024" spans="1:1000" ht="120.75" customHeight="1" x14ac:dyDescent="0.2">
      <c r="A3024" s="182">
        <v>11</v>
      </c>
      <c r="B3024" s="1719" t="s">
        <v>2264</v>
      </c>
      <c r="C3024" s="1720"/>
      <c r="D3024" s="1721"/>
      <c r="E3024" s="866" t="s">
        <v>2235</v>
      </c>
      <c r="F3024" s="867"/>
      <c r="G3024" s="867"/>
      <c r="H3024" s="867"/>
      <c r="I3024" s="868"/>
      <c r="J3024" s="866" t="s">
        <v>2265</v>
      </c>
      <c r="K3024" s="867"/>
      <c r="L3024" s="867"/>
      <c r="M3024" s="867"/>
      <c r="N3024" s="867"/>
      <c r="O3024" s="868"/>
      <c r="P3024" s="2195">
        <v>39000</v>
      </c>
      <c r="Q3024" s="2196"/>
      <c r="R3024" s="2196"/>
      <c r="S3024" s="2197"/>
      <c r="T3024" s="881" t="s">
        <v>2266</v>
      </c>
      <c r="U3024" s="882"/>
      <c r="V3024" s="883"/>
      <c r="W3024" s="866">
        <v>423400</v>
      </c>
      <c r="X3024" s="867"/>
      <c r="Y3024" s="868"/>
      <c r="Z3024" s="2195">
        <v>39000</v>
      </c>
      <c r="AA3024" s="2196"/>
      <c r="AB3024" s="2196"/>
      <c r="AC3024" s="2197"/>
      <c r="AD3024" s="2205">
        <f t="shared" si="210"/>
        <v>0</v>
      </c>
      <c r="AE3024" s="2206"/>
      <c r="AF3024" s="2206"/>
      <c r="AG3024" s="2207"/>
      <c r="ALL3024" s="41"/>
    </row>
    <row r="3025" spans="1:1000" ht="120.75" customHeight="1" x14ac:dyDescent="0.2">
      <c r="A3025" s="182">
        <v>12</v>
      </c>
      <c r="B3025" s="1719" t="s">
        <v>2267</v>
      </c>
      <c r="C3025" s="1720"/>
      <c r="D3025" s="1721"/>
      <c r="E3025" s="866" t="s">
        <v>2268</v>
      </c>
      <c r="F3025" s="867"/>
      <c r="G3025" s="867"/>
      <c r="H3025" s="867"/>
      <c r="I3025" s="868"/>
      <c r="J3025" s="866" t="s">
        <v>2269</v>
      </c>
      <c r="K3025" s="867"/>
      <c r="L3025" s="867"/>
      <c r="M3025" s="867"/>
      <c r="N3025" s="867"/>
      <c r="O3025" s="868"/>
      <c r="P3025" s="2195">
        <v>44000</v>
      </c>
      <c r="Q3025" s="2196"/>
      <c r="R3025" s="2196"/>
      <c r="S3025" s="2197"/>
      <c r="T3025" s="881" t="s">
        <v>2266</v>
      </c>
      <c r="U3025" s="882"/>
      <c r="V3025" s="883"/>
      <c r="W3025" s="866">
        <v>423000</v>
      </c>
      <c r="X3025" s="867"/>
      <c r="Y3025" s="868"/>
      <c r="Z3025" s="2195">
        <v>44000</v>
      </c>
      <c r="AA3025" s="2196"/>
      <c r="AB3025" s="2196"/>
      <c r="AC3025" s="2197"/>
      <c r="AD3025" s="2205">
        <f t="shared" si="210"/>
        <v>0</v>
      </c>
      <c r="AE3025" s="2206"/>
      <c r="AF3025" s="2206"/>
      <c r="AG3025" s="2207"/>
      <c r="ALL3025" s="41"/>
    </row>
    <row r="3026" spans="1:1000" ht="120.75" customHeight="1" x14ac:dyDescent="0.2">
      <c r="A3026" s="182">
        <v>13</v>
      </c>
      <c r="B3026" s="1719" t="s">
        <v>2271</v>
      </c>
      <c r="C3026" s="1720"/>
      <c r="D3026" s="1721"/>
      <c r="E3026" s="866" t="s">
        <v>2268</v>
      </c>
      <c r="F3026" s="867"/>
      <c r="G3026" s="867"/>
      <c r="H3026" s="867"/>
      <c r="I3026" s="868"/>
      <c r="J3026" s="866" t="s">
        <v>2272</v>
      </c>
      <c r="K3026" s="867"/>
      <c r="L3026" s="867"/>
      <c r="M3026" s="867"/>
      <c r="N3026" s="867"/>
      <c r="O3026" s="868"/>
      <c r="P3026" s="2195">
        <v>80000</v>
      </c>
      <c r="Q3026" s="2196"/>
      <c r="R3026" s="2196"/>
      <c r="S3026" s="2197"/>
      <c r="T3026" s="881" t="s">
        <v>2266</v>
      </c>
      <c r="U3026" s="882"/>
      <c r="V3026" s="883"/>
      <c r="W3026" s="866" t="s">
        <v>2273</v>
      </c>
      <c r="X3026" s="867"/>
      <c r="Y3026" s="868"/>
      <c r="Z3026" s="2195">
        <v>80000</v>
      </c>
      <c r="AA3026" s="2196"/>
      <c r="AB3026" s="2196"/>
      <c r="AC3026" s="2197"/>
      <c r="AD3026" s="2205">
        <f t="shared" si="210"/>
        <v>0</v>
      </c>
      <c r="AE3026" s="2206"/>
      <c r="AF3026" s="2206"/>
      <c r="AG3026" s="2207"/>
      <c r="ALL3026" s="41"/>
    </row>
    <row r="3027" spans="1:1000" ht="120.75" customHeight="1" x14ac:dyDescent="0.2">
      <c r="A3027" s="182">
        <v>14</v>
      </c>
      <c r="B3027" s="1719" t="s">
        <v>2274</v>
      </c>
      <c r="C3027" s="1720"/>
      <c r="D3027" s="1721"/>
      <c r="E3027" s="866" t="s">
        <v>2268</v>
      </c>
      <c r="F3027" s="867"/>
      <c r="G3027" s="867"/>
      <c r="H3027" s="867"/>
      <c r="I3027" s="868"/>
      <c r="J3027" s="866" t="s">
        <v>2275</v>
      </c>
      <c r="K3027" s="867"/>
      <c r="L3027" s="867"/>
      <c r="M3027" s="867"/>
      <c r="N3027" s="867"/>
      <c r="O3027" s="868"/>
      <c r="P3027" s="2195">
        <v>90000</v>
      </c>
      <c r="Q3027" s="2196"/>
      <c r="R3027" s="2196"/>
      <c r="S3027" s="2197"/>
      <c r="T3027" s="881" t="s">
        <v>2266</v>
      </c>
      <c r="U3027" s="882"/>
      <c r="V3027" s="883"/>
      <c r="W3027" s="866" t="s">
        <v>2273</v>
      </c>
      <c r="X3027" s="867"/>
      <c r="Y3027" s="868"/>
      <c r="Z3027" s="2195">
        <v>90000</v>
      </c>
      <c r="AA3027" s="2196"/>
      <c r="AB3027" s="2196"/>
      <c r="AC3027" s="2197"/>
      <c r="AD3027" s="2205">
        <f t="shared" si="210"/>
        <v>0</v>
      </c>
      <c r="AE3027" s="2206"/>
      <c r="AF3027" s="2206"/>
      <c r="AG3027" s="2207"/>
      <c r="ALL3027" s="41"/>
    </row>
    <row r="3028" spans="1:1000" ht="120.75" customHeight="1" x14ac:dyDescent="0.2">
      <c r="A3028" s="182">
        <v>15</v>
      </c>
      <c r="B3028" s="1719" t="s">
        <v>2276</v>
      </c>
      <c r="C3028" s="1720"/>
      <c r="D3028" s="1721"/>
      <c r="E3028" s="866" t="s">
        <v>2268</v>
      </c>
      <c r="F3028" s="867"/>
      <c r="G3028" s="867"/>
      <c r="H3028" s="867"/>
      <c r="I3028" s="868"/>
      <c r="J3028" s="866" t="s">
        <v>2277</v>
      </c>
      <c r="K3028" s="867"/>
      <c r="L3028" s="867"/>
      <c r="M3028" s="867"/>
      <c r="N3028" s="867"/>
      <c r="O3028" s="868"/>
      <c r="P3028" s="2195">
        <v>100000</v>
      </c>
      <c r="Q3028" s="2196"/>
      <c r="R3028" s="2196"/>
      <c r="S3028" s="2197"/>
      <c r="T3028" s="881" t="s">
        <v>2266</v>
      </c>
      <c r="U3028" s="882"/>
      <c r="V3028" s="883"/>
      <c r="W3028" s="866" t="s">
        <v>2278</v>
      </c>
      <c r="X3028" s="867"/>
      <c r="Y3028" s="868"/>
      <c r="Z3028" s="2195">
        <v>100000</v>
      </c>
      <c r="AA3028" s="2196"/>
      <c r="AB3028" s="2196"/>
      <c r="AC3028" s="2197"/>
      <c r="AD3028" s="2205">
        <f t="shared" si="210"/>
        <v>0</v>
      </c>
      <c r="AE3028" s="2206"/>
      <c r="AF3028" s="2206"/>
      <c r="AG3028" s="2207"/>
      <c r="ALL3028" s="41"/>
    </row>
    <row r="3029" spans="1:1000" ht="120.75" customHeight="1" x14ac:dyDescent="0.2">
      <c r="A3029" s="182">
        <v>16</v>
      </c>
      <c r="B3029" s="1719" t="s">
        <v>2279</v>
      </c>
      <c r="C3029" s="1720"/>
      <c r="D3029" s="1721"/>
      <c r="E3029" s="866" t="s">
        <v>2268</v>
      </c>
      <c r="F3029" s="867"/>
      <c r="G3029" s="867"/>
      <c r="H3029" s="867"/>
      <c r="I3029" s="868"/>
      <c r="J3029" s="866" t="s">
        <v>2280</v>
      </c>
      <c r="K3029" s="867"/>
      <c r="L3029" s="867"/>
      <c r="M3029" s="867"/>
      <c r="N3029" s="867"/>
      <c r="O3029" s="868"/>
      <c r="P3029" s="2195">
        <v>100000</v>
      </c>
      <c r="Q3029" s="2196"/>
      <c r="R3029" s="2196"/>
      <c r="S3029" s="2197"/>
      <c r="T3029" s="881" t="s">
        <v>2266</v>
      </c>
      <c r="U3029" s="882"/>
      <c r="V3029" s="883"/>
      <c r="W3029" s="866" t="s">
        <v>2281</v>
      </c>
      <c r="X3029" s="867"/>
      <c r="Y3029" s="868"/>
      <c r="Z3029" s="2195">
        <v>100000</v>
      </c>
      <c r="AA3029" s="2196"/>
      <c r="AB3029" s="2196"/>
      <c r="AC3029" s="2197"/>
      <c r="AD3029" s="2205">
        <f t="shared" si="210"/>
        <v>0</v>
      </c>
      <c r="AE3029" s="2206"/>
      <c r="AF3029" s="2206"/>
      <c r="AG3029" s="2207"/>
      <c r="ALL3029" s="41"/>
    </row>
    <row r="3030" spans="1:1000" ht="120.75" customHeight="1" x14ac:dyDescent="0.2">
      <c r="A3030" s="182">
        <v>17</v>
      </c>
      <c r="B3030" s="1719" t="s">
        <v>2282</v>
      </c>
      <c r="C3030" s="1720"/>
      <c r="D3030" s="1721"/>
      <c r="E3030" s="866" t="s">
        <v>2268</v>
      </c>
      <c r="F3030" s="867"/>
      <c r="G3030" s="867"/>
      <c r="H3030" s="867"/>
      <c r="I3030" s="868"/>
      <c r="J3030" s="866" t="s">
        <v>2283</v>
      </c>
      <c r="K3030" s="867"/>
      <c r="L3030" s="867"/>
      <c r="M3030" s="867"/>
      <c r="N3030" s="867"/>
      <c r="O3030" s="868"/>
      <c r="P3030" s="2195">
        <v>120000</v>
      </c>
      <c r="Q3030" s="2196"/>
      <c r="R3030" s="2196"/>
      <c r="S3030" s="2197"/>
      <c r="T3030" s="881" t="s">
        <v>2266</v>
      </c>
      <c r="U3030" s="882"/>
      <c r="V3030" s="883"/>
      <c r="W3030" s="866" t="s">
        <v>2281</v>
      </c>
      <c r="X3030" s="867"/>
      <c r="Y3030" s="868"/>
      <c r="Z3030" s="2195">
        <v>120000</v>
      </c>
      <c r="AA3030" s="2196"/>
      <c r="AB3030" s="2196"/>
      <c r="AC3030" s="2197"/>
      <c r="AD3030" s="2205">
        <f t="shared" si="210"/>
        <v>0</v>
      </c>
      <c r="AE3030" s="2206"/>
      <c r="AF3030" s="2206"/>
      <c r="AG3030" s="2207"/>
      <c r="ALL3030" s="41"/>
    </row>
    <row r="3031" spans="1:1000" ht="120.75" customHeight="1" x14ac:dyDescent="0.2">
      <c r="A3031" s="182"/>
      <c r="B3031" s="1719" t="s">
        <v>2284</v>
      </c>
      <c r="C3031" s="1720"/>
      <c r="D3031" s="1721"/>
      <c r="E3031" s="866" t="s">
        <v>2268</v>
      </c>
      <c r="F3031" s="867"/>
      <c r="G3031" s="867"/>
      <c r="H3031" s="867"/>
      <c r="I3031" s="868"/>
      <c r="J3031" s="866" t="s">
        <v>2285</v>
      </c>
      <c r="K3031" s="867"/>
      <c r="L3031" s="867"/>
      <c r="M3031" s="867"/>
      <c r="N3031" s="867"/>
      <c r="O3031" s="868"/>
      <c r="P3031" s="2195">
        <v>130000</v>
      </c>
      <c r="Q3031" s="2196"/>
      <c r="R3031" s="2196"/>
      <c r="S3031" s="2197"/>
      <c r="T3031" s="881" t="s">
        <v>2266</v>
      </c>
      <c r="U3031" s="882"/>
      <c r="V3031" s="883"/>
      <c r="W3031" s="866" t="s">
        <v>3574</v>
      </c>
      <c r="X3031" s="867"/>
      <c r="Y3031" s="868"/>
      <c r="Z3031" s="2195">
        <v>130000</v>
      </c>
      <c r="AA3031" s="2196"/>
      <c r="AB3031" s="2196"/>
      <c r="AC3031" s="2197"/>
      <c r="AD3031" s="2205">
        <f t="shared" si="210"/>
        <v>0</v>
      </c>
      <c r="AE3031" s="2206"/>
      <c r="AF3031" s="2206"/>
      <c r="AG3031" s="2207"/>
      <c r="ALL3031" s="41"/>
    </row>
    <row r="3032" spans="1:1000" ht="120.75" customHeight="1" x14ac:dyDescent="0.2">
      <c r="A3032" s="182"/>
      <c r="B3032" s="1719" t="s">
        <v>2286</v>
      </c>
      <c r="C3032" s="1720"/>
      <c r="D3032" s="1721"/>
      <c r="E3032" s="866" t="s">
        <v>2268</v>
      </c>
      <c r="F3032" s="867"/>
      <c r="G3032" s="867"/>
      <c r="H3032" s="867"/>
      <c r="I3032" s="868"/>
      <c r="J3032" s="866" t="s">
        <v>2287</v>
      </c>
      <c r="K3032" s="867"/>
      <c r="L3032" s="867"/>
      <c r="M3032" s="867"/>
      <c r="N3032" s="867"/>
      <c r="O3032" s="868"/>
      <c r="P3032" s="2195">
        <v>130000</v>
      </c>
      <c r="Q3032" s="2196"/>
      <c r="R3032" s="2196"/>
      <c r="S3032" s="2197"/>
      <c r="T3032" s="881" t="s">
        <v>2266</v>
      </c>
      <c r="U3032" s="882"/>
      <c r="V3032" s="883"/>
      <c r="W3032" s="866" t="s">
        <v>3574</v>
      </c>
      <c r="X3032" s="867"/>
      <c r="Y3032" s="868"/>
      <c r="Z3032" s="2195">
        <v>130000</v>
      </c>
      <c r="AA3032" s="2196"/>
      <c r="AB3032" s="2196"/>
      <c r="AC3032" s="2197"/>
      <c r="AD3032" s="2205">
        <f t="shared" si="210"/>
        <v>0</v>
      </c>
      <c r="AE3032" s="2206"/>
      <c r="AF3032" s="2206"/>
      <c r="AG3032" s="2207"/>
      <c r="ALL3032" s="41"/>
    </row>
    <row r="3033" spans="1:1000" ht="120.75" customHeight="1" x14ac:dyDescent="0.2">
      <c r="A3033" s="182"/>
      <c r="B3033" s="1719" t="s">
        <v>2288</v>
      </c>
      <c r="C3033" s="1720"/>
      <c r="D3033" s="1721"/>
      <c r="E3033" s="866" t="s">
        <v>2268</v>
      </c>
      <c r="F3033" s="867"/>
      <c r="G3033" s="867"/>
      <c r="H3033" s="867"/>
      <c r="I3033" s="868"/>
      <c r="J3033" s="866" t="s">
        <v>2289</v>
      </c>
      <c r="K3033" s="867"/>
      <c r="L3033" s="867"/>
      <c r="M3033" s="867"/>
      <c r="N3033" s="867"/>
      <c r="O3033" s="868"/>
      <c r="P3033" s="2195">
        <v>130000</v>
      </c>
      <c r="Q3033" s="2196"/>
      <c r="R3033" s="2196"/>
      <c r="S3033" s="2197"/>
      <c r="T3033" s="881" t="s">
        <v>2266</v>
      </c>
      <c r="U3033" s="882"/>
      <c r="V3033" s="883"/>
      <c r="W3033" s="866" t="s">
        <v>3574</v>
      </c>
      <c r="X3033" s="867"/>
      <c r="Y3033" s="868"/>
      <c r="Z3033" s="2195">
        <v>130000</v>
      </c>
      <c r="AA3033" s="2196"/>
      <c r="AB3033" s="2196"/>
      <c r="AC3033" s="2197"/>
      <c r="AD3033" s="2205">
        <f t="shared" si="210"/>
        <v>0</v>
      </c>
      <c r="AE3033" s="2206"/>
      <c r="AF3033" s="2206"/>
      <c r="AG3033" s="2207"/>
      <c r="ALL3033" s="41"/>
    </row>
    <row r="3034" spans="1:1000" ht="120.75" customHeight="1" x14ac:dyDescent="0.2">
      <c r="A3034" s="182"/>
      <c r="B3034" s="1719" t="s">
        <v>2290</v>
      </c>
      <c r="C3034" s="1720"/>
      <c r="D3034" s="1721"/>
      <c r="E3034" s="866" t="s">
        <v>2268</v>
      </c>
      <c r="F3034" s="867"/>
      <c r="G3034" s="867"/>
      <c r="H3034" s="867"/>
      <c r="I3034" s="868"/>
      <c r="J3034" s="866" t="s">
        <v>2291</v>
      </c>
      <c r="K3034" s="867"/>
      <c r="L3034" s="867"/>
      <c r="M3034" s="867"/>
      <c r="N3034" s="867"/>
      <c r="O3034" s="868"/>
      <c r="P3034" s="2195">
        <v>130000</v>
      </c>
      <c r="Q3034" s="2196"/>
      <c r="R3034" s="2196"/>
      <c r="S3034" s="2197"/>
      <c r="T3034" s="881" t="s">
        <v>2266</v>
      </c>
      <c r="U3034" s="882"/>
      <c r="V3034" s="883"/>
      <c r="W3034" s="866" t="s">
        <v>3574</v>
      </c>
      <c r="X3034" s="867"/>
      <c r="Y3034" s="868"/>
      <c r="Z3034" s="2195">
        <v>130000</v>
      </c>
      <c r="AA3034" s="2196"/>
      <c r="AB3034" s="2196"/>
      <c r="AC3034" s="2197"/>
      <c r="AD3034" s="2205">
        <f t="shared" si="210"/>
        <v>0</v>
      </c>
      <c r="AE3034" s="2206"/>
      <c r="AF3034" s="2206"/>
      <c r="AG3034" s="2207"/>
      <c r="ALL3034" s="41"/>
    </row>
    <row r="3035" spans="1:1000" ht="120.75" customHeight="1" x14ac:dyDescent="0.2">
      <c r="A3035" s="182"/>
      <c r="B3035" s="1719" t="s">
        <v>2292</v>
      </c>
      <c r="C3035" s="1720"/>
      <c r="D3035" s="1721"/>
      <c r="E3035" s="866" t="s">
        <v>2268</v>
      </c>
      <c r="F3035" s="867"/>
      <c r="G3035" s="867"/>
      <c r="H3035" s="867"/>
      <c r="I3035" s="868"/>
      <c r="J3035" s="866" t="s">
        <v>2293</v>
      </c>
      <c r="K3035" s="867"/>
      <c r="L3035" s="867"/>
      <c r="M3035" s="867"/>
      <c r="N3035" s="867"/>
      <c r="O3035" s="868"/>
      <c r="P3035" s="2195">
        <v>130000</v>
      </c>
      <c r="Q3035" s="2196"/>
      <c r="R3035" s="2196"/>
      <c r="S3035" s="2197"/>
      <c r="T3035" s="881" t="s">
        <v>2266</v>
      </c>
      <c r="U3035" s="882"/>
      <c r="V3035" s="883"/>
      <c r="W3035" s="866" t="s">
        <v>3574</v>
      </c>
      <c r="X3035" s="867"/>
      <c r="Y3035" s="868"/>
      <c r="Z3035" s="2195">
        <v>130000</v>
      </c>
      <c r="AA3035" s="2196"/>
      <c r="AB3035" s="2196"/>
      <c r="AC3035" s="2197"/>
      <c r="AD3035" s="2205">
        <f t="shared" si="210"/>
        <v>0</v>
      </c>
      <c r="AE3035" s="2206"/>
      <c r="AF3035" s="2206"/>
      <c r="AG3035" s="2207"/>
      <c r="ALL3035" s="41"/>
    </row>
    <row r="3036" spans="1:1000" ht="120.75" customHeight="1" x14ac:dyDescent="0.2">
      <c r="A3036" s="182"/>
      <c r="B3036" s="1719" t="s">
        <v>2294</v>
      </c>
      <c r="C3036" s="1720"/>
      <c r="D3036" s="1721"/>
      <c r="E3036" s="866" t="s">
        <v>2268</v>
      </c>
      <c r="F3036" s="867"/>
      <c r="G3036" s="867"/>
      <c r="H3036" s="867"/>
      <c r="I3036" s="868"/>
      <c r="J3036" s="866" t="s">
        <v>2295</v>
      </c>
      <c r="K3036" s="867"/>
      <c r="L3036" s="867"/>
      <c r="M3036" s="867"/>
      <c r="N3036" s="867"/>
      <c r="O3036" s="868"/>
      <c r="P3036" s="2195">
        <v>130000</v>
      </c>
      <c r="Q3036" s="2196"/>
      <c r="R3036" s="2196"/>
      <c r="S3036" s="2197"/>
      <c r="T3036" s="881" t="s">
        <v>2266</v>
      </c>
      <c r="U3036" s="882"/>
      <c r="V3036" s="883"/>
      <c r="W3036" s="866" t="s">
        <v>3575</v>
      </c>
      <c r="X3036" s="867"/>
      <c r="Y3036" s="868"/>
      <c r="Z3036" s="2195">
        <v>130000</v>
      </c>
      <c r="AA3036" s="2196"/>
      <c r="AB3036" s="2196"/>
      <c r="AC3036" s="2197"/>
      <c r="AD3036" s="2205">
        <f t="shared" si="210"/>
        <v>0</v>
      </c>
      <c r="AE3036" s="2206"/>
      <c r="AF3036" s="2206"/>
      <c r="AG3036" s="2207"/>
      <c r="ALL3036" s="41"/>
    </row>
    <row r="3037" spans="1:1000" ht="120.75" customHeight="1" x14ac:dyDescent="0.2">
      <c r="A3037" s="182"/>
      <c r="B3037" s="1719" t="s">
        <v>2296</v>
      </c>
      <c r="C3037" s="1720"/>
      <c r="D3037" s="1721"/>
      <c r="E3037" s="866" t="s">
        <v>2268</v>
      </c>
      <c r="F3037" s="867"/>
      <c r="G3037" s="867"/>
      <c r="H3037" s="867"/>
      <c r="I3037" s="868"/>
      <c r="J3037" s="866" t="s">
        <v>2297</v>
      </c>
      <c r="K3037" s="867"/>
      <c r="L3037" s="867"/>
      <c r="M3037" s="867"/>
      <c r="N3037" s="867"/>
      <c r="O3037" s="868"/>
      <c r="P3037" s="2195">
        <v>1049004</v>
      </c>
      <c r="Q3037" s="2196"/>
      <c r="R3037" s="2196"/>
      <c r="S3037" s="2197"/>
      <c r="T3037" s="881" t="s">
        <v>2298</v>
      </c>
      <c r="U3037" s="882"/>
      <c r="V3037" s="883"/>
      <c r="W3037" s="866" t="s">
        <v>2299</v>
      </c>
      <c r="X3037" s="867"/>
      <c r="Y3037" s="868"/>
      <c r="Z3037" s="2195">
        <v>1049004</v>
      </c>
      <c r="AA3037" s="2196"/>
      <c r="AB3037" s="2196"/>
      <c r="AC3037" s="2197"/>
      <c r="AD3037" s="2205">
        <f t="shared" si="210"/>
        <v>0</v>
      </c>
      <c r="AE3037" s="2206"/>
      <c r="AF3037" s="2206"/>
      <c r="AG3037" s="2207"/>
      <c r="ALL3037" s="41"/>
    </row>
    <row r="3038" spans="1:1000" ht="120.75" customHeight="1" x14ac:dyDescent="0.2">
      <c r="A3038" s="182"/>
      <c r="B3038" s="1719" t="s">
        <v>2300</v>
      </c>
      <c r="C3038" s="1720"/>
      <c r="D3038" s="1721"/>
      <c r="E3038" s="866" t="s">
        <v>2268</v>
      </c>
      <c r="F3038" s="867"/>
      <c r="G3038" s="867"/>
      <c r="H3038" s="867"/>
      <c r="I3038" s="868"/>
      <c r="J3038" s="866" t="s">
        <v>2301</v>
      </c>
      <c r="K3038" s="867"/>
      <c r="L3038" s="867"/>
      <c r="M3038" s="867"/>
      <c r="N3038" s="867"/>
      <c r="O3038" s="868"/>
      <c r="P3038" s="2195">
        <v>994326</v>
      </c>
      <c r="Q3038" s="2196"/>
      <c r="R3038" s="2196"/>
      <c r="S3038" s="2197"/>
      <c r="T3038" s="881" t="s">
        <v>2302</v>
      </c>
      <c r="U3038" s="882"/>
      <c r="V3038" s="883"/>
      <c r="W3038" s="866" t="s">
        <v>2303</v>
      </c>
      <c r="X3038" s="867"/>
      <c r="Y3038" s="868"/>
      <c r="Z3038" s="2195">
        <v>994326</v>
      </c>
      <c r="AA3038" s="2196"/>
      <c r="AB3038" s="2196"/>
      <c r="AC3038" s="2197"/>
      <c r="AD3038" s="2205">
        <f t="shared" si="210"/>
        <v>0</v>
      </c>
      <c r="AE3038" s="2206"/>
      <c r="AF3038" s="2206"/>
      <c r="AG3038" s="2207"/>
      <c r="ALL3038" s="41"/>
    </row>
    <row r="3039" spans="1:1000" ht="120.75" customHeight="1" x14ac:dyDescent="0.2">
      <c r="A3039" s="182"/>
      <c r="B3039" s="1719" t="s">
        <v>2284</v>
      </c>
      <c r="C3039" s="1720"/>
      <c r="D3039" s="1721"/>
      <c r="E3039" s="866" t="s">
        <v>2268</v>
      </c>
      <c r="F3039" s="867"/>
      <c r="G3039" s="867"/>
      <c r="H3039" s="867"/>
      <c r="I3039" s="868"/>
      <c r="J3039" s="866" t="s">
        <v>2304</v>
      </c>
      <c r="K3039" s="867"/>
      <c r="L3039" s="867"/>
      <c r="M3039" s="867"/>
      <c r="N3039" s="867"/>
      <c r="O3039" s="868"/>
      <c r="P3039" s="2195">
        <v>130000</v>
      </c>
      <c r="Q3039" s="2196"/>
      <c r="R3039" s="2196"/>
      <c r="S3039" s="2197"/>
      <c r="T3039" s="881" t="s">
        <v>2305</v>
      </c>
      <c r="U3039" s="882"/>
      <c r="V3039" s="883"/>
      <c r="W3039" s="866" t="s">
        <v>3574</v>
      </c>
      <c r="X3039" s="867"/>
      <c r="Y3039" s="868"/>
      <c r="Z3039" s="2195">
        <v>130000</v>
      </c>
      <c r="AA3039" s="2196"/>
      <c r="AB3039" s="2196"/>
      <c r="AC3039" s="2197"/>
      <c r="AD3039" s="2205">
        <f t="shared" si="210"/>
        <v>0</v>
      </c>
      <c r="AE3039" s="2206"/>
      <c r="AF3039" s="2206"/>
      <c r="AG3039" s="2207"/>
      <c r="ALL3039" s="41"/>
    </row>
    <row r="3040" spans="1:1000" ht="120.75" customHeight="1" x14ac:dyDescent="0.2">
      <c r="A3040" s="182"/>
      <c r="B3040" s="1719" t="s">
        <v>2306</v>
      </c>
      <c r="C3040" s="1720"/>
      <c r="D3040" s="1721"/>
      <c r="E3040" s="866" t="s">
        <v>2268</v>
      </c>
      <c r="F3040" s="867"/>
      <c r="G3040" s="867"/>
      <c r="H3040" s="867"/>
      <c r="I3040" s="868"/>
      <c r="J3040" s="866" t="s">
        <v>2307</v>
      </c>
      <c r="K3040" s="867"/>
      <c r="L3040" s="867"/>
      <c r="M3040" s="867"/>
      <c r="N3040" s="867"/>
      <c r="O3040" s="868"/>
      <c r="P3040" s="2195">
        <v>1033968</v>
      </c>
      <c r="Q3040" s="2196"/>
      <c r="R3040" s="2196"/>
      <c r="S3040" s="2197"/>
      <c r="T3040" s="881" t="s">
        <v>2177</v>
      </c>
      <c r="U3040" s="882"/>
      <c r="V3040" s="883"/>
      <c r="W3040" s="866" t="s">
        <v>2303</v>
      </c>
      <c r="X3040" s="867"/>
      <c r="Y3040" s="868"/>
      <c r="Z3040" s="2195">
        <v>1033968</v>
      </c>
      <c r="AA3040" s="2196"/>
      <c r="AB3040" s="2196"/>
      <c r="AC3040" s="2197"/>
      <c r="AD3040" s="2205">
        <f t="shared" si="210"/>
        <v>0</v>
      </c>
      <c r="AE3040" s="2206"/>
      <c r="AF3040" s="2206"/>
      <c r="AG3040" s="2207"/>
      <c r="ALL3040" s="41"/>
    </row>
    <row r="3041" spans="1:1000" ht="120.75" customHeight="1" x14ac:dyDescent="0.2">
      <c r="A3041" s="182"/>
      <c r="B3041" s="1719" t="s">
        <v>2308</v>
      </c>
      <c r="C3041" s="1720"/>
      <c r="D3041" s="1721"/>
      <c r="E3041" s="866" t="s">
        <v>2268</v>
      </c>
      <c r="F3041" s="867"/>
      <c r="G3041" s="867"/>
      <c r="H3041" s="867"/>
      <c r="I3041" s="868"/>
      <c r="J3041" s="866" t="s">
        <v>2309</v>
      </c>
      <c r="K3041" s="867"/>
      <c r="L3041" s="867"/>
      <c r="M3041" s="867"/>
      <c r="N3041" s="867"/>
      <c r="O3041" s="868"/>
      <c r="P3041" s="2195">
        <v>100000</v>
      </c>
      <c r="Q3041" s="2196"/>
      <c r="R3041" s="2196"/>
      <c r="S3041" s="2197"/>
      <c r="T3041" s="881" t="s">
        <v>2310</v>
      </c>
      <c r="U3041" s="882"/>
      <c r="V3041" s="883"/>
      <c r="W3041" s="866" t="s">
        <v>2278</v>
      </c>
      <c r="X3041" s="867"/>
      <c r="Y3041" s="868"/>
      <c r="Z3041" s="2195">
        <v>93975</v>
      </c>
      <c r="AA3041" s="2196"/>
      <c r="AB3041" s="2196"/>
      <c r="AC3041" s="2197"/>
      <c r="AD3041" s="2205">
        <f t="shared" si="210"/>
        <v>6025</v>
      </c>
      <c r="AE3041" s="2206"/>
      <c r="AF3041" s="2206"/>
      <c r="AG3041" s="2207"/>
      <c r="ALL3041" s="41"/>
    </row>
    <row r="3042" spans="1:1000" ht="120.75" customHeight="1" x14ac:dyDescent="0.2">
      <c r="A3042" s="182"/>
      <c r="B3042" s="1719" t="s">
        <v>2311</v>
      </c>
      <c r="C3042" s="1720"/>
      <c r="D3042" s="1721"/>
      <c r="E3042" s="866" t="s">
        <v>2268</v>
      </c>
      <c r="F3042" s="867"/>
      <c r="G3042" s="867"/>
      <c r="H3042" s="867"/>
      <c r="I3042" s="868"/>
      <c r="J3042" s="866" t="s">
        <v>2312</v>
      </c>
      <c r="K3042" s="867"/>
      <c r="L3042" s="867"/>
      <c r="M3042" s="867"/>
      <c r="N3042" s="867"/>
      <c r="O3042" s="868"/>
      <c r="P3042" s="2195">
        <v>390000</v>
      </c>
      <c r="Q3042" s="2196"/>
      <c r="R3042" s="2196"/>
      <c r="S3042" s="2197"/>
      <c r="T3042" s="881" t="s">
        <v>2193</v>
      </c>
      <c r="U3042" s="882"/>
      <c r="V3042" s="883"/>
      <c r="W3042" s="866"/>
      <c r="X3042" s="867"/>
      <c r="Y3042" s="868"/>
      <c r="Z3042" s="2195">
        <v>0</v>
      </c>
      <c r="AA3042" s="2196"/>
      <c r="AB3042" s="2196"/>
      <c r="AC3042" s="2197"/>
      <c r="AD3042" s="2205">
        <f t="shared" si="210"/>
        <v>390000</v>
      </c>
      <c r="AE3042" s="2206"/>
      <c r="AF3042" s="2206"/>
      <c r="AG3042" s="2207"/>
      <c r="ALL3042" s="41"/>
    </row>
    <row r="3043" spans="1:1000" ht="120.75" customHeight="1" x14ac:dyDescent="0.2">
      <c r="A3043" s="182"/>
      <c r="B3043" s="1719" t="s">
        <v>2300</v>
      </c>
      <c r="C3043" s="1720"/>
      <c r="D3043" s="1721"/>
      <c r="E3043" s="866" t="s">
        <v>2268</v>
      </c>
      <c r="F3043" s="867"/>
      <c r="G3043" s="867"/>
      <c r="H3043" s="867"/>
      <c r="I3043" s="868"/>
      <c r="J3043" s="866" t="s">
        <v>2301</v>
      </c>
      <c r="K3043" s="867"/>
      <c r="L3043" s="867"/>
      <c r="M3043" s="867"/>
      <c r="N3043" s="867"/>
      <c r="O3043" s="868"/>
      <c r="P3043" s="2195">
        <v>635232</v>
      </c>
      <c r="Q3043" s="2196"/>
      <c r="R3043" s="2196"/>
      <c r="S3043" s="2197"/>
      <c r="T3043" s="881" t="s">
        <v>2193</v>
      </c>
      <c r="U3043" s="882"/>
      <c r="V3043" s="883"/>
      <c r="W3043" s="866" t="s">
        <v>2303</v>
      </c>
      <c r="X3043" s="867"/>
      <c r="Y3043" s="868"/>
      <c r="Z3043" s="2195">
        <v>635232</v>
      </c>
      <c r="AA3043" s="2196"/>
      <c r="AB3043" s="2196"/>
      <c r="AC3043" s="2197"/>
      <c r="AD3043" s="2205">
        <f t="shared" si="210"/>
        <v>0</v>
      </c>
      <c r="AE3043" s="2206"/>
      <c r="AF3043" s="2206"/>
      <c r="AG3043" s="2207"/>
      <c r="ALL3043" s="41"/>
    </row>
    <row r="3044" spans="1:1000" ht="120.75" customHeight="1" x14ac:dyDescent="0.2">
      <c r="A3044" s="182"/>
      <c r="B3044" s="1719" t="s">
        <v>2313</v>
      </c>
      <c r="C3044" s="1720"/>
      <c r="D3044" s="1721"/>
      <c r="E3044" s="866" t="s">
        <v>2268</v>
      </c>
      <c r="F3044" s="867"/>
      <c r="G3044" s="867"/>
      <c r="H3044" s="867"/>
      <c r="I3044" s="868"/>
      <c r="J3044" s="866" t="s">
        <v>2314</v>
      </c>
      <c r="K3044" s="867"/>
      <c r="L3044" s="867"/>
      <c r="M3044" s="867"/>
      <c r="N3044" s="867"/>
      <c r="O3044" s="868"/>
      <c r="P3044" s="2195">
        <v>350000</v>
      </c>
      <c r="Q3044" s="2196"/>
      <c r="R3044" s="2196"/>
      <c r="S3044" s="2197"/>
      <c r="T3044" s="881" t="s">
        <v>2315</v>
      </c>
      <c r="U3044" s="882"/>
      <c r="V3044" s="883"/>
      <c r="W3044" s="866" t="s">
        <v>2273</v>
      </c>
      <c r="X3044" s="867"/>
      <c r="Y3044" s="868"/>
      <c r="Z3044" s="2195">
        <v>350000</v>
      </c>
      <c r="AA3044" s="2196"/>
      <c r="AB3044" s="2196"/>
      <c r="AC3044" s="2197"/>
      <c r="AD3044" s="2205">
        <f t="shared" si="210"/>
        <v>0</v>
      </c>
      <c r="AE3044" s="2206"/>
      <c r="AF3044" s="2206"/>
      <c r="AG3044" s="2207"/>
      <c r="ALL3044" s="41"/>
    </row>
    <row r="3045" spans="1:1000" ht="120.75" customHeight="1" x14ac:dyDescent="0.2">
      <c r="A3045" s="182"/>
      <c r="B3045" s="1719" t="s">
        <v>2316</v>
      </c>
      <c r="C3045" s="1720"/>
      <c r="D3045" s="1721"/>
      <c r="E3045" s="866" t="s">
        <v>2268</v>
      </c>
      <c r="F3045" s="867"/>
      <c r="G3045" s="867"/>
      <c r="H3045" s="867"/>
      <c r="I3045" s="868"/>
      <c r="J3045" s="866" t="s">
        <v>2317</v>
      </c>
      <c r="K3045" s="867"/>
      <c r="L3045" s="867"/>
      <c r="M3045" s="867"/>
      <c r="N3045" s="867"/>
      <c r="O3045" s="868"/>
      <c r="P3045" s="2195">
        <v>360000</v>
      </c>
      <c r="Q3045" s="2196"/>
      <c r="R3045" s="2196"/>
      <c r="S3045" s="2197"/>
      <c r="T3045" s="881" t="s">
        <v>2315</v>
      </c>
      <c r="U3045" s="882"/>
      <c r="V3045" s="883"/>
      <c r="W3045" s="866" t="s">
        <v>2273</v>
      </c>
      <c r="X3045" s="867"/>
      <c r="Y3045" s="868"/>
      <c r="Z3045" s="2195">
        <v>360000</v>
      </c>
      <c r="AA3045" s="2196"/>
      <c r="AB3045" s="2196"/>
      <c r="AC3045" s="2197"/>
      <c r="AD3045" s="2205">
        <f t="shared" si="210"/>
        <v>0</v>
      </c>
      <c r="AE3045" s="2206"/>
      <c r="AF3045" s="2206"/>
      <c r="AG3045" s="2207"/>
      <c r="ALL3045" s="41"/>
    </row>
    <row r="3046" spans="1:1000" ht="120.75" customHeight="1" x14ac:dyDescent="0.2">
      <c r="A3046" s="182"/>
      <c r="B3046" s="1719" t="s">
        <v>2318</v>
      </c>
      <c r="C3046" s="1720"/>
      <c r="D3046" s="1721"/>
      <c r="E3046" s="866" t="s">
        <v>2268</v>
      </c>
      <c r="F3046" s="867"/>
      <c r="G3046" s="867"/>
      <c r="H3046" s="867"/>
      <c r="I3046" s="868"/>
      <c r="J3046" s="866" t="s">
        <v>2319</v>
      </c>
      <c r="K3046" s="867"/>
      <c r="L3046" s="867"/>
      <c r="M3046" s="867"/>
      <c r="N3046" s="867"/>
      <c r="O3046" s="868"/>
      <c r="P3046" s="2195">
        <v>1027920</v>
      </c>
      <c r="Q3046" s="2196"/>
      <c r="R3046" s="2196"/>
      <c r="S3046" s="2197"/>
      <c r="T3046" s="881" t="s">
        <v>2320</v>
      </c>
      <c r="U3046" s="882"/>
      <c r="V3046" s="883"/>
      <c r="W3046" s="866" t="s">
        <v>2303</v>
      </c>
      <c r="X3046" s="867"/>
      <c r="Y3046" s="868"/>
      <c r="Z3046" s="2195">
        <v>1027920</v>
      </c>
      <c r="AA3046" s="2196"/>
      <c r="AB3046" s="2196"/>
      <c r="AC3046" s="2197"/>
      <c r="AD3046" s="2205">
        <f t="shared" si="210"/>
        <v>0</v>
      </c>
      <c r="AE3046" s="2206"/>
      <c r="AF3046" s="2206"/>
      <c r="AG3046" s="2207"/>
      <c r="ALL3046" s="41"/>
    </row>
    <row r="3047" spans="1:1000" ht="120.75" customHeight="1" x14ac:dyDescent="0.2">
      <c r="A3047" s="182"/>
      <c r="B3047" s="2208" t="s">
        <v>3560</v>
      </c>
      <c r="C3047" s="2209"/>
      <c r="D3047" s="2210"/>
      <c r="E3047" s="866" t="s">
        <v>2268</v>
      </c>
      <c r="F3047" s="867"/>
      <c r="G3047" s="867"/>
      <c r="H3047" s="867"/>
      <c r="I3047" s="868"/>
      <c r="J3047" s="848" t="s">
        <v>3559</v>
      </c>
      <c r="K3047" s="849"/>
      <c r="L3047" s="849"/>
      <c r="M3047" s="849"/>
      <c r="N3047" s="849"/>
      <c r="O3047" s="850"/>
      <c r="P3047" s="2195">
        <v>300000</v>
      </c>
      <c r="Q3047" s="2196"/>
      <c r="R3047" s="2196"/>
      <c r="S3047" s="2197"/>
      <c r="T3047" s="881" t="s">
        <v>2231</v>
      </c>
      <c r="U3047" s="882"/>
      <c r="V3047" s="883"/>
      <c r="W3047" s="866" t="s">
        <v>2273</v>
      </c>
      <c r="X3047" s="867"/>
      <c r="Y3047" s="868"/>
      <c r="Z3047" s="2195">
        <v>300000</v>
      </c>
      <c r="AA3047" s="2196"/>
      <c r="AB3047" s="2196"/>
      <c r="AC3047" s="2197"/>
      <c r="AD3047" s="2205">
        <f t="shared" si="210"/>
        <v>0</v>
      </c>
      <c r="AE3047" s="2206"/>
      <c r="AF3047" s="2206"/>
      <c r="AG3047" s="2207"/>
      <c r="ALL3047" s="41"/>
    </row>
    <row r="3048" spans="1:1000" ht="120.75" customHeight="1" x14ac:dyDescent="0.2">
      <c r="A3048" s="182"/>
      <c r="B3048" s="2208" t="s">
        <v>2308</v>
      </c>
      <c r="C3048" s="2209"/>
      <c r="D3048" s="2210"/>
      <c r="E3048" s="866" t="s">
        <v>2268</v>
      </c>
      <c r="F3048" s="867"/>
      <c r="G3048" s="867"/>
      <c r="H3048" s="867"/>
      <c r="I3048" s="868"/>
      <c r="J3048" s="875" t="s">
        <v>2695</v>
      </c>
      <c r="K3048" s="876"/>
      <c r="L3048" s="876"/>
      <c r="M3048" s="876"/>
      <c r="N3048" s="876"/>
      <c r="O3048" s="877"/>
      <c r="P3048" s="878">
        <v>80000</v>
      </c>
      <c r="Q3048" s="879"/>
      <c r="R3048" s="879"/>
      <c r="S3048" s="880"/>
      <c r="T3048" s="881" t="s">
        <v>2696</v>
      </c>
      <c r="U3048" s="882"/>
      <c r="V3048" s="883"/>
      <c r="W3048" s="866">
        <v>423700</v>
      </c>
      <c r="X3048" s="867"/>
      <c r="Y3048" s="868"/>
      <c r="Z3048" s="884">
        <v>80000</v>
      </c>
      <c r="AA3048" s="885"/>
      <c r="AB3048" s="885"/>
      <c r="AC3048" s="886"/>
      <c r="AD3048" s="869">
        <f t="shared" ref="AD3048" si="211">P3048-Z3048</f>
        <v>0</v>
      </c>
      <c r="AE3048" s="870"/>
      <c r="AF3048" s="870"/>
      <c r="AG3048" s="871"/>
      <c r="ALL3048" s="41"/>
    </row>
    <row r="3049" spans="1:1000" ht="120.75" customHeight="1" x14ac:dyDescent="0.2">
      <c r="A3049" s="182"/>
      <c r="B3049" s="2208" t="s">
        <v>2318</v>
      </c>
      <c r="C3049" s="2209"/>
      <c r="D3049" s="2210"/>
      <c r="E3049" s="866" t="s">
        <v>2268</v>
      </c>
      <c r="F3049" s="867"/>
      <c r="G3049" s="867"/>
      <c r="H3049" s="867"/>
      <c r="I3049" s="868"/>
      <c r="J3049" s="866" t="s">
        <v>2697</v>
      </c>
      <c r="K3049" s="867"/>
      <c r="L3049" s="867"/>
      <c r="M3049" s="867"/>
      <c r="N3049" s="867"/>
      <c r="O3049" s="868"/>
      <c r="P3049" s="878">
        <v>1047084</v>
      </c>
      <c r="Q3049" s="879"/>
      <c r="R3049" s="879"/>
      <c r="S3049" s="880"/>
      <c r="T3049" s="881" t="s">
        <v>2698</v>
      </c>
      <c r="U3049" s="882"/>
      <c r="V3049" s="883"/>
      <c r="W3049" s="866" t="s">
        <v>2238</v>
      </c>
      <c r="X3049" s="867"/>
      <c r="Y3049" s="868"/>
      <c r="Z3049" s="884">
        <v>1047084</v>
      </c>
      <c r="AA3049" s="885"/>
      <c r="AB3049" s="885"/>
      <c r="AC3049" s="886"/>
      <c r="AD3049" s="869">
        <f t="shared" ref="AD3049" si="212">P3049-Z3049</f>
        <v>0</v>
      </c>
      <c r="AE3049" s="870"/>
      <c r="AF3049" s="870"/>
      <c r="AG3049" s="871"/>
      <c r="ALL3049" s="41"/>
    </row>
    <row r="3050" spans="1:1000" ht="120.75" customHeight="1" x14ac:dyDescent="0.2">
      <c r="A3050" s="182"/>
      <c r="B3050" s="872" t="s">
        <v>3561</v>
      </c>
      <c r="C3050" s="873"/>
      <c r="D3050" s="874"/>
      <c r="E3050" s="866" t="s">
        <v>2268</v>
      </c>
      <c r="F3050" s="867"/>
      <c r="G3050" s="867"/>
      <c r="H3050" s="867"/>
      <c r="I3050" s="868"/>
      <c r="J3050" s="866" t="s">
        <v>2699</v>
      </c>
      <c r="K3050" s="867"/>
      <c r="L3050" s="867"/>
      <c r="M3050" s="867"/>
      <c r="N3050" s="867"/>
      <c r="O3050" s="868"/>
      <c r="P3050" s="878">
        <v>58000</v>
      </c>
      <c r="Q3050" s="879"/>
      <c r="R3050" s="879"/>
      <c r="S3050" s="880"/>
      <c r="T3050" s="881" t="s">
        <v>2700</v>
      </c>
      <c r="U3050" s="882"/>
      <c r="V3050" s="883"/>
      <c r="W3050" s="866">
        <v>423400</v>
      </c>
      <c r="X3050" s="867"/>
      <c r="Y3050" s="868"/>
      <c r="Z3050" s="884">
        <v>58000</v>
      </c>
      <c r="AA3050" s="885"/>
      <c r="AB3050" s="885"/>
      <c r="AC3050" s="886"/>
      <c r="AD3050" s="869">
        <f t="shared" ref="AD3050" si="213">P3050-Z3050</f>
        <v>0</v>
      </c>
      <c r="AE3050" s="870"/>
      <c r="AF3050" s="870"/>
      <c r="AG3050" s="871"/>
      <c r="ALL3050" s="41"/>
    </row>
    <row r="3051" spans="1:1000" ht="120.75" customHeight="1" x14ac:dyDescent="0.2">
      <c r="A3051" s="182"/>
      <c r="B3051" s="872" t="s">
        <v>3562</v>
      </c>
      <c r="C3051" s="873"/>
      <c r="D3051" s="874"/>
      <c r="E3051" s="866" t="s">
        <v>2268</v>
      </c>
      <c r="F3051" s="867"/>
      <c r="G3051" s="867"/>
      <c r="H3051" s="867"/>
      <c r="I3051" s="868"/>
      <c r="J3051" s="866" t="s">
        <v>2304</v>
      </c>
      <c r="K3051" s="867"/>
      <c r="L3051" s="867"/>
      <c r="M3051" s="867"/>
      <c r="N3051" s="867"/>
      <c r="O3051" s="868"/>
      <c r="P3051" s="878">
        <v>160000</v>
      </c>
      <c r="Q3051" s="879"/>
      <c r="R3051" s="879"/>
      <c r="S3051" s="880"/>
      <c r="T3051" s="881" t="s">
        <v>2700</v>
      </c>
      <c r="U3051" s="882"/>
      <c r="V3051" s="883"/>
      <c r="W3051" s="866">
        <v>423400</v>
      </c>
      <c r="X3051" s="867"/>
      <c r="Y3051" s="868"/>
      <c r="Z3051" s="884">
        <v>160000</v>
      </c>
      <c r="AA3051" s="885"/>
      <c r="AB3051" s="885"/>
      <c r="AC3051" s="886"/>
      <c r="AD3051" s="869">
        <f t="shared" ref="AD3051" si="214">P3051-Z3051</f>
        <v>0</v>
      </c>
      <c r="AE3051" s="870"/>
      <c r="AF3051" s="870"/>
      <c r="AG3051" s="871"/>
      <c r="ALL3051" s="41"/>
    </row>
    <row r="3052" spans="1:1000" ht="120.75" customHeight="1" x14ac:dyDescent="0.2">
      <c r="A3052" s="182"/>
      <c r="B3052" s="872" t="s">
        <v>3563</v>
      </c>
      <c r="C3052" s="873"/>
      <c r="D3052" s="874"/>
      <c r="E3052" s="866" t="s">
        <v>2268</v>
      </c>
      <c r="F3052" s="867"/>
      <c r="G3052" s="867"/>
      <c r="H3052" s="867"/>
      <c r="I3052" s="868"/>
      <c r="J3052" s="875" t="s">
        <v>2701</v>
      </c>
      <c r="K3052" s="876"/>
      <c r="L3052" s="876"/>
      <c r="M3052" s="876"/>
      <c r="N3052" s="876"/>
      <c r="O3052" s="877"/>
      <c r="P3052" s="878">
        <v>2331380</v>
      </c>
      <c r="Q3052" s="879"/>
      <c r="R3052" s="879"/>
      <c r="S3052" s="880"/>
      <c r="T3052" s="881" t="s">
        <v>2700</v>
      </c>
      <c r="U3052" s="882"/>
      <c r="V3052" s="883"/>
      <c r="W3052" s="866"/>
      <c r="X3052" s="867"/>
      <c r="Y3052" s="868"/>
      <c r="Z3052" s="884">
        <v>0</v>
      </c>
      <c r="AA3052" s="885"/>
      <c r="AB3052" s="885"/>
      <c r="AC3052" s="886"/>
      <c r="AD3052" s="869">
        <f t="shared" ref="AD3052" si="215">P3052-Z3052</f>
        <v>2331380</v>
      </c>
      <c r="AE3052" s="870"/>
      <c r="AF3052" s="870"/>
      <c r="AG3052" s="871"/>
      <c r="ALL3052" s="41"/>
    </row>
    <row r="3053" spans="1:1000" ht="120.75" customHeight="1" x14ac:dyDescent="0.2">
      <c r="A3053" s="182"/>
      <c r="B3053" s="872" t="s">
        <v>3564</v>
      </c>
      <c r="C3053" s="873"/>
      <c r="D3053" s="874"/>
      <c r="E3053" s="866" t="s">
        <v>2268</v>
      </c>
      <c r="F3053" s="867"/>
      <c r="G3053" s="867"/>
      <c r="H3053" s="867"/>
      <c r="I3053" s="868"/>
      <c r="J3053" s="875" t="s">
        <v>2702</v>
      </c>
      <c r="K3053" s="876"/>
      <c r="L3053" s="876"/>
      <c r="M3053" s="876"/>
      <c r="N3053" s="876"/>
      <c r="O3053" s="877"/>
      <c r="P3053" s="878">
        <v>390000</v>
      </c>
      <c r="Q3053" s="879"/>
      <c r="R3053" s="879"/>
      <c r="S3053" s="880"/>
      <c r="T3053" s="881" t="s">
        <v>2693</v>
      </c>
      <c r="U3053" s="882"/>
      <c r="V3053" s="883"/>
      <c r="W3053" s="866"/>
      <c r="X3053" s="867"/>
      <c r="Y3053" s="868"/>
      <c r="Z3053" s="884">
        <v>0</v>
      </c>
      <c r="AA3053" s="885"/>
      <c r="AB3053" s="885"/>
      <c r="AC3053" s="886"/>
      <c r="AD3053" s="869">
        <f t="shared" ref="AD3053" si="216">P3053-Z3053</f>
        <v>390000</v>
      </c>
      <c r="AE3053" s="870"/>
      <c r="AF3053" s="870"/>
      <c r="AG3053" s="871"/>
      <c r="ALL3053" s="41"/>
    </row>
    <row r="3054" spans="1:1000" ht="120.75" customHeight="1" x14ac:dyDescent="0.2">
      <c r="A3054" s="182"/>
      <c r="B3054" s="872" t="s">
        <v>3565</v>
      </c>
      <c r="C3054" s="873"/>
      <c r="D3054" s="874"/>
      <c r="E3054" s="866" t="s">
        <v>2268</v>
      </c>
      <c r="F3054" s="867"/>
      <c r="G3054" s="867"/>
      <c r="H3054" s="867"/>
      <c r="I3054" s="868"/>
      <c r="J3054" s="866" t="s">
        <v>2703</v>
      </c>
      <c r="K3054" s="867"/>
      <c r="L3054" s="867"/>
      <c r="M3054" s="867"/>
      <c r="N3054" s="867"/>
      <c r="O3054" s="868"/>
      <c r="P3054" s="878">
        <v>1015931</v>
      </c>
      <c r="Q3054" s="879"/>
      <c r="R3054" s="879"/>
      <c r="S3054" s="880"/>
      <c r="T3054" s="881" t="s">
        <v>2704</v>
      </c>
      <c r="U3054" s="882"/>
      <c r="V3054" s="883"/>
      <c r="W3054" s="866" t="s">
        <v>2705</v>
      </c>
      <c r="X3054" s="867"/>
      <c r="Y3054" s="868"/>
      <c r="Z3054" s="884">
        <v>1015931</v>
      </c>
      <c r="AA3054" s="885"/>
      <c r="AB3054" s="885"/>
      <c r="AC3054" s="886"/>
      <c r="AD3054" s="869">
        <f t="shared" ref="AD3054" si="217">P3054-Z3054</f>
        <v>0</v>
      </c>
      <c r="AE3054" s="870"/>
      <c r="AF3054" s="870"/>
      <c r="AG3054" s="871"/>
      <c r="ALL3054" s="41"/>
    </row>
    <row r="3055" spans="1:1000" ht="120.75" customHeight="1" x14ac:dyDescent="0.2">
      <c r="A3055" s="182"/>
      <c r="B3055" s="872" t="s">
        <v>3566</v>
      </c>
      <c r="C3055" s="873"/>
      <c r="D3055" s="874"/>
      <c r="E3055" s="866" t="s">
        <v>2268</v>
      </c>
      <c r="F3055" s="867"/>
      <c r="G3055" s="867"/>
      <c r="H3055" s="867"/>
      <c r="I3055" s="868"/>
      <c r="J3055" s="866" t="s">
        <v>2706</v>
      </c>
      <c r="K3055" s="867"/>
      <c r="L3055" s="867"/>
      <c r="M3055" s="867"/>
      <c r="N3055" s="867"/>
      <c r="O3055" s="868"/>
      <c r="P3055" s="878">
        <v>1189707</v>
      </c>
      <c r="Q3055" s="879"/>
      <c r="R3055" s="879"/>
      <c r="S3055" s="880"/>
      <c r="T3055" s="881" t="s">
        <v>2707</v>
      </c>
      <c r="U3055" s="882"/>
      <c r="V3055" s="883"/>
      <c r="W3055" s="866" t="s">
        <v>2238</v>
      </c>
      <c r="X3055" s="867"/>
      <c r="Y3055" s="868"/>
      <c r="Z3055" s="884">
        <v>1189707</v>
      </c>
      <c r="AA3055" s="885"/>
      <c r="AB3055" s="885"/>
      <c r="AC3055" s="886"/>
      <c r="AD3055" s="869">
        <f t="shared" ref="AD3055" si="218">P3055-Z3055</f>
        <v>0</v>
      </c>
      <c r="AE3055" s="870"/>
      <c r="AF3055" s="870"/>
      <c r="AG3055" s="871"/>
      <c r="ALL3055" s="41"/>
    </row>
    <row r="3056" spans="1:1000" ht="15.75" x14ac:dyDescent="0.2">
      <c r="A3056" s="182"/>
      <c r="B3056" s="875"/>
      <c r="C3056" s="876"/>
      <c r="D3056" s="877"/>
      <c r="E3056" s="866"/>
      <c r="F3056" s="867"/>
      <c r="G3056" s="867"/>
      <c r="H3056" s="867"/>
      <c r="I3056" s="868"/>
      <c r="J3056" s="875"/>
      <c r="K3056" s="876"/>
      <c r="L3056" s="876"/>
      <c r="M3056" s="876"/>
      <c r="N3056" s="876"/>
      <c r="O3056" s="877"/>
      <c r="P3056" s="878"/>
      <c r="Q3056" s="879"/>
      <c r="R3056" s="879"/>
      <c r="S3056" s="880"/>
      <c r="T3056" s="881"/>
      <c r="U3056" s="882"/>
      <c r="V3056" s="883"/>
      <c r="W3056" s="866"/>
      <c r="X3056" s="867"/>
      <c r="Y3056" s="868"/>
      <c r="Z3056" s="884"/>
      <c r="AA3056" s="885"/>
      <c r="AB3056" s="885"/>
      <c r="AC3056" s="886"/>
      <c r="AD3056" s="869"/>
      <c r="AE3056" s="870"/>
      <c r="AF3056" s="870"/>
      <c r="AG3056" s="871"/>
      <c r="ALL3056" s="41"/>
    </row>
    <row r="3057" spans="1:1000" ht="15.75" x14ac:dyDescent="0.2">
      <c r="A3057" s="182"/>
      <c r="B3057" s="2075" t="s">
        <v>2232</v>
      </c>
      <c r="C3057" s="2076"/>
      <c r="D3057" s="2077"/>
      <c r="E3057" s="2211"/>
      <c r="F3057" s="2212"/>
      <c r="G3057" s="2212"/>
      <c r="H3057" s="2212"/>
      <c r="I3057" s="2213"/>
      <c r="J3057" s="2075"/>
      <c r="K3057" s="2076"/>
      <c r="L3057" s="2076"/>
      <c r="M3057" s="2076"/>
      <c r="N3057" s="2076"/>
      <c r="O3057" s="2077"/>
      <c r="P3057" s="2192">
        <f>SUM(P3014:R3056)</f>
        <v>29105465.760000002</v>
      </c>
      <c r="Q3057" s="2193"/>
      <c r="R3057" s="2193"/>
      <c r="S3057" s="2194"/>
      <c r="T3057" s="2214"/>
      <c r="U3057" s="2215"/>
      <c r="V3057" s="2216"/>
      <c r="W3057" s="2211"/>
      <c r="X3057" s="2212"/>
      <c r="Y3057" s="2213"/>
      <c r="Z3057" s="2192">
        <f>SUM(Z3014:AC3056)</f>
        <v>19317266</v>
      </c>
      <c r="AA3057" s="2193"/>
      <c r="AB3057" s="2193"/>
      <c r="AC3057" s="2194"/>
      <c r="AD3057" s="2192">
        <f>SUM(AD3014:AG3056)</f>
        <v>9788199.7599999998</v>
      </c>
      <c r="AE3057" s="2193"/>
      <c r="AF3057" s="2193"/>
      <c r="AG3057" s="2194"/>
      <c r="ALL3057" s="41"/>
    </row>
    <row r="3058" spans="1:1000" s="28" customFormat="1" ht="18.75" customHeight="1" x14ac:dyDescent="0.2">
      <c r="A3058" s="111"/>
      <c r="B3058" s="111"/>
      <c r="C3058" s="111"/>
      <c r="D3058" s="111"/>
      <c r="E3058" s="111"/>
      <c r="F3058" s="111"/>
      <c r="G3058" s="111"/>
      <c r="H3058" s="51"/>
      <c r="I3058" s="51"/>
      <c r="J3058" s="50"/>
      <c r="K3058" s="50"/>
      <c r="L3058" s="50"/>
      <c r="M3058" s="50"/>
      <c r="N3058" s="50"/>
      <c r="O3058" s="50"/>
      <c r="P3058" s="50"/>
      <c r="Q3058" s="50"/>
      <c r="R3058" s="34"/>
      <c r="S3058" s="34"/>
      <c r="T3058" s="34"/>
      <c r="U3058" s="34"/>
      <c r="V3058" s="34"/>
      <c r="W3058" s="34"/>
      <c r="X3058" s="34"/>
      <c r="Y3058" s="35"/>
      <c r="Z3058" s="35"/>
      <c r="AA3058" s="35"/>
      <c r="AB3058" s="35"/>
      <c r="AC3058" s="35"/>
      <c r="AD3058" s="35"/>
      <c r="AE3058" s="35"/>
      <c r="AF3058" s="35"/>
      <c r="AG3058" s="34"/>
    </row>
    <row r="3059" spans="1:1000" ht="15" x14ac:dyDescent="0.25">
      <c r="A3059" s="2217" t="s">
        <v>2321</v>
      </c>
      <c r="B3059" s="2218"/>
      <c r="C3059" s="2218"/>
      <c r="D3059" s="2218"/>
      <c r="E3059" s="2218"/>
      <c r="F3059" s="2218"/>
      <c r="G3059" s="2218"/>
      <c r="H3059" s="2218"/>
      <c r="I3059" s="2218"/>
      <c r="J3059" s="2218"/>
      <c r="K3059" s="2218"/>
      <c r="L3059" s="2218"/>
      <c r="M3059" s="2218"/>
      <c r="N3059" s="2218"/>
      <c r="O3059" s="2218"/>
      <c r="P3059" s="2218"/>
      <c r="Q3059" s="2218"/>
      <c r="R3059" s="2218"/>
      <c r="S3059" s="2218"/>
      <c r="T3059" s="2218"/>
      <c r="U3059" s="2218"/>
      <c r="V3059" s="2218"/>
      <c r="W3059" s="2218"/>
      <c r="X3059" s="2218"/>
      <c r="Y3059" s="2218"/>
      <c r="Z3059" s="2218"/>
      <c r="AA3059" s="2218"/>
      <c r="AB3059" s="2218"/>
      <c r="AC3059" s="2218"/>
      <c r="AD3059" s="2218"/>
      <c r="AE3059" s="2218"/>
      <c r="AF3059" s="2218"/>
      <c r="AG3059" s="2219"/>
      <c r="ALL3059" s="41"/>
    </row>
    <row r="3060" spans="1:1000" ht="60" x14ac:dyDescent="0.2">
      <c r="A3060" s="168" t="s">
        <v>2205</v>
      </c>
      <c r="B3060" s="833" t="s">
        <v>2206</v>
      </c>
      <c r="C3060" s="834"/>
      <c r="D3060" s="835"/>
      <c r="E3060" s="833" t="s">
        <v>2207</v>
      </c>
      <c r="F3060" s="834"/>
      <c r="G3060" s="834"/>
      <c r="H3060" s="834"/>
      <c r="I3060" s="835"/>
      <c r="J3060" s="2220" t="s">
        <v>2208</v>
      </c>
      <c r="K3060" s="2221"/>
      <c r="L3060" s="2221"/>
      <c r="M3060" s="2221"/>
      <c r="N3060" s="2221"/>
      <c r="O3060" s="2222"/>
      <c r="P3060" s="2220" t="s">
        <v>2202</v>
      </c>
      <c r="Q3060" s="2221"/>
      <c r="R3060" s="2221"/>
      <c r="S3060" s="2222"/>
      <c r="T3060" s="833" t="s">
        <v>2209</v>
      </c>
      <c r="U3060" s="834"/>
      <c r="V3060" s="835"/>
      <c r="W3060" s="833" t="s">
        <v>2210</v>
      </c>
      <c r="X3060" s="834"/>
      <c r="Y3060" s="835"/>
      <c r="Z3060" s="833" t="s">
        <v>2211</v>
      </c>
      <c r="AA3060" s="834"/>
      <c r="AB3060" s="834"/>
      <c r="AC3060" s="835"/>
      <c r="AD3060" s="833" t="s">
        <v>2708</v>
      </c>
      <c r="AE3060" s="834"/>
      <c r="AF3060" s="834"/>
      <c r="AG3060" s="835"/>
      <c r="ALL3060" s="41"/>
    </row>
    <row r="3061" spans="1:1000" ht="15" x14ac:dyDescent="0.2">
      <c r="A3061" s="168">
        <v>1</v>
      </c>
      <c r="B3061" s="833">
        <v>2</v>
      </c>
      <c r="C3061" s="834"/>
      <c r="D3061" s="835"/>
      <c r="E3061" s="833">
        <v>3</v>
      </c>
      <c r="F3061" s="834"/>
      <c r="G3061" s="834"/>
      <c r="H3061" s="834"/>
      <c r="I3061" s="835"/>
      <c r="J3061" s="833">
        <v>4</v>
      </c>
      <c r="K3061" s="834"/>
      <c r="L3061" s="834"/>
      <c r="M3061" s="834"/>
      <c r="N3061" s="834"/>
      <c r="O3061" s="835"/>
      <c r="P3061" s="833">
        <v>5</v>
      </c>
      <c r="Q3061" s="834"/>
      <c r="R3061" s="834"/>
      <c r="S3061" s="835"/>
      <c r="T3061" s="833">
        <v>6</v>
      </c>
      <c r="U3061" s="834"/>
      <c r="V3061" s="835"/>
      <c r="W3061" s="833">
        <v>7</v>
      </c>
      <c r="X3061" s="834"/>
      <c r="Y3061" s="835"/>
      <c r="Z3061" s="833">
        <v>8</v>
      </c>
      <c r="AA3061" s="834"/>
      <c r="AB3061" s="834"/>
      <c r="AC3061" s="835"/>
      <c r="AD3061" s="833">
        <v>9</v>
      </c>
      <c r="AE3061" s="834"/>
      <c r="AF3061" s="834"/>
      <c r="AG3061" s="835"/>
      <c r="ALL3061" s="41"/>
    </row>
    <row r="3062" spans="1:1000" ht="94.5" customHeight="1" x14ac:dyDescent="0.2">
      <c r="A3062" s="183">
        <v>2</v>
      </c>
      <c r="B3062" s="2067" t="s">
        <v>2322</v>
      </c>
      <c r="C3062" s="2068"/>
      <c r="D3062" s="2069"/>
      <c r="E3062" s="833" t="s">
        <v>2323</v>
      </c>
      <c r="F3062" s="834"/>
      <c r="G3062" s="834"/>
      <c r="H3062" s="834"/>
      <c r="I3062" s="835"/>
      <c r="J3062" s="836" t="s">
        <v>2324</v>
      </c>
      <c r="K3062" s="837"/>
      <c r="L3062" s="837"/>
      <c r="M3062" s="837"/>
      <c r="N3062" s="837"/>
      <c r="O3062" s="838"/>
      <c r="P3062" s="839">
        <v>9365548.2400000002</v>
      </c>
      <c r="Q3062" s="840"/>
      <c r="R3062" s="840"/>
      <c r="S3062" s="841"/>
      <c r="T3062" s="842" t="s">
        <v>2325</v>
      </c>
      <c r="U3062" s="843"/>
      <c r="V3062" s="844"/>
      <c r="W3062" s="833" t="s">
        <v>2326</v>
      </c>
      <c r="X3062" s="834"/>
      <c r="Y3062" s="835"/>
      <c r="Z3062" s="839">
        <v>9365548.2400000002</v>
      </c>
      <c r="AA3062" s="840"/>
      <c r="AB3062" s="840"/>
      <c r="AC3062" s="841"/>
      <c r="AD3062" s="845">
        <f t="shared" ref="AD3062:AD3078" si="219">P3062-Z3062</f>
        <v>0</v>
      </c>
      <c r="AE3062" s="846"/>
      <c r="AF3062" s="846"/>
      <c r="AG3062" s="847"/>
      <c r="ALL3062" s="41"/>
    </row>
    <row r="3063" spans="1:1000" ht="94.5" customHeight="1" x14ac:dyDescent="0.2">
      <c r="A3063" s="183">
        <v>3</v>
      </c>
      <c r="B3063" s="2067" t="s">
        <v>2322</v>
      </c>
      <c r="C3063" s="2068"/>
      <c r="D3063" s="2069"/>
      <c r="E3063" s="833" t="s">
        <v>2323</v>
      </c>
      <c r="F3063" s="834"/>
      <c r="G3063" s="834"/>
      <c r="H3063" s="834"/>
      <c r="I3063" s="835"/>
      <c r="J3063" s="836" t="s">
        <v>2324</v>
      </c>
      <c r="K3063" s="837"/>
      <c r="L3063" s="837"/>
      <c r="M3063" s="837"/>
      <c r="N3063" s="837"/>
      <c r="O3063" s="838"/>
      <c r="P3063" s="839">
        <v>15451504.32</v>
      </c>
      <c r="Q3063" s="840"/>
      <c r="R3063" s="840"/>
      <c r="S3063" s="841"/>
      <c r="T3063" s="842" t="s">
        <v>2021</v>
      </c>
      <c r="U3063" s="843"/>
      <c r="V3063" s="844"/>
      <c r="W3063" s="833" t="s">
        <v>2326</v>
      </c>
      <c r="X3063" s="834"/>
      <c r="Y3063" s="835"/>
      <c r="Z3063" s="839">
        <v>15451504.32</v>
      </c>
      <c r="AA3063" s="840"/>
      <c r="AB3063" s="840"/>
      <c r="AC3063" s="841"/>
      <c r="AD3063" s="845">
        <f t="shared" si="219"/>
        <v>0</v>
      </c>
      <c r="AE3063" s="846"/>
      <c r="AF3063" s="846"/>
      <c r="AG3063" s="847"/>
      <c r="ALL3063" s="41"/>
    </row>
    <row r="3064" spans="1:1000" ht="94.5" customHeight="1" x14ac:dyDescent="0.2">
      <c r="A3064" s="183">
        <v>4</v>
      </c>
      <c r="B3064" s="2067" t="s">
        <v>2322</v>
      </c>
      <c r="C3064" s="2068"/>
      <c r="D3064" s="2069"/>
      <c r="E3064" s="833" t="s">
        <v>2323</v>
      </c>
      <c r="F3064" s="834"/>
      <c r="G3064" s="834"/>
      <c r="H3064" s="834"/>
      <c r="I3064" s="835"/>
      <c r="J3064" s="836" t="s">
        <v>2327</v>
      </c>
      <c r="K3064" s="837"/>
      <c r="L3064" s="837"/>
      <c r="M3064" s="837"/>
      <c r="N3064" s="837"/>
      <c r="O3064" s="838"/>
      <c r="P3064" s="839">
        <v>17844377.079999998</v>
      </c>
      <c r="Q3064" s="840"/>
      <c r="R3064" s="840"/>
      <c r="S3064" s="841"/>
      <c r="T3064" s="842" t="s">
        <v>2328</v>
      </c>
      <c r="U3064" s="843"/>
      <c r="V3064" s="844"/>
      <c r="W3064" s="833" t="s">
        <v>2326</v>
      </c>
      <c r="X3064" s="834"/>
      <c r="Y3064" s="835"/>
      <c r="Z3064" s="839">
        <v>17844377.079999998</v>
      </c>
      <c r="AA3064" s="840"/>
      <c r="AB3064" s="840"/>
      <c r="AC3064" s="841"/>
      <c r="AD3064" s="845">
        <f t="shared" si="219"/>
        <v>0</v>
      </c>
      <c r="AE3064" s="846"/>
      <c r="AF3064" s="846"/>
      <c r="AG3064" s="847"/>
      <c r="ALL3064" s="41"/>
    </row>
    <row r="3065" spans="1:1000" ht="94.5" customHeight="1" x14ac:dyDescent="0.2">
      <c r="A3065" s="183">
        <v>5</v>
      </c>
      <c r="B3065" s="2067" t="s">
        <v>2322</v>
      </c>
      <c r="C3065" s="2068"/>
      <c r="D3065" s="2069"/>
      <c r="E3065" s="833" t="s">
        <v>2323</v>
      </c>
      <c r="F3065" s="834"/>
      <c r="G3065" s="834"/>
      <c r="H3065" s="834"/>
      <c r="I3065" s="835"/>
      <c r="J3065" s="836" t="s">
        <v>2327</v>
      </c>
      <c r="K3065" s="837"/>
      <c r="L3065" s="837"/>
      <c r="M3065" s="837"/>
      <c r="N3065" s="837"/>
      <c r="O3065" s="838"/>
      <c r="P3065" s="839">
        <v>4201727.62</v>
      </c>
      <c r="Q3065" s="840"/>
      <c r="R3065" s="840"/>
      <c r="S3065" s="841"/>
      <c r="T3065" s="842" t="s">
        <v>2329</v>
      </c>
      <c r="U3065" s="843"/>
      <c r="V3065" s="844"/>
      <c r="W3065" s="833" t="s">
        <v>2326</v>
      </c>
      <c r="X3065" s="834"/>
      <c r="Y3065" s="835"/>
      <c r="Z3065" s="839">
        <v>4201727.62</v>
      </c>
      <c r="AA3065" s="840"/>
      <c r="AB3065" s="840"/>
      <c r="AC3065" s="841"/>
      <c r="AD3065" s="845">
        <f t="shared" si="219"/>
        <v>0</v>
      </c>
      <c r="AE3065" s="846"/>
      <c r="AF3065" s="846"/>
      <c r="AG3065" s="847"/>
      <c r="ALL3065" s="41"/>
    </row>
    <row r="3066" spans="1:1000" ht="94.5" customHeight="1" x14ac:dyDescent="0.2">
      <c r="A3066" s="183">
        <v>6</v>
      </c>
      <c r="B3066" s="2067" t="s">
        <v>2322</v>
      </c>
      <c r="C3066" s="2068"/>
      <c r="D3066" s="2069"/>
      <c r="E3066" s="833" t="s">
        <v>2323</v>
      </c>
      <c r="F3066" s="834"/>
      <c r="G3066" s="834"/>
      <c r="H3066" s="834"/>
      <c r="I3066" s="835"/>
      <c r="J3066" s="836" t="s">
        <v>2327</v>
      </c>
      <c r="K3066" s="837"/>
      <c r="L3066" s="837"/>
      <c r="M3066" s="837"/>
      <c r="N3066" s="837"/>
      <c r="O3066" s="838"/>
      <c r="P3066" s="2223">
        <v>9681242.0800000001</v>
      </c>
      <c r="Q3066" s="2224"/>
      <c r="R3066" s="2224"/>
      <c r="S3066" s="2225"/>
      <c r="T3066" s="842" t="s">
        <v>2139</v>
      </c>
      <c r="U3066" s="843"/>
      <c r="V3066" s="844"/>
      <c r="W3066" s="833" t="s">
        <v>2326</v>
      </c>
      <c r="X3066" s="834"/>
      <c r="Y3066" s="835"/>
      <c r="Z3066" s="2223">
        <v>9681242.0800000001</v>
      </c>
      <c r="AA3066" s="2224"/>
      <c r="AB3066" s="2224"/>
      <c r="AC3066" s="2225"/>
      <c r="AD3066" s="2226">
        <f t="shared" si="219"/>
        <v>0</v>
      </c>
      <c r="AE3066" s="2227"/>
      <c r="AF3066" s="2227"/>
      <c r="AG3066" s="2228"/>
      <c r="ALL3066" s="41"/>
    </row>
    <row r="3067" spans="1:1000" ht="94.5" customHeight="1" x14ac:dyDescent="0.2">
      <c r="A3067" s="183">
        <v>7</v>
      </c>
      <c r="B3067" s="2067" t="s">
        <v>2322</v>
      </c>
      <c r="C3067" s="2068"/>
      <c r="D3067" s="2069"/>
      <c r="E3067" s="833" t="s">
        <v>2323</v>
      </c>
      <c r="F3067" s="834"/>
      <c r="G3067" s="834"/>
      <c r="H3067" s="834"/>
      <c r="I3067" s="835"/>
      <c r="J3067" s="836" t="s">
        <v>2327</v>
      </c>
      <c r="K3067" s="837"/>
      <c r="L3067" s="837"/>
      <c r="M3067" s="837"/>
      <c r="N3067" s="837"/>
      <c r="O3067" s="838"/>
      <c r="P3067" s="2223">
        <v>19021.47</v>
      </c>
      <c r="Q3067" s="2224"/>
      <c r="R3067" s="2224"/>
      <c r="S3067" s="2225"/>
      <c r="T3067" s="842" t="s">
        <v>2330</v>
      </c>
      <c r="U3067" s="843"/>
      <c r="V3067" s="844"/>
      <c r="W3067" s="833" t="s">
        <v>2326</v>
      </c>
      <c r="X3067" s="834"/>
      <c r="Y3067" s="835"/>
      <c r="Z3067" s="2223">
        <v>19021.47</v>
      </c>
      <c r="AA3067" s="2224"/>
      <c r="AB3067" s="2224"/>
      <c r="AC3067" s="2225"/>
      <c r="AD3067" s="2226">
        <f t="shared" si="219"/>
        <v>0</v>
      </c>
      <c r="AE3067" s="2227"/>
      <c r="AF3067" s="2227"/>
      <c r="AG3067" s="2228"/>
      <c r="ALL3067" s="41"/>
    </row>
    <row r="3068" spans="1:1000" ht="94.5" customHeight="1" x14ac:dyDescent="0.2">
      <c r="A3068" s="183">
        <v>8</v>
      </c>
      <c r="B3068" s="2070" t="s">
        <v>3567</v>
      </c>
      <c r="C3068" s="2071"/>
      <c r="D3068" s="2072"/>
      <c r="E3068" s="833" t="s">
        <v>2323</v>
      </c>
      <c r="F3068" s="834"/>
      <c r="G3068" s="834"/>
      <c r="H3068" s="834"/>
      <c r="I3068" s="835"/>
      <c r="J3068" s="833" t="s">
        <v>2331</v>
      </c>
      <c r="K3068" s="834"/>
      <c r="L3068" s="834"/>
      <c r="M3068" s="834"/>
      <c r="N3068" s="834"/>
      <c r="O3068" s="835"/>
      <c r="P3068" s="2223">
        <v>190000</v>
      </c>
      <c r="Q3068" s="2224"/>
      <c r="R3068" s="2224"/>
      <c r="S3068" s="2225"/>
      <c r="T3068" s="842" t="s">
        <v>2332</v>
      </c>
      <c r="U3068" s="843"/>
      <c r="V3068" s="844"/>
      <c r="W3068" s="833" t="s">
        <v>3576</v>
      </c>
      <c r="X3068" s="834"/>
      <c r="Y3068" s="835"/>
      <c r="Z3068" s="2223">
        <v>190000</v>
      </c>
      <c r="AA3068" s="2224"/>
      <c r="AB3068" s="2224"/>
      <c r="AC3068" s="2225"/>
      <c r="AD3068" s="2226">
        <f t="shared" si="219"/>
        <v>0</v>
      </c>
      <c r="AE3068" s="2227"/>
      <c r="AF3068" s="2227"/>
      <c r="AG3068" s="2228"/>
      <c r="ALL3068" s="41"/>
    </row>
    <row r="3069" spans="1:1000" ht="94.5" customHeight="1" x14ac:dyDescent="0.2">
      <c r="A3069" s="183">
        <v>9</v>
      </c>
      <c r="B3069" s="2067" t="s">
        <v>2322</v>
      </c>
      <c r="C3069" s="2068"/>
      <c r="D3069" s="2069"/>
      <c r="E3069" s="833" t="s">
        <v>2323</v>
      </c>
      <c r="F3069" s="834"/>
      <c r="G3069" s="834"/>
      <c r="H3069" s="834"/>
      <c r="I3069" s="835"/>
      <c r="J3069" s="836" t="s">
        <v>2327</v>
      </c>
      <c r="K3069" s="837"/>
      <c r="L3069" s="837"/>
      <c r="M3069" s="837"/>
      <c r="N3069" s="837"/>
      <c r="O3069" s="838"/>
      <c r="P3069" s="2223">
        <v>10315647</v>
      </c>
      <c r="Q3069" s="2224"/>
      <c r="R3069" s="2224"/>
      <c r="S3069" s="2225"/>
      <c r="T3069" s="842" t="s">
        <v>2333</v>
      </c>
      <c r="U3069" s="843"/>
      <c r="V3069" s="844"/>
      <c r="W3069" s="833" t="s">
        <v>2326</v>
      </c>
      <c r="X3069" s="834"/>
      <c r="Y3069" s="835"/>
      <c r="Z3069" s="2223">
        <v>10315647</v>
      </c>
      <c r="AA3069" s="2224"/>
      <c r="AB3069" s="2224"/>
      <c r="AC3069" s="2225"/>
      <c r="AD3069" s="2226">
        <f t="shared" si="219"/>
        <v>0</v>
      </c>
      <c r="AE3069" s="2227"/>
      <c r="AF3069" s="2227"/>
      <c r="AG3069" s="2228"/>
      <c r="ALL3069" s="41"/>
    </row>
    <row r="3070" spans="1:1000" ht="94.5" customHeight="1" x14ac:dyDescent="0.2">
      <c r="A3070" s="183"/>
      <c r="B3070" s="2070" t="s">
        <v>3568</v>
      </c>
      <c r="C3070" s="2071"/>
      <c r="D3070" s="2072"/>
      <c r="E3070" s="833" t="s">
        <v>2334</v>
      </c>
      <c r="F3070" s="834"/>
      <c r="G3070" s="834"/>
      <c r="H3070" s="834"/>
      <c r="I3070" s="835"/>
      <c r="J3070" s="833" t="s">
        <v>2335</v>
      </c>
      <c r="K3070" s="834"/>
      <c r="L3070" s="834"/>
      <c r="M3070" s="834"/>
      <c r="N3070" s="834"/>
      <c r="O3070" s="835"/>
      <c r="P3070" s="2223">
        <v>1000000</v>
      </c>
      <c r="Q3070" s="2224"/>
      <c r="R3070" s="2224"/>
      <c r="S3070" s="2225"/>
      <c r="T3070" s="842" t="s">
        <v>2310</v>
      </c>
      <c r="U3070" s="843"/>
      <c r="V3070" s="844"/>
      <c r="W3070" s="833"/>
      <c r="X3070" s="834"/>
      <c r="Y3070" s="835"/>
      <c r="Z3070" s="2223">
        <v>0</v>
      </c>
      <c r="AA3070" s="2224"/>
      <c r="AB3070" s="2224"/>
      <c r="AC3070" s="2225"/>
      <c r="AD3070" s="2226">
        <f t="shared" si="219"/>
        <v>1000000</v>
      </c>
      <c r="AE3070" s="2227"/>
      <c r="AF3070" s="2227"/>
      <c r="AG3070" s="2228"/>
      <c r="ALL3070" s="41"/>
    </row>
    <row r="3071" spans="1:1000" ht="94.5" customHeight="1" x14ac:dyDescent="0.2">
      <c r="A3071" s="183"/>
      <c r="B3071" s="2067" t="s">
        <v>2322</v>
      </c>
      <c r="C3071" s="2068"/>
      <c r="D3071" s="2069"/>
      <c r="E3071" s="833" t="s">
        <v>2323</v>
      </c>
      <c r="F3071" s="834"/>
      <c r="G3071" s="834"/>
      <c r="H3071" s="834"/>
      <c r="I3071" s="835"/>
      <c r="J3071" s="836" t="s">
        <v>2327</v>
      </c>
      <c r="K3071" s="837"/>
      <c r="L3071" s="837"/>
      <c r="M3071" s="837"/>
      <c r="N3071" s="837"/>
      <c r="O3071" s="838"/>
      <c r="P3071" s="2223">
        <v>51255604.020000003</v>
      </c>
      <c r="Q3071" s="2224"/>
      <c r="R3071" s="2224"/>
      <c r="S3071" s="2225"/>
      <c r="T3071" s="842" t="s">
        <v>2336</v>
      </c>
      <c r="U3071" s="843"/>
      <c r="V3071" s="844"/>
      <c r="W3071" s="833" t="s">
        <v>2326</v>
      </c>
      <c r="X3071" s="834"/>
      <c r="Y3071" s="835"/>
      <c r="Z3071" s="2223">
        <v>51255604.020000003</v>
      </c>
      <c r="AA3071" s="2224"/>
      <c r="AB3071" s="2224"/>
      <c r="AC3071" s="2225"/>
      <c r="AD3071" s="2226">
        <f t="shared" si="219"/>
        <v>0</v>
      </c>
      <c r="AE3071" s="2227"/>
      <c r="AF3071" s="2227"/>
      <c r="AG3071" s="2228"/>
      <c r="ALL3071" s="41"/>
    </row>
    <row r="3072" spans="1:1000" ht="94.5" customHeight="1" x14ac:dyDescent="0.2">
      <c r="A3072" s="183"/>
      <c r="B3072" s="830" t="s">
        <v>3569</v>
      </c>
      <c r="C3072" s="831"/>
      <c r="D3072" s="832"/>
      <c r="E3072" s="833" t="s">
        <v>2709</v>
      </c>
      <c r="F3072" s="834"/>
      <c r="G3072" s="834"/>
      <c r="H3072" s="834"/>
      <c r="I3072" s="835"/>
      <c r="J3072" s="836" t="s">
        <v>2710</v>
      </c>
      <c r="K3072" s="837"/>
      <c r="L3072" s="837"/>
      <c r="M3072" s="837"/>
      <c r="N3072" s="837"/>
      <c r="O3072" s="838"/>
      <c r="P3072" s="839">
        <v>2470346.7200000002</v>
      </c>
      <c r="Q3072" s="840"/>
      <c r="R3072" s="840"/>
      <c r="S3072" s="841"/>
      <c r="T3072" s="842" t="s">
        <v>2711</v>
      </c>
      <c r="U3072" s="843"/>
      <c r="V3072" s="844"/>
      <c r="W3072" s="833">
        <v>425100</v>
      </c>
      <c r="X3072" s="834"/>
      <c r="Y3072" s="835"/>
      <c r="Z3072" s="839">
        <v>2470346.7200000002</v>
      </c>
      <c r="AA3072" s="840"/>
      <c r="AB3072" s="840"/>
      <c r="AC3072" s="841"/>
      <c r="AD3072" s="845">
        <f t="shared" ref="AD3072:AD3077" si="220">P3072-Z3072</f>
        <v>0</v>
      </c>
      <c r="AE3072" s="846"/>
      <c r="AF3072" s="846"/>
      <c r="AG3072" s="847"/>
      <c r="ALL3072" s="41"/>
    </row>
    <row r="3073" spans="1:1000" ht="94.5" customHeight="1" x14ac:dyDescent="0.2">
      <c r="A3073" s="183"/>
      <c r="B3073" s="830" t="s">
        <v>3570</v>
      </c>
      <c r="C3073" s="831"/>
      <c r="D3073" s="832"/>
      <c r="E3073" s="866" t="s">
        <v>2268</v>
      </c>
      <c r="F3073" s="867"/>
      <c r="G3073" s="867"/>
      <c r="H3073" s="867"/>
      <c r="I3073" s="868"/>
      <c r="J3073" s="836" t="s">
        <v>2712</v>
      </c>
      <c r="K3073" s="837"/>
      <c r="L3073" s="837"/>
      <c r="M3073" s="837"/>
      <c r="N3073" s="837"/>
      <c r="O3073" s="838"/>
      <c r="P3073" s="839">
        <v>1014039</v>
      </c>
      <c r="Q3073" s="840"/>
      <c r="R3073" s="840"/>
      <c r="S3073" s="841"/>
      <c r="T3073" s="842" t="s">
        <v>2713</v>
      </c>
      <c r="U3073" s="843"/>
      <c r="V3073" s="844"/>
      <c r="W3073" s="833"/>
      <c r="X3073" s="834"/>
      <c r="Y3073" s="835"/>
      <c r="Z3073" s="839">
        <v>0</v>
      </c>
      <c r="AA3073" s="840"/>
      <c r="AB3073" s="840"/>
      <c r="AC3073" s="841"/>
      <c r="AD3073" s="845">
        <f t="shared" si="220"/>
        <v>1014039</v>
      </c>
      <c r="AE3073" s="846"/>
      <c r="AF3073" s="846"/>
      <c r="AG3073" s="847"/>
      <c r="ALL3073" s="41"/>
    </row>
    <row r="3074" spans="1:1000" ht="94.5" customHeight="1" x14ac:dyDescent="0.2">
      <c r="A3074" s="183"/>
      <c r="B3074" s="830" t="s">
        <v>3571</v>
      </c>
      <c r="C3074" s="831"/>
      <c r="D3074" s="832"/>
      <c r="E3074" s="866" t="s">
        <v>2268</v>
      </c>
      <c r="F3074" s="867"/>
      <c r="G3074" s="867"/>
      <c r="H3074" s="867"/>
      <c r="I3074" s="868"/>
      <c r="J3074" s="836" t="s">
        <v>2714</v>
      </c>
      <c r="K3074" s="837"/>
      <c r="L3074" s="837"/>
      <c r="M3074" s="837"/>
      <c r="N3074" s="837"/>
      <c r="O3074" s="838"/>
      <c r="P3074" s="839">
        <v>1457505.04</v>
      </c>
      <c r="Q3074" s="840"/>
      <c r="R3074" s="840"/>
      <c r="S3074" s="841"/>
      <c r="T3074" s="842" t="s">
        <v>2715</v>
      </c>
      <c r="U3074" s="843"/>
      <c r="V3074" s="844"/>
      <c r="W3074" s="833"/>
      <c r="X3074" s="834"/>
      <c r="Y3074" s="835"/>
      <c r="Z3074" s="839">
        <v>0</v>
      </c>
      <c r="AA3074" s="840"/>
      <c r="AB3074" s="840"/>
      <c r="AC3074" s="841"/>
      <c r="AD3074" s="845">
        <f t="shared" si="220"/>
        <v>1457505.04</v>
      </c>
      <c r="AE3074" s="846"/>
      <c r="AF3074" s="846"/>
      <c r="AG3074" s="847"/>
      <c r="ALL3074" s="41"/>
    </row>
    <row r="3075" spans="1:1000" ht="117.75" customHeight="1" x14ac:dyDescent="0.2">
      <c r="A3075" s="183"/>
      <c r="B3075" s="830" t="s">
        <v>3570</v>
      </c>
      <c r="C3075" s="831"/>
      <c r="D3075" s="832"/>
      <c r="E3075" s="866" t="s">
        <v>2268</v>
      </c>
      <c r="F3075" s="867"/>
      <c r="G3075" s="867"/>
      <c r="H3075" s="867"/>
      <c r="I3075" s="868"/>
      <c r="J3075" s="836" t="s">
        <v>2716</v>
      </c>
      <c r="K3075" s="837"/>
      <c r="L3075" s="837"/>
      <c r="M3075" s="837"/>
      <c r="N3075" s="837"/>
      <c r="O3075" s="838"/>
      <c r="P3075" s="839">
        <v>2132688.2999999998</v>
      </c>
      <c r="Q3075" s="840"/>
      <c r="R3075" s="840"/>
      <c r="S3075" s="841"/>
      <c r="T3075" s="842" t="s">
        <v>2717</v>
      </c>
      <c r="U3075" s="843"/>
      <c r="V3075" s="844"/>
      <c r="W3075" s="833">
        <v>511300</v>
      </c>
      <c r="X3075" s="834"/>
      <c r="Y3075" s="835"/>
      <c r="Z3075" s="839">
        <v>2132688.2999999998</v>
      </c>
      <c r="AA3075" s="840"/>
      <c r="AB3075" s="840"/>
      <c r="AC3075" s="841"/>
      <c r="AD3075" s="845">
        <f t="shared" si="220"/>
        <v>0</v>
      </c>
      <c r="AE3075" s="846"/>
      <c r="AF3075" s="846"/>
      <c r="AG3075" s="847"/>
      <c r="ALL3075" s="41"/>
    </row>
    <row r="3076" spans="1:1000" ht="94.5" customHeight="1" x14ac:dyDescent="0.2">
      <c r="A3076" s="183"/>
      <c r="B3076" s="830" t="s">
        <v>3572</v>
      </c>
      <c r="C3076" s="831"/>
      <c r="D3076" s="832"/>
      <c r="E3076" s="833" t="s">
        <v>2718</v>
      </c>
      <c r="F3076" s="834"/>
      <c r="G3076" s="834"/>
      <c r="H3076" s="834"/>
      <c r="I3076" s="835"/>
      <c r="J3076" s="836" t="s">
        <v>2719</v>
      </c>
      <c r="K3076" s="837"/>
      <c r="L3076" s="837"/>
      <c r="M3076" s="837"/>
      <c r="N3076" s="837"/>
      <c r="O3076" s="838"/>
      <c r="P3076" s="839">
        <v>8930460</v>
      </c>
      <c r="Q3076" s="840"/>
      <c r="R3076" s="840"/>
      <c r="S3076" s="841"/>
      <c r="T3076" s="842" t="s">
        <v>2720</v>
      </c>
      <c r="U3076" s="843"/>
      <c r="V3076" s="844"/>
      <c r="W3076" s="833"/>
      <c r="X3076" s="834"/>
      <c r="Y3076" s="835"/>
      <c r="Z3076" s="839">
        <v>0</v>
      </c>
      <c r="AA3076" s="840"/>
      <c r="AB3076" s="840"/>
      <c r="AC3076" s="841"/>
      <c r="AD3076" s="845">
        <f t="shared" si="220"/>
        <v>8930460</v>
      </c>
      <c r="AE3076" s="846"/>
      <c r="AF3076" s="846"/>
      <c r="AG3076" s="847"/>
      <c r="ALL3076" s="41"/>
    </row>
    <row r="3077" spans="1:1000" ht="94.5" customHeight="1" x14ac:dyDescent="0.2">
      <c r="A3077" s="183"/>
      <c r="B3077" s="830" t="s">
        <v>3573</v>
      </c>
      <c r="C3077" s="831"/>
      <c r="D3077" s="832"/>
      <c r="E3077" s="848" t="s">
        <v>2268</v>
      </c>
      <c r="F3077" s="849"/>
      <c r="G3077" s="849"/>
      <c r="H3077" s="849"/>
      <c r="I3077" s="850"/>
      <c r="J3077" s="836" t="s">
        <v>2721</v>
      </c>
      <c r="K3077" s="837"/>
      <c r="L3077" s="837"/>
      <c r="M3077" s="837"/>
      <c r="N3077" s="837"/>
      <c r="O3077" s="838"/>
      <c r="P3077" s="839">
        <v>11040000</v>
      </c>
      <c r="Q3077" s="840"/>
      <c r="R3077" s="840"/>
      <c r="S3077" s="841"/>
      <c r="T3077" s="842" t="s">
        <v>2707</v>
      </c>
      <c r="U3077" s="843"/>
      <c r="V3077" s="844"/>
      <c r="W3077" s="833"/>
      <c r="X3077" s="834"/>
      <c r="Y3077" s="835"/>
      <c r="Z3077" s="839">
        <v>0</v>
      </c>
      <c r="AA3077" s="840"/>
      <c r="AB3077" s="840"/>
      <c r="AC3077" s="841"/>
      <c r="AD3077" s="845">
        <f t="shared" si="220"/>
        <v>11040000</v>
      </c>
      <c r="AE3077" s="846"/>
      <c r="AF3077" s="846"/>
      <c r="AG3077" s="847"/>
      <c r="ALL3077" s="41"/>
    </row>
    <row r="3078" spans="1:1000" ht="15" x14ac:dyDescent="0.2">
      <c r="A3078" s="183"/>
      <c r="B3078" s="836"/>
      <c r="C3078" s="837"/>
      <c r="D3078" s="838"/>
      <c r="E3078" s="833"/>
      <c r="F3078" s="834"/>
      <c r="G3078" s="834"/>
      <c r="H3078" s="834"/>
      <c r="I3078" s="835"/>
      <c r="J3078" s="836"/>
      <c r="K3078" s="837"/>
      <c r="L3078" s="837"/>
      <c r="M3078" s="837"/>
      <c r="N3078" s="837"/>
      <c r="O3078" s="838"/>
      <c r="P3078" s="839"/>
      <c r="Q3078" s="840"/>
      <c r="R3078" s="840"/>
      <c r="S3078" s="841"/>
      <c r="T3078" s="842"/>
      <c r="U3078" s="843"/>
      <c r="V3078" s="844"/>
      <c r="W3078" s="833"/>
      <c r="X3078" s="834"/>
      <c r="Y3078" s="835"/>
      <c r="Z3078" s="839"/>
      <c r="AA3078" s="840"/>
      <c r="AB3078" s="840"/>
      <c r="AC3078" s="841"/>
      <c r="AD3078" s="845">
        <f t="shared" si="219"/>
        <v>0</v>
      </c>
      <c r="AE3078" s="846"/>
      <c r="AF3078" s="846"/>
      <c r="AG3078" s="847"/>
      <c r="ALL3078" s="41"/>
    </row>
    <row r="3079" spans="1:1000" ht="15.75" x14ac:dyDescent="0.2">
      <c r="A3079" s="183"/>
      <c r="B3079" s="2229" t="s">
        <v>2232</v>
      </c>
      <c r="C3079" s="2230"/>
      <c r="D3079" s="2231"/>
      <c r="E3079" s="833"/>
      <c r="F3079" s="834"/>
      <c r="G3079" s="834"/>
      <c r="H3079" s="834"/>
      <c r="I3079" s="835"/>
      <c r="J3079" s="836"/>
      <c r="K3079" s="837"/>
      <c r="L3079" s="837"/>
      <c r="M3079" s="837"/>
      <c r="N3079" s="837"/>
      <c r="O3079" s="838"/>
      <c r="P3079" s="2192">
        <f>SUM(P3062:Q3077)</f>
        <v>146369710.89000002</v>
      </c>
      <c r="Q3079" s="2193"/>
      <c r="R3079" s="2193"/>
      <c r="S3079" s="2194"/>
      <c r="T3079" s="842"/>
      <c r="U3079" s="843"/>
      <c r="V3079" s="844"/>
      <c r="W3079" s="833"/>
      <c r="X3079" s="834"/>
      <c r="Y3079" s="835"/>
      <c r="Z3079" s="2192">
        <f>SUM(Z3062:AA3077)</f>
        <v>122927706.84999999</v>
      </c>
      <c r="AA3079" s="2193"/>
      <c r="AB3079" s="2193"/>
      <c r="AC3079" s="2194"/>
      <c r="AD3079" s="2192">
        <f>SUM(AD3062:AG3077)</f>
        <v>23442004.039999999</v>
      </c>
      <c r="AE3079" s="2193"/>
      <c r="AF3079" s="2193"/>
      <c r="AG3079" s="2194"/>
      <c r="ALL3079" s="41"/>
    </row>
    <row r="3080" spans="1:1000" s="28" customFormat="1" ht="18.75" customHeight="1" x14ac:dyDescent="0.2">
      <c r="A3080" s="111"/>
      <c r="B3080" s="111"/>
      <c r="C3080" s="111"/>
      <c r="D3080" s="111"/>
      <c r="E3080" s="111"/>
      <c r="F3080" s="111"/>
      <c r="G3080" s="111"/>
      <c r="H3080" s="51"/>
      <c r="I3080" s="51"/>
      <c r="J3080" s="50"/>
      <c r="K3080" s="50"/>
      <c r="L3080" s="50"/>
      <c r="M3080" s="50"/>
      <c r="N3080" s="50"/>
      <c r="O3080" s="50"/>
      <c r="P3080" s="50"/>
      <c r="Q3080" s="50"/>
      <c r="R3080" s="34"/>
      <c r="S3080" s="34"/>
      <c r="T3080" s="34"/>
      <c r="U3080" s="34"/>
      <c r="V3080" s="34"/>
      <c r="W3080" s="34"/>
      <c r="X3080" s="34"/>
      <c r="Y3080" s="35"/>
      <c r="Z3080" s="35"/>
      <c r="AA3080" s="35"/>
      <c r="AB3080" s="35"/>
      <c r="AC3080" s="35"/>
      <c r="AD3080" s="35"/>
      <c r="AE3080" s="35"/>
      <c r="AF3080" s="35"/>
      <c r="AG3080" s="34"/>
    </row>
    <row r="3081" spans="1:1000" ht="14.25" hidden="1" customHeight="1" x14ac:dyDescent="0.25">
      <c r="A3081" s="1722" t="s">
        <v>1403</v>
      </c>
      <c r="B3081" s="1722"/>
      <c r="C3081" s="1722"/>
      <c r="D3081" s="1722"/>
      <c r="E3081" s="1722"/>
      <c r="F3081" s="1722"/>
      <c r="G3081" s="1722"/>
      <c r="H3081" s="1722"/>
      <c r="I3081" s="1722"/>
      <c r="J3081" s="1722"/>
      <c r="K3081" s="1722"/>
      <c r="L3081" s="1722"/>
      <c r="M3081" s="1722"/>
      <c r="N3081" s="1722"/>
      <c r="O3081" s="1722"/>
      <c r="P3081" s="1722"/>
      <c r="Q3081" s="1722"/>
      <c r="R3081" s="1722"/>
      <c r="S3081" s="1722"/>
      <c r="T3081" s="1722"/>
      <c r="U3081" s="1722"/>
      <c r="V3081" s="1722"/>
      <c r="W3081" s="1722"/>
      <c r="X3081" s="1722"/>
      <c r="Y3081" s="1722"/>
      <c r="Z3081" s="1722"/>
      <c r="AA3081" s="1722"/>
      <c r="AB3081" s="1722"/>
      <c r="AC3081" s="1722"/>
      <c r="AD3081" s="1722"/>
      <c r="AE3081" s="1722"/>
      <c r="AF3081" s="1722"/>
      <c r="AG3081" s="1722"/>
      <c r="ALK3081" s="36"/>
    </row>
    <row r="3082" spans="1:1000" ht="56.25" hidden="1" customHeight="1" x14ac:dyDescent="0.25">
      <c r="A3082" s="1709" t="s">
        <v>1410</v>
      </c>
      <c r="B3082" s="1709"/>
      <c r="C3082" s="1709"/>
      <c r="D3082" s="1709"/>
      <c r="E3082" s="1709"/>
      <c r="F3082" s="1709"/>
      <c r="G3082" s="1709"/>
      <c r="H3082" s="1709"/>
      <c r="I3082" s="1709"/>
      <c r="J3082" s="1709"/>
      <c r="K3082" s="1709"/>
      <c r="L3082" s="1709"/>
      <c r="M3082" s="1709"/>
      <c r="N3082" s="1709"/>
      <c r="O3082" s="1709"/>
      <c r="P3082" s="1709"/>
      <c r="Q3082" s="1709"/>
      <c r="R3082" s="1709"/>
      <c r="S3082" s="1709"/>
      <c r="T3082" s="1709"/>
      <c r="U3082" s="1709"/>
      <c r="V3082" s="1709"/>
      <c r="W3082" s="1709"/>
      <c r="X3082" s="1709"/>
      <c r="Y3082" s="1709"/>
      <c r="Z3082" s="1709"/>
      <c r="AA3082" s="1709"/>
      <c r="AB3082" s="1709"/>
      <c r="AC3082" s="1709"/>
      <c r="AD3082" s="1709"/>
      <c r="AE3082" s="1709"/>
      <c r="AF3082" s="1709"/>
      <c r="AG3082" s="1709"/>
      <c r="ALK3082" s="36"/>
    </row>
    <row r="3083" spans="1:1000" ht="97.5" hidden="1" customHeight="1" x14ac:dyDescent="0.2">
      <c r="A3083" s="1715" t="s">
        <v>1397</v>
      </c>
      <c r="B3083" s="1715"/>
      <c r="C3083" s="1715"/>
      <c r="D3083" s="1715"/>
      <c r="E3083" s="1715"/>
      <c r="F3083" s="1715"/>
      <c r="G3083" s="1715"/>
      <c r="H3083" s="1715"/>
      <c r="I3083" s="1715"/>
      <c r="J3083" s="1715"/>
      <c r="K3083" s="1715"/>
      <c r="L3083" s="1715"/>
      <c r="M3083" s="1715"/>
      <c r="N3083" s="1715"/>
      <c r="O3083" s="1715"/>
      <c r="P3083" s="1715"/>
      <c r="Q3083" s="1715"/>
      <c r="R3083" s="1715"/>
      <c r="S3083" s="1715"/>
      <c r="T3083" s="1715"/>
      <c r="U3083" s="1715"/>
      <c r="V3083" s="1715"/>
      <c r="W3083" s="1715"/>
      <c r="X3083" s="1715"/>
      <c r="Y3083" s="1715"/>
      <c r="Z3083" s="1715"/>
      <c r="AA3083" s="1715"/>
      <c r="AB3083" s="1715"/>
      <c r="AC3083" s="1715"/>
      <c r="AD3083" s="1715"/>
      <c r="AE3083" s="1715"/>
      <c r="AF3083" s="1715"/>
      <c r="AG3083" s="1715"/>
      <c r="ALK3083" s="36"/>
    </row>
    <row r="3084" spans="1:1000" ht="111.75" hidden="1" customHeight="1" x14ac:dyDescent="0.2">
      <c r="A3084" s="1715" t="s">
        <v>1250</v>
      </c>
      <c r="B3084" s="1715"/>
      <c r="C3084" s="1715"/>
      <c r="D3084" s="1715"/>
      <c r="E3084" s="1715"/>
      <c r="F3084" s="1715"/>
      <c r="G3084" s="1715"/>
      <c r="H3084" s="1715"/>
      <c r="I3084" s="1715"/>
      <c r="J3084" s="1715"/>
      <c r="K3084" s="1715"/>
      <c r="L3084" s="1715"/>
      <c r="M3084" s="1715"/>
      <c r="N3084" s="1715"/>
      <c r="O3084" s="1715"/>
      <c r="P3084" s="1715"/>
      <c r="Q3084" s="1715"/>
      <c r="R3084" s="1715"/>
      <c r="S3084" s="1715"/>
      <c r="T3084" s="1715"/>
      <c r="U3084" s="1715"/>
      <c r="V3084" s="1715"/>
      <c r="W3084" s="1715"/>
      <c r="X3084" s="1715"/>
      <c r="Y3084" s="1715"/>
      <c r="Z3084" s="1715"/>
      <c r="AA3084" s="1715"/>
      <c r="AB3084" s="1715"/>
      <c r="AC3084" s="1715"/>
      <c r="AD3084" s="1715"/>
      <c r="AE3084" s="1715"/>
      <c r="AF3084" s="1715"/>
      <c r="AG3084" s="1715"/>
      <c r="ALK3084" s="36"/>
    </row>
    <row r="3085" spans="1:1000" ht="45.75" hidden="1" customHeight="1" x14ac:dyDescent="0.2">
      <c r="A3085" s="1716" t="s">
        <v>1251</v>
      </c>
      <c r="B3085" s="1716"/>
      <c r="C3085" s="1716"/>
      <c r="D3085" s="1716"/>
      <c r="E3085" s="1716"/>
      <c r="F3085" s="1716"/>
      <c r="G3085" s="1716"/>
      <c r="H3085" s="1716"/>
      <c r="I3085" s="1716"/>
      <c r="J3085" s="1716"/>
      <c r="K3085" s="1716"/>
      <c r="L3085" s="1716"/>
      <c r="M3085" s="1716"/>
      <c r="N3085" s="1716"/>
      <c r="O3085" s="1716"/>
      <c r="P3085" s="1716"/>
      <c r="Q3085" s="1716"/>
      <c r="R3085" s="1716"/>
      <c r="S3085" s="1716"/>
      <c r="T3085" s="1716"/>
      <c r="U3085" s="1716"/>
      <c r="V3085" s="1716"/>
      <c r="W3085" s="1716"/>
      <c r="X3085" s="1716"/>
      <c r="Y3085" s="1716"/>
      <c r="Z3085" s="1716"/>
      <c r="AA3085" s="1716"/>
      <c r="AB3085" s="1716"/>
      <c r="AC3085" s="1716"/>
      <c r="AD3085" s="1716"/>
      <c r="AE3085" s="1716"/>
      <c r="AF3085" s="1716"/>
      <c r="AG3085" s="1716"/>
      <c r="ALK3085" s="36"/>
    </row>
    <row r="3086" spans="1:1000" ht="173.25" hidden="1" customHeight="1" x14ac:dyDescent="0.2">
      <c r="A3086" s="1529" t="s">
        <v>1404</v>
      </c>
      <c r="B3086" s="1530"/>
      <c r="C3086" s="1530"/>
      <c r="D3086" s="1530"/>
      <c r="E3086" s="1530"/>
      <c r="F3086" s="1530"/>
      <c r="G3086" s="1530"/>
      <c r="H3086" s="1530"/>
      <c r="I3086" s="1530"/>
      <c r="J3086" s="1530"/>
      <c r="K3086" s="1530"/>
      <c r="L3086" s="1530"/>
      <c r="M3086" s="1530"/>
      <c r="N3086" s="1530"/>
      <c r="O3086" s="1530"/>
      <c r="P3086" s="1530"/>
      <c r="Q3086" s="1530"/>
      <c r="R3086" s="1530"/>
      <c r="S3086" s="1530"/>
      <c r="T3086" s="1530"/>
      <c r="U3086" s="1530"/>
      <c r="V3086" s="1530"/>
      <c r="W3086" s="1530"/>
      <c r="X3086" s="1530"/>
      <c r="Y3086" s="1530"/>
      <c r="Z3086" s="1530"/>
      <c r="AA3086" s="1530"/>
      <c r="AB3086" s="1530"/>
      <c r="AC3086" s="1530"/>
      <c r="AD3086" s="1530"/>
      <c r="AE3086" s="1530"/>
      <c r="AF3086" s="1530"/>
      <c r="AG3086" s="1530"/>
      <c r="ALK3086" s="36"/>
    </row>
    <row r="3087" spans="1:1000" ht="35.25" hidden="1" customHeight="1" x14ac:dyDescent="0.25">
      <c r="A3087" s="1709" t="s">
        <v>1398</v>
      </c>
      <c r="B3087" s="1709"/>
      <c r="C3087" s="1709"/>
      <c r="D3087" s="1709"/>
      <c r="E3087" s="1709"/>
      <c r="F3087" s="1709"/>
      <c r="G3087" s="1709"/>
      <c r="H3087" s="1709"/>
      <c r="I3087" s="1709"/>
      <c r="J3087" s="1709"/>
      <c r="K3087" s="1709"/>
      <c r="L3087" s="1709"/>
      <c r="M3087" s="1709"/>
      <c r="N3087" s="1709"/>
      <c r="O3087" s="1709"/>
      <c r="P3087" s="1709"/>
      <c r="Q3087" s="1709"/>
      <c r="R3087" s="1709"/>
      <c r="S3087" s="1709"/>
      <c r="T3087" s="1709"/>
      <c r="U3087" s="1709"/>
      <c r="V3087" s="1709"/>
      <c r="W3087" s="1709"/>
      <c r="X3087" s="1709"/>
      <c r="Y3087" s="1709"/>
      <c r="Z3087" s="1709"/>
      <c r="AA3087" s="1709"/>
      <c r="AB3087" s="1709"/>
      <c r="AC3087" s="1709"/>
      <c r="AD3087" s="1709"/>
      <c r="AE3087" s="1709"/>
      <c r="AF3087" s="1709"/>
      <c r="AG3087" s="1709"/>
      <c r="ALK3087" s="36"/>
    </row>
    <row r="3088" spans="1:1000" ht="78.75" hidden="1" customHeight="1" x14ac:dyDescent="0.25">
      <c r="A3088" s="1709" t="s">
        <v>1399</v>
      </c>
      <c r="B3088" s="1709"/>
      <c r="C3088" s="1709"/>
      <c r="D3088" s="1709"/>
      <c r="E3088" s="1709"/>
      <c r="F3088" s="1709"/>
      <c r="G3088" s="1709"/>
      <c r="H3088" s="1709"/>
      <c r="I3088" s="1709"/>
      <c r="J3088" s="1709"/>
      <c r="K3088" s="1709"/>
      <c r="L3088" s="1709"/>
      <c r="M3088" s="1709"/>
      <c r="N3088" s="1709"/>
      <c r="O3088" s="1709"/>
      <c r="P3088" s="1709"/>
      <c r="Q3088" s="1709"/>
      <c r="R3088" s="1709"/>
      <c r="S3088" s="1709"/>
      <c r="T3088" s="1709"/>
      <c r="U3088" s="1709"/>
      <c r="V3088" s="1709"/>
      <c r="W3088" s="1709"/>
      <c r="X3088" s="1709"/>
      <c r="Y3088" s="1709"/>
      <c r="Z3088" s="1709"/>
      <c r="AA3088" s="1709"/>
      <c r="AB3088" s="1709"/>
      <c r="AC3088" s="1709"/>
      <c r="AD3088" s="1709"/>
      <c r="AE3088" s="1709"/>
      <c r="AF3088" s="1709"/>
      <c r="AG3088" s="1709"/>
      <c r="ALK3088" s="36"/>
    </row>
    <row r="3089" spans="1:999" ht="36.75" hidden="1" customHeight="1" x14ac:dyDescent="0.2">
      <c r="A3089" s="1663" t="s">
        <v>796</v>
      </c>
      <c r="B3089" s="1663"/>
      <c r="C3089" s="1663"/>
      <c r="D3089" s="1663"/>
      <c r="E3089" s="1663"/>
      <c r="F3089" s="1663"/>
      <c r="G3089" s="1663"/>
      <c r="H3089" s="1663"/>
      <c r="I3089" s="1663"/>
      <c r="J3089" s="1663"/>
      <c r="K3089" s="1663"/>
      <c r="L3089" s="1663"/>
      <c r="M3089" s="1663"/>
      <c r="N3089" s="1663"/>
      <c r="O3089" s="1663"/>
      <c r="P3089" s="1663"/>
      <c r="Q3089" s="1663"/>
      <c r="R3089" s="1663"/>
      <c r="S3089" s="1663"/>
      <c r="T3089" s="1663"/>
      <c r="U3089" s="1663"/>
      <c r="V3089" s="1663"/>
      <c r="W3089" s="1663"/>
      <c r="X3089" s="1663"/>
      <c r="Y3089" s="1663"/>
      <c r="Z3089" s="1663"/>
      <c r="AA3089" s="1663"/>
      <c r="AB3089" s="1663"/>
      <c r="AC3089" s="1663"/>
      <c r="AD3089" s="1663"/>
      <c r="AE3089" s="1663"/>
      <c r="AF3089" s="1663"/>
      <c r="AG3089" s="1663"/>
      <c r="ALK3089" s="36"/>
    </row>
    <row r="3090" spans="1:999" ht="63" hidden="1" customHeight="1" x14ac:dyDescent="0.2">
      <c r="A3090" s="1663" t="s">
        <v>1400</v>
      </c>
      <c r="B3090" s="1663"/>
      <c r="C3090" s="1663"/>
      <c r="D3090" s="1663"/>
      <c r="E3090" s="1663"/>
      <c r="F3090" s="1663"/>
      <c r="G3090" s="1663"/>
      <c r="H3090" s="1663"/>
      <c r="I3090" s="1663"/>
      <c r="J3090" s="1663"/>
      <c r="K3090" s="1663"/>
      <c r="L3090" s="1663"/>
      <c r="M3090" s="1663"/>
      <c r="N3090" s="1663"/>
      <c r="O3090" s="1663"/>
      <c r="P3090" s="1663"/>
      <c r="Q3090" s="1663"/>
      <c r="R3090" s="1663"/>
      <c r="S3090" s="1663"/>
      <c r="T3090" s="1663"/>
      <c r="U3090" s="1663"/>
      <c r="V3090" s="1663"/>
      <c r="W3090" s="1663"/>
      <c r="X3090" s="1663"/>
      <c r="Y3090" s="1663"/>
      <c r="Z3090" s="1663"/>
      <c r="AA3090" s="1663"/>
      <c r="AB3090" s="1663"/>
      <c r="AC3090" s="1663"/>
      <c r="AD3090" s="1663"/>
      <c r="AE3090" s="1663"/>
      <c r="AF3090" s="1663"/>
      <c r="AG3090" s="1663"/>
      <c r="ALK3090" s="36"/>
    </row>
    <row r="3091" spans="1:999" ht="47.25" hidden="1" customHeight="1" x14ac:dyDescent="0.2">
      <c r="A3091" s="1663" t="s">
        <v>1401</v>
      </c>
      <c r="B3091" s="1663"/>
      <c r="C3091" s="1663"/>
      <c r="D3091" s="1663"/>
      <c r="E3091" s="1663"/>
      <c r="F3091" s="1663"/>
      <c r="G3091" s="1663"/>
      <c r="H3091" s="1663"/>
      <c r="I3091" s="1663"/>
      <c r="J3091" s="1663"/>
      <c r="K3091" s="1663"/>
      <c r="L3091" s="1663"/>
      <c r="M3091" s="1663"/>
      <c r="N3091" s="1663"/>
      <c r="O3091" s="1663"/>
      <c r="P3091" s="1663"/>
      <c r="Q3091" s="1663"/>
      <c r="R3091" s="1663"/>
      <c r="S3091" s="1663"/>
      <c r="T3091" s="1663"/>
      <c r="U3091" s="1663"/>
      <c r="V3091" s="1663"/>
      <c r="W3091" s="1663"/>
      <c r="X3091" s="1663"/>
      <c r="Y3091" s="1663"/>
      <c r="Z3091" s="1663"/>
      <c r="AA3091" s="1663"/>
      <c r="AB3091" s="1663"/>
      <c r="AC3091" s="1663"/>
      <c r="AD3091" s="1663"/>
      <c r="AE3091" s="1663"/>
      <c r="AF3091" s="1663"/>
      <c r="AG3091" s="1663"/>
      <c r="ALK3091" s="36"/>
    </row>
    <row r="3092" spans="1:999" ht="30.75" hidden="1" customHeight="1" x14ac:dyDescent="0.25">
      <c r="A3092" s="1709" t="s">
        <v>1303</v>
      </c>
      <c r="B3092" s="1709"/>
      <c r="C3092" s="1709"/>
      <c r="D3092" s="1709"/>
      <c r="E3092" s="1709"/>
      <c r="F3092" s="1709"/>
      <c r="G3092" s="1709"/>
      <c r="H3092" s="1709"/>
      <c r="I3092" s="1709"/>
      <c r="J3092" s="1709"/>
      <c r="K3092" s="1709"/>
      <c r="L3092" s="1709"/>
      <c r="M3092" s="1709"/>
      <c r="N3092" s="1709"/>
      <c r="O3092" s="1709"/>
      <c r="P3092" s="1709"/>
      <c r="Q3092" s="1709"/>
      <c r="R3092" s="1709"/>
      <c r="S3092" s="1709"/>
      <c r="T3092" s="1709"/>
      <c r="U3092" s="1709"/>
      <c r="V3092" s="1709"/>
      <c r="W3092" s="1709"/>
      <c r="X3092" s="1709"/>
      <c r="Y3092" s="1709"/>
      <c r="Z3092" s="1709"/>
      <c r="AA3092" s="1709"/>
      <c r="AB3092" s="1709"/>
      <c r="AC3092" s="1709"/>
      <c r="AD3092" s="1709"/>
      <c r="AE3092" s="1709"/>
      <c r="AF3092" s="1709"/>
      <c r="AG3092" s="1709"/>
      <c r="ALK3092" s="36"/>
    </row>
    <row r="3093" spans="1:999" ht="24.75" hidden="1" customHeight="1" x14ac:dyDescent="0.25">
      <c r="A3093" s="1699" t="s">
        <v>797</v>
      </c>
      <c r="B3093" s="1699"/>
      <c r="C3093" s="1699"/>
      <c r="D3093" s="1699"/>
      <c r="E3093" s="1699"/>
      <c r="F3093" s="1699"/>
      <c r="G3093" s="1699"/>
      <c r="H3093" s="1699"/>
      <c r="I3093" s="1699"/>
      <c r="J3093" s="1699"/>
      <c r="K3093" s="1699"/>
      <c r="L3093" s="1699"/>
      <c r="M3093" s="1699"/>
      <c r="N3093" s="1699"/>
      <c r="O3093" s="1699"/>
      <c r="P3093" s="1699"/>
      <c r="Q3093" s="1699"/>
      <c r="R3093" s="1699"/>
      <c r="S3093" s="1699"/>
      <c r="T3093" s="1699"/>
      <c r="U3093" s="1699"/>
      <c r="V3093" s="1699"/>
      <c r="W3093" s="1699"/>
      <c r="X3093" s="1699"/>
      <c r="Y3093" s="1699"/>
      <c r="Z3093" s="1699"/>
      <c r="AA3093" s="1699"/>
      <c r="AB3093" s="1699"/>
      <c r="AC3093" s="1699"/>
      <c r="AD3093" s="1699"/>
      <c r="AE3093" s="1699"/>
      <c r="AF3093" s="1699"/>
      <c r="AG3093" s="1699"/>
      <c r="ALK3093" s="36"/>
    </row>
    <row r="3094" spans="1:999" ht="84.75" hidden="1" customHeight="1" x14ac:dyDescent="0.2">
      <c r="A3094" s="1700" t="s">
        <v>1304</v>
      </c>
      <c r="B3094" s="1700"/>
      <c r="C3094" s="1700"/>
      <c r="D3094" s="1700"/>
      <c r="E3094" s="1700"/>
      <c r="F3094" s="1700"/>
      <c r="G3094" s="1700"/>
      <c r="H3094" s="1700"/>
      <c r="I3094" s="1700"/>
      <c r="J3094" s="1700"/>
      <c r="K3094" s="1700"/>
      <c r="L3094" s="1700"/>
      <c r="M3094" s="1700"/>
      <c r="N3094" s="1700"/>
      <c r="O3094" s="1700"/>
      <c r="P3094" s="1700"/>
      <c r="Q3094" s="1700"/>
      <c r="R3094" s="1700"/>
      <c r="S3094" s="1700"/>
      <c r="T3094" s="1700"/>
      <c r="U3094" s="1700"/>
      <c r="V3094" s="1700"/>
      <c r="W3094" s="1700"/>
      <c r="X3094" s="1700"/>
      <c r="Y3094" s="1700"/>
      <c r="Z3094" s="1700"/>
      <c r="AA3094" s="1700"/>
      <c r="AB3094" s="1700"/>
      <c r="AC3094" s="1700"/>
      <c r="AD3094" s="1700"/>
      <c r="AE3094" s="1700"/>
      <c r="AF3094" s="1700"/>
      <c r="AG3094" s="1700"/>
      <c r="ALK3094" s="36"/>
    </row>
    <row r="3095" spans="1:999" ht="48.75" hidden="1" customHeight="1" x14ac:dyDescent="0.2">
      <c r="A3095" s="1663" t="s">
        <v>1402</v>
      </c>
      <c r="B3095" s="1663"/>
      <c r="C3095" s="1663"/>
      <c r="D3095" s="1663"/>
      <c r="E3095" s="1663"/>
      <c r="F3095" s="1663"/>
      <c r="G3095" s="1663"/>
      <c r="H3095" s="1663"/>
      <c r="I3095" s="1663"/>
      <c r="J3095" s="1663"/>
      <c r="K3095" s="1663"/>
      <c r="L3095" s="1663"/>
      <c r="M3095" s="1663"/>
      <c r="N3095" s="1663"/>
      <c r="O3095" s="1663"/>
      <c r="P3095" s="1663"/>
      <c r="Q3095" s="1663"/>
      <c r="R3095" s="1663"/>
      <c r="S3095" s="1663"/>
      <c r="T3095" s="1663"/>
      <c r="U3095" s="1663"/>
      <c r="V3095" s="1663"/>
      <c r="W3095" s="1663"/>
      <c r="X3095" s="1663"/>
      <c r="Y3095" s="1663"/>
      <c r="Z3095" s="1663"/>
      <c r="AA3095" s="1663"/>
      <c r="AB3095" s="1663"/>
      <c r="AC3095" s="1663"/>
      <c r="AD3095" s="1663"/>
      <c r="AE3095" s="1663"/>
      <c r="AF3095" s="1663"/>
      <c r="AG3095" s="1663"/>
      <c r="ALK3095" s="36"/>
    </row>
    <row r="3096" spans="1:999" ht="46.5" hidden="1" customHeight="1" x14ac:dyDescent="0.2">
      <c r="A3096" s="1663" t="s">
        <v>904</v>
      </c>
      <c r="B3096" s="1663"/>
      <c r="C3096" s="1663"/>
      <c r="D3096" s="1663"/>
      <c r="E3096" s="1663"/>
      <c r="F3096" s="1663"/>
      <c r="G3096" s="1663"/>
      <c r="H3096" s="1663"/>
      <c r="I3096" s="1663"/>
      <c r="J3096" s="1663"/>
      <c r="K3096" s="1663"/>
      <c r="L3096" s="1663"/>
      <c r="M3096" s="1663"/>
      <c r="N3096" s="1663"/>
      <c r="O3096" s="1663"/>
      <c r="P3096" s="1663"/>
      <c r="Q3096" s="1663"/>
      <c r="R3096" s="1663"/>
      <c r="S3096" s="1663"/>
      <c r="T3096" s="1663"/>
      <c r="U3096" s="1663"/>
      <c r="V3096" s="1663"/>
      <c r="W3096" s="1663"/>
      <c r="X3096" s="1663"/>
      <c r="Y3096" s="1663"/>
      <c r="Z3096" s="1663"/>
      <c r="AA3096" s="1663"/>
      <c r="AB3096" s="1663"/>
      <c r="AC3096" s="1663"/>
      <c r="AD3096" s="1663"/>
      <c r="AE3096" s="1663"/>
      <c r="AF3096" s="1663"/>
      <c r="AG3096" s="1663"/>
      <c r="ALK3096" s="36"/>
    </row>
    <row r="3097" spans="1:999" ht="47.25" hidden="1" customHeight="1" x14ac:dyDescent="0.2">
      <c r="A3097" s="1663" t="s">
        <v>985</v>
      </c>
      <c r="B3097" s="1663"/>
      <c r="C3097" s="1663"/>
      <c r="D3097" s="1663"/>
      <c r="E3097" s="1663"/>
      <c r="F3097" s="1663"/>
      <c r="G3097" s="1663"/>
      <c r="H3097" s="1663"/>
      <c r="I3097" s="1663"/>
      <c r="J3097" s="1663"/>
      <c r="K3097" s="1663"/>
      <c r="L3097" s="1663"/>
      <c r="M3097" s="1663"/>
      <c r="N3097" s="1663"/>
      <c r="O3097" s="1663"/>
      <c r="P3097" s="1663"/>
      <c r="Q3097" s="1663"/>
      <c r="R3097" s="1663"/>
      <c r="S3097" s="1663"/>
      <c r="T3097" s="1663"/>
      <c r="U3097" s="1663"/>
      <c r="V3097" s="1663"/>
      <c r="W3097" s="1663"/>
      <c r="X3097" s="1663"/>
      <c r="Y3097" s="1663"/>
      <c r="Z3097" s="1663"/>
      <c r="AA3097" s="1663"/>
      <c r="AB3097" s="1663"/>
      <c r="AC3097" s="1663"/>
      <c r="AD3097" s="1663"/>
      <c r="AE3097" s="1663"/>
      <c r="AF3097" s="1663"/>
      <c r="AG3097" s="1663"/>
      <c r="ALK3097" s="36"/>
    </row>
    <row r="3098" spans="1:999" ht="81.75" hidden="1" customHeight="1" x14ac:dyDescent="0.2">
      <c r="A3098" s="1663" t="s">
        <v>1305</v>
      </c>
      <c r="B3098" s="1663"/>
      <c r="C3098" s="1663"/>
      <c r="D3098" s="1663"/>
      <c r="E3098" s="1663"/>
      <c r="F3098" s="1663"/>
      <c r="G3098" s="1663"/>
      <c r="H3098" s="1663"/>
      <c r="I3098" s="1663"/>
      <c r="J3098" s="1663"/>
      <c r="K3098" s="1663"/>
      <c r="L3098" s="1663"/>
      <c r="M3098" s="1663"/>
      <c r="N3098" s="1663"/>
      <c r="O3098" s="1663"/>
      <c r="P3098" s="1663"/>
      <c r="Q3098" s="1663"/>
      <c r="R3098" s="1663"/>
      <c r="S3098" s="1663"/>
      <c r="T3098" s="1663"/>
      <c r="U3098" s="1663"/>
      <c r="V3098" s="1663"/>
      <c r="W3098" s="1663"/>
      <c r="X3098" s="1663"/>
      <c r="Y3098" s="1663"/>
      <c r="Z3098" s="1663"/>
      <c r="AA3098" s="1663"/>
      <c r="AB3098" s="1663"/>
      <c r="AC3098" s="1663"/>
      <c r="AD3098" s="1663"/>
      <c r="AE3098" s="1663"/>
      <c r="AF3098" s="1663"/>
      <c r="AG3098" s="1663"/>
      <c r="ALK3098" s="36"/>
    </row>
    <row r="3099" spans="1:999" ht="61.5" hidden="1" customHeight="1" x14ac:dyDescent="0.2">
      <c r="A3099" s="1663" t="s">
        <v>1406</v>
      </c>
      <c r="B3099" s="1663"/>
      <c r="C3099" s="1663"/>
      <c r="D3099" s="1663"/>
      <c r="E3099" s="1663"/>
      <c r="F3099" s="1663"/>
      <c r="G3099" s="1663"/>
      <c r="H3099" s="1663"/>
      <c r="I3099" s="1663"/>
      <c r="J3099" s="1663"/>
      <c r="K3099" s="1663"/>
      <c r="L3099" s="1663"/>
      <c r="M3099" s="1663"/>
      <c r="N3099" s="1663"/>
      <c r="O3099" s="1663"/>
      <c r="P3099" s="1663"/>
      <c r="Q3099" s="1663"/>
      <c r="R3099" s="1663"/>
      <c r="S3099" s="1663"/>
      <c r="T3099" s="1663"/>
      <c r="U3099" s="1663"/>
      <c r="V3099" s="1663"/>
      <c r="W3099" s="1663"/>
      <c r="X3099" s="1663"/>
      <c r="Y3099" s="1663"/>
      <c r="Z3099" s="1663"/>
      <c r="AA3099" s="1663"/>
      <c r="AB3099" s="1663"/>
      <c r="AC3099" s="1663"/>
      <c r="AD3099" s="1663"/>
      <c r="AE3099" s="1663"/>
      <c r="AF3099" s="1663"/>
      <c r="AG3099" s="1663"/>
      <c r="ALK3099" s="36"/>
    </row>
    <row r="3100" spans="1:999" ht="75" hidden="1" customHeight="1" x14ac:dyDescent="0.2">
      <c r="A3100" s="1663" t="s">
        <v>1405</v>
      </c>
      <c r="B3100" s="1663"/>
      <c r="C3100" s="1663"/>
      <c r="D3100" s="1663"/>
      <c r="E3100" s="1663"/>
      <c r="F3100" s="1663"/>
      <c r="G3100" s="1663"/>
      <c r="H3100" s="1663"/>
      <c r="I3100" s="1663"/>
      <c r="J3100" s="1663"/>
      <c r="K3100" s="1663"/>
      <c r="L3100" s="1663"/>
      <c r="M3100" s="1663"/>
      <c r="N3100" s="1663"/>
      <c r="O3100" s="1663"/>
      <c r="P3100" s="1663"/>
      <c r="Q3100" s="1663"/>
      <c r="R3100" s="1663"/>
      <c r="S3100" s="1663"/>
      <c r="T3100" s="1663"/>
      <c r="U3100" s="1663"/>
      <c r="V3100" s="1663"/>
      <c r="W3100" s="1663"/>
      <c r="X3100" s="1663"/>
      <c r="Y3100" s="1663"/>
      <c r="Z3100" s="1663"/>
      <c r="AA3100" s="1663"/>
      <c r="AB3100" s="1663"/>
      <c r="AC3100" s="1663"/>
      <c r="AD3100" s="1663"/>
      <c r="AE3100" s="1663"/>
      <c r="AF3100" s="1663"/>
      <c r="AG3100" s="1663"/>
      <c r="ALK3100" s="36"/>
    </row>
    <row r="3101" spans="1:999" ht="67.5" hidden="1" customHeight="1" x14ac:dyDescent="0.2">
      <c r="A3101" s="1701" t="s">
        <v>1306</v>
      </c>
      <c r="B3101" s="1701"/>
      <c r="C3101" s="1701"/>
      <c r="D3101" s="1701"/>
      <c r="E3101" s="1701"/>
      <c r="F3101" s="1701"/>
      <c r="G3101" s="1701"/>
      <c r="H3101" s="1701"/>
      <c r="I3101" s="1701"/>
      <c r="J3101" s="1701"/>
      <c r="K3101" s="1701"/>
      <c r="L3101" s="1701"/>
      <c r="M3101" s="1701"/>
      <c r="N3101" s="1701"/>
      <c r="O3101" s="1701"/>
      <c r="P3101" s="1701"/>
      <c r="Q3101" s="1701"/>
      <c r="R3101" s="1701"/>
      <c r="S3101" s="1701"/>
      <c r="T3101" s="1701"/>
      <c r="U3101" s="1701"/>
      <c r="V3101" s="1701"/>
      <c r="W3101" s="1701"/>
      <c r="X3101" s="1701"/>
      <c r="Y3101" s="1701"/>
      <c r="Z3101" s="1701"/>
      <c r="AA3101" s="1701"/>
      <c r="AB3101" s="1701"/>
      <c r="AC3101" s="1701"/>
      <c r="AD3101" s="1701"/>
      <c r="AE3101" s="1701"/>
      <c r="AF3101" s="1701"/>
      <c r="AG3101" s="1701"/>
      <c r="ALK3101" s="36"/>
    </row>
    <row r="3102" spans="1:999" s="28" customFormat="1" ht="74.25" hidden="1" customHeight="1" x14ac:dyDescent="0.2">
      <c r="A3102" s="73" t="s">
        <v>299</v>
      </c>
      <c r="B3102" s="73" t="s">
        <v>300</v>
      </c>
      <c r="C3102" s="1702" t="s">
        <v>301</v>
      </c>
      <c r="D3102" s="1702"/>
      <c r="E3102" s="74" t="s">
        <v>302</v>
      </c>
      <c r="F3102" s="75" t="s">
        <v>303</v>
      </c>
      <c r="G3102" s="1702" t="s">
        <v>1</v>
      </c>
      <c r="H3102" s="1702"/>
      <c r="I3102" s="1665" t="s">
        <v>304</v>
      </c>
      <c r="J3102" s="1666"/>
      <c r="K3102" s="1666"/>
      <c r="L3102" s="1666"/>
      <c r="M3102" s="1666"/>
      <c r="N3102" s="1666"/>
      <c r="O3102" s="1666"/>
      <c r="P3102" s="1666"/>
      <c r="Q3102" s="1667"/>
      <c r="R3102" s="1665" t="s">
        <v>4</v>
      </c>
      <c r="S3102" s="1666"/>
      <c r="T3102" s="1667"/>
      <c r="U3102" s="1684" t="s">
        <v>1964</v>
      </c>
      <c r="V3102" s="1685"/>
      <c r="W3102" s="1686"/>
      <c r="X3102" s="1665" t="s">
        <v>1367</v>
      </c>
      <c r="Y3102" s="1667"/>
      <c r="Z3102" s="1678" t="s">
        <v>105</v>
      </c>
      <c r="AA3102" s="1679"/>
      <c r="AB3102" s="1679"/>
      <c r="AC3102" s="1680"/>
      <c r="AD3102" s="1678" t="s">
        <v>106</v>
      </c>
      <c r="AE3102" s="1679"/>
      <c r="AF3102" s="1679"/>
      <c r="AG3102" s="1680"/>
    </row>
    <row r="3103" spans="1:999" s="29" customFormat="1" ht="14.25" hidden="1" customHeight="1" x14ac:dyDescent="0.2">
      <c r="A3103" s="76"/>
      <c r="B3103" s="77"/>
      <c r="C3103" s="1548"/>
      <c r="D3103" s="1548"/>
      <c r="E3103" s="78"/>
      <c r="F3103" s="79"/>
      <c r="G3103" s="1549">
        <v>463</v>
      </c>
      <c r="H3103" s="1549"/>
      <c r="I3103" s="1613" t="s">
        <v>455</v>
      </c>
      <c r="J3103" s="1614"/>
      <c r="K3103" s="1614"/>
      <c r="L3103" s="1614"/>
      <c r="M3103" s="1614"/>
      <c r="N3103" s="1614"/>
      <c r="O3103" s="1614"/>
      <c r="P3103" s="1614"/>
      <c r="Q3103" s="1615"/>
      <c r="R3103" s="1613"/>
      <c r="S3103" s="1614"/>
      <c r="T3103" s="1615"/>
      <c r="U3103" s="1677"/>
      <c r="V3103" s="1672"/>
      <c r="W3103" s="1673"/>
      <c r="X3103" s="1677"/>
      <c r="Y3103" s="1673"/>
      <c r="Z3103" s="1674"/>
      <c r="AA3103" s="1675"/>
      <c r="AB3103" s="1675"/>
      <c r="AC3103" s="1676"/>
      <c r="AD3103" s="1677"/>
      <c r="AE3103" s="1672"/>
      <c r="AF3103" s="1672"/>
      <c r="AG3103" s="1673"/>
    </row>
    <row r="3104" spans="1:999" s="29" customFormat="1" ht="14.25" hidden="1" customHeight="1" x14ac:dyDescent="0.2">
      <c r="A3104" s="80"/>
      <c r="B3104" s="81"/>
      <c r="C3104" s="1597" t="s">
        <v>435</v>
      </c>
      <c r="D3104" s="1597"/>
      <c r="E3104" s="82"/>
      <c r="F3104" s="83"/>
      <c r="G3104" s="1598"/>
      <c r="H3104" s="1598"/>
      <c r="I3104" s="1610" t="s">
        <v>436</v>
      </c>
      <c r="J3104" s="1611"/>
      <c r="K3104" s="1611"/>
      <c r="L3104" s="1611"/>
      <c r="M3104" s="1611"/>
      <c r="N3104" s="1611"/>
      <c r="O3104" s="1611"/>
      <c r="P3104" s="1611"/>
      <c r="Q3104" s="1612"/>
      <c r="R3104" s="1610"/>
      <c r="S3104" s="1611"/>
      <c r="T3104" s="1612"/>
      <c r="U3104" s="1606"/>
      <c r="V3104" s="1601"/>
      <c r="W3104" s="1602"/>
      <c r="X3104" s="1606"/>
      <c r="Y3104" s="1602"/>
      <c r="Z3104" s="1603"/>
      <c r="AA3104" s="1604"/>
      <c r="AB3104" s="1604"/>
      <c r="AC3104" s="1605"/>
      <c r="AD3104" s="1606"/>
      <c r="AE3104" s="1601"/>
      <c r="AF3104" s="1601"/>
      <c r="AG3104" s="1602"/>
    </row>
    <row r="3105" spans="1:33" s="29" customFormat="1" ht="14.25" hidden="1" customHeight="1" x14ac:dyDescent="0.2">
      <c r="A3105" s="84"/>
      <c r="B3105" s="85"/>
      <c r="C3105" s="1565" t="s">
        <v>437</v>
      </c>
      <c r="D3105" s="1565"/>
      <c r="E3105" s="86"/>
      <c r="F3105" s="42"/>
      <c r="G3105" s="1566"/>
      <c r="H3105" s="1566"/>
      <c r="I3105" s="958" t="s">
        <v>438</v>
      </c>
      <c r="J3105" s="959"/>
      <c r="K3105" s="959"/>
      <c r="L3105" s="959"/>
      <c r="M3105" s="959"/>
      <c r="N3105" s="959"/>
      <c r="O3105" s="959"/>
      <c r="P3105" s="959"/>
      <c r="Q3105" s="960"/>
      <c r="R3105" s="958"/>
      <c r="S3105" s="959"/>
      <c r="T3105" s="960"/>
      <c r="U3105" s="854"/>
      <c r="V3105" s="855"/>
      <c r="W3105" s="856"/>
      <c r="X3105" s="854"/>
      <c r="Y3105" s="856"/>
      <c r="Z3105" s="851"/>
      <c r="AA3105" s="852"/>
      <c r="AB3105" s="852"/>
      <c r="AC3105" s="853"/>
      <c r="AD3105" s="854"/>
      <c r="AE3105" s="855"/>
      <c r="AF3105" s="855"/>
      <c r="AG3105" s="856"/>
    </row>
    <row r="3106" spans="1:33" s="29" customFormat="1" ht="14.25" hidden="1" customHeight="1" x14ac:dyDescent="0.2">
      <c r="A3106" s="84"/>
      <c r="B3106" s="85"/>
      <c r="C3106" s="1578"/>
      <c r="D3106" s="1578"/>
      <c r="E3106" s="53">
        <v>912</v>
      </c>
      <c r="F3106" s="42"/>
      <c r="G3106" s="972"/>
      <c r="H3106" s="972"/>
      <c r="I3106" s="961" t="s">
        <v>439</v>
      </c>
      <c r="J3106" s="962"/>
      <c r="K3106" s="962"/>
      <c r="L3106" s="962"/>
      <c r="M3106" s="962"/>
      <c r="N3106" s="962"/>
      <c r="O3106" s="962"/>
      <c r="P3106" s="962"/>
      <c r="Q3106" s="963"/>
      <c r="R3106" s="961"/>
      <c r="S3106" s="962"/>
      <c r="T3106" s="963"/>
      <c r="U3106" s="854"/>
      <c r="V3106" s="855"/>
      <c r="W3106" s="856"/>
      <c r="X3106" s="854"/>
      <c r="Y3106" s="856"/>
      <c r="Z3106" s="851"/>
      <c r="AA3106" s="852"/>
      <c r="AB3106" s="852"/>
      <c r="AC3106" s="853"/>
      <c r="AD3106" s="854"/>
      <c r="AE3106" s="855"/>
      <c r="AF3106" s="855"/>
      <c r="AG3106" s="856"/>
    </row>
    <row r="3107" spans="1:33" s="29" customFormat="1" ht="14.25" hidden="1" customHeight="1" x14ac:dyDescent="0.2">
      <c r="A3107" s="84"/>
      <c r="B3107" s="103"/>
      <c r="C3107" s="971"/>
      <c r="D3107" s="971"/>
      <c r="E3107" s="53"/>
      <c r="F3107" s="42"/>
      <c r="G3107" s="972"/>
      <c r="H3107" s="972"/>
      <c r="I3107" s="961" t="s">
        <v>441</v>
      </c>
      <c r="J3107" s="962"/>
      <c r="K3107" s="962"/>
      <c r="L3107" s="962"/>
      <c r="M3107" s="962"/>
      <c r="N3107" s="962"/>
      <c r="O3107" s="962"/>
      <c r="P3107" s="962"/>
      <c r="Q3107" s="963"/>
      <c r="R3107" s="1657">
        <v>700000</v>
      </c>
      <c r="S3107" s="1658"/>
      <c r="T3107" s="1659"/>
      <c r="U3107" s="1657">
        <v>631249.29</v>
      </c>
      <c r="V3107" s="1658"/>
      <c r="W3107" s="1659"/>
      <c r="X3107" s="1696">
        <f>(U3107/R3107)-1</f>
        <v>-9.8215299999999894E-2</v>
      </c>
      <c r="Y3107" s="1400"/>
      <c r="Z3107" s="851"/>
      <c r="AA3107" s="852"/>
      <c r="AB3107" s="852"/>
      <c r="AC3107" s="853"/>
      <c r="AD3107" s="854">
        <f t="shared" ref="AD3107:AD3116" si="221">U3107+AA3107</f>
        <v>631249.29</v>
      </c>
      <c r="AE3107" s="855"/>
      <c r="AF3107" s="855"/>
      <c r="AG3107" s="856"/>
    </row>
    <row r="3108" spans="1:33" s="29" customFormat="1" ht="14.25" hidden="1" customHeight="1" x14ac:dyDescent="0.2">
      <c r="A3108" s="84"/>
      <c r="B3108" s="103"/>
      <c r="C3108" s="971"/>
      <c r="D3108" s="971"/>
      <c r="E3108" s="53"/>
      <c r="F3108" s="42"/>
      <c r="G3108" s="972"/>
      <c r="H3108" s="972"/>
      <c r="I3108" s="961" t="s">
        <v>442</v>
      </c>
      <c r="J3108" s="962"/>
      <c r="K3108" s="962"/>
      <c r="L3108" s="962"/>
      <c r="M3108" s="962"/>
      <c r="N3108" s="962"/>
      <c r="O3108" s="962"/>
      <c r="P3108" s="962"/>
      <c r="Q3108" s="963"/>
      <c r="R3108" s="1657">
        <v>9300000</v>
      </c>
      <c r="S3108" s="1658"/>
      <c r="T3108" s="1659"/>
      <c r="U3108" s="1657">
        <v>9080727.4600000009</v>
      </c>
      <c r="V3108" s="1658"/>
      <c r="W3108" s="1659"/>
      <c r="X3108" s="1697">
        <f t="shared" ref="X3108:X3116" si="222">(U3108/R3108)-1</f>
        <v>-2.3577692473118139E-2</v>
      </c>
      <c r="Y3108" s="1698"/>
      <c r="Z3108" s="851"/>
      <c r="AA3108" s="852"/>
      <c r="AB3108" s="852"/>
      <c r="AC3108" s="853"/>
      <c r="AD3108" s="854">
        <f t="shared" si="221"/>
        <v>9080727.4600000009</v>
      </c>
      <c r="AE3108" s="855"/>
      <c r="AF3108" s="855"/>
      <c r="AG3108" s="856"/>
    </row>
    <row r="3109" spans="1:33" s="29" customFormat="1" ht="14.25" hidden="1" customHeight="1" x14ac:dyDescent="0.2">
      <c r="A3109" s="84"/>
      <c r="B3109" s="103"/>
      <c r="C3109" s="971"/>
      <c r="D3109" s="971"/>
      <c r="E3109" s="53"/>
      <c r="F3109" s="42"/>
      <c r="G3109" s="972"/>
      <c r="H3109" s="972"/>
      <c r="I3109" s="961" t="s">
        <v>443</v>
      </c>
      <c r="J3109" s="962"/>
      <c r="K3109" s="962"/>
      <c r="L3109" s="962"/>
      <c r="M3109" s="962"/>
      <c r="N3109" s="962"/>
      <c r="O3109" s="962"/>
      <c r="P3109" s="962"/>
      <c r="Q3109" s="963"/>
      <c r="R3109" s="1657">
        <v>2900000</v>
      </c>
      <c r="S3109" s="1658"/>
      <c r="T3109" s="1659"/>
      <c r="U3109" s="1657">
        <v>2608408.33</v>
      </c>
      <c r="V3109" s="1658"/>
      <c r="W3109" s="1659"/>
      <c r="X3109" s="1697">
        <f t="shared" si="222"/>
        <v>-0.10054885172413786</v>
      </c>
      <c r="Y3109" s="1698"/>
      <c r="Z3109" s="851"/>
      <c r="AA3109" s="852"/>
      <c r="AB3109" s="852"/>
      <c r="AC3109" s="853"/>
      <c r="AD3109" s="854">
        <f t="shared" si="221"/>
        <v>2608408.33</v>
      </c>
      <c r="AE3109" s="855"/>
      <c r="AF3109" s="855"/>
      <c r="AG3109" s="856"/>
    </row>
    <row r="3110" spans="1:33" s="29" customFormat="1" ht="14.25" hidden="1" customHeight="1" x14ac:dyDescent="0.2">
      <c r="A3110" s="84"/>
      <c r="B3110" s="104"/>
      <c r="C3110" s="971"/>
      <c r="D3110" s="971"/>
      <c r="E3110" s="53"/>
      <c r="F3110" s="42"/>
      <c r="G3110" s="972"/>
      <c r="H3110" s="972"/>
      <c r="I3110" s="961" t="s">
        <v>444</v>
      </c>
      <c r="J3110" s="962"/>
      <c r="K3110" s="962"/>
      <c r="L3110" s="962"/>
      <c r="M3110" s="962"/>
      <c r="N3110" s="962"/>
      <c r="O3110" s="962"/>
      <c r="P3110" s="962"/>
      <c r="Q3110" s="963"/>
      <c r="R3110" s="1657">
        <v>12060000</v>
      </c>
      <c r="S3110" s="1658"/>
      <c r="T3110" s="1659"/>
      <c r="U3110" s="1657">
        <v>9831322.0800000001</v>
      </c>
      <c r="V3110" s="1658"/>
      <c r="W3110" s="1659"/>
      <c r="X3110" s="1697">
        <f t="shared" si="222"/>
        <v>-0.18479916417910447</v>
      </c>
      <c r="Y3110" s="1698"/>
      <c r="Z3110" s="851"/>
      <c r="AA3110" s="852"/>
      <c r="AB3110" s="852"/>
      <c r="AC3110" s="853"/>
      <c r="AD3110" s="854">
        <f t="shared" si="221"/>
        <v>9831322.0800000001</v>
      </c>
      <c r="AE3110" s="855"/>
      <c r="AF3110" s="855"/>
      <c r="AG3110" s="856"/>
    </row>
    <row r="3111" spans="1:33" s="29" customFormat="1" ht="14.25" hidden="1" customHeight="1" x14ac:dyDescent="0.2">
      <c r="A3111" s="84"/>
      <c r="B3111" s="104"/>
      <c r="C3111" s="971"/>
      <c r="D3111" s="971"/>
      <c r="E3111" s="53"/>
      <c r="F3111" s="42"/>
      <c r="G3111" s="972"/>
      <c r="H3111" s="972"/>
      <c r="I3111" s="961" t="s">
        <v>445</v>
      </c>
      <c r="J3111" s="962"/>
      <c r="K3111" s="962"/>
      <c r="L3111" s="962"/>
      <c r="M3111" s="962"/>
      <c r="N3111" s="962"/>
      <c r="O3111" s="962"/>
      <c r="P3111" s="962"/>
      <c r="Q3111" s="963"/>
      <c r="R3111" s="1657">
        <v>900000</v>
      </c>
      <c r="S3111" s="1658"/>
      <c r="T3111" s="1659"/>
      <c r="U3111" s="1657">
        <v>616560</v>
      </c>
      <c r="V3111" s="1658"/>
      <c r="W3111" s="1659"/>
      <c r="X3111" s="1697">
        <f t="shared" si="222"/>
        <v>-0.31493333333333329</v>
      </c>
      <c r="Y3111" s="1698"/>
      <c r="Z3111" s="851"/>
      <c r="AA3111" s="852"/>
      <c r="AB3111" s="852"/>
      <c r="AC3111" s="853"/>
      <c r="AD3111" s="854">
        <f t="shared" si="221"/>
        <v>616560</v>
      </c>
      <c r="AE3111" s="855"/>
      <c r="AF3111" s="855"/>
      <c r="AG3111" s="856"/>
    </row>
    <row r="3112" spans="1:33" s="29" customFormat="1" ht="14.25" hidden="1" customHeight="1" x14ac:dyDescent="0.2">
      <c r="A3112" s="84"/>
      <c r="B3112" s="104"/>
      <c r="C3112" s="971"/>
      <c r="D3112" s="971"/>
      <c r="E3112" s="53"/>
      <c r="F3112" s="42"/>
      <c r="G3112" s="972"/>
      <c r="H3112" s="972"/>
      <c r="I3112" s="961" t="s">
        <v>446</v>
      </c>
      <c r="J3112" s="962"/>
      <c r="K3112" s="962"/>
      <c r="L3112" s="962"/>
      <c r="M3112" s="962"/>
      <c r="N3112" s="962"/>
      <c r="O3112" s="962"/>
      <c r="P3112" s="962"/>
      <c r="Q3112" s="963"/>
      <c r="R3112" s="1657">
        <v>2225000</v>
      </c>
      <c r="S3112" s="1658"/>
      <c r="T3112" s="1659"/>
      <c r="U3112" s="1657">
        <v>1690946.92</v>
      </c>
      <c r="V3112" s="1658"/>
      <c r="W3112" s="1659"/>
      <c r="X3112" s="1697">
        <f t="shared" si="222"/>
        <v>-0.24002385617977529</v>
      </c>
      <c r="Y3112" s="1698"/>
      <c r="Z3112" s="851"/>
      <c r="AA3112" s="852"/>
      <c r="AB3112" s="852"/>
      <c r="AC3112" s="853"/>
      <c r="AD3112" s="854">
        <f t="shared" si="221"/>
        <v>1690946.92</v>
      </c>
      <c r="AE3112" s="855"/>
      <c r="AF3112" s="855"/>
      <c r="AG3112" s="856"/>
    </row>
    <row r="3113" spans="1:33" s="29" customFormat="1" ht="14.25" hidden="1" customHeight="1" x14ac:dyDescent="0.2">
      <c r="A3113" s="84"/>
      <c r="B3113" s="104"/>
      <c r="C3113" s="971"/>
      <c r="D3113" s="971"/>
      <c r="E3113" s="53"/>
      <c r="F3113" s="42"/>
      <c r="G3113" s="972"/>
      <c r="H3113" s="972"/>
      <c r="I3113" s="961" t="s">
        <v>447</v>
      </c>
      <c r="J3113" s="962"/>
      <c r="K3113" s="962"/>
      <c r="L3113" s="962"/>
      <c r="M3113" s="962"/>
      <c r="N3113" s="962"/>
      <c r="O3113" s="962"/>
      <c r="P3113" s="962"/>
      <c r="Q3113" s="963"/>
      <c r="R3113" s="1657">
        <v>500000</v>
      </c>
      <c r="S3113" s="1658"/>
      <c r="T3113" s="1659"/>
      <c r="U3113" s="1657">
        <v>379229.22</v>
      </c>
      <c r="V3113" s="1658"/>
      <c r="W3113" s="1659"/>
      <c r="X3113" s="1697">
        <f t="shared" si="222"/>
        <v>-0.24154156000000004</v>
      </c>
      <c r="Y3113" s="1698"/>
      <c r="Z3113" s="851"/>
      <c r="AA3113" s="852"/>
      <c r="AB3113" s="852"/>
      <c r="AC3113" s="853"/>
      <c r="AD3113" s="854">
        <f t="shared" si="221"/>
        <v>379229.22</v>
      </c>
      <c r="AE3113" s="855"/>
      <c r="AF3113" s="855"/>
      <c r="AG3113" s="856"/>
    </row>
    <row r="3114" spans="1:33" s="29" customFormat="1" ht="14.25" hidden="1" customHeight="1" x14ac:dyDescent="0.2">
      <c r="A3114" s="84"/>
      <c r="B3114" s="104"/>
      <c r="C3114" s="971"/>
      <c r="D3114" s="971"/>
      <c r="E3114" s="53"/>
      <c r="F3114" s="42"/>
      <c r="G3114" s="972"/>
      <c r="H3114" s="972"/>
      <c r="I3114" s="961" t="s">
        <v>448</v>
      </c>
      <c r="J3114" s="962"/>
      <c r="K3114" s="962"/>
      <c r="L3114" s="962"/>
      <c r="M3114" s="962"/>
      <c r="N3114" s="962"/>
      <c r="O3114" s="962"/>
      <c r="P3114" s="962"/>
      <c r="Q3114" s="963"/>
      <c r="R3114" s="1657">
        <v>3300000</v>
      </c>
      <c r="S3114" s="1658"/>
      <c r="T3114" s="1659"/>
      <c r="U3114" s="1657">
        <v>1812680</v>
      </c>
      <c r="V3114" s="1658"/>
      <c r="W3114" s="1659"/>
      <c r="X3114" s="1697">
        <f t="shared" si="222"/>
        <v>-0.45070303030303027</v>
      </c>
      <c r="Y3114" s="1698"/>
      <c r="Z3114" s="851"/>
      <c r="AA3114" s="852"/>
      <c r="AB3114" s="852"/>
      <c r="AC3114" s="853"/>
      <c r="AD3114" s="854">
        <f t="shared" si="221"/>
        <v>1812680</v>
      </c>
      <c r="AE3114" s="855"/>
      <c r="AF3114" s="855"/>
      <c r="AG3114" s="856"/>
    </row>
    <row r="3115" spans="1:33" s="29" customFormat="1" ht="14.25" hidden="1" customHeight="1" x14ac:dyDescent="0.2">
      <c r="A3115" s="84"/>
      <c r="B3115" s="104"/>
      <c r="C3115" s="971"/>
      <c r="D3115" s="971"/>
      <c r="E3115" s="53"/>
      <c r="F3115" s="42"/>
      <c r="G3115" s="972"/>
      <c r="H3115" s="972"/>
      <c r="I3115" s="961" t="s">
        <v>449</v>
      </c>
      <c r="J3115" s="962"/>
      <c r="K3115" s="962"/>
      <c r="L3115" s="962"/>
      <c r="M3115" s="962"/>
      <c r="N3115" s="962"/>
      <c r="O3115" s="962"/>
      <c r="P3115" s="962"/>
      <c r="Q3115" s="963"/>
      <c r="R3115" s="1657">
        <v>1350000</v>
      </c>
      <c r="S3115" s="1658"/>
      <c r="T3115" s="1659"/>
      <c r="U3115" s="1657">
        <v>1023141.13</v>
      </c>
      <c r="V3115" s="1658"/>
      <c r="W3115" s="1659"/>
      <c r="X3115" s="1697">
        <f t="shared" si="222"/>
        <v>-0.24211768148148149</v>
      </c>
      <c r="Y3115" s="1698"/>
      <c r="Z3115" s="851"/>
      <c r="AA3115" s="852"/>
      <c r="AB3115" s="852"/>
      <c r="AC3115" s="853"/>
      <c r="AD3115" s="854">
        <f t="shared" si="221"/>
        <v>1023141.13</v>
      </c>
      <c r="AE3115" s="855"/>
      <c r="AF3115" s="855"/>
      <c r="AG3115" s="856"/>
    </row>
    <row r="3116" spans="1:33" s="29" customFormat="1" ht="14.25" hidden="1" customHeight="1" x14ac:dyDescent="0.2">
      <c r="A3116" s="84"/>
      <c r="B3116" s="104"/>
      <c r="C3116" s="979"/>
      <c r="D3116" s="979"/>
      <c r="E3116" s="53"/>
      <c r="F3116" s="42"/>
      <c r="G3116" s="972"/>
      <c r="H3116" s="972"/>
      <c r="I3116" s="961" t="s">
        <v>452</v>
      </c>
      <c r="J3116" s="962"/>
      <c r="K3116" s="962"/>
      <c r="L3116" s="962"/>
      <c r="M3116" s="962"/>
      <c r="N3116" s="962"/>
      <c r="O3116" s="962"/>
      <c r="P3116" s="962"/>
      <c r="Q3116" s="963"/>
      <c r="R3116" s="1657">
        <v>700000</v>
      </c>
      <c r="S3116" s="1658"/>
      <c r="T3116" s="1659"/>
      <c r="U3116" s="1657">
        <v>623940.26</v>
      </c>
      <c r="V3116" s="1658"/>
      <c r="W3116" s="1659"/>
      <c r="X3116" s="1697">
        <f t="shared" si="222"/>
        <v>-0.10865677142857144</v>
      </c>
      <c r="Y3116" s="1698"/>
      <c r="Z3116" s="851"/>
      <c r="AA3116" s="852"/>
      <c r="AB3116" s="852"/>
      <c r="AC3116" s="853"/>
      <c r="AD3116" s="854">
        <f t="shared" si="221"/>
        <v>623940.26</v>
      </c>
      <c r="AE3116" s="855"/>
      <c r="AF3116" s="855"/>
      <c r="AG3116" s="856"/>
    </row>
    <row r="3117" spans="1:33" s="29" customFormat="1" ht="14.25" hidden="1" customHeight="1" x14ac:dyDescent="0.2">
      <c r="A3117" s="84"/>
      <c r="B3117" s="104"/>
      <c r="C3117" s="971"/>
      <c r="D3117" s="971"/>
      <c r="E3117" s="53"/>
      <c r="F3117" s="42"/>
      <c r="G3117" s="972"/>
      <c r="H3117" s="972"/>
      <c r="I3117" s="961" t="s">
        <v>685</v>
      </c>
      <c r="J3117" s="962"/>
      <c r="K3117" s="962"/>
      <c r="L3117" s="962"/>
      <c r="M3117" s="962"/>
      <c r="N3117" s="962"/>
      <c r="O3117" s="962"/>
      <c r="P3117" s="962"/>
      <c r="Q3117" s="963"/>
      <c r="R3117" s="1657"/>
      <c r="S3117" s="1658"/>
      <c r="T3117" s="1659"/>
      <c r="U3117" s="1657"/>
      <c r="V3117" s="1658"/>
      <c r="W3117" s="1659"/>
      <c r="X3117" s="854"/>
      <c r="Y3117" s="856"/>
      <c r="Z3117" s="851"/>
      <c r="AA3117" s="852"/>
      <c r="AB3117" s="852"/>
      <c r="AC3117" s="853"/>
      <c r="AD3117" s="854"/>
      <c r="AE3117" s="855"/>
      <c r="AF3117" s="855"/>
      <c r="AG3117" s="856"/>
    </row>
    <row r="3118" spans="1:33" s="29" customFormat="1" ht="14.25" hidden="1" customHeight="1" x14ac:dyDescent="0.2">
      <c r="A3118" s="84"/>
      <c r="B3118" s="104"/>
      <c r="C3118" s="971"/>
      <c r="D3118" s="971"/>
      <c r="E3118" s="53"/>
      <c r="F3118" s="42"/>
      <c r="G3118" s="981" t="s">
        <v>313</v>
      </c>
      <c r="H3118" s="981"/>
      <c r="I3118" s="961" t="s">
        <v>314</v>
      </c>
      <c r="J3118" s="962"/>
      <c r="K3118" s="962"/>
      <c r="L3118" s="962"/>
      <c r="M3118" s="962"/>
      <c r="N3118" s="962"/>
      <c r="O3118" s="962"/>
      <c r="P3118" s="962"/>
      <c r="Q3118" s="963"/>
      <c r="R3118" s="1657">
        <f>SUM(R3107:R3117)</f>
        <v>33935000</v>
      </c>
      <c r="S3118" s="1658"/>
      <c r="T3118" s="1659"/>
      <c r="U3118" s="1657">
        <f>SUM(U3107:U3117)</f>
        <v>28298204.689999998</v>
      </c>
      <c r="V3118" s="1658"/>
      <c r="W3118" s="1659"/>
      <c r="X3118" s="851">
        <f t="shared" ref="X3118:X3119" si="223">(U3118/R3118)-1</f>
        <v>-0.16610565227641083</v>
      </c>
      <c r="Y3118" s="853"/>
      <c r="Z3118" s="851"/>
      <c r="AA3118" s="852"/>
      <c r="AB3118" s="852"/>
      <c r="AC3118" s="853"/>
      <c r="AD3118" s="854">
        <f>U3118+AA3118</f>
        <v>28298204.689999998</v>
      </c>
      <c r="AE3118" s="855"/>
      <c r="AF3118" s="855"/>
      <c r="AG3118" s="856"/>
    </row>
    <row r="3119" spans="1:33" s="29" customFormat="1" ht="14.25" hidden="1" customHeight="1" x14ac:dyDescent="0.2">
      <c r="A3119" s="84"/>
      <c r="B3119" s="104"/>
      <c r="C3119" s="971"/>
      <c r="D3119" s="971"/>
      <c r="E3119" s="53"/>
      <c r="F3119" s="42"/>
      <c r="G3119" s="981"/>
      <c r="H3119" s="981"/>
      <c r="I3119" s="958" t="s">
        <v>684</v>
      </c>
      <c r="J3119" s="959"/>
      <c r="K3119" s="959"/>
      <c r="L3119" s="959"/>
      <c r="M3119" s="959"/>
      <c r="N3119" s="959"/>
      <c r="O3119" s="959"/>
      <c r="P3119" s="959"/>
      <c r="Q3119" s="960"/>
      <c r="R3119" s="1660">
        <f>SUM(R3118)</f>
        <v>33935000</v>
      </c>
      <c r="S3119" s="1661"/>
      <c r="T3119" s="1662"/>
      <c r="U3119" s="1660">
        <f>SUM(U3118)</f>
        <v>28298204.689999998</v>
      </c>
      <c r="V3119" s="1661"/>
      <c r="W3119" s="1662"/>
      <c r="X3119" s="1547">
        <f t="shared" si="223"/>
        <v>-0.16610565227641083</v>
      </c>
      <c r="Y3119" s="975"/>
      <c r="Z3119" s="1547"/>
      <c r="AA3119" s="974"/>
      <c r="AB3119" s="974"/>
      <c r="AC3119" s="975"/>
      <c r="AD3119" s="860">
        <f>U3119+AA3119</f>
        <v>28298204.689999998</v>
      </c>
      <c r="AE3119" s="861"/>
      <c r="AF3119" s="861"/>
      <c r="AG3119" s="862"/>
    </row>
    <row r="3120" spans="1:33" s="29" customFormat="1" ht="14.25" hidden="1" customHeight="1" x14ac:dyDescent="0.2">
      <c r="A3120" s="84"/>
      <c r="B3120" s="104"/>
      <c r="C3120" s="971"/>
      <c r="D3120" s="971"/>
      <c r="E3120" s="53"/>
      <c r="F3120" s="42"/>
      <c r="G3120" s="1574"/>
      <c r="H3120" s="1574"/>
      <c r="I3120" s="958"/>
      <c r="J3120" s="959"/>
      <c r="K3120" s="959"/>
      <c r="L3120" s="959"/>
      <c r="M3120" s="959"/>
      <c r="N3120" s="959"/>
      <c r="O3120" s="959"/>
      <c r="P3120" s="959"/>
      <c r="Q3120" s="960"/>
      <c r="R3120" s="958"/>
      <c r="S3120" s="959"/>
      <c r="T3120" s="960"/>
      <c r="U3120" s="860"/>
      <c r="V3120" s="861"/>
      <c r="W3120" s="862"/>
      <c r="X3120" s="860"/>
      <c r="Y3120" s="862"/>
      <c r="Z3120" s="851"/>
      <c r="AA3120" s="852"/>
      <c r="AB3120" s="852"/>
      <c r="AC3120" s="853"/>
      <c r="AD3120" s="860"/>
      <c r="AE3120" s="861"/>
      <c r="AF3120" s="861"/>
      <c r="AG3120" s="861"/>
    </row>
    <row r="3121" spans="1:33" s="29" customFormat="1" ht="14.25" hidden="1" customHeight="1" x14ac:dyDescent="0.2">
      <c r="A3121" s="76"/>
      <c r="B3121" s="77"/>
      <c r="C3121" s="1548"/>
      <c r="D3121" s="1548"/>
      <c r="E3121" s="78"/>
      <c r="F3121" s="79"/>
      <c r="G3121" s="1549">
        <v>463</v>
      </c>
      <c r="H3121" s="1549"/>
      <c r="I3121" s="1550" t="s">
        <v>456</v>
      </c>
      <c r="J3121" s="1551"/>
      <c r="K3121" s="1551"/>
      <c r="L3121" s="1551"/>
      <c r="M3121" s="1551"/>
      <c r="N3121" s="1551"/>
      <c r="O3121" s="1551"/>
      <c r="P3121" s="1551"/>
      <c r="Q3121" s="1552"/>
      <c r="R3121" s="1550"/>
      <c r="S3121" s="1551"/>
      <c r="T3121" s="1552"/>
      <c r="U3121" s="857"/>
      <c r="V3121" s="858"/>
      <c r="W3121" s="859"/>
      <c r="X3121" s="857"/>
      <c r="Y3121" s="859"/>
      <c r="Z3121" s="1575"/>
      <c r="AA3121" s="1576"/>
      <c r="AB3121" s="1576"/>
      <c r="AC3121" s="1577"/>
      <c r="AD3121" s="857"/>
      <c r="AE3121" s="858"/>
      <c r="AF3121" s="858"/>
      <c r="AG3121" s="859"/>
    </row>
    <row r="3122" spans="1:33" s="29" customFormat="1" ht="14.25" hidden="1" customHeight="1" x14ac:dyDescent="0.2">
      <c r="A3122" s="80"/>
      <c r="B3122" s="81"/>
      <c r="C3122" s="1597" t="s">
        <v>435</v>
      </c>
      <c r="D3122" s="1597"/>
      <c r="E3122" s="82"/>
      <c r="F3122" s="83"/>
      <c r="G3122" s="1598"/>
      <c r="H3122" s="1598"/>
      <c r="I3122" s="1610" t="s">
        <v>436</v>
      </c>
      <c r="J3122" s="1611"/>
      <c r="K3122" s="1611"/>
      <c r="L3122" s="1611"/>
      <c r="M3122" s="1611"/>
      <c r="N3122" s="1611"/>
      <c r="O3122" s="1611"/>
      <c r="P3122" s="1611"/>
      <c r="Q3122" s="1612"/>
      <c r="R3122" s="1610"/>
      <c r="S3122" s="1611"/>
      <c r="T3122" s="1612"/>
      <c r="U3122" s="1606"/>
      <c r="V3122" s="1601"/>
      <c r="W3122" s="1602"/>
      <c r="X3122" s="1606"/>
      <c r="Y3122" s="1602"/>
      <c r="Z3122" s="1603"/>
      <c r="AA3122" s="1604"/>
      <c r="AB3122" s="1604"/>
      <c r="AC3122" s="1605"/>
      <c r="AD3122" s="1606"/>
      <c r="AE3122" s="1601"/>
      <c r="AF3122" s="1601"/>
      <c r="AG3122" s="1602"/>
    </row>
    <row r="3123" spans="1:33" s="29" customFormat="1" ht="14.25" hidden="1" customHeight="1" x14ac:dyDescent="0.2">
      <c r="A3123" s="84"/>
      <c r="B3123" s="85"/>
      <c r="C3123" s="1565" t="s">
        <v>437</v>
      </c>
      <c r="D3123" s="1565"/>
      <c r="E3123" s="86"/>
      <c r="F3123" s="42"/>
      <c r="G3123" s="1566"/>
      <c r="H3123" s="1566"/>
      <c r="I3123" s="958" t="s">
        <v>438</v>
      </c>
      <c r="J3123" s="959"/>
      <c r="K3123" s="959"/>
      <c r="L3123" s="959"/>
      <c r="M3123" s="959"/>
      <c r="N3123" s="959"/>
      <c r="O3123" s="959"/>
      <c r="P3123" s="959"/>
      <c r="Q3123" s="960"/>
      <c r="R3123" s="958"/>
      <c r="S3123" s="959"/>
      <c r="T3123" s="960"/>
      <c r="U3123" s="854"/>
      <c r="V3123" s="855"/>
      <c r="W3123" s="856"/>
      <c r="X3123" s="854"/>
      <c r="Y3123" s="856"/>
      <c r="Z3123" s="851"/>
      <c r="AA3123" s="852"/>
      <c r="AB3123" s="852"/>
      <c r="AC3123" s="853"/>
      <c r="AD3123" s="854"/>
      <c r="AE3123" s="855"/>
      <c r="AF3123" s="855"/>
      <c r="AG3123" s="856"/>
    </row>
    <row r="3124" spans="1:33" s="29" customFormat="1" ht="14.25" hidden="1" customHeight="1" x14ac:dyDescent="0.2">
      <c r="A3124" s="84"/>
      <c r="B3124" s="85"/>
      <c r="C3124" s="1578"/>
      <c r="D3124" s="1578"/>
      <c r="E3124" s="53">
        <v>912</v>
      </c>
      <c r="F3124" s="42"/>
      <c r="G3124" s="972"/>
      <c r="H3124" s="972"/>
      <c r="I3124" s="961" t="s">
        <v>439</v>
      </c>
      <c r="J3124" s="962"/>
      <c r="K3124" s="962"/>
      <c r="L3124" s="962"/>
      <c r="M3124" s="962"/>
      <c r="N3124" s="962"/>
      <c r="O3124" s="962"/>
      <c r="P3124" s="962"/>
      <c r="Q3124" s="963"/>
      <c r="R3124" s="961"/>
      <c r="S3124" s="962"/>
      <c r="T3124" s="963"/>
      <c r="U3124" s="854"/>
      <c r="V3124" s="855"/>
      <c r="W3124" s="856"/>
      <c r="X3124" s="854"/>
      <c r="Y3124" s="856"/>
      <c r="Z3124" s="851"/>
      <c r="AA3124" s="852"/>
      <c r="AB3124" s="852"/>
      <c r="AC3124" s="853"/>
      <c r="AD3124" s="854"/>
      <c r="AE3124" s="855"/>
      <c r="AF3124" s="855"/>
      <c r="AG3124" s="856"/>
    </row>
    <row r="3125" spans="1:33" s="29" customFormat="1" ht="14.25" hidden="1" customHeight="1" x14ac:dyDescent="0.2">
      <c r="A3125" s="43"/>
      <c r="B3125" s="43"/>
      <c r="C3125" s="971"/>
      <c r="D3125" s="971"/>
      <c r="E3125" s="53"/>
      <c r="F3125" s="42"/>
      <c r="G3125" s="1574"/>
      <c r="H3125" s="1574"/>
      <c r="I3125" s="961" t="s">
        <v>441</v>
      </c>
      <c r="J3125" s="962"/>
      <c r="K3125" s="962"/>
      <c r="L3125" s="962"/>
      <c r="M3125" s="962"/>
      <c r="N3125" s="962"/>
      <c r="O3125" s="962"/>
      <c r="P3125" s="962"/>
      <c r="Q3125" s="963"/>
      <c r="R3125" s="1657">
        <v>910000</v>
      </c>
      <c r="S3125" s="1658"/>
      <c r="T3125" s="1659"/>
      <c r="U3125" s="1657">
        <v>629109.32999999996</v>
      </c>
      <c r="V3125" s="1658"/>
      <c r="W3125" s="1659"/>
      <c r="X3125" s="851">
        <f t="shared" ref="X3125:X3138" si="224">(U3125/R3125)-1</f>
        <v>-0.30867106593406601</v>
      </c>
      <c r="Y3125" s="853"/>
      <c r="Z3125" s="851"/>
      <c r="AA3125" s="852"/>
      <c r="AB3125" s="852"/>
      <c r="AC3125" s="853"/>
      <c r="AD3125" s="854">
        <f t="shared" ref="AD3125:AD3135" si="225">U3125+AA3125</f>
        <v>629109.32999999996</v>
      </c>
      <c r="AE3125" s="855"/>
      <c r="AF3125" s="855"/>
      <c r="AG3125" s="856"/>
    </row>
    <row r="3126" spans="1:33" s="29" customFormat="1" ht="14.25" hidden="1" customHeight="1" x14ac:dyDescent="0.2">
      <c r="A3126" s="43"/>
      <c r="B3126" s="43"/>
      <c r="C3126" s="971"/>
      <c r="D3126" s="971"/>
      <c r="E3126" s="53"/>
      <c r="F3126" s="42"/>
      <c r="G3126" s="1574"/>
      <c r="H3126" s="1574"/>
      <c r="I3126" s="961" t="s">
        <v>442</v>
      </c>
      <c r="J3126" s="962"/>
      <c r="K3126" s="962"/>
      <c r="L3126" s="962"/>
      <c r="M3126" s="962"/>
      <c r="N3126" s="962"/>
      <c r="O3126" s="962"/>
      <c r="P3126" s="962"/>
      <c r="Q3126" s="963"/>
      <c r="R3126" s="1657">
        <v>6388000</v>
      </c>
      <c r="S3126" s="1658"/>
      <c r="T3126" s="1659"/>
      <c r="U3126" s="1657">
        <v>6304259.1699999999</v>
      </c>
      <c r="V3126" s="1658"/>
      <c r="W3126" s="1659"/>
      <c r="X3126" s="851">
        <f t="shared" si="224"/>
        <v>-1.3109084220413236E-2</v>
      </c>
      <c r="Y3126" s="853"/>
      <c r="Z3126" s="851"/>
      <c r="AA3126" s="852"/>
      <c r="AB3126" s="852"/>
      <c r="AC3126" s="853"/>
      <c r="AD3126" s="854">
        <f t="shared" si="225"/>
        <v>6304259.1699999999</v>
      </c>
      <c r="AE3126" s="855"/>
      <c r="AF3126" s="855"/>
      <c r="AG3126" s="856"/>
    </row>
    <row r="3127" spans="1:33" s="29" customFormat="1" ht="14.25" hidden="1" customHeight="1" x14ac:dyDescent="0.2">
      <c r="A3127" s="43"/>
      <c r="B3127" s="43"/>
      <c r="C3127" s="971"/>
      <c r="D3127" s="971"/>
      <c r="E3127" s="53"/>
      <c r="F3127" s="42"/>
      <c r="G3127" s="1574"/>
      <c r="H3127" s="1574"/>
      <c r="I3127" s="961" t="s">
        <v>443</v>
      </c>
      <c r="J3127" s="962"/>
      <c r="K3127" s="962"/>
      <c r="L3127" s="962"/>
      <c r="M3127" s="962"/>
      <c r="N3127" s="962"/>
      <c r="O3127" s="962"/>
      <c r="P3127" s="962"/>
      <c r="Q3127" s="963"/>
      <c r="R3127" s="1657">
        <v>3010000</v>
      </c>
      <c r="S3127" s="1658"/>
      <c r="T3127" s="1659"/>
      <c r="U3127" s="1657">
        <v>2433685.7000000002</v>
      </c>
      <c r="V3127" s="1658"/>
      <c r="W3127" s="1659"/>
      <c r="X3127" s="851">
        <f t="shared" si="224"/>
        <v>-0.1914665448504983</v>
      </c>
      <c r="Y3127" s="853"/>
      <c r="Z3127" s="851"/>
      <c r="AA3127" s="852"/>
      <c r="AB3127" s="852"/>
      <c r="AC3127" s="853"/>
      <c r="AD3127" s="854">
        <f t="shared" si="225"/>
        <v>2433685.7000000002</v>
      </c>
      <c r="AE3127" s="855"/>
      <c r="AF3127" s="855"/>
      <c r="AG3127" s="856"/>
    </row>
    <row r="3128" spans="1:33" s="29" customFormat="1" ht="14.25" hidden="1" customHeight="1" x14ac:dyDescent="0.2">
      <c r="A3128" s="43"/>
      <c r="B3128" s="43"/>
      <c r="C3128" s="971"/>
      <c r="D3128" s="971"/>
      <c r="E3128" s="53"/>
      <c r="F3128" s="42"/>
      <c r="G3128" s="1574"/>
      <c r="H3128" s="1574"/>
      <c r="I3128" s="961" t="s">
        <v>444</v>
      </c>
      <c r="J3128" s="962"/>
      <c r="K3128" s="962"/>
      <c r="L3128" s="962"/>
      <c r="M3128" s="962"/>
      <c r="N3128" s="962"/>
      <c r="O3128" s="962"/>
      <c r="P3128" s="962"/>
      <c r="Q3128" s="963"/>
      <c r="R3128" s="1657">
        <v>6412000</v>
      </c>
      <c r="S3128" s="1658"/>
      <c r="T3128" s="1659"/>
      <c r="U3128" s="1657">
        <v>5985854.96</v>
      </c>
      <c r="V3128" s="1658"/>
      <c r="W3128" s="1659"/>
      <c r="X3128" s="851">
        <f t="shared" si="224"/>
        <v>-6.6460548970679989E-2</v>
      </c>
      <c r="Y3128" s="853"/>
      <c r="Z3128" s="851"/>
      <c r="AA3128" s="852"/>
      <c r="AB3128" s="852"/>
      <c r="AC3128" s="853"/>
      <c r="AD3128" s="854">
        <f t="shared" si="225"/>
        <v>5985854.96</v>
      </c>
      <c r="AE3128" s="855"/>
      <c r="AF3128" s="855"/>
      <c r="AG3128" s="856"/>
    </row>
    <row r="3129" spans="1:33" s="29" customFormat="1" ht="14.25" hidden="1" customHeight="1" x14ac:dyDescent="0.2">
      <c r="A3129" s="43"/>
      <c r="B3129" s="43"/>
      <c r="C3129" s="971"/>
      <c r="D3129" s="971"/>
      <c r="E3129" s="53"/>
      <c r="F3129" s="42"/>
      <c r="G3129" s="1574"/>
      <c r="H3129" s="1574"/>
      <c r="I3129" s="961" t="s">
        <v>445</v>
      </c>
      <c r="J3129" s="962"/>
      <c r="K3129" s="962"/>
      <c r="L3129" s="962"/>
      <c r="M3129" s="962"/>
      <c r="N3129" s="962"/>
      <c r="O3129" s="962"/>
      <c r="P3129" s="962"/>
      <c r="Q3129" s="963"/>
      <c r="R3129" s="1657">
        <v>100000</v>
      </c>
      <c r="S3129" s="1658"/>
      <c r="T3129" s="1659"/>
      <c r="U3129" s="1657">
        <v>46000</v>
      </c>
      <c r="V3129" s="1658"/>
      <c r="W3129" s="1659"/>
      <c r="X3129" s="851">
        <f t="shared" si="224"/>
        <v>-0.54</v>
      </c>
      <c r="Y3129" s="853"/>
      <c r="Z3129" s="851"/>
      <c r="AA3129" s="852"/>
      <c r="AB3129" s="852"/>
      <c r="AC3129" s="853"/>
      <c r="AD3129" s="854">
        <f t="shared" si="225"/>
        <v>46000</v>
      </c>
      <c r="AE3129" s="855"/>
      <c r="AF3129" s="855"/>
      <c r="AG3129" s="856"/>
    </row>
    <row r="3130" spans="1:33" s="29" customFormat="1" ht="14.25" hidden="1" customHeight="1" x14ac:dyDescent="0.2">
      <c r="A3130" s="43"/>
      <c r="B3130" s="43"/>
      <c r="C3130" s="971"/>
      <c r="D3130" s="971"/>
      <c r="E3130" s="53"/>
      <c r="F3130" s="42"/>
      <c r="G3130" s="1574"/>
      <c r="H3130" s="1574"/>
      <c r="I3130" s="961" t="s">
        <v>446</v>
      </c>
      <c r="J3130" s="962"/>
      <c r="K3130" s="962"/>
      <c r="L3130" s="962"/>
      <c r="M3130" s="962"/>
      <c r="N3130" s="962"/>
      <c r="O3130" s="962"/>
      <c r="P3130" s="962"/>
      <c r="Q3130" s="963"/>
      <c r="R3130" s="1657">
        <v>3000000</v>
      </c>
      <c r="S3130" s="1658"/>
      <c r="T3130" s="1659"/>
      <c r="U3130" s="1657">
        <v>2594930.33</v>
      </c>
      <c r="V3130" s="1658"/>
      <c r="W3130" s="1659"/>
      <c r="X3130" s="851">
        <f t="shared" si="224"/>
        <v>-0.13502322333333328</v>
      </c>
      <c r="Y3130" s="853"/>
      <c r="Z3130" s="851"/>
      <c r="AA3130" s="852"/>
      <c r="AB3130" s="852"/>
      <c r="AC3130" s="853"/>
      <c r="AD3130" s="854">
        <f t="shared" si="225"/>
        <v>2594930.33</v>
      </c>
      <c r="AE3130" s="855"/>
      <c r="AF3130" s="855"/>
      <c r="AG3130" s="856"/>
    </row>
    <row r="3131" spans="1:33" s="29" customFormat="1" ht="14.25" hidden="1" customHeight="1" x14ac:dyDescent="0.2">
      <c r="A3131" s="43"/>
      <c r="B3131" s="43"/>
      <c r="C3131" s="971"/>
      <c r="D3131" s="971"/>
      <c r="E3131" s="53"/>
      <c r="F3131" s="42"/>
      <c r="G3131" s="1574"/>
      <c r="H3131" s="1574"/>
      <c r="I3131" s="961" t="s">
        <v>447</v>
      </c>
      <c r="J3131" s="962"/>
      <c r="K3131" s="962"/>
      <c r="L3131" s="962"/>
      <c r="M3131" s="962"/>
      <c r="N3131" s="962"/>
      <c r="O3131" s="962"/>
      <c r="P3131" s="962"/>
      <c r="Q3131" s="963"/>
      <c r="R3131" s="1657">
        <v>200000</v>
      </c>
      <c r="S3131" s="1658"/>
      <c r="T3131" s="1659"/>
      <c r="U3131" s="1657">
        <v>174988.4</v>
      </c>
      <c r="V3131" s="1658"/>
      <c r="W3131" s="1659"/>
      <c r="X3131" s="851">
        <f t="shared" si="224"/>
        <v>-0.125058</v>
      </c>
      <c r="Y3131" s="853"/>
      <c r="Z3131" s="851"/>
      <c r="AA3131" s="852"/>
      <c r="AB3131" s="852"/>
      <c r="AC3131" s="853"/>
      <c r="AD3131" s="854">
        <f t="shared" si="225"/>
        <v>174988.4</v>
      </c>
      <c r="AE3131" s="855"/>
      <c r="AF3131" s="855"/>
      <c r="AG3131" s="856"/>
    </row>
    <row r="3132" spans="1:33" s="29" customFormat="1" ht="14.25" hidden="1" customHeight="1" x14ac:dyDescent="0.2">
      <c r="A3132" s="43"/>
      <c r="B3132" s="43"/>
      <c r="C3132" s="971"/>
      <c r="D3132" s="971"/>
      <c r="E3132" s="53"/>
      <c r="F3132" s="42"/>
      <c r="G3132" s="1574"/>
      <c r="H3132" s="1574"/>
      <c r="I3132" s="961" t="s">
        <v>448</v>
      </c>
      <c r="J3132" s="962"/>
      <c r="K3132" s="962"/>
      <c r="L3132" s="962"/>
      <c r="M3132" s="962"/>
      <c r="N3132" s="962"/>
      <c r="O3132" s="962"/>
      <c r="P3132" s="962"/>
      <c r="Q3132" s="963"/>
      <c r="R3132" s="1657">
        <v>600000</v>
      </c>
      <c r="S3132" s="1658"/>
      <c r="T3132" s="1659"/>
      <c r="U3132" s="1657">
        <v>209932.35</v>
      </c>
      <c r="V3132" s="1658"/>
      <c r="W3132" s="1659"/>
      <c r="X3132" s="851">
        <f t="shared" si="224"/>
        <v>-0.65011275000000002</v>
      </c>
      <c r="Y3132" s="853"/>
      <c r="Z3132" s="851"/>
      <c r="AA3132" s="852"/>
      <c r="AB3132" s="852"/>
      <c r="AC3132" s="853"/>
      <c r="AD3132" s="854">
        <f t="shared" si="225"/>
        <v>209932.35</v>
      </c>
      <c r="AE3132" s="855"/>
      <c r="AF3132" s="855"/>
      <c r="AG3132" s="856"/>
    </row>
    <row r="3133" spans="1:33" s="29" customFormat="1" ht="14.25" hidden="1" customHeight="1" x14ac:dyDescent="0.2">
      <c r="A3133" s="43"/>
      <c r="B3133" s="43"/>
      <c r="C3133" s="971"/>
      <c r="D3133" s="971"/>
      <c r="E3133" s="53"/>
      <c r="F3133" s="42"/>
      <c r="G3133" s="1574"/>
      <c r="H3133" s="1574"/>
      <c r="I3133" s="961" t="s">
        <v>449</v>
      </c>
      <c r="J3133" s="962"/>
      <c r="K3133" s="962"/>
      <c r="L3133" s="962"/>
      <c r="M3133" s="962"/>
      <c r="N3133" s="962"/>
      <c r="O3133" s="962"/>
      <c r="P3133" s="962"/>
      <c r="Q3133" s="963"/>
      <c r="R3133" s="1657">
        <v>1756000</v>
      </c>
      <c r="S3133" s="1658"/>
      <c r="T3133" s="1659"/>
      <c r="U3133" s="1657">
        <v>1356147.3</v>
      </c>
      <c r="V3133" s="1658"/>
      <c r="W3133" s="1659"/>
      <c r="X3133" s="851">
        <f t="shared" si="224"/>
        <v>-0.22770654897494302</v>
      </c>
      <c r="Y3133" s="853"/>
      <c r="Z3133" s="851"/>
      <c r="AA3133" s="852"/>
      <c r="AB3133" s="852"/>
      <c r="AC3133" s="853"/>
      <c r="AD3133" s="854">
        <f t="shared" si="225"/>
        <v>1356147.3</v>
      </c>
      <c r="AE3133" s="855"/>
      <c r="AF3133" s="855"/>
      <c r="AG3133" s="856"/>
    </row>
    <row r="3134" spans="1:33" s="29" customFormat="1" ht="14.25" hidden="1" customHeight="1" x14ac:dyDescent="0.2">
      <c r="A3134" s="43"/>
      <c r="B3134" s="43"/>
      <c r="C3134" s="971"/>
      <c r="D3134" s="971"/>
      <c r="E3134" s="53"/>
      <c r="F3134" s="42"/>
      <c r="G3134" s="1574"/>
      <c r="H3134" s="1574"/>
      <c r="I3134" s="961" t="s">
        <v>450</v>
      </c>
      <c r="J3134" s="962"/>
      <c r="K3134" s="962"/>
      <c r="L3134" s="962"/>
      <c r="M3134" s="962"/>
      <c r="N3134" s="962"/>
      <c r="O3134" s="962"/>
      <c r="P3134" s="962"/>
      <c r="Q3134" s="963"/>
      <c r="R3134" s="1657">
        <v>70000</v>
      </c>
      <c r="S3134" s="1658"/>
      <c r="T3134" s="1659"/>
      <c r="U3134" s="1657">
        <v>17221.759999999998</v>
      </c>
      <c r="V3134" s="1658"/>
      <c r="W3134" s="1659"/>
      <c r="X3134" s="851">
        <f t="shared" si="224"/>
        <v>-0.75397485714285717</v>
      </c>
      <c r="Y3134" s="853"/>
      <c r="Z3134" s="851"/>
      <c r="AA3134" s="852"/>
      <c r="AB3134" s="852"/>
      <c r="AC3134" s="853"/>
      <c r="AD3134" s="854">
        <f t="shared" si="225"/>
        <v>17221.759999999998</v>
      </c>
      <c r="AE3134" s="855"/>
      <c r="AF3134" s="855"/>
      <c r="AG3134" s="856"/>
    </row>
    <row r="3135" spans="1:33" s="29" customFormat="1" ht="14.25" hidden="1" customHeight="1" x14ac:dyDescent="0.2">
      <c r="A3135" s="43"/>
      <c r="B3135" s="43"/>
      <c r="C3135" s="971"/>
      <c r="D3135" s="971"/>
      <c r="E3135" s="53"/>
      <c r="F3135" s="42"/>
      <c r="G3135" s="1574"/>
      <c r="H3135" s="1574"/>
      <c r="I3135" s="961" t="s">
        <v>452</v>
      </c>
      <c r="J3135" s="962"/>
      <c r="K3135" s="962"/>
      <c r="L3135" s="962"/>
      <c r="M3135" s="962"/>
      <c r="N3135" s="962"/>
      <c r="O3135" s="962"/>
      <c r="P3135" s="962"/>
      <c r="Q3135" s="963"/>
      <c r="R3135" s="1657">
        <v>400000</v>
      </c>
      <c r="S3135" s="1658"/>
      <c r="T3135" s="1659"/>
      <c r="U3135" s="1657">
        <v>188940</v>
      </c>
      <c r="V3135" s="1658"/>
      <c r="W3135" s="1659"/>
      <c r="X3135" s="851">
        <f t="shared" si="224"/>
        <v>-0.52764999999999995</v>
      </c>
      <c r="Y3135" s="853"/>
      <c r="Z3135" s="851"/>
      <c r="AA3135" s="852"/>
      <c r="AB3135" s="852"/>
      <c r="AC3135" s="853"/>
      <c r="AD3135" s="854">
        <f t="shared" si="225"/>
        <v>188940</v>
      </c>
      <c r="AE3135" s="855"/>
      <c r="AF3135" s="855"/>
      <c r="AG3135" s="856"/>
    </row>
    <row r="3136" spans="1:33" s="29" customFormat="1" ht="14.25" hidden="1" customHeight="1" x14ac:dyDescent="0.2">
      <c r="A3136" s="43"/>
      <c r="B3136" s="43"/>
      <c r="C3136" s="971"/>
      <c r="D3136" s="971"/>
      <c r="E3136" s="53"/>
      <c r="F3136" s="42"/>
      <c r="G3136" s="972"/>
      <c r="H3136" s="972"/>
      <c r="I3136" s="961" t="s">
        <v>685</v>
      </c>
      <c r="J3136" s="962"/>
      <c r="K3136" s="962"/>
      <c r="L3136" s="962"/>
      <c r="M3136" s="962"/>
      <c r="N3136" s="962"/>
      <c r="O3136" s="962"/>
      <c r="P3136" s="962"/>
      <c r="Q3136" s="963"/>
      <c r="R3136" s="1657"/>
      <c r="S3136" s="1658"/>
      <c r="T3136" s="1659"/>
      <c r="U3136" s="1657"/>
      <c r="V3136" s="1658"/>
      <c r="W3136" s="1659"/>
      <c r="X3136" s="851"/>
      <c r="Y3136" s="853"/>
      <c r="Z3136" s="851"/>
      <c r="AA3136" s="852"/>
      <c r="AB3136" s="852"/>
      <c r="AC3136" s="853"/>
      <c r="AD3136" s="854"/>
      <c r="AE3136" s="855"/>
      <c r="AF3136" s="855"/>
      <c r="AG3136" s="856"/>
    </row>
    <row r="3137" spans="1:33" s="29" customFormat="1" ht="14.25" hidden="1" customHeight="1" x14ac:dyDescent="0.2">
      <c r="A3137" s="43"/>
      <c r="B3137" s="43"/>
      <c r="C3137" s="971"/>
      <c r="D3137" s="971"/>
      <c r="E3137" s="53"/>
      <c r="F3137" s="42"/>
      <c r="G3137" s="981" t="s">
        <v>313</v>
      </c>
      <c r="H3137" s="981"/>
      <c r="I3137" s="961" t="s">
        <v>314</v>
      </c>
      <c r="J3137" s="962"/>
      <c r="K3137" s="962"/>
      <c r="L3137" s="962"/>
      <c r="M3137" s="962"/>
      <c r="N3137" s="962"/>
      <c r="O3137" s="962"/>
      <c r="P3137" s="962"/>
      <c r="Q3137" s="963"/>
      <c r="R3137" s="1657">
        <f>SUM(R3125:R3135)</f>
        <v>22846000</v>
      </c>
      <c r="S3137" s="1658"/>
      <c r="T3137" s="1659"/>
      <c r="U3137" s="1657">
        <f>SUM(U3125:U3135)</f>
        <v>19941069.300000004</v>
      </c>
      <c r="V3137" s="1658"/>
      <c r="W3137" s="1659"/>
      <c r="X3137" s="851">
        <f t="shared" si="224"/>
        <v>-0.12715270506872078</v>
      </c>
      <c r="Y3137" s="853"/>
      <c r="Z3137" s="851"/>
      <c r="AA3137" s="852"/>
      <c r="AB3137" s="852"/>
      <c r="AC3137" s="853"/>
      <c r="AD3137" s="854">
        <f>U3137+AA3137</f>
        <v>19941069.300000004</v>
      </c>
      <c r="AE3137" s="855"/>
      <c r="AF3137" s="855"/>
      <c r="AG3137" s="856"/>
    </row>
    <row r="3138" spans="1:33" s="29" customFormat="1" ht="14.25" hidden="1" customHeight="1" x14ac:dyDescent="0.2">
      <c r="A3138" s="43"/>
      <c r="B3138" s="43"/>
      <c r="C3138" s="971"/>
      <c r="D3138" s="971"/>
      <c r="E3138" s="53"/>
      <c r="F3138" s="42"/>
      <c r="G3138" s="981"/>
      <c r="H3138" s="981"/>
      <c r="I3138" s="958" t="s">
        <v>684</v>
      </c>
      <c r="J3138" s="959"/>
      <c r="K3138" s="959"/>
      <c r="L3138" s="959"/>
      <c r="M3138" s="959"/>
      <c r="N3138" s="959"/>
      <c r="O3138" s="959"/>
      <c r="P3138" s="959"/>
      <c r="Q3138" s="960"/>
      <c r="R3138" s="1660">
        <f>SUM(R3137)</f>
        <v>22846000</v>
      </c>
      <c r="S3138" s="1661"/>
      <c r="T3138" s="1662"/>
      <c r="U3138" s="1660">
        <f>SUM(U3137)</f>
        <v>19941069.300000004</v>
      </c>
      <c r="V3138" s="1661"/>
      <c r="W3138" s="1662"/>
      <c r="X3138" s="1547">
        <f t="shared" si="224"/>
        <v>-0.12715270506872078</v>
      </c>
      <c r="Y3138" s="975"/>
      <c r="Z3138" s="1547"/>
      <c r="AA3138" s="974"/>
      <c r="AB3138" s="974"/>
      <c r="AC3138" s="975"/>
      <c r="AD3138" s="860">
        <f>U3138+AA3138</f>
        <v>19941069.300000004</v>
      </c>
      <c r="AE3138" s="861"/>
      <c r="AF3138" s="861"/>
      <c r="AG3138" s="862"/>
    </row>
    <row r="3139" spans="1:33" s="29" customFormat="1" ht="14.25" hidden="1" customHeight="1" x14ac:dyDescent="0.2">
      <c r="A3139" s="43"/>
      <c r="B3139" s="43"/>
      <c r="C3139" s="971"/>
      <c r="D3139" s="971"/>
      <c r="E3139" s="53"/>
      <c r="F3139" s="42"/>
      <c r="G3139" s="972"/>
      <c r="H3139" s="972"/>
      <c r="I3139" s="958"/>
      <c r="J3139" s="959"/>
      <c r="K3139" s="959"/>
      <c r="L3139" s="959"/>
      <c r="M3139" s="959"/>
      <c r="N3139" s="959"/>
      <c r="O3139" s="959"/>
      <c r="P3139" s="959"/>
      <c r="Q3139" s="960"/>
      <c r="R3139" s="958"/>
      <c r="S3139" s="959"/>
      <c r="T3139" s="960"/>
      <c r="U3139" s="860"/>
      <c r="V3139" s="861"/>
      <c r="W3139" s="862"/>
      <c r="X3139" s="860"/>
      <c r="Y3139" s="862"/>
      <c r="Z3139" s="851"/>
      <c r="AA3139" s="852"/>
      <c r="AB3139" s="852"/>
      <c r="AC3139" s="853"/>
      <c r="AD3139" s="860"/>
      <c r="AE3139" s="861"/>
      <c r="AF3139" s="861"/>
      <c r="AG3139" s="862"/>
    </row>
    <row r="3140" spans="1:33" s="29" customFormat="1" ht="14.25" hidden="1" customHeight="1" x14ac:dyDescent="0.2">
      <c r="A3140" s="43"/>
      <c r="B3140" s="43"/>
      <c r="C3140" s="1548"/>
      <c r="D3140" s="1548"/>
      <c r="E3140" s="78"/>
      <c r="F3140" s="79"/>
      <c r="G3140" s="1549">
        <v>463</v>
      </c>
      <c r="H3140" s="1549"/>
      <c r="I3140" s="1550" t="s">
        <v>457</v>
      </c>
      <c r="J3140" s="1551"/>
      <c r="K3140" s="1551"/>
      <c r="L3140" s="1551"/>
      <c r="M3140" s="1551"/>
      <c r="N3140" s="1551"/>
      <c r="O3140" s="1551"/>
      <c r="P3140" s="1551"/>
      <c r="Q3140" s="1552"/>
      <c r="R3140" s="1550"/>
      <c r="S3140" s="1551"/>
      <c r="T3140" s="1552"/>
      <c r="U3140" s="857"/>
      <c r="V3140" s="858"/>
      <c r="W3140" s="859"/>
      <c r="X3140" s="857"/>
      <c r="Y3140" s="859"/>
      <c r="Z3140" s="1575"/>
      <c r="AA3140" s="1576"/>
      <c r="AB3140" s="1576"/>
      <c r="AC3140" s="1577"/>
      <c r="AD3140" s="857"/>
      <c r="AE3140" s="858"/>
      <c r="AF3140" s="858"/>
      <c r="AG3140" s="859"/>
    </row>
    <row r="3141" spans="1:33" s="29" customFormat="1" ht="14.25" hidden="1" customHeight="1" x14ac:dyDescent="0.2">
      <c r="A3141" s="43"/>
      <c r="B3141" s="43"/>
      <c r="C3141" s="1597" t="s">
        <v>435</v>
      </c>
      <c r="D3141" s="1597"/>
      <c r="E3141" s="82"/>
      <c r="F3141" s="83"/>
      <c r="G3141" s="1598"/>
      <c r="H3141" s="1598"/>
      <c r="I3141" s="1610" t="s">
        <v>436</v>
      </c>
      <c r="J3141" s="1611"/>
      <c r="K3141" s="1611"/>
      <c r="L3141" s="1611"/>
      <c r="M3141" s="1611"/>
      <c r="N3141" s="1611"/>
      <c r="O3141" s="1611"/>
      <c r="P3141" s="1611"/>
      <c r="Q3141" s="1612"/>
      <c r="R3141" s="1610"/>
      <c r="S3141" s="1611"/>
      <c r="T3141" s="1612"/>
      <c r="U3141" s="1606"/>
      <c r="V3141" s="1601"/>
      <c r="W3141" s="1602"/>
      <c r="X3141" s="1606"/>
      <c r="Y3141" s="1602"/>
      <c r="Z3141" s="1603"/>
      <c r="AA3141" s="1604"/>
      <c r="AB3141" s="1604"/>
      <c r="AC3141" s="1605"/>
      <c r="AD3141" s="1606"/>
      <c r="AE3141" s="1601"/>
      <c r="AF3141" s="1601"/>
      <c r="AG3141" s="1602"/>
    </row>
    <row r="3142" spans="1:33" s="29" customFormat="1" ht="14.25" hidden="1" customHeight="1" x14ac:dyDescent="0.2">
      <c r="A3142" s="43"/>
      <c r="B3142" s="43"/>
      <c r="C3142" s="1565" t="s">
        <v>437</v>
      </c>
      <c r="D3142" s="1565"/>
      <c r="E3142" s="86"/>
      <c r="F3142" s="42"/>
      <c r="G3142" s="1566"/>
      <c r="H3142" s="1566"/>
      <c r="I3142" s="958" t="s">
        <v>438</v>
      </c>
      <c r="J3142" s="959"/>
      <c r="K3142" s="959"/>
      <c r="L3142" s="959"/>
      <c r="M3142" s="959"/>
      <c r="N3142" s="959"/>
      <c r="O3142" s="959"/>
      <c r="P3142" s="959"/>
      <c r="Q3142" s="960"/>
      <c r="R3142" s="958"/>
      <c r="S3142" s="959"/>
      <c r="T3142" s="960"/>
      <c r="U3142" s="854"/>
      <c r="V3142" s="855"/>
      <c r="W3142" s="856"/>
      <c r="X3142" s="854"/>
      <c r="Y3142" s="856"/>
      <c r="Z3142" s="851"/>
      <c r="AA3142" s="852"/>
      <c r="AB3142" s="852"/>
      <c r="AC3142" s="853"/>
      <c r="AD3142" s="854"/>
      <c r="AE3142" s="855"/>
      <c r="AF3142" s="855"/>
      <c r="AG3142" s="856"/>
    </row>
    <row r="3143" spans="1:33" s="29" customFormat="1" ht="14.25" hidden="1" customHeight="1" x14ac:dyDescent="0.2">
      <c r="A3143" s="43"/>
      <c r="B3143" s="43"/>
      <c r="C3143" s="1578"/>
      <c r="D3143" s="1578"/>
      <c r="E3143" s="53">
        <v>912</v>
      </c>
      <c r="F3143" s="42"/>
      <c r="G3143" s="972"/>
      <c r="H3143" s="972"/>
      <c r="I3143" s="961" t="s">
        <v>439</v>
      </c>
      <c r="J3143" s="962"/>
      <c r="K3143" s="962"/>
      <c r="L3143" s="962"/>
      <c r="M3143" s="962"/>
      <c r="N3143" s="962"/>
      <c r="O3143" s="962"/>
      <c r="P3143" s="962"/>
      <c r="Q3143" s="963"/>
      <c r="R3143" s="961"/>
      <c r="S3143" s="962"/>
      <c r="T3143" s="963"/>
      <c r="U3143" s="854"/>
      <c r="V3143" s="855"/>
      <c r="W3143" s="856"/>
      <c r="X3143" s="854"/>
      <c r="Y3143" s="856"/>
      <c r="Z3143" s="851"/>
      <c r="AA3143" s="852"/>
      <c r="AB3143" s="852"/>
      <c r="AC3143" s="853"/>
      <c r="AD3143" s="854"/>
      <c r="AE3143" s="855"/>
      <c r="AF3143" s="855"/>
      <c r="AG3143" s="856"/>
    </row>
    <row r="3144" spans="1:33" s="29" customFormat="1" ht="14.25" hidden="1" customHeight="1" x14ac:dyDescent="0.2">
      <c r="A3144" s="43"/>
      <c r="B3144" s="43"/>
      <c r="C3144" s="971"/>
      <c r="D3144" s="971"/>
      <c r="E3144" s="53"/>
      <c r="F3144" s="42"/>
      <c r="G3144" s="972"/>
      <c r="H3144" s="972"/>
      <c r="I3144" s="961" t="s">
        <v>441</v>
      </c>
      <c r="J3144" s="962"/>
      <c r="K3144" s="962"/>
      <c r="L3144" s="962"/>
      <c r="M3144" s="962"/>
      <c r="N3144" s="962"/>
      <c r="O3144" s="962"/>
      <c r="P3144" s="962"/>
      <c r="Q3144" s="963"/>
      <c r="R3144" s="1657">
        <v>985000</v>
      </c>
      <c r="S3144" s="1658"/>
      <c r="T3144" s="1659"/>
      <c r="U3144" s="1657">
        <v>588849.65</v>
      </c>
      <c r="V3144" s="1658"/>
      <c r="W3144" s="1659"/>
      <c r="X3144" s="851">
        <f t="shared" ref="X3144:X3159" si="226">(U3144/R3144)-1</f>
        <v>-0.40218309644670047</v>
      </c>
      <c r="Y3144" s="853"/>
      <c r="Z3144" s="851"/>
      <c r="AA3144" s="852"/>
      <c r="AB3144" s="852"/>
      <c r="AC3144" s="853"/>
      <c r="AD3144" s="854">
        <f t="shared" ref="AD3144:AD3159" si="227">U3144+AA3144</f>
        <v>588849.65</v>
      </c>
      <c r="AE3144" s="855"/>
      <c r="AF3144" s="855"/>
      <c r="AG3144" s="856"/>
    </row>
    <row r="3145" spans="1:33" s="29" customFormat="1" ht="14.25" hidden="1" customHeight="1" x14ac:dyDescent="0.2">
      <c r="A3145" s="43"/>
      <c r="B3145" s="43"/>
      <c r="C3145" s="971"/>
      <c r="D3145" s="971"/>
      <c r="E3145" s="53"/>
      <c r="F3145" s="42"/>
      <c r="G3145" s="1574"/>
      <c r="H3145" s="1574"/>
      <c r="I3145" s="961" t="s">
        <v>442</v>
      </c>
      <c r="J3145" s="962"/>
      <c r="K3145" s="962"/>
      <c r="L3145" s="962"/>
      <c r="M3145" s="962"/>
      <c r="N3145" s="962"/>
      <c r="O3145" s="962"/>
      <c r="P3145" s="962"/>
      <c r="Q3145" s="963"/>
      <c r="R3145" s="1657">
        <v>6300000</v>
      </c>
      <c r="S3145" s="1658"/>
      <c r="T3145" s="1659"/>
      <c r="U3145" s="1657">
        <v>5976538.2400000002</v>
      </c>
      <c r="V3145" s="1658"/>
      <c r="W3145" s="1659"/>
      <c r="X3145" s="851">
        <f t="shared" si="226"/>
        <v>-5.1343136507936427E-2</v>
      </c>
      <c r="Y3145" s="853"/>
      <c r="Z3145" s="851"/>
      <c r="AA3145" s="852"/>
      <c r="AB3145" s="852"/>
      <c r="AC3145" s="853"/>
      <c r="AD3145" s="854">
        <f t="shared" si="227"/>
        <v>5976538.2400000002</v>
      </c>
      <c r="AE3145" s="855"/>
      <c r="AF3145" s="855"/>
      <c r="AG3145" s="856"/>
    </row>
    <row r="3146" spans="1:33" s="29" customFormat="1" ht="14.25" hidden="1" customHeight="1" x14ac:dyDescent="0.2">
      <c r="A3146" s="43"/>
      <c r="B3146" s="43"/>
      <c r="C3146" s="971"/>
      <c r="D3146" s="971"/>
      <c r="E3146" s="53"/>
      <c r="F3146" s="42"/>
      <c r="G3146" s="972"/>
      <c r="H3146" s="972"/>
      <c r="I3146" s="961" t="s">
        <v>443</v>
      </c>
      <c r="J3146" s="962"/>
      <c r="K3146" s="962"/>
      <c r="L3146" s="962"/>
      <c r="M3146" s="962"/>
      <c r="N3146" s="962"/>
      <c r="O3146" s="962"/>
      <c r="P3146" s="962"/>
      <c r="Q3146" s="963"/>
      <c r="R3146" s="1657">
        <v>1800000</v>
      </c>
      <c r="S3146" s="1658"/>
      <c r="T3146" s="1659"/>
      <c r="U3146" s="1657">
        <v>1504661.94</v>
      </c>
      <c r="V3146" s="1658"/>
      <c r="W3146" s="1659"/>
      <c r="X3146" s="851">
        <f t="shared" si="226"/>
        <v>-0.16407670000000008</v>
      </c>
      <c r="Y3146" s="853"/>
      <c r="Z3146" s="851"/>
      <c r="AA3146" s="852"/>
      <c r="AB3146" s="852"/>
      <c r="AC3146" s="853"/>
      <c r="AD3146" s="854">
        <f t="shared" si="227"/>
        <v>1504661.94</v>
      </c>
      <c r="AE3146" s="855"/>
      <c r="AF3146" s="855"/>
      <c r="AG3146" s="856"/>
    </row>
    <row r="3147" spans="1:33" s="29" customFormat="1" ht="14.25" hidden="1" customHeight="1" x14ac:dyDescent="0.2">
      <c r="A3147" s="43"/>
      <c r="B3147" s="43"/>
      <c r="C3147" s="971"/>
      <c r="D3147" s="971"/>
      <c r="E3147" s="53"/>
      <c r="F3147" s="42"/>
      <c r="G3147" s="972"/>
      <c r="H3147" s="972"/>
      <c r="I3147" s="961" t="s">
        <v>444</v>
      </c>
      <c r="J3147" s="962"/>
      <c r="K3147" s="962"/>
      <c r="L3147" s="962"/>
      <c r="M3147" s="962"/>
      <c r="N3147" s="962"/>
      <c r="O3147" s="962"/>
      <c r="P3147" s="962"/>
      <c r="Q3147" s="963"/>
      <c r="R3147" s="1657">
        <v>7010000</v>
      </c>
      <c r="S3147" s="1658"/>
      <c r="T3147" s="1659"/>
      <c r="U3147" s="1657">
        <v>5510095.9800000004</v>
      </c>
      <c r="V3147" s="1658"/>
      <c r="W3147" s="1659"/>
      <c r="X3147" s="851">
        <f t="shared" si="226"/>
        <v>-0.21396633666191145</v>
      </c>
      <c r="Y3147" s="853"/>
      <c r="Z3147" s="851"/>
      <c r="AA3147" s="852"/>
      <c r="AB3147" s="852"/>
      <c r="AC3147" s="853"/>
      <c r="AD3147" s="854">
        <f t="shared" si="227"/>
        <v>5510095.9800000004</v>
      </c>
      <c r="AE3147" s="855"/>
      <c r="AF3147" s="855"/>
      <c r="AG3147" s="856"/>
    </row>
    <row r="3148" spans="1:33" s="29" customFormat="1" ht="14.25" hidden="1" customHeight="1" x14ac:dyDescent="0.2">
      <c r="A3148" s="43"/>
      <c r="B3148" s="43"/>
      <c r="C3148" s="971"/>
      <c r="D3148" s="971"/>
      <c r="E3148" s="53"/>
      <c r="F3148" s="42"/>
      <c r="G3148" s="972"/>
      <c r="H3148" s="972"/>
      <c r="I3148" s="961" t="s">
        <v>445</v>
      </c>
      <c r="J3148" s="962"/>
      <c r="K3148" s="962"/>
      <c r="L3148" s="962"/>
      <c r="M3148" s="962"/>
      <c r="N3148" s="962"/>
      <c r="O3148" s="962"/>
      <c r="P3148" s="962"/>
      <c r="Q3148" s="963"/>
      <c r="R3148" s="1657">
        <v>950000</v>
      </c>
      <c r="S3148" s="1658"/>
      <c r="T3148" s="1659"/>
      <c r="U3148" s="1657">
        <v>638529.56999999995</v>
      </c>
      <c r="V3148" s="1658"/>
      <c r="W3148" s="1659"/>
      <c r="X3148" s="851">
        <f t="shared" si="226"/>
        <v>-0.32786361052631585</v>
      </c>
      <c r="Y3148" s="853"/>
      <c r="Z3148" s="851"/>
      <c r="AA3148" s="852"/>
      <c r="AB3148" s="852"/>
      <c r="AC3148" s="853"/>
      <c r="AD3148" s="854">
        <f t="shared" si="227"/>
        <v>638529.56999999995</v>
      </c>
      <c r="AE3148" s="855"/>
      <c r="AF3148" s="855"/>
      <c r="AG3148" s="856"/>
    </row>
    <row r="3149" spans="1:33" s="29" customFormat="1" ht="14.25" hidden="1" customHeight="1" x14ac:dyDescent="0.2">
      <c r="A3149" s="43"/>
      <c r="B3149" s="43"/>
      <c r="C3149" s="971"/>
      <c r="D3149" s="971"/>
      <c r="E3149" s="53"/>
      <c r="F3149" s="42"/>
      <c r="G3149" s="972"/>
      <c r="H3149" s="972"/>
      <c r="I3149" s="961" t="s">
        <v>446</v>
      </c>
      <c r="J3149" s="962"/>
      <c r="K3149" s="962"/>
      <c r="L3149" s="962"/>
      <c r="M3149" s="962"/>
      <c r="N3149" s="962"/>
      <c r="O3149" s="962"/>
      <c r="P3149" s="962"/>
      <c r="Q3149" s="963"/>
      <c r="R3149" s="1657">
        <v>1825000</v>
      </c>
      <c r="S3149" s="1658"/>
      <c r="T3149" s="1659"/>
      <c r="U3149" s="1657">
        <v>487706</v>
      </c>
      <c r="V3149" s="1658"/>
      <c r="W3149" s="1659"/>
      <c r="X3149" s="851">
        <f t="shared" si="226"/>
        <v>-0.73276383561643832</v>
      </c>
      <c r="Y3149" s="853"/>
      <c r="Z3149" s="851"/>
      <c r="AA3149" s="852"/>
      <c r="AB3149" s="852"/>
      <c r="AC3149" s="853"/>
      <c r="AD3149" s="854">
        <f t="shared" si="227"/>
        <v>487706</v>
      </c>
      <c r="AE3149" s="855"/>
      <c r="AF3149" s="855"/>
      <c r="AG3149" s="856"/>
    </row>
    <row r="3150" spans="1:33" s="29" customFormat="1" ht="14.25" hidden="1" customHeight="1" x14ac:dyDescent="0.2">
      <c r="A3150" s="43"/>
      <c r="B3150" s="43"/>
      <c r="C3150" s="971"/>
      <c r="D3150" s="971"/>
      <c r="E3150" s="53"/>
      <c r="F3150" s="42"/>
      <c r="G3150" s="972"/>
      <c r="H3150" s="972"/>
      <c r="I3150" s="961" t="s">
        <v>447</v>
      </c>
      <c r="J3150" s="962"/>
      <c r="K3150" s="962"/>
      <c r="L3150" s="962"/>
      <c r="M3150" s="962"/>
      <c r="N3150" s="962"/>
      <c r="O3150" s="962"/>
      <c r="P3150" s="962"/>
      <c r="Q3150" s="963"/>
      <c r="R3150" s="1657">
        <v>280000</v>
      </c>
      <c r="S3150" s="1658"/>
      <c r="T3150" s="1659"/>
      <c r="U3150" s="1657">
        <v>80121.36</v>
      </c>
      <c r="V3150" s="1658"/>
      <c r="W3150" s="1659"/>
      <c r="X3150" s="851">
        <f t="shared" si="226"/>
        <v>-0.71385228571428572</v>
      </c>
      <c r="Y3150" s="853"/>
      <c r="Z3150" s="851"/>
      <c r="AA3150" s="852"/>
      <c r="AB3150" s="852"/>
      <c r="AC3150" s="853"/>
      <c r="AD3150" s="854">
        <f t="shared" si="227"/>
        <v>80121.36</v>
      </c>
      <c r="AE3150" s="855"/>
      <c r="AF3150" s="855"/>
      <c r="AG3150" s="856"/>
    </row>
    <row r="3151" spans="1:33" s="29" customFormat="1" ht="14.25" hidden="1" customHeight="1" x14ac:dyDescent="0.2">
      <c r="A3151" s="43"/>
      <c r="B3151" s="43"/>
      <c r="C3151" s="971"/>
      <c r="D3151" s="971"/>
      <c r="E3151" s="53"/>
      <c r="F3151" s="42"/>
      <c r="G3151" s="972"/>
      <c r="H3151" s="972"/>
      <c r="I3151" s="961" t="s">
        <v>448</v>
      </c>
      <c r="J3151" s="962"/>
      <c r="K3151" s="962"/>
      <c r="L3151" s="962"/>
      <c r="M3151" s="962"/>
      <c r="N3151" s="962"/>
      <c r="O3151" s="962"/>
      <c r="P3151" s="962"/>
      <c r="Q3151" s="963"/>
      <c r="R3151" s="1657">
        <v>900000</v>
      </c>
      <c r="S3151" s="1658"/>
      <c r="T3151" s="1659"/>
      <c r="U3151" s="1657">
        <v>532298.9</v>
      </c>
      <c r="V3151" s="1658"/>
      <c r="W3151" s="1659"/>
      <c r="X3151" s="851">
        <f t="shared" si="226"/>
        <v>-0.40855677777777777</v>
      </c>
      <c r="Y3151" s="853"/>
      <c r="Z3151" s="851"/>
      <c r="AA3151" s="852"/>
      <c r="AB3151" s="852"/>
      <c r="AC3151" s="853"/>
      <c r="AD3151" s="854">
        <f t="shared" si="227"/>
        <v>532298.9</v>
      </c>
      <c r="AE3151" s="855"/>
      <c r="AF3151" s="855"/>
      <c r="AG3151" s="856"/>
    </row>
    <row r="3152" spans="1:33" s="29" customFormat="1" ht="14.25" hidden="1" customHeight="1" x14ac:dyDescent="0.2">
      <c r="A3152" s="43"/>
      <c r="B3152" s="43"/>
      <c r="C3152" s="971"/>
      <c r="D3152" s="971"/>
      <c r="E3152" s="53"/>
      <c r="F3152" s="42"/>
      <c r="G3152" s="972"/>
      <c r="H3152" s="972"/>
      <c r="I3152" s="961" t="s">
        <v>449</v>
      </c>
      <c r="J3152" s="962"/>
      <c r="K3152" s="962"/>
      <c r="L3152" s="962"/>
      <c r="M3152" s="962"/>
      <c r="N3152" s="962"/>
      <c r="O3152" s="962"/>
      <c r="P3152" s="962"/>
      <c r="Q3152" s="963"/>
      <c r="R3152" s="1657">
        <v>1550000</v>
      </c>
      <c r="S3152" s="1658"/>
      <c r="T3152" s="1659"/>
      <c r="U3152" s="1657">
        <v>816378.37</v>
      </c>
      <c r="V3152" s="1658"/>
      <c r="W3152" s="1659"/>
      <c r="X3152" s="851">
        <f t="shared" si="226"/>
        <v>-0.47330427741935488</v>
      </c>
      <c r="Y3152" s="853"/>
      <c r="Z3152" s="851"/>
      <c r="AA3152" s="852"/>
      <c r="AB3152" s="852"/>
      <c r="AC3152" s="853"/>
      <c r="AD3152" s="854">
        <f t="shared" si="227"/>
        <v>816378.37</v>
      </c>
      <c r="AE3152" s="855"/>
      <c r="AF3152" s="855"/>
      <c r="AG3152" s="856"/>
    </row>
    <row r="3153" spans="1:33" s="29" customFormat="1" ht="14.25" hidden="1" customHeight="1" x14ac:dyDescent="0.2">
      <c r="A3153" s="43"/>
      <c r="B3153" s="43"/>
      <c r="C3153" s="971"/>
      <c r="D3153" s="971"/>
      <c r="E3153" s="53"/>
      <c r="F3153" s="42"/>
      <c r="G3153" s="972"/>
      <c r="H3153" s="972"/>
      <c r="I3153" s="961" t="s">
        <v>450</v>
      </c>
      <c r="J3153" s="962"/>
      <c r="K3153" s="962"/>
      <c r="L3153" s="962"/>
      <c r="M3153" s="962"/>
      <c r="N3153" s="962"/>
      <c r="O3153" s="962"/>
      <c r="P3153" s="962"/>
      <c r="Q3153" s="963"/>
      <c r="R3153" s="1657">
        <v>50000</v>
      </c>
      <c r="S3153" s="1658"/>
      <c r="T3153" s="1659"/>
      <c r="U3153" s="1657">
        <v>24843.919999999998</v>
      </c>
      <c r="V3153" s="1658"/>
      <c r="W3153" s="1659"/>
      <c r="X3153" s="851">
        <f t="shared" si="226"/>
        <v>-0.50312160000000006</v>
      </c>
      <c r="Y3153" s="853"/>
      <c r="Z3153" s="851"/>
      <c r="AA3153" s="852"/>
      <c r="AB3153" s="852"/>
      <c r="AC3153" s="853"/>
      <c r="AD3153" s="854">
        <f t="shared" si="227"/>
        <v>24843.919999999998</v>
      </c>
      <c r="AE3153" s="855"/>
      <c r="AF3153" s="855"/>
      <c r="AG3153" s="856"/>
    </row>
    <row r="3154" spans="1:33" s="29" customFormat="1" ht="14.25" hidden="1" customHeight="1" x14ac:dyDescent="0.2">
      <c r="A3154" s="43"/>
      <c r="B3154" s="43"/>
      <c r="C3154" s="971"/>
      <c r="D3154" s="971"/>
      <c r="E3154" s="53"/>
      <c r="F3154" s="42"/>
      <c r="G3154" s="972"/>
      <c r="H3154" s="972"/>
      <c r="I3154" s="961" t="s">
        <v>451</v>
      </c>
      <c r="J3154" s="962"/>
      <c r="K3154" s="962"/>
      <c r="L3154" s="962"/>
      <c r="M3154" s="962"/>
      <c r="N3154" s="962"/>
      <c r="O3154" s="962"/>
      <c r="P3154" s="962"/>
      <c r="Q3154" s="963"/>
      <c r="R3154" s="1657">
        <v>720000</v>
      </c>
      <c r="S3154" s="1658"/>
      <c r="T3154" s="1659"/>
      <c r="U3154" s="1657">
        <v>269986.17</v>
      </c>
      <c r="V3154" s="1658"/>
      <c r="W3154" s="1659"/>
      <c r="X3154" s="851">
        <f t="shared" si="226"/>
        <v>-0.62501920833333335</v>
      </c>
      <c r="Y3154" s="853"/>
      <c r="Z3154" s="851"/>
      <c r="AA3154" s="852"/>
      <c r="AB3154" s="852"/>
      <c r="AC3154" s="853"/>
      <c r="AD3154" s="854">
        <f t="shared" si="227"/>
        <v>269986.17</v>
      </c>
      <c r="AE3154" s="855"/>
      <c r="AF3154" s="855"/>
      <c r="AG3154" s="856"/>
    </row>
    <row r="3155" spans="1:33" s="29" customFormat="1" ht="14.25" hidden="1" customHeight="1" x14ac:dyDescent="0.2">
      <c r="A3155" s="43"/>
      <c r="B3155" s="43"/>
      <c r="C3155" s="971"/>
      <c r="D3155" s="971"/>
      <c r="E3155" s="53"/>
      <c r="F3155" s="42"/>
      <c r="G3155" s="972"/>
      <c r="H3155" s="972"/>
      <c r="I3155" s="961" t="s">
        <v>1237</v>
      </c>
      <c r="J3155" s="962"/>
      <c r="K3155" s="962"/>
      <c r="L3155" s="962"/>
      <c r="M3155" s="962"/>
      <c r="N3155" s="962"/>
      <c r="O3155" s="962"/>
      <c r="P3155" s="962"/>
      <c r="Q3155" s="963"/>
      <c r="R3155" s="1657">
        <v>0</v>
      </c>
      <c r="S3155" s="1658"/>
      <c r="T3155" s="1659"/>
      <c r="U3155" s="1657">
        <v>0</v>
      </c>
      <c r="V3155" s="1658"/>
      <c r="W3155" s="1659"/>
      <c r="X3155" s="851">
        <v>0</v>
      </c>
      <c r="Y3155" s="853"/>
      <c r="Z3155" s="851"/>
      <c r="AA3155" s="852"/>
      <c r="AB3155" s="852"/>
      <c r="AC3155" s="853"/>
      <c r="AD3155" s="854">
        <f t="shared" si="227"/>
        <v>0</v>
      </c>
      <c r="AE3155" s="855"/>
      <c r="AF3155" s="855"/>
      <c r="AG3155" s="856"/>
    </row>
    <row r="3156" spans="1:33" s="29" customFormat="1" ht="14.25" hidden="1" customHeight="1" x14ac:dyDescent="0.2">
      <c r="A3156" s="43"/>
      <c r="B3156" s="43"/>
      <c r="C3156" s="971"/>
      <c r="D3156" s="971"/>
      <c r="E3156" s="53"/>
      <c r="F3156" s="42"/>
      <c r="G3156" s="972"/>
      <c r="H3156" s="972"/>
      <c r="I3156" s="961" t="s">
        <v>452</v>
      </c>
      <c r="J3156" s="962"/>
      <c r="K3156" s="962"/>
      <c r="L3156" s="962"/>
      <c r="M3156" s="962"/>
      <c r="N3156" s="962"/>
      <c r="O3156" s="962"/>
      <c r="P3156" s="962"/>
      <c r="Q3156" s="963"/>
      <c r="R3156" s="1657">
        <v>400000</v>
      </c>
      <c r="S3156" s="1658"/>
      <c r="T3156" s="1659"/>
      <c r="U3156" s="1657">
        <v>119860.14</v>
      </c>
      <c r="V3156" s="1658"/>
      <c r="W3156" s="1659"/>
      <c r="X3156" s="851">
        <f t="shared" si="226"/>
        <v>-0.70034964999999993</v>
      </c>
      <c r="Y3156" s="853"/>
      <c r="Z3156" s="851"/>
      <c r="AA3156" s="852"/>
      <c r="AB3156" s="852"/>
      <c r="AC3156" s="853"/>
      <c r="AD3156" s="854">
        <f t="shared" si="227"/>
        <v>119860.14</v>
      </c>
      <c r="AE3156" s="855"/>
      <c r="AF3156" s="855"/>
      <c r="AG3156" s="856"/>
    </row>
    <row r="3157" spans="1:33" s="29" customFormat="1" ht="14.25" hidden="1" customHeight="1" x14ac:dyDescent="0.2">
      <c r="A3157" s="43"/>
      <c r="B3157" s="43"/>
      <c r="C3157" s="971"/>
      <c r="D3157" s="971"/>
      <c r="E3157" s="53"/>
      <c r="F3157" s="42"/>
      <c r="G3157" s="972"/>
      <c r="H3157" s="972"/>
      <c r="I3157" s="961" t="s">
        <v>685</v>
      </c>
      <c r="J3157" s="962"/>
      <c r="K3157" s="962"/>
      <c r="L3157" s="962"/>
      <c r="M3157" s="962"/>
      <c r="N3157" s="962"/>
      <c r="O3157" s="962"/>
      <c r="P3157" s="962"/>
      <c r="Q3157" s="963"/>
      <c r="R3157" s="854"/>
      <c r="S3157" s="855"/>
      <c r="T3157" s="856"/>
      <c r="U3157" s="854"/>
      <c r="V3157" s="855"/>
      <c r="W3157" s="856"/>
      <c r="X3157" s="851"/>
      <c r="Y3157" s="853"/>
      <c r="Z3157" s="851"/>
      <c r="AA3157" s="852"/>
      <c r="AB3157" s="852"/>
      <c r="AC3157" s="853"/>
      <c r="AD3157" s="854">
        <f t="shared" si="227"/>
        <v>0</v>
      </c>
      <c r="AE3157" s="855"/>
      <c r="AF3157" s="855"/>
      <c r="AG3157" s="856"/>
    </row>
    <row r="3158" spans="1:33" s="29" customFormat="1" ht="14.25" hidden="1" customHeight="1" x14ac:dyDescent="0.2">
      <c r="A3158" s="43"/>
      <c r="B3158" s="43"/>
      <c r="C3158" s="971"/>
      <c r="D3158" s="971"/>
      <c r="E3158" s="53"/>
      <c r="F3158" s="42"/>
      <c r="G3158" s="981" t="s">
        <v>313</v>
      </c>
      <c r="H3158" s="981"/>
      <c r="I3158" s="961" t="s">
        <v>314</v>
      </c>
      <c r="J3158" s="962"/>
      <c r="K3158" s="962"/>
      <c r="L3158" s="962"/>
      <c r="M3158" s="962"/>
      <c r="N3158" s="962"/>
      <c r="O3158" s="962"/>
      <c r="P3158" s="962"/>
      <c r="Q3158" s="963"/>
      <c r="R3158" s="854">
        <f>SUM(R3144:R3156)</f>
        <v>22770000</v>
      </c>
      <c r="S3158" s="855"/>
      <c r="T3158" s="856"/>
      <c r="U3158" s="854">
        <f>SUM(U3144:U3156)</f>
        <v>16549870.24</v>
      </c>
      <c r="V3158" s="855"/>
      <c r="W3158" s="856"/>
      <c r="X3158" s="851">
        <f t="shared" si="226"/>
        <v>-0.27317214580588489</v>
      </c>
      <c r="Y3158" s="853"/>
      <c r="Z3158" s="851"/>
      <c r="AA3158" s="852"/>
      <c r="AB3158" s="852"/>
      <c r="AC3158" s="853"/>
      <c r="AD3158" s="854">
        <f t="shared" si="227"/>
        <v>16549870.24</v>
      </c>
      <c r="AE3158" s="855"/>
      <c r="AF3158" s="855"/>
      <c r="AG3158" s="856"/>
    </row>
    <row r="3159" spans="1:33" s="29" customFormat="1" ht="14.25" hidden="1" customHeight="1" x14ac:dyDescent="0.2">
      <c r="A3159" s="43"/>
      <c r="B3159" s="43"/>
      <c r="C3159" s="971"/>
      <c r="D3159" s="971"/>
      <c r="E3159" s="53"/>
      <c r="F3159" s="42"/>
      <c r="G3159" s="981"/>
      <c r="H3159" s="981"/>
      <c r="I3159" s="958" t="s">
        <v>684</v>
      </c>
      <c r="J3159" s="959"/>
      <c r="K3159" s="959"/>
      <c r="L3159" s="959"/>
      <c r="M3159" s="959"/>
      <c r="N3159" s="959"/>
      <c r="O3159" s="959"/>
      <c r="P3159" s="959"/>
      <c r="Q3159" s="960"/>
      <c r="R3159" s="860">
        <f>SUM(R3158)</f>
        <v>22770000</v>
      </c>
      <c r="S3159" s="861"/>
      <c r="T3159" s="861"/>
      <c r="U3159" s="860">
        <f>SUM(U3158)</f>
        <v>16549870.24</v>
      </c>
      <c r="V3159" s="861"/>
      <c r="W3159" s="861"/>
      <c r="X3159" s="975">
        <f t="shared" si="226"/>
        <v>-0.27317214580588489</v>
      </c>
      <c r="Y3159" s="975"/>
      <c r="Z3159" s="1547"/>
      <c r="AA3159" s="974"/>
      <c r="AB3159" s="974"/>
      <c r="AC3159" s="974"/>
      <c r="AD3159" s="861">
        <f t="shared" si="227"/>
        <v>16549870.24</v>
      </c>
      <c r="AE3159" s="861"/>
      <c r="AF3159" s="861"/>
      <c r="AG3159" s="861"/>
    </row>
    <row r="3160" spans="1:33" s="29" customFormat="1" ht="14.25" hidden="1" customHeight="1" x14ac:dyDescent="0.2">
      <c r="A3160" s="43"/>
      <c r="B3160" s="43"/>
      <c r="C3160" s="971"/>
      <c r="D3160" s="971"/>
      <c r="E3160" s="53"/>
      <c r="F3160" s="42"/>
      <c r="G3160" s="972"/>
      <c r="H3160" s="972"/>
      <c r="I3160" s="958"/>
      <c r="J3160" s="959"/>
      <c r="K3160" s="959"/>
      <c r="L3160" s="959"/>
      <c r="M3160" s="959"/>
      <c r="N3160" s="959"/>
      <c r="O3160" s="959"/>
      <c r="P3160" s="959"/>
      <c r="Q3160" s="960"/>
      <c r="R3160" s="958"/>
      <c r="S3160" s="959"/>
      <c r="T3160" s="960"/>
      <c r="U3160" s="860"/>
      <c r="V3160" s="861"/>
      <c r="W3160" s="862"/>
      <c r="X3160" s="860"/>
      <c r="Y3160" s="862"/>
      <c r="Z3160" s="851"/>
      <c r="AA3160" s="852"/>
      <c r="AB3160" s="852"/>
      <c r="AC3160" s="853"/>
      <c r="AD3160" s="860"/>
      <c r="AE3160" s="861"/>
      <c r="AF3160" s="861"/>
      <c r="AG3160" s="862"/>
    </row>
    <row r="3161" spans="1:33" s="29" customFormat="1" ht="17.25" hidden="1" customHeight="1" x14ac:dyDescent="0.2">
      <c r="A3161" s="43"/>
      <c r="B3161" s="43"/>
      <c r="C3161" s="1548"/>
      <c r="D3161" s="1548"/>
      <c r="E3161" s="87"/>
      <c r="F3161" s="79"/>
      <c r="G3161" s="1549">
        <v>463</v>
      </c>
      <c r="H3161" s="1549"/>
      <c r="I3161" s="1550" t="s">
        <v>458</v>
      </c>
      <c r="J3161" s="1551"/>
      <c r="K3161" s="1551"/>
      <c r="L3161" s="1551"/>
      <c r="M3161" s="1551"/>
      <c r="N3161" s="1551"/>
      <c r="O3161" s="1551"/>
      <c r="P3161" s="1551"/>
      <c r="Q3161" s="1552"/>
      <c r="R3161" s="1550"/>
      <c r="S3161" s="1551"/>
      <c r="T3161" s="1552"/>
      <c r="U3161" s="857"/>
      <c r="V3161" s="858"/>
      <c r="W3161" s="859"/>
      <c r="X3161" s="857"/>
      <c r="Y3161" s="859"/>
      <c r="Z3161" s="1575"/>
      <c r="AA3161" s="1576"/>
      <c r="AB3161" s="1576"/>
      <c r="AC3161" s="1577"/>
      <c r="AD3161" s="857"/>
      <c r="AE3161" s="858"/>
      <c r="AF3161" s="858"/>
      <c r="AG3161" s="859"/>
    </row>
    <row r="3162" spans="1:33" s="29" customFormat="1" ht="14.25" hidden="1" customHeight="1" x14ac:dyDescent="0.2">
      <c r="A3162" s="43"/>
      <c r="B3162" s="43"/>
      <c r="C3162" s="1597" t="s">
        <v>435</v>
      </c>
      <c r="D3162" s="1597"/>
      <c r="E3162" s="82"/>
      <c r="F3162" s="83"/>
      <c r="G3162" s="1598"/>
      <c r="H3162" s="1598"/>
      <c r="I3162" s="1610" t="s">
        <v>436</v>
      </c>
      <c r="J3162" s="1611"/>
      <c r="K3162" s="1611"/>
      <c r="L3162" s="1611"/>
      <c r="M3162" s="1611"/>
      <c r="N3162" s="1611"/>
      <c r="O3162" s="1611"/>
      <c r="P3162" s="1611"/>
      <c r="Q3162" s="1612"/>
      <c r="R3162" s="1610"/>
      <c r="S3162" s="1611"/>
      <c r="T3162" s="1612"/>
      <c r="U3162" s="1606"/>
      <c r="V3162" s="1601"/>
      <c r="W3162" s="1602"/>
      <c r="X3162" s="1606"/>
      <c r="Y3162" s="1602"/>
      <c r="Z3162" s="1603"/>
      <c r="AA3162" s="1604"/>
      <c r="AB3162" s="1604"/>
      <c r="AC3162" s="1605"/>
      <c r="AD3162" s="1606"/>
      <c r="AE3162" s="1601"/>
      <c r="AF3162" s="1601"/>
      <c r="AG3162" s="1602"/>
    </row>
    <row r="3163" spans="1:33" s="29" customFormat="1" ht="15.75" hidden="1" customHeight="1" x14ac:dyDescent="0.2">
      <c r="A3163" s="43"/>
      <c r="B3163" s="43"/>
      <c r="C3163" s="1565" t="s">
        <v>437</v>
      </c>
      <c r="D3163" s="1565"/>
      <c r="E3163" s="86"/>
      <c r="F3163" s="42"/>
      <c r="G3163" s="1566"/>
      <c r="H3163" s="1566"/>
      <c r="I3163" s="958" t="s">
        <v>438</v>
      </c>
      <c r="J3163" s="959"/>
      <c r="K3163" s="959"/>
      <c r="L3163" s="959"/>
      <c r="M3163" s="959"/>
      <c r="N3163" s="959"/>
      <c r="O3163" s="959"/>
      <c r="P3163" s="959"/>
      <c r="Q3163" s="960"/>
      <c r="R3163" s="958"/>
      <c r="S3163" s="959"/>
      <c r="T3163" s="960"/>
      <c r="U3163" s="854"/>
      <c r="V3163" s="855"/>
      <c r="W3163" s="856"/>
      <c r="X3163" s="854"/>
      <c r="Y3163" s="856"/>
      <c r="Z3163" s="851"/>
      <c r="AA3163" s="852"/>
      <c r="AB3163" s="852"/>
      <c r="AC3163" s="853"/>
      <c r="AD3163" s="854"/>
      <c r="AE3163" s="855"/>
      <c r="AF3163" s="855"/>
      <c r="AG3163" s="856"/>
    </row>
    <row r="3164" spans="1:33" s="29" customFormat="1" ht="14.25" hidden="1" customHeight="1" x14ac:dyDescent="0.2">
      <c r="A3164" s="43"/>
      <c r="B3164" s="43"/>
      <c r="C3164" s="1578"/>
      <c r="D3164" s="1578"/>
      <c r="E3164" s="53">
        <v>912</v>
      </c>
      <c r="F3164" s="42"/>
      <c r="G3164" s="972"/>
      <c r="H3164" s="972"/>
      <c r="I3164" s="961" t="s">
        <v>439</v>
      </c>
      <c r="J3164" s="962"/>
      <c r="K3164" s="962"/>
      <c r="L3164" s="962"/>
      <c r="M3164" s="962"/>
      <c r="N3164" s="962"/>
      <c r="O3164" s="962"/>
      <c r="P3164" s="962"/>
      <c r="Q3164" s="963"/>
      <c r="R3164" s="961"/>
      <c r="S3164" s="962"/>
      <c r="T3164" s="963"/>
      <c r="U3164" s="854"/>
      <c r="V3164" s="855"/>
      <c r="W3164" s="856"/>
      <c r="X3164" s="851"/>
      <c r="Y3164" s="853"/>
      <c r="Z3164" s="851"/>
      <c r="AA3164" s="852"/>
      <c r="AB3164" s="852"/>
      <c r="AC3164" s="853"/>
      <c r="AD3164" s="854"/>
      <c r="AE3164" s="855"/>
      <c r="AF3164" s="855"/>
      <c r="AG3164" s="856"/>
    </row>
    <row r="3165" spans="1:33" s="29" customFormat="1" ht="14.25" hidden="1" customHeight="1" x14ac:dyDescent="0.2">
      <c r="A3165" s="43"/>
      <c r="B3165" s="43"/>
      <c r="C3165" s="971"/>
      <c r="D3165" s="971"/>
      <c r="E3165" s="53"/>
      <c r="F3165" s="42"/>
      <c r="G3165" s="1574"/>
      <c r="H3165" s="1574"/>
      <c r="I3165" s="961" t="s">
        <v>1234</v>
      </c>
      <c r="J3165" s="962"/>
      <c r="K3165" s="962"/>
      <c r="L3165" s="962"/>
      <c r="M3165" s="962"/>
      <c r="N3165" s="962"/>
      <c r="O3165" s="962"/>
      <c r="P3165" s="962"/>
      <c r="Q3165" s="963"/>
      <c r="R3165" s="1657">
        <v>100000</v>
      </c>
      <c r="S3165" s="1658"/>
      <c r="T3165" s="1659"/>
      <c r="U3165" s="1657">
        <v>98534</v>
      </c>
      <c r="V3165" s="1658"/>
      <c r="W3165" s="1659"/>
      <c r="X3165" s="851">
        <f t="shared" ref="X3165:X3179" si="228">(U3165/R3165)-1</f>
        <v>-1.4660000000000006E-2</v>
      </c>
      <c r="Y3165" s="853"/>
      <c r="Z3165" s="851"/>
      <c r="AA3165" s="852"/>
      <c r="AB3165" s="852"/>
      <c r="AC3165" s="853"/>
      <c r="AD3165" s="854">
        <f t="shared" ref="AD3165:AD3179" si="229">U3165+AA3165</f>
        <v>98534</v>
      </c>
      <c r="AE3165" s="855"/>
      <c r="AF3165" s="855"/>
      <c r="AG3165" s="856"/>
    </row>
    <row r="3166" spans="1:33" s="29" customFormat="1" ht="14.25" hidden="1" customHeight="1" x14ac:dyDescent="0.2">
      <c r="A3166" s="43"/>
      <c r="B3166" s="43"/>
      <c r="C3166" s="971"/>
      <c r="D3166" s="971"/>
      <c r="E3166" s="53"/>
      <c r="F3166" s="42"/>
      <c r="G3166" s="1574"/>
      <c r="H3166" s="1574"/>
      <c r="I3166" s="961" t="s">
        <v>442</v>
      </c>
      <c r="J3166" s="962"/>
      <c r="K3166" s="962"/>
      <c r="L3166" s="962"/>
      <c r="M3166" s="962"/>
      <c r="N3166" s="962"/>
      <c r="O3166" s="962"/>
      <c r="P3166" s="962"/>
      <c r="Q3166" s="963"/>
      <c r="R3166" s="1657">
        <v>3400000</v>
      </c>
      <c r="S3166" s="1658"/>
      <c r="T3166" s="1659"/>
      <c r="U3166" s="1657">
        <v>3367961.66</v>
      </c>
      <c r="V3166" s="1658"/>
      <c r="W3166" s="1659"/>
      <c r="X3166" s="851">
        <f t="shared" si="228"/>
        <v>-9.4230411764705257E-3</v>
      </c>
      <c r="Y3166" s="853"/>
      <c r="Z3166" s="851"/>
      <c r="AA3166" s="852"/>
      <c r="AB3166" s="852"/>
      <c r="AC3166" s="853"/>
      <c r="AD3166" s="854">
        <f t="shared" si="229"/>
        <v>3367961.66</v>
      </c>
      <c r="AE3166" s="855"/>
      <c r="AF3166" s="855"/>
      <c r="AG3166" s="856"/>
    </row>
    <row r="3167" spans="1:33" s="29" customFormat="1" ht="14.25" hidden="1" customHeight="1" x14ac:dyDescent="0.2">
      <c r="A3167" s="43"/>
      <c r="B3167" s="43"/>
      <c r="C3167" s="971"/>
      <c r="D3167" s="971"/>
      <c r="E3167" s="53"/>
      <c r="F3167" s="42"/>
      <c r="G3167" s="972"/>
      <c r="H3167" s="972"/>
      <c r="I3167" s="961" t="s">
        <v>443</v>
      </c>
      <c r="J3167" s="962"/>
      <c r="K3167" s="962"/>
      <c r="L3167" s="962"/>
      <c r="M3167" s="962"/>
      <c r="N3167" s="962"/>
      <c r="O3167" s="962"/>
      <c r="P3167" s="962"/>
      <c r="Q3167" s="963"/>
      <c r="R3167" s="1657">
        <v>360000</v>
      </c>
      <c r="S3167" s="1658"/>
      <c r="T3167" s="1659"/>
      <c r="U3167" s="1657">
        <v>318246.23</v>
      </c>
      <c r="V3167" s="1658"/>
      <c r="W3167" s="1659"/>
      <c r="X3167" s="851">
        <f t="shared" si="228"/>
        <v>-0.11598269444444453</v>
      </c>
      <c r="Y3167" s="853"/>
      <c r="Z3167" s="851"/>
      <c r="AA3167" s="852"/>
      <c r="AB3167" s="852"/>
      <c r="AC3167" s="853"/>
      <c r="AD3167" s="854">
        <f t="shared" si="229"/>
        <v>318246.23</v>
      </c>
      <c r="AE3167" s="855"/>
      <c r="AF3167" s="855"/>
      <c r="AG3167" s="856"/>
    </row>
    <row r="3168" spans="1:33" s="29" customFormat="1" ht="12.75" hidden="1" customHeight="1" x14ac:dyDescent="0.2">
      <c r="A3168" s="43"/>
      <c r="B3168" s="43"/>
      <c r="C3168" s="971"/>
      <c r="D3168" s="971"/>
      <c r="E3168" s="53"/>
      <c r="F3168" s="42"/>
      <c r="G3168" s="972"/>
      <c r="H3168" s="972"/>
      <c r="I3168" s="961" t="s">
        <v>444</v>
      </c>
      <c r="J3168" s="962"/>
      <c r="K3168" s="962"/>
      <c r="L3168" s="962"/>
      <c r="M3168" s="962"/>
      <c r="N3168" s="962"/>
      <c r="O3168" s="962"/>
      <c r="P3168" s="962"/>
      <c r="Q3168" s="963"/>
      <c r="R3168" s="1657">
        <v>987997.32</v>
      </c>
      <c r="S3168" s="1658"/>
      <c r="T3168" s="1659"/>
      <c r="U3168" s="1657">
        <v>855309.58</v>
      </c>
      <c r="V3168" s="1658"/>
      <c r="W3168" s="1659"/>
      <c r="X3168" s="851">
        <f t="shared" si="228"/>
        <v>-0.13429969627852834</v>
      </c>
      <c r="Y3168" s="853"/>
      <c r="Z3168" s="851"/>
      <c r="AA3168" s="852"/>
      <c r="AB3168" s="852"/>
      <c r="AC3168" s="853"/>
      <c r="AD3168" s="854">
        <f t="shared" si="229"/>
        <v>855309.58</v>
      </c>
      <c r="AE3168" s="855"/>
      <c r="AF3168" s="855"/>
      <c r="AG3168" s="856"/>
    </row>
    <row r="3169" spans="1:33" s="29" customFormat="1" ht="12.75" hidden="1" customHeight="1" x14ac:dyDescent="0.2">
      <c r="A3169" s="43"/>
      <c r="B3169" s="43"/>
      <c r="C3169" s="971"/>
      <c r="D3169" s="971"/>
      <c r="E3169" s="53"/>
      <c r="F3169" s="42"/>
      <c r="G3169" s="972"/>
      <c r="H3169" s="972"/>
      <c r="I3169" s="961" t="s">
        <v>445</v>
      </c>
      <c r="J3169" s="962"/>
      <c r="K3169" s="962"/>
      <c r="L3169" s="962"/>
      <c r="M3169" s="962"/>
      <c r="N3169" s="962"/>
      <c r="O3169" s="962"/>
      <c r="P3169" s="962"/>
      <c r="Q3169" s="963"/>
      <c r="R3169" s="1657">
        <v>0</v>
      </c>
      <c r="S3169" s="1658"/>
      <c r="T3169" s="1659"/>
      <c r="U3169" s="1657">
        <v>0</v>
      </c>
      <c r="V3169" s="1658"/>
      <c r="W3169" s="1659"/>
      <c r="X3169" s="851">
        <v>0</v>
      </c>
      <c r="Y3169" s="853"/>
      <c r="Z3169" s="851"/>
      <c r="AA3169" s="852"/>
      <c r="AB3169" s="852"/>
      <c r="AC3169" s="853"/>
      <c r="AD3169" s="854">
        <f t="shared" si="229"/>
        <v>0</v>
      </c>
      <c r="AE3169" s="855"/>
      <c r="AF3169" s="855"/>
      <c r="AG3169" s="856"/>
    </row>
    <row r="3170" spans="1:33" s="29" customFormat="1" ht="14.25" hidden="1" customHeight="1" x14ac:dyDescent="0.2">
      <c r="A3170" s="43"/>
      <c r="B3170" s="43"/>
      <c r="C3170" s="971"/>
      <c r="D3170" s="971"/>
      <c r="E3170" s="53"/>
      <c r="F3170" s="42"/>
      <c r="G3170" s="972"/>
      <c r="H3170" s="972"/>
      <c r="I3170" s="961" t="s">
        <v>446</v>
      </c>
      <c r="J3170" s="962"/>
      <c r="K3170" s="962"/>
      <c r="L3170" s="962"/>
      <c r="M3170" s="962"/>
      <c r="N3170" s="962"/>
      <c r="O3170" s="962"/>
      <c r="P3170" s="962"/>
      <c r="Q3170" s="963"/>
      <c r="R3170" s="1657">
        <v>670000</v>
      </c>
      <c r="S3170" s="1658"/>
      <c r="T3170" s="1659"/>
      <c r="U3170" s="1657">
        <v>589137.05000000005</v>
      </c>
      <c r="V3170" s="1658"/>
      <c r="W3170" s="1659"/>
      <c r="X3170" s="851">
        <f t="shared" si="228"/>
        <v>-0.12069097014925367</v>
      </c>
      <c r="Y3170" s="853"/>
      <c r="Z3170" s="851"/>
      <c r="AA3170" s="852"/>
      <c r="AB3170" s="852"/>
      <c r="AC3170" s="853"/>
      <c r="AD3170" s="854">
        <f t="shared" si="229"/>
        <v>589137.05000000005</v>
      </c>
      <c r="AE3170" s="855"/>
      <c r="AF3170" s="855"/>
      <c r="AG3170" s="856"/>
    </row>
    <row r="3171" spans="1:33" s="29" customFormat="1" ht="14.25" hidden="1" customHeight="1" x14ac:dyDescent="0.2">
      <c r="A3171" s="43"/>
      <c r="B3171" s="43"/>
      <c r="C3171" s="971"/>
      <c r="D3171" s="971"/>
      <c r="E3171" s="53"/>
      <c r="F3171" s="42"/>
      <c r="G3171" s="972"/>
      <c r="H3171" s="972"/>
      <c r="I3171" s="961" t="s">
        <v>447</v>
      </c>
      <c r="J3171" s="962"/>
      <c r="K3171" s="962"/>
      <c r="L3171" s="962"/>
      <c r="M3171" s="962"/>
      <c r="N3171" s="962"/>
      <c r="O3171" s="962"/>
      <c r="P3171" s="962"/>
      <c r="Q3171" s="963"/>
      <c r="R3171" s="1657">
        <v>0</v>
      </c>
      <c r="S3171" s="1658"/>
      <c r="T3171" s="1659"/>
      <c r="U3171" s="1657">
        <v>0</v>
      </c>
      <c r="V3171" s="1658"/>
      <c r="W3171" s="1659"/>
      <c r="X3171" s="851">
        <v>0</v>
      </c>
      <c r="Y3171" s="853"/>
      <c r="Z3171" s="851"/>
      <c r="AA3171" s="852"/>
      <c r="AB3171" s="852"/>
      <c r="AC3171" s="853"/>
      <c r="AD3171" s="854">
        <f t="shared" si="229"/>
        <v>0</v>
      </c>
      <c r="AE3171" s="855"/>
      <c r="AF3171" s="855"/>
      <c r="AG3171" s="856"/>
    </row>
    <row r="3172" spans="1:33" s="29" customFormat="1" ht="14.25" hidden="1" customHeight="1" x14ac:dyDescent="0.2">
      <c r="A3172" s="43"/>
      <c r="B3172" s="43"/>
      <c r="C3172" s="1531"/>
      <c r="D3172" s="1532"/>
      <c r="E3172" s="53"/>
      <c r="F3172" s="42"/>
      <c r="G3172" s="1555"/>
      <c r="H3172" s="1556"/>
      <c r="I3172" s="961" t="s">
        <v>984</v>
      </c>
      <c r="J3172" s="962"/>
      <c r="K3172" s="962"/>
      <c r="L3172" s="962"/>
      <c r="M3172" s="962"/>
      <c r="N3172" s="962"/>
      <c r="O3172" s="962"/>
      <c r="P3172" s="962"/>
      <c r="Q3172" s="962"/>
      <c r="R3172" s="1657">
        <v>1428520</v>
      </c>
      <c r="S3172" s="1658"/>
      <c r="T3172" s="1658"/>
      <c r="U3172" s="1657">
        <v>1053520</v>
      </c>
      <c r="V3172" s="1658"/>
      <c r="W3172" s="1658"/>
      <c r="X3172" s="853">
        <f t="shared" si="228"/>
        <v>-0.26250945034021222</v>
      </c>
      <c r="Y3172" s="853"/>
      <c r="Z3172" s="851"/>
      <c r="AA3172" s="852"/>
      <c r="AB3172" s="852"/>
      <c r="AC3172" s="852"/>
      <c r="AD3172" s="855">
        <f t="shared" si="229"/>
        <v>1053520</v>
      </c>
      <c r="AE3172" s="855"/>
      <c r="AF3172" s="855"/>
      <c r="AG3172" s="855"/>
    </row>
    <row r="3173" spans="1:33" s="29" customFormat="1" ht="14.25" hidden="1" customHeight="1" x14ac:dyDescent="0.2">
      <c r="A3173" s="43"/>
      <c r="B3173" s="43"/>
      <c r="C3173" s="971"/>
      <c r="D3173" s="971"/>
      <c r="E3173" s="53"/>
      <c r="F3173" s="42"/>
      <c r="G3173" s="972"/>
      <c r="H3173" s="972"/>
      <c r="I3173" s="961" t="s">
        <v>449</v>
      </c>
      <c r="J3173" s="962"/>
      <c r="K3173" s="962"/>
      <c r="L3173" s="962"/>
      <c r="M3173" s="962"/>
      <c r="N3173" s="962"/>
      <c r="O3173" s="962"/>
      <c r="P3173" s="962"/>
      <c r="Q3173" s="963"/>
      <c r="R3173" s="1657">
        <v>400000</v>
      </c>
      <c r="S3173" s="1658"/>
      <c r="T3173" s="1659"/>
      <c r="U3173" s="1657">
        <v>302187.96000000002</v>
      </c>
      <c r="V3173" s="1658"/>
      <c r="W3173" s="1659"/>
      <c r="X3173" s="851">
        <f t="shared" si="228"/>
        <v>-0.24453009999999997</v>
      </c>
      <c r="Y3173" s="853"/>
      <c r="Z3173" s="851"/>
      <c r="AA3173" s="852"/>
      <c r="AB3173" s="852"/>
      <c r="AC3173" s="853"/>
      <c r="AD3173" s="854">
        <f t="shared" si="229"/>
        <v>302187.96000000002</v>
      </c>
      <c r="AE3173" s="855"/>
      <c r="AF3173" s="855"/>
      <c r="AG3173" s="856"/>
    </row>
    <row r="3174" spans="1:33" s="29" customFormat="1" ht="14.25" hidden="1" customHeight="1" x14ac:dyDescent="0.2">
      <c r="A3174" s="43"/>
      <c r="B3174" s="43"/>
      <c r="C3174" s="971"/>
      <c r="D3174" s="971"/>
      <c r="E3174" s="53"/>
      <c r="F3174" s="42"/>
      <c r="G3174" s="972"/>
      <c r="H3174" s="972"/>
      <c r="I3174" s="961" t="s">
        <v>1235</v>
      </c>
      <c r="J3174" s="962"/>
      <c r="K3174" s="962"/>
      <c r="L3174" s="962"/>
      <c r="M3174" s="962"/>
      <c r="N3174" s="962"/>
      <c r="O3174" s="962"/>
      <c r="P3174" s="962"/>
      <c r="Q3174" s="963"/>
      <c r="R3174" s="1657">
        <v>0</v>
      </c>
      <c r="S3174" s="1658"/>
      <c r="T3174" s="1659"/>
      <c r="U3174" s="1657">
        <v>0</v>
      </c>
      <c r="V3174" s="1658"/>
      <c r="W3174" s="1659"/>
      <c r="X3174" s="851">
        <v>0</v>
      </c>
      <c r="Y3174" s="853"/>
      <c r="Z3174" s="851"/>
      <c r="AA3174" s="852"/>
      <c r="AB3174" s="852"/>
      <c r="AC3174" s="853"/>
      <c r="AD3174" s="854">
        <f t="shared" si="229"/>
        <v>0</v>
      </c>
      <c r="AE3174" s="855"/>
      <c r="AF3174" s="855"/>
      <c r="AG3174" s="856"/>
    </row>
    <row r="3175" spans="1:33" s="29" customFormat="1" ht="14.25" hidden="1" customHeight="1" x14ac:dyDescent="0.2">
      <c r="A3175" s="43"/>
      <c r="B3175" s="43"/>
      <c r="C3175" s="971"/>
      <c r="D3175" s="971"/>
      <c r="E3175" s="53"/>
      <c r="F3175" s="42"/>
      <c r="G3175" s="972"/>
      <c r="H3175" s="972"/>
      <c r="I3175" s="961" t="s">
        <v>1236</v>
      </c>
      <c r="J3175" s="962"/>
      <c r="K3175" s="962"/>
      <c r="L3175" s="962"/>
      <c r="M3175" s="962"/>
      <c r="N3175" s="962"/>
      <c r="O3175" s="962"/>
      <c r="P3175" s="962"/>
      <c r="Q3175" s="963"/>
      <c r="R3175" s="1657">
        <v>30000</v>
      </c>
      <c r="S3175" s="1658"/>
      <c r="T3175" s="1659"/>
      <c r="U3175" s="1657">
        <v>2850</v>
      </c>
      <c r="V3175" s="1658"/>
      <c r="W3175" s="1659"/>
      <c r="X3175" s="851">
        <f t="shared" si="228"/>
        <v>-0.90500000000000003</v>
      </c>
      <c r="Y3175" s="853"/>
      <c r="Z3175" s="851"/>
      <c r="AA3175" s="852"/>
      <c r="AB3175" s="852"/>
      <c r="AC3175" s="853"/>
      <c r="AD3175" s="854">
        <f t="shared" si="229"/>
        <v>2850</v>
      </c>
      <c r="AE3175" s="855"/>
      <c r="AF3175" s="855"/>
      <c r="AG3175" s="856"/>
    </row>
    <row r="3176" spans="1:33" s="29" customFormat="1" ht="14.25" hidden="1" customHeight="1" x14ac:dyDescent="0.2">
      <c r="A3176" s="43"/>
      <c r="B3176" s="43"/>
      <c r="C3176" s="971"/>
      <c r="D3176" s="971"/>
      <c r="E3176" s="53"/>
      <c r="F3176" s="42"/>
      <c r="G3176" s="972"/>
      <c r="H3176" s="972"/>
      <c r="I3176" s="961" t="s">
        <v>452</v>
      </c>
      <c r="J3176" s="962"/>
      <c r="K3176" s="962"/>
      <c r="L3176" s="962"/>
      <c r="M3176" s="962"/>
      <c r="N3176" s="962"/>
      <c r="O3176" s="962"/>
      <c r="P3176" s="962"/>
      <c r="Q3176" s="963"/>
      <c r="R3176" s="1657">
        <v>40000</v>
      </c>
      <c r="S3176" s="1658"/>
      <c r="T3176" s="1659"/>
      <c r="U3176" s="1657">
        <v>40000</v>
      </c>
      <c r="V3176" s="1658"/>
      <c r="W3176" s="1659"/>
      <c r="X3176" s="851">
        <f t="shared" ref="X3176" si="230">(U3176/R3176)-1</f>
        <v>0</v>
      </c>
      <c r="Y3176" s="853"/>
      <c r="Z3176" s="851"/>
      <c r="AA3176" s="852"/>
      <c r="AB3176" s="852"/>
      <c r="AC3176" s="853"/>
      <c r="AD3176" s="854">
        <f t="shared" ref="AD3176" si="231">U3176+AA3176</f>
        <v>40000</v>
      </c>
      <c r="AE3176" s="855"/>
      <c r="AF3176" s="855"/>
      <c r="AG3176" s="856"/>
    </row>
    <row r="3177" spans="1:33" s="29" customFormat="1" ht="14.25" hidden="1" customHeight="1" x14ac:dyDescent="0.2">
      <c r="A3177" s="43"/>
      <c r="B3177" s="43"/>
      <c r="C3177" s="971"/>
      <c r="D3177" s="971"/>
      <c r="E3177" s="53"/>
      <c r="F3177" s="42"/>
      <c r="G3177" s="972"/>
      <c r="H3177" s="972"/>
      <c r="I3177" s="961" t="s">
        <v>685</v>
      </c>
      <c r="J3177" s="962"/>
      <c r="K3177" s="962"/>
      <c r="L3177" s="962"/>
      <c r="M3177" s="962"/>
      <c r="N3177" s="962"/>
      <c r="O3177" s="962"/>
      <c r="P3177" s="962"/>
      <c r="Q3177" s="963"/>
      <c r="R3177" s="854"/>
      <c r="S3177" s="855"/>
      <c r="T3177" s="855"/>
      <c r="U3177" s="854"/>
      <c r="V3177" s="855"/>
      <c r="W3177" s="855"/>
      <c r="X3177" s="853"/>
      <c r="Y3177" s="853"/>
      <c r="Z3177" s="851"/>
      <c r="AA3177" s="852"/>
      <c r="AB3177" s="852"/>
      <c r="AC3177" s="852"/>
      <c r="AD3177" s="855">
        <f t="shared" si="229"/>
        <v>0</v>
      </c>
      <c r="AE3177" s="855"/>
      <c r="AF3177" s="855"/>
      <c r="AG3177" s="855"/>
    </row>
    <row r="3178" spans="1:33" s="29" customFormat="1" ht="14.25" hidden="1" customHeight="1" x14ac:dyDescent="0.2">
      <c r="A3178" s="43"/>
      <c r="B3178" s="43"/>
      <c r="C3178" s="971"/>
      <c r="D3178" s="971"/>
      <c r="E3178" s="53"/>
      <c r="F3178" s="42"/>
      <c r="G3178" s="981" t="s">
        <v>313</v>
      </c>
      <c r="H3178" s="981"/>
      <c r="I3178" s="961" t="s">
        <v>314</v>
      </c>
      <c r="J3178" s="962"/>
      <c r="K3178" s="962"/>
      <c r="L3178" s="962"/>
      <c r="M3178" s="962"/>
      <c r="N3178" s="962"/>
      <c r="O3178" s="962"/>
      <c r="P3178" s="962"/>
      <c r="Q3178" s="963"/>
      <c r="R3178" s="854">
        <f>SUM(R3165:T3176)</f>
        <v>7416517.3200000003</v>
      </c>
      <c r="S3178" s="855"/>
      <c r="T3178" s="855"/>
      <c r="U3178" s="854">
        <f>SUM(U3165:W3176)</f>
        <v>6627746.4799999995</v>
      </c>
      <c r="V3178" s="855"/>
      <c r="W3178" s="855"/>
      <c r="X3178" s="852">
        <f t="shared" si="228"/>
        <v>-0.10635326609066709</v>
      </c>
      <c r="Y3178" s="853"/>
      <c r="Z3178" s="851"/>
      <c r="AA3178" s="852"/>
      <c r="AB3178" s="852"/>
      <c r="AC3178" s="852"/>
      <c r="AD3178" s="855">
        <f t="shared" si="229"/>
        <v>6627746.4799999995</v>
      </c>
      <c r="AE3178" s="855"/>
      <c r="AF3178" s="855"/>
      <c r="AG3178" s="856"/>
    </row>
    <row r="3179" spans="1:33" s="29" customFormat="1" ht="14.25" hidden="1" customHeight="1" x14ac:dyDescent="0.2">
      <c r="A3179" s="43"/>
      <c r="B3179" s="43"/>
      <c r="C3179" s="971"/>
      <c r="D3179" s="971"/>
      <c r="E3179" s="53"/>
      <c r="F3179" s="42"/>
      <c r="G3179" s="981"/>
      <c r="H3179" s="981"/>
      <c r="I3179" s="958" t="s">
        <v>684</v>
      </c>
      <c r="J3179" s="959"/>
      <c r="K3179" s="959"/>
      <c r="L3179" s="959"/>
      <c r="M3179" s="959"/>
      <c r="N3179" s="959"/>
      <c r="O3179" s="959"/>
      <c r="P3179" s="959"/>
      <c r="Q3179" s="960"/>
      <c r="R3179" s="860">
        <f>SUM(R3178)</f>
        <v>7416517.3200000003</v>
      </c>
      <c r="S3179" s="861"/>
      <c r="T3179" s="861"/>
      <c r="U3179" s="860">
        <f>SUM(U3178)</f>
        <v>6627746.4799999995</v>
      </c>
      <c r="V3179" s="861"/>
      <c r="W3179" s="861"/>
      <c r="X3179" s="974">
        <f t="shared" si="228"/>
        <v>-0.10635326609066709</v>
      </c>
      <c r="Y3179" s="975"/>
      <c r="Z3179" s="1547"/>
      <c r="AA3179" s="974"/>
      <c r="AB3179" s="974"/>
      <c r="AC3179" s="974"/>
      <c r="AD3179" s="861">
        <f t="shared" si="229"/>
        <v>6627746.4799999995</v>
      </c>
      <c r="AE3179" s="861"/>
      <c r="AF3179" s="861"/>
      <c r="AG3179" s="862"/>
    </row>
    <row r="3180" spans="1:33" s="29" customFormat="1" ht="15.75" hidden="1" customHeight="1" x14ac:dyDescent="0.2">
      <c r="A3180" s="43"/>
      <c r="B3180" s="43"/>
      <c r="C3180" s="971"/>
      <c r="D3180" s="971"/>
      <c r="E3180" s="53"/>
      <c r="F3180" s="42"/>
      <c r="G3180" s="972"/>
      <c r="H3180" s="972"/>
      <c r="I3180" s="958"/>
      <c r="J3180" s="959"/>
      <c r="K3180" s="959"/>
      <c r="L3180" s="959"/>
      <c r="M3180" s="959"/>
      <c r="N3180" s="959"/>
      <c r="O3180" s="959"/>
      <c r="P3180" s="959"/>
      <c r="Q3180" s="960"/>
      <c r="R3180" s="958"/>
      <c r="S3180" s="959"/>
      <c r="T3180" s="960"/>
      <c r="U3180" s="860"/>
      <c r="V3180" s="861"/>
      <c r="W3180" s="862"/>
      <c r="X3180" s="860"/>
      <c r="Y3180" s="862"/>
      <c r="Z3180" s="851"/>
      <c r="AA3180" s="852"/>
      <c r="AB3180" s="852"/>
      <c r="AC3180" s="853"/>
      <c r="AD3180" s="860"/>
      <c r="AE3180" s="861"/>
      <c r="AF3180" s="861"/>
      <c r="AG3180" s="862"/>
    </row>
    <row r="3181" spans="1:33" s="29" customFormat="1" ht="14.25" hidden="1" customHeight="1" x14ac:dyDescent="0.2">
      <c r="A3181" s="43"/>
      <c r="B3181" s="43"/>
      <c r="C3181" s="1548"/>
      <c r="D3181" s="1548"/>
      <c r="E3181" s="78"/>
      <c r="F3181" s="79"/>
      <c r="G3181" s="1549">
        <v>463</v>
      </c>
      <c r="H3181" s="1549"/>
      <c r="I3181" s="1550" t="s">
        <v>459</v>
      </c>
      <c r="J3181" s="1551"/>
      <c r="K3181" s="1551"/>
      <c r="L3181" s="1551"/>
      <c r="M3181" s="1551"/>
      <c r="N3181" s="1551"/>
      <c r="O3181" s="1551"/>
      <c r="P3181" s="1551"/>
      <c r="Q3181" s="1552"/>
      <c r="R3181" s="1550"/>
      <c r="S3181" s="1551"/>
      <c r="T3181" s="1552"/>
      <c r="U3181" s="857"/>
      <c r="V3181" s="858"/>
      <c r="W3181" s="859"/>
      <c r="X3181" s="857"/>
      <c r="Y3181" s="859"/>
      <c r="Z3181" s="1575"/>
      <c r="AA3181" s="1576"/>
      <c r="AB3181" s="1576"/>
      <c r="AC3181" s="1577"/>
      <c r="AD3181" s="857"/>
      <c r="AE3181" s="858"/>
      <c r="AF3181" s="858"/>
      <c r="AG3181" s="859"/>
    </row>
    <row r="3182" spans="1:33" s="29" customFormat="1" ht="14.25" hidden="1" customHeight="1" x14ac:dyDescent="0.2">
      <c r="A3182" s="43"/>
      <c r="B3182" s="43"/>
      <c r="C3182" s="1597" t="s">
        <v>942</v>
      </c>
      <c r="D3182" s="1597"/>
      <c r="E3182" s="82"/>
      <c r="F3182" s="83"/>
      <c r="G3182" s="1598"/>
      <c r="H3182" s="1598"/>
      <c r="I3182" s="1610" t="s">
        <v>461</v>
      </c>
      <c r="J3182" s="1611"/>
      <c r="K3182" s="1611"/>
      <c r="L3182" s="1611"/>
      <c r="M3182" s="1611"/>
      <c r="N3182" s="1611"/>
      <c r="O3182" s="1611"/>
      <c r="P3182" s="1611"/>
      <c r="Q3182" s="1612"/>
      <c r="R3182" s="1610"/>
      <c r="S3182" s="1611"/>
      <c r="T3182" s="1612"/>
      <c r="U3182" s="1606"/>
      <c r="V3182" s="1601"/>
      <c r="W3182" s="1602"/>
      <c r="X3182" s="1606"/>
      <c r="Y3182" s="1602"/>
      <c r="Z3182" s="1603"/>
      <c r="AA3182" s="1604"/>
      <c r="AB3182" s="1604"/>
      <c r="AC3182" s="1605"/>
      <c r="AD3182" s="1606"/>
      <c r="AE3182" s="1601"/>
      <c r="AF3182" s="1601"/>
      <c r="AG3182" s="1602"/>
    </row>
    <row r="3183" spans="1:33" s="29" customFormat="1" ht="27.75" hidden="1" customHeight="1" x14ac:dyDescent="0.2">
      <c r="A3183" s="43"/>
      <c r="B3183" s="43"/>
      <c r="C3183" s="1565" t="s">
        <v>971</v>
      </c>
      <c r="D3183" s="1565"/>
      <c r="E3183" s="86"/>
      <c r="F3183" s="42"/>
      <c r="G3183" s="1566"/>
      <c r="H3183" s="1566"/>
      <c r="I3183" s="958" t="s">
        <v>972</v>
      </c>
      <c r="J3183" s="959"/>
      <c r="K3183" s="959"/>
      <c r="L3183" s="959"/>
      <c r="M3183" s="959"/>
      <c r="N3183" s="959"/>
      <c r="O3183" s="959"/>
      <c r="P3183" s="959"/>
      <c r="Q3183" s="960"/>
      <c r="R3183" s="958"/>
      <c r="S3183" s="959"/>
      <c r="T3183" s="960"/>
      <c r="U3183" s="854"/>
      <c r="V3183" s="855"/>
      <c r="W3183" s="856"/>
      <c r="X3183" s="854"/>
      <c r="Y3183" s="856"/>
      <c r="Z3183" s="851"/>
      <c r="AA3183" s="852"/>
      <c r="AB3183" s="852"/>
      <c r="AC3183" s="853"/>
      <c r="AD3183" s="854"/>
      <c r="AE3183" s="855"/>
      <c r="AF3183" s="855"/>
      <c r="AG3183" s="856"/>
    </row>
    <row r="3184" spans="1:33" s="29" customFormat="1" ht="14.25" hidden="1" customHeight="1" x14ac:dyDescent="0.2">
      <c r="A3184" s="43"/>
      <c r="B3184" s="43"/>
      <c r="C3184" s="971"/>
      <c r="D3184" s="971"/>
      <c r="E3184" s="53">
        <v>920</v>
      </c>
      <c r="F3184" s="42"/>
      <c r="G3184" s="972"/>
      <c r="H3184" s="972"/>
      <c r="I3184" s="961" t="s">
        <v>462</v>
      </c>
      <c r="J3184" s="962"/>
      <c r="K3184" s="962"/>
      <c r="L3184" s="962"/>
      <c r="M3184" s="962"/>
      <c r="N3184" s="962"/>
      <c r="O3184" s="962"/>
      <c r="P3184" s="962"/>
      <c r="Q3184" s="963"/>
      <c r="R3184" s="961"/>
      <c r="S3184" s="962"/>
      <c r="T3184" s="963"/>
      <c r="U3184" s="854"/>
      <c r="V3184" s="855"/>
      <c r="W3184" s="856"/>
      <c r="X3184" s="854"/>
      <c r="Y3184" s="856"/>
      <c r="Z3184" s="851"/>
      <c r="AA3184" s="852"/>
      <c r="AB3184" s="852"/>
      <c r="AC3184" s="853"/>
      <c r="AD3184" s="860"/>
      <c r="AE3184" s="861"/>
      <c r="AF3184" s="861"/>
      <c r="AG3184" s="862"/>
    </row>
    <row r="3185" spans="1:33" s="29" customFormat="1" ht="14.25" hidden="1" customHeight="1" x14ac:dyDescent="0.2">
      <c r="A3185" s="43"/>
      <c r="B3185" s="43"/>
      <c r="C3185" s="1531"/>
      <c r="D3185" s="1532"/>
      <c r="E3185" s="86"/>
      <c r="F3185" s="42"/>
      <c r="G3185" s="1563">
        <v>463</v>
      </c>
      <c r="H3185" s="1564"/>
      <c r="I3185" s="958" t="s">
        <v>440</v>
      </c>
      <c r="J3185" s="959"/>
      <c r="K3185" s="959"/>
      <c r="L3185" s="959"/>
      <c r="M3185" s="959"/>
      <c r="N3185" s="959"/>
      <c r="O3185" s="959"/>
      <c r="P3185" s="959"/>
      <c r="Q3185" s="959"/>
      <c r="R3185" s="1660">
        <f>SUM(R3186:R3195)</f>
        <v>17933673</v>
      </c>
      <c r="S3185" s="1661"/>
      <c r="T3185" s="1662"/>
      <c r="U3185" s="1660">
        <f>SUM(U3186:U3195)</f>
        <v>12279280.34</v>
      </c>
      <c r="V3185" s="1661"/>
      <c r="W3185" s="1662"/>
      <c r="X3185" s="1547">
        <f t="shared" ref="X3185:X3203" si="232">(U3185/R3185)-1</f>
        <v>-0.31529473410159758</v>
      </c>
      <c r="Y3185" s="975"/>
      <c r="Z3185" s="1547"/>
      <c r="AA3185" s="974"/>
      <c r="AB3185" s="974"/>
      <c r="AC3185" s="975"/>
      <c r="AD3185" s="860">
        <f t="shared" ref="AD3185:AD3195" si="233">U3185+AA3185</f>
        <v>12279280.34</v>
      </c>
      <c r="AE3185" s="861"/>
      <c r="AF3185" s="861"/>
      <c r="AG3185" s="862"/>
    </row>
    <row r="3186" spans="1:33" s="29" customFormat="1" ht="14.25" hidden="1" customHeight="1" x14ac:dyDescent="0.2">
      <c r="A3186" s="43"/>
      <c r="B3186" s="43"/>
      <c r="C3186" s="971"/>
      <c r="D3186" s="971"/>
      <c r="E3186" s="53"/>
      <c r="F3186" s="42"/>
      <c r="G3186" s="972"/>
      <c r="H3186" s="972"/>
      <c r="I3186" s="961" t="s">
        <v>441</v>
      </c>
      <c r="J3186" s="962"/>
      <c r="K3186" s="962"/>
      <c r="L3186" s="962"/>
      <c r="M3186" s="962"/>
      <c r="N3186" s="962"/>
      <c r="O3186" s="962"/>
      <c r="P3186" s="962"/>
      <c r="Q3186" s="963"/>
      <c r="R3186" s="1657">
        <v>120000</v>
      </c>
      <c r="S3186" s="1658"/>
      <c r="T3186" s="1659"/>
      <c r="U3186" s="1657">
        <v>106983.3</v>
      </c>
      <c r="V3186" s="1658"/>
      <c r="W3186" s="1659"/>
      <c r="X3186" s="851">
        <f t="shared" si="232"/>
        <v>-0.10847249999999997</v>
      </c>
      <c r="Y3186" s="853"/>
      <c r="Z3186" s="851"/>
      <c r="AA3186" s="852"/>
      <c r="AB3186" s="852"/>
      <c r="AC3186" s="853"/>
      <c r="AD3186" s="854">
        <f t="shared" si="233"/>
        <v>106983.3</v>
      </c>
      <c r="AE3186" s="855"/>
      <c r="AF3186" s="855"/>
      <c r="AG3186" s="856"/>
    </row>
    <row r="3187" spans="1:33" s="29" customFormat="1" ht="16.5" hidden="1" customHeight="1" x14ac:dyDescent="0.2">
      <c r="A3187" s="43"/>
      <c r="B3187" s="43"/>
      <c r="C3187" s="971"/>
      <c r="D3187" s="971"/>
      <c r="E3187" s="53"/>
      <c r="F3187" s="42"/>
      <c r="G3187" s="1574"/>
      <c r="H3187" s="1574"/>
      <c r="I3187" s="961" t="s">
        <v>442</v>
      </c>
      <c r="J3187" s="962"/>
      <c r="K3187" s="962"/>
      <c r="L3187" s="962"/>
      <c r="M3187" s="962"/>
      <c r="N3187" s="962"/>
      <c r="O3187" s="962"/>
      <c r="P3187" s="962"/>
      <c r="Q3187" s="963"/>
      <c r="R3187" s="1657">
        <v>4100000</v>
      </c>
      <c r="S3187" s="1658"/>
      <c r="T3187" s="1659"/>
      <c r="U3187" s="1657">
        <v>3862597.53</v>
      </c>
      <c r="V3187" s="1658"/>
      <c r="W3187" s="1659"/>
      <c r="X3187" s="851">
        <f t="shared" si="232"/>
        <v>-5.7903041463414739E-2</v>
      </c>
      <c r="Y3187" s="853"/>
      <c r="Z3187" s="851"/>
      <c r="AA3187" s="852"/>
      <c r="AB3187" s="852"/>
      <c r="AC3187" s="853"/>
      <c r="AD3187" s="854">
        <f t="shared" si="233"/>
        <v>3862597.53</v>
      </c>
      <c r="AE3187" s="855"/>
      <c r="AF3187" s="855"/>
      <c r="AG3187" s="856"/>
    </row>
    <row r="3188" spans="1:33" s="29" customFormat="1" ht="14.25" hidden="1" customHeight="1" x14ac:dyDescent="0.2">
      <c r="A3188" s="43"/>
      <c r="B3188" s="43"/>
      <c r="C3188" s="971"/>
      <c r="D3188" s="971"/>
      <c r="E3188" s="53"/>
      <c r="F3188" s="42"/>
      <c r="G3188" s="972"/>
      <c r="H3188" s="972"/>
      <c r="I3188" s="961" t="s">
        <v>443</v>
      </c>
      <c r="J3188" s="962"/>
      <c r="K3188" s="962"/>
      <c r="L3188" s="962"/>
      <c r="M3188" s="962"/>
      <c r="N3188" s="962"/>
      <c r="O3188" s="962"/>
      <c r="P3188" s="962"/>
      <c r="Q3188" s="963"/>
      <c r="R3188" s="1657">
        <v>1200000</v>
      </c>
      <c r="S3188" s="1658"/>
      <c r="T3188" s="1659"/>
      <c r="U3188" s="1657">
        <v>921710.23</v>
      </c>
      <c r="V3188" s="1658"/>
      <c r="W3188" s="1659"/>
      <c r="X3188" s="851">
        <f t="shared" si="232"/>
        <v>-0.23190814166666673</v>
      </c>
      <c r="Y3188" s="853"/>
      <c r="Z3188" s="851"/>
      <c r="AA3188" s="852"/>
      <c r="AB3188" s="852"/>
      <c r="AC3188" s="853"/>
      <c r="AD3188" s="854">
        <f t="shared" si="233"/>
        <v>921710.23</v>
      </c>
      <c r="AE3188" s="855"/>
      <c r="AF3188" s="855"/>
      <c r="AG3188" s="856"/>
    </row>
    <row r="3189" spans="1:33" s="29" customFormat="1" ht="14.25" hidden="1" customHeight="1" x14ac:dyDescent="0.2">
      <c r="A3189" s="43"/>
      <c r="B3189" s="43"/>
      <c r="C3189" s="971"/>
      <c r="D3189" s="971"/>
      <c r="E3189" s="53"/>
      <c r="F3189" s="42"/>
      <c r="G3189" s="972"/>
      <c r="H3189" s="972"/>
      <c r="I3189" s="961" t="s">
        <v>444</v>
      </c>
      <c r="J3189" s="962"/>
      <c r="K3189" s="962"/>
      <c r="L3189" s="962"/>
      <c r="M3189" s="962"/>
      <c r="N3189" s="962"/>
      <c r="O3189" s="962"/>
      <c r="P3189" s="962"/>
      <c r="Q3189" s="963"/>
      <c r="R3189" s="1657">
        <v>4010000</v>
      </c>
      <c r="S3189" s="1658"/>
      <c r="T3189" s="1659"/>
      <c r="U3189" s="1657">
        <v>3212075.98</v>
      </c>
      <c r="V3189" s="1658"/>
      <c r="W3189" s="1659"/>
      <c r="X3189" s="851">
        <f t="shared" si="232"/>
        <v>-0.19898354613466329</v>
      </c>
      <c r="Y3189" s="853"/>
      <c r="Z3189" s="851"/>
      <c r="AA3189" s="852"/>
      <c r="AB3189" s="852"/>
      <c r="AC3189" s="853"/>
      <c r="AD3189" s="854">
        <f t="shared" si="233"/>
        <v>3212075.98</v>
      </c>
      <c r="AE3189" s="855"/>
      <c r="AF3189" s="855"/>
      <c r="AG3189" s="856"/>
    </row>
    <row r="3190" spans="1:33" s="29" customFormat="1" ht="14.25" hidden="1" customHeight="1" x14ac:dyDescent="0.2">
      <c r="A3190" s="84"/>
      <c r="B3190" s="104"/>
      <c r="C3190" s="971"/>
      <c r="D3190" s="971"/>
      <c r="E3190" s="53"/>
      <c r="F3190" s="42"/>
      <c r="G3190" s="972"/>
      <c r="H3190" s="972"/>
      <c r="I3190" s="961" t="s">
        <v>445</v>
      </c>
      <c r="J3190" s="962"/>
      <c r="K3190" s="962"/>
      <c r="L3190" s="962"/>
      <c r="M3190" s="962"/>
      <c r="N3190" s="962"/>
      <c r="O3190" s="962"/>
      <c r="P3190" s="962"/>
      <c r="Q3190" s="963"/>
      <c r="R3190" s="1657">
        <v>160000</v>
      </c>
      <c r="S3190" s="1658"/>
      <c r="T3190" s="1659"/>
      <c r="U3190" s="1657">
        <v>26800</v>
      </c>
      <c r="V3190" s="1658"/>
      <c r="W3190" s="1659"/>
      <c r="X3190" s="851">
        <f t="shared" si="232"/>
        <v>-0.83250000000000002</v>
      </c>
      <c r="Y3190" s="853"/>
      <c r="Z3190" s="851"/>
      <c r="AA3190" s="852"/>
      <c r="AB3190" s="852"/>
      <c r="AC3190" s="853"/>
      <c r="AD3190" s="854">
        <f t="shared" si="233"/>
        <v>26800</v>
      </c>
      <c r="AE3190" s="855"/>
      <c r="AF3190" s="855"/>
      <c r="AG3190" s="856"/>
    </row>
    <row r="3191" spans="1:33" s="29" customFormat="1" ht="14.25" hidden="1" customHeight="1" x14ac:dyDescent="0.2">
      <c r="A3191" s="84"/>
      <c r="B3191" s="104"/>
      <c r="C3191" s="971"/>
      <c r="D3191" s="971"/>
      <c r="E3191" s="53"/>
      <c r="F3191" s="42"/>
      <c r="G3191" s="972"/>
      <c r="H3191" s="972"/>
      <c r="I3191" s="961" t="s">
        <v>446</v>
      </c>
      <c r="J3191" s="962"/>
      <c r="K3191" s="962"/>
      <c r="L3191" s="962"/>
      <c r="M3191" s="962"/>
      <c r="N3191" s="962"/>
      <c r="O3191" s="962"/>
      <c r="P3191" s="962"/>
      <c r="Q3191" s="963"/>
      <c r="R3191" s="1657">
        <v>930000</v>
      </c>
      <c r="S3191" s="1658"/>
      <c r="T3191" s="1659"/>
      <c r="U3191" s="1657">
        <v>622685.63</v>
      </c>
      <c r="V3191" s="1658"/>
      <c r="W3191" s="1659"/>
      <c r="X3191" s="851">
        <f t="shared" si="232"/>
        <v>-0.33044555913978491</v>
      </c>
      <c r="Y3191" s="853"/>
      <c r="Z3191" s="851"/>
      <c r="AA3191" s="852"/>
      <c r="AB3191" s="852"/>
      <c r="AC3191" s="853"/>
      <c r="AD3191" s="854">
        <f t="shared" si="233"/>
        <v>622685.63</v>
      </c>
      <c r="AE3191" s="855"/>
      <c r="AF3191" s="855"/>
      <c r="AG3191" s="856"/>
    </row>
    <row r="3192" spans="1:33" s="29" customFormat="1" ht="14.25" hidden="1" customHeight="1" x14ac:dyDescent="0.2">
      <c r="A3192" s="84"/>
      <c r="B3192" s="104"/>
      <c r="C3192" s="971"/>
      <c r="D3192" s="971"/>
      <c r="E3192" s="53"/>
      <c r="F3192" s="42"/>
      <c r="G3192" s="972"/>
      <c r="H3192" s="972"/>
      <c r="I3192" s="961" t="s">
        <v>447</v>
      </c>
      <c r="J3192" s="962"/>
      <c r="K3192" s="962"/>
      <c r="L3192" s="962"/>
      <c r="M3192" s="962"/>
      <c r="N3192" s="962"/>
      <c r="O3192" s="962"/>
      <c r="P3192" s="962"/>
      <c r="Q3192" s="963"/>
      <c r="R3192" s="1657">
        <v>98000</v>
      </c>
      <c r="S3192" s="1658"/>
      <c r="T3192" s="1659"/>
      <c r="U3192" s="1657">
        <v>38433</v>
      </c>
      <c r="V3192" s="1658"/>
      <c r="W3192" s="1659"/>
      <c r="X3192" s="851">
        <f t="shared" si="232"/>
        <v>-0.6078265306122449</v>
      </c>
      <c r="Y3192" s="853"/>
      <c r="Z3192" s="851"/>
      <c r="AA3192" s="852"/>
      <c r="AB3192" s="852"/>
      <c r="AC3192" s="853"/>
      <c r="AD3192" s="854">
        <f t="shared" si="233"/>
        <v>38433</v>
      </c>
      <c r="AE3192" s="855"/>
      <c r="AF3192" s="855"/>
      <c r="AG3192" s="856"/>
    </row>
    <row r="3193" spans="1:33" s="29" customFormat="1" ht="18.75" hidden="1" customHeight="1" x14ac:dyDescent="0.2">
      <c r="A3193" s="84"/>
      <c r="B3193" s="104"/>
      <c r="C3193" s="971"/>
      <c r="D3193" s="971"/>
      <c r="E3193" s="53"/>
      <c r="F3193" s="42"/>
      <c r="G3193" s="972"/>
      <c r="H3193" s="972"/>
      <c r="I3193" s="961" t="s">
        <v>448</v>
      </c>
      <c r="J3193" s="962"/>
      <c r="K3193" s="962"/>
      <c r="L3193" s="962"/>
      <c r="M3193" s="962"/>
      <c r="N3193" s="962"/>
      <c r="O3193" s="962"/>
      <c r="P3193" s="962"/>
      <c r="Q3193" s="963"/>
      <c r="R3193" s="1657">
        <v>3535000</v>
      </c>
      <c r="S3193" s="1658"/>
      <c r="T3193" s="1659"/>
      <c r="U3193" s="1657">
        <v>3013653.26</v>
      </c>
      <c r="V3193" s="1658"/>
      <c r="W3193" s="1659"/>
      <c r="X3193" s="851">
        <f t="shared" si="232"/>
        <v>-0.14748139745403122</v>
      </c>
      <c r="Y3193" s="853"/>
      <c r="Z3193" s="851"/>
      <c r="AA3193" s="852"/>
      <c r="AB3193" s="852"/>
      <c r="AC3193" s="853"/>
      <c r="AD3193" s="854">
        <f t="shared" si="233"/>
        <v>3013653.26</v>
      </c>
      <c r="AE3193" s="855"/>
      <c r="AF3193" s="855"/>
      <c r="AG3193" s="856"/>
    </row>
    <row r="3194" spans="1:33" s="29" customFormat="1" ht="14.25" hidden="1" customHeight="1" x14ac:dyDescent="0.2">
      <c r="A3194" s="84"/>
      <c r="B3194" s="104"/>
      <c r="C3194" s="971"/>
      <c r="D3194" s="971"/>
      <c r="E3194" s="53"/>
      <c r="F3194" s="42"/>
      <c r="G3194" s="972"/>
      <c r="H3194" s="972"/>
      <c r="I3194" s="961" t="s">
        <v>449</v>
      </c>
      <c r="J3194" s="962"/>
      <c r="K3194" s="962"/>
      <c r="L3194" s="962"/>
      <c r="M3194" s="962"/>
      <c r="N3194" s="962"/>
      <c r="O3194" s="962"/>
      <c r="P3194" s="962"/>
      <c r="Q3194" s="963"/>
      <c r="R3194" s="1657">
        <v>645000</v>
      </c>
      <c r="S3194" s="1658"/>
      <c r="T3194" s="1659"/>
      <c r="U3194" s="1657">
        <v>474341.41</v>
      </c>
      <c r="V3194" s="1658"/>
      <c r="W3194" s="1659"/>
      <c r="X3194" s="851">
        <f t="shared" si="232"/>
        <v>-0.26458696124031011</v>
      </c>
      <c r="Y3194" s="853"/>
      <c r="Z3194" s="851"/>
      <c r="AA3194" s="852"/>
      <c r="AB3194" s="852"/>
      <c r="AC3194" s="853"/>
      <c r="AD3194" s="854">
        <f t="shared" si="233"/>
        <v>474341.41</v>
      </c>
      <c r="AE3194" s="855"/>
      <c r="AF3194" s="855"/>
      <c r="AG3194" s="856"/>
    </row>
    <row r="3195" spans="1:33" s="29" customFormat="1" ht="14.25" hidden="1" customHeight="1" x14ac:dyDescent="0.2">
      <c r="A3195" s="84"/>
      <c r="B3195" s="104"/>
      <c r="C3195" s="971"/>
      <c r="D3195" s="971"/>
      <c r="E3195" s="53"/>
      <c r="F3195" s="42"/>
      <c r="G3195" s="972"/>
      <c r="H3195" s="972"/>
      <c r="I3195" s="961" t="s">
        <v>452</v>
      </c>
      <c r="J3195" s="962"/>
      <c r="K3195" s="962"/>
      <c r="L3195" s="962"/>
      <c r="M3195" s="962"/>
      <c r="N3195" s="962"/>
      <c r="O3195" s="962"/>
      <c r="P3195" s="962"/>
      <c r="Q3195" s="963"/>
      <c r="R3195" s="1657">
        <v>3135673</v>
      </c>
      <c r="S3195" s="1658"/>
      <c r="T3195" s="1659"/>
      <c r="U3195" s="1657">
        <v>0</v>
      </c>
      <c r="V3195" s="1658"/>
      <c r="W3195" s="1659"/>
      <c r="X3195" s="851">
        <f t="shared" si="232"/>
        <v>-1</v>
      </c>
      <c r="Y3195" s="853"/>
      <c r="Z3195" s="851"/>
      <c r="AA3195" s="852"/>
      <c r="AB3195" s="852"/>
      <c r="AC3195" s="853"/>
      <c r="AD3195" s="854">
        <f t="shared" si="233"/>
        <v>0</v>
      </c>
      <c r="AE3195" s="855"/>
      <c r="AF3195" s="855"/>
      <c r="AG3195" s="856"/>
    </row>
    <row r="3196" spans="1:33" s="29" customFormat="1" ht="14.25" hidden="1" customHeight="1" x14ac:dyDescent="0.2">
      <c r="A3196" s="84"/>
      <c r="B3196" s="104"/>
      <c r="C3196" s="971"/>
      <c r="D3196" s="971"/>
      <c r="E3196" s="53"/>
      <c r="F3196" s="42"/>
      <c r="G3196" s="972"/>
      <c r="H3196" s="972"/>
      <c r="I3196" s="961" t="s">
        <v>463</v>
      </c>
      <c r="J3196" s="962"/>
      <c r="K3196" s="962"/>
      <c r="L3196" s="962"/>
      <c r="M3196" s="962"/>
      <c r="N3196" s="962"/>
      <c r="O3196" s="962"/>
      <c r="P3196" s="962"/>
      <c r="Q3196" s="963"/>
      <c r="R3196" s="1657"/>
      <c r="S3196" s="1658"/>
      <c r="T3196" s="1659"/>
      <c r="U3196" s="1657"/>
      <c r="V3196" s="1658"/>
      <c r="W3196" s="1659"/>
      <c r="X3196" s="851"/>
      <c r="Y3196" s="853"/>
      <c r="Z3196" s="851"/>
      <c r="AA3196" s="852"/>
      <c r="AB3196" s="852"/>
      <c r="AC3196" s="853"/>
      <c r="AD3196" s="854"/>
      <c r="AE3196" s="855"/>
      <c r="AF3196" s="855"/>
      <c r="AG3196" s="856"/>
    </row>
    <row r="3197" spans="1:33" s="29" customFormat="1" ht="14.25" hidden="1" customHeight="1" x14ac:dyDescent="0.2">
      <c r="A3197" s="84"/>
      <c r="B3197" s="104"/>
      <c r="C3197" s="971"/>
      <c r="D3197" s="971"/>
      <c r="E3197" s="53"/>
      <c r="F3197" s="42"/>
      <c r="G3197" s="981" t="s">
        <v>313</v>
      </c>
      <c r="H3197" s="981"/>
      <c r="I3197" s="961" t="s">
        <v>314</v>
      </c>
      <c r="J3197" s="962"/>
      <c r="K3197" s="962"/>
      <c r="L3197" s="962"/>
      <c r="M3197" s="962"/>
      <c r="N3197" s="962"/>
      <c r="O3197" s="962"/>
      <c r="P3197" s="962"/>
      <c r="Q3197" s="963"/>
      <c r="R3197" s="1657">
        <f>SUM(R3186:R3195)</f>
        <v>17933673</v>
      </c>
      <c r="S3197" s="1658"/>
      <c r="T3197" s="1659"/>
      <c r="U3197" s="1657">
        <f>SUM(U3186:U3195)</f>
        <v>12279280.34</v>
      </c>
      <c r="V3197" s="1658"/>
      <c r="W3197" s="1659"/>
      <c r="X3197" s="851">
        <f t="shared" si="232"/>
        <v>-0.31529473410159758</v>
      </c>
      <c r="Y3197" s="853"/>
      <c r="Z3197" s="851"/>
      <c r="AA3197" s="852"/>
      <c r="AB3197" s="852"/>
      <c r="AC3197" s="853"/>
      <c r="AD3197" s="854">
        <f>U3197+AA3197</f>
        <v>12279280.34</v>
      </c>
      <c r="AE3197" s="855"/>
      <c r="AF3197" s="855"/>
      <c r="AG3197" s="856"/>
    </row>
    <row r="3198" spans="1:33" s="29" customFormat="1" ht="14.25" hidden="1" customHeight="1" x14ac:dyDescent="0.2">
      <c r="A3198" s="88"/>
      <c r="B3198" s="88"/>
      <c r="C3198" s="1641"/>
      <c r="D3198" s="1641"/>
      <c r="E3198" s="101"/>
      <c r="F3198" s="31"/>
      <c r="G3198" s="1642" t="s">
        <v>361</v>
      </c>
      <c r="H3198" s="1642"/>
      <c r="I3198" s="1617" t="s">
        <v>432</v>
      </c>
      <c r="J3198" s="1618"/>
      <c r="K3198" s="1618"/>
      <c r="L3198" s="1618"/>
      <c r="M3198" s="1618"/>
      <c r="N3198" s="1618"/>
      <c r="O3198" s="1618"/>
      <c r="P3198" s="1618"/>
      <c r="Q3198" s="1618"/>
      <c r="R3198" s="1657"/>
      <c r="S3198" s="1658"/>
      <c r="T3198" s="1658"/>
      <c r="U3198" s="1657"/>
      <c r="V3198" s="1658"/>
      <c r="W3198" s="1658"/>
      <c r="X3198" s="853"/>
      <c r="Y3198" s="853"/>
      <c r="Z3198" s="851"/>
      <c r="AA3198" s="852"/>
      <c r="AB3198" s="852"/>
      <c r="AC3198" s="852"/>
      <c r="AD3198" s="855">
        <f>U3198+AA3198</f>
        <v>0</v>
      </c>
      <c r="AE3198" s="855"/>
      <c r="AF3198" s="855"/>
      <c r="AG3198" s="856"/>
    </row>
    <row r="3199" spans="1:33" s="29" customFormat="1" ht="14.25" hidden="1" customHeight="1" x14ac:dyDescent="0.2">
      <c r="A3199" s="84"/>
      <c r="B3199" s="104"/>
      <c r="C3199" s="971"/>
      <c r="D3199" s="971"/>
      <c r="E3199" s="53"/>
      <c r="F3199" s="42"/>
      <c r="G3199" s="981"/>
      <c r="H3199" s="981"/>
      <c r="I3199" s="958" t="s">
        <v>464</v>
      </c>
      <c r="J3199" s="959"/>
      <c r="K3199" s="959"/>
      <c r="L3199" s="959"/>
      <c r="M3199" s="959"/>
      <c r="N3199" s="959"/>
      <c r="O3199" s="959"/>
      <c r="P3199" s="959"/>
      <c r="Q3199" s="960"/>
      <c r="R3199" s="1660">
        <f>SUM(R3197)</f>
        <v>17933673</v>
      </c>
      <c r="S3199" s="1661"/>
      <c r="T3199" s="1662"/>
      <c r="U3199" s="1660">
        <f>SUM(U3197)</f>
        <v>12279280.34</v>
      </c>
      <c r="V3199" s="1661"/>
      <c r="W3199" s="1662"/>
      <c r="X3199" s="1547">
        <f t="shared" si="232"/>
        <v>-0.31529473410159758</v>
      </c>
      <c r="Y3199" s="975"/>
      <c r="Z3199" s="1547"/>
      <c r="AA3199" s="974"/>
      <c r="AB3199" s="974"/>
      <c r="AC3199" s="975"/>
      <c r="AD3199" s="860">
        <f>U3199+AA3199</f>
        <v>12279280.34</v>
      </c>
      <c r="AE3199" s="861"/>
      <c r="AF3199" s="861"/>
      <c r="AG3199" s="862"/>
    </row>
    <row r="3200" spans="1:33" s="29" customFormat="1" ht="14.25" hidden="1" customHeight="1" x14ac:dyDescent="0.2">
      <c r="A3200" s="84"/>
      <c r="B3200" s="104"/>
      <c r="C3200" s="971"/>
      <c r="D3200" s="971"/>
      <c r="E3200" s="53"/>
      <c r="F3200" s="42"/>
      <c r="G3200" s="972"/>
      <c r="H3200" s="972"/>
      <c r="I3200" s="961" t="s">
        <v>973</v>
      </c>
      <c r="J3200" s="962"/>
      <c r="K3200" s="962"/>
      <c r="L3200" s="962"/>
      <c r="M3200" s="962"/>
      <c r="N3200" s="962"/>
      <c r="O3200" s="962"/>
      <c r="P3200" s="962"/>
      <c r="Q3200" s="963"/>
      <c r="R3200" s="1657"/>
      <c r="S3200" s="1658"/>
      <c r="T3200" s="1659"/>
      <c r="U3200" s="1657"/>
      <c r="V3200" s="1658"/>
      <c r="W3200" s="1659"/>
      <c r="X3200" s="851"/>
      <c r="Y3200" s="853"/>
      <c r="Z3200" s="851"/>
      <c r="AA3200" s="852"/>
      <c r="AB3200" s="852"/>
      <c r="AC3200" s="853"/>
      <c r="AD3200" s="854"/>
      <c r="AE3200" s="855"/>
      <c r="AF3200" s="855"/>
      <c r="AG3200" s="856"/>
    </row>
    <row r="3201" spans="1:33" s="29" customFormat="1" ht="14.25" hidden="1" customHeight="1" x14ac:dyDescent="0.2">
      <c r="A3201" s="84"/>
      <c r="B3201" s="104"/>
      <c r="C3201" s="971"/>
      <c r="D3201" s="971"/>
      <c r="E3201" s="53"/>
      <c r="F3201" s="42"/>
      <c r="G3201" s="981" t="s">
        <v>313</v>
      </c>
      <c r="H3201" s="981"/>
      <c r="I3201" s="961" t="s">
        <v>314</v>
      </c>
      <c r="J3201" s="962"/>
      <c r="K3201" s="962"/>
      <c r="L3201" s="962"/>
      <c r="M3201" s="962"/>
      <c r="N3201" s="962"/>
      <c r="O3201" s="962"/>
      <c r="P3201" s="962"/>
      <c r="Q3201" s="963"/>
      <c r="R3201" s="1657">
        <f>+R3197</f>
        <v>17933673</v>
      </c>
      <c r="S3201" s="1658"/>
      <c r="T3201" s="1659"/>
      <c r="U3201" s="1657">
        <f>+U3197</f>
        <v>12279280.34</v>
      </c>
      <c r="V3201" s="1658"/>
      <c r="W3201" s="1659"/>
      <c r="X3201" s="851">
        <f t="shared" si="232"/>
        <v>-0.31529473410159758</v>
      </c>
      <c r="Y3201" s="853"/>
      <c r="Z3201" s="851"/>
      <c r="AA3201" s="852"/>
      <c r="AB3201" s="852"/>
      <c r="AC3201" s="853"/>
      <c r="AD3201" s="854">
        <f>U3201+AA3201</f>
        <v>12279280.34</v>
      </c>
      <c r="AE3201" s="855"/>
      <c r="AF3201" s="855"/>
      <c r="AG3201" s="856"/>
    </row>
    <row r="3202" spans="1:33" s="29" customFormat="1" ht="14.25" hidden="1" customHeight="1" x14ac:dyDescent="0.2">
      <c r="A3202" s="88"/>
      <c r="B3202" s="88"/>
      <c r="C3202" s="1641"/>
      <c r="D3202" s="1641"/>
      <c r="E3202" s="101"/>
      <c r="F3202" s="31"/>
      <c r="G3202" s="1642" t="s">
        <v>361</v>
      </c>
      <c r="H3202" s="1642"/>
      <c r="I3202" s="1617" t="s">
        <v>432</v>
      </c>
      <c r="J3202" s="1618"/>
      <c r="K3202" s="1618"/>
      <c r="L3202" s="1618"/>
      <c r="M3202" s="1618"/>
      <c r="N3202" s="1618"/>
      <c r="O3202" s="1618"/>
      <c r="P3202" s="1618"/>
      <c r="Q3202" s="1618"/>
      <c r="R3202" s="1657"/>
      <c r="S3202" s="1658"/>
      <c r="T3202" s="1658"/>
      <c r="U3202" s="1657"/>
      <c r="V3202" s="1658"/>
      <c r="W3202" s="1658"/>
      <c r="X3202" s="853"/>
      <c r="Y3202" s="853"/>
      <c r="Z3202" s="851"/>
      <c r="AA3202" s="852"/>
      <c r="AB3202" s="852"/>
      <c r="AC3202" s="852"/>
      <c r="AD3202" s="855">
        <f>U3202+AA3202</f>
        <v>0</v>
      </c>
      <c r="AE3202" s="855"/>
      <c r="AF3202" s="855"/>
      <c r="AG3202" s="856"/>
    </row>
    <row r="3203" spans="1:33" s="29" customFormat="1" ht="14.25" hidden="1" customHeight="1" x14ac:dyDescent="0.2">
      <c r="A3203" s="84"/>
      <c r="B3203" s="104"/>
      <c r="C3203" s="971"/>
      <c r="D3203" s="971"/>
      <c r="E3203" s="53"/>
      <c r="F3203" s="42"/>
      <c r="G3203" s="981"/>
      <c r="H3203" s="981"/>
      <c r="I3203" s="958" t="s">
        <v>974</v>
      </c>
      <c r="J3203" s="959"/>
      <c r="K3203" s="959"/>
      <c r="L3203" s="959"/>
      <c r="M3203" s="959"/>
      <c r="N3203" s="959"/>
      <c r="O3203" s="959"/>
      <c r="P3203" s="959"/>
      <c r="Q3203" s="960"/>
      <c r="R3203" s="1660">
        <f>SUM(R3201)</f>
        <v>17933673</v>
      </c>
      <c r="S3203" s="1661"/>
      <c r="T3203" s="1662"/>
      <c r="U3203" s="1660">
        <f>SUM(U3201)</f>
        <v>12279280.34</v>
      </c>
      <c r="V3203" s="1661"/>
      <c r="W3203" s="1662"/>
      <c r="X3203" s="1547">
        <f t="shared" si="232"/>
        <v>-0.31529473410159758</v>
      </c>
      <c r="Y3203" s="975"/>
      <c r="Z3203" s="1547"/>
      <c r="AA3203" s="974"/>
      <c r="AB3203" s="974"/>
      <c r="AC3203" s="975"/>
      <c r="AD3203" s="860">
        <f>U3203+AA3203</f>
        <v>12279280.34</v>
      </c>
      <c r="AE3203" s="861"/>
      <c r="AF3203" s="861"/>
      <c r="AG3203" s="862"/>
    </row>
    <row r="3204" spans="1:33" s="29" customFormat="1" ht="14.25" hidden="1" customHeight="1" x14ac:dyDescent="0.2">
      <c r="A3204" s="84"/>
      <c r="B3204" s="84"/>
      <c r="C3204" s="971"/>
      <c r="D3204" s="971"/>
      <c r="E3204" s="53"/>
      <c r="F3204" s="42"/>
      <c r="G3204" s="972"/>
      <c r="H3204" s="972"/>
      <c r="I3204" s="958"/>
      <c r="J3204" s="959"/>
      <c r="K3204" s="959"/>
      <c r="L3204" s="959"/>
      <c r="M3204" s="959"/>
      <c r="N3204" s="959"/>
      <c r="O3204" s="959"/>
      <c r="P3204" s="959"/>
      <c r="Q3204" s="960"/>
      <c r="R3204" s="958"/>
      <c r="S3204" s="959"/>
      <c r="T3204" s="960"/>
      <c r="U3204" s="860"/>
      <c r="V3204" s="861"/>
      <c r="W3204" s="862"/>
      <c r="X3204" s="860"/>
      <c r="Y3204" s="862"/>
      <c r="Z3204" s="851"/>
      <c r="AA3204" s="852"/>
      <c r="AB3204" s="852"/>
      <c r="AC3204" s="853"/>
      <c r="AD3204" s="860"/>
      <c r="AE3204" s="861"/>
      <c r="AF3204" s="861"/>
      <c r="AG3204" s="862"/>
    </row>
    <row r="3205" spans="1:33" ht="156.75" hidden="1" customHeight="1" x14ac:dyDescent="0.2">
      <c r="A3205" s="1704" t="s">
        <v>1407</v>
      </c>
      <c r="B3205" s="1704"/>
      <c r="C3205" s="1704"/>
      <c r="D3205" s="1704"/>
      <c r="E3205" s="1704"/>
      <c r="F3205" s="1704"/>
      <c r="G3205" s="1704"/>
      <c r="H3205" s="1704"/>
      <c r="I3205" s="1704"/>
      <c r="J3205" s="1704"/>
      <c r="K3205" s="1704"/>
      <c r="L3205" s="1704"/>
      <c r="M3205" s="1704"/>
      <c r="N3205" s="1704"/>
      <c r="O3205" s="1704"/>
      <c r="P3205" s="1704"/>
      <c r="Q3205" s="1704"/>
      <c r="R3205" s="1704"/>
      <c r="S3205" s="1704"/>
      <c r="T3205" s="1704"/>
      <c r="U3205" s="1704"/>
      <c r="V3205" s="1704"/>
      <c r="W3205" s="1704"/>
      <c r="X3205" s="1704"/>
      <c r="Y3205" s="1704"/>
      <c r="Z3205" s="1704"/>
      <c r="AA3205" s="1704"/>
      <c r="AB3205" s="1704"/>
      <c r="AC3205" s="1704"/>
      <c r="AD3205" s="1704"/>
      <c r="AE3205" s="1704"/>
      <c r="AF3205" s="1704"/>
      <c r="AG3205" s="1704"/>
    </row>
    <row r="3206" spans="1:33" s="28" customFormat="1" ht="74.25" hidden="1" customHeight="1" x14ac:dyDescent="0.2">
      <c r="A3206" s="73" t="s">
        <v>299</v>
      </c>
      <c r="B3206" s="73" t="s">
        <v>300</v>
      </c>
      <c r="C3206" s="1702" t="s">
        <v>301</v>
      </c>
      <c r="D3206" s="1702"/>
      <c r="E3206" s="74" t="s">
        <v>302</v>
      </c>
      <c r="F3206" s="75" t="s">
        <v>303</v>
      </c>
      <c r="G3206" s="1702" t="s">
        <v>1</v>
      </c>
      <c r="H3206" s="1702"/>
      <c r="I3206" s="1665" t="s">
        <v>304</v>
      </c>
      <c r="J3206" s="1666"/>
      <c r="K3206" s="1666"/>
      <c r="L3206" s="1666"/>
      <c r="M3206" s="1666"/>
      <c r="N3206" s="1666"/>
      <c r="O3206" s="1666"/>
      <c r="P3206" s="1666"/>
      <c r="Q3206" s="1667"/>
      <c r="R3206" s="1665" t="s">
        <v>1320</v>
      </c>
      <c r="S3206" s="1666"/>
      <c r="T3206" s="1667"/>
      <c r="U3206" s="1684" t="s">
        <v>1964</v>
      </c>
      <c r="V3206" s="1685"/>
      <c r="W3206" s="1686"/>
      <c r="X3206" s="1665" t="s">
        <v>1308</v>
      </c>
      <c r="Y3206" s="1667"/>
      <c r="Z3206" s="1678" t="s">
        <v>105</v>
      </c>
      <c r="AA3206" s="1679"/>
      <c r="AB3206" s="1679"/>
      <c r="AC3206" s="1680"/>
      <c r="AD3206" s="1678" t="s">
        <v>106</v>
      </c>
      <c r="AE3206" s="1679"/>
      <c r="AF3206" s="1679"/>
      <c r="AG3206" s="1680"/>
    </row>
    <row r="3207" spans="1:33" s="29" customFormat="1" ht="14.25" hidden="1" customHeight="1" x14ac:dyDescent="0.2">
      <c r="A3207" s="107"/>
      <c r="B3207" s="76"/>
      <c r="C3207" s="1548"/>
      <c r="D3207" s="1548"/>
      <c r="E3207" s="107"/>
      <c r="F3207" s="79"/>
      <c r="G3207" s="1827"/>
      <c r="H3207" s="1827"/>
      <c r="I3207" s="1613" t="s">
        <v>486</v>
      </c>
      <c r="J3207" s="1614"/>
      <c r="K3207" s="1614"/>
      <c r="L3207" s="1614"/>
      <c r="M3207" s="1614"/>
      <c r="N3207" s="1614"/>
      <c r="O3207" s="1614"/>
      <c r="P3207" s="1614"/>
      <c r="Q3207" s="1615"/>
      <c r="R3207" s="1613"/>
      <c r="S3207" s="1614"/>
      <c r="T3207" s="1615"/>
      <c r="U3207" s="1693"/>
      <c r="V3207" s="1695"/>
      <c r="W3207" s="1694"/>
      <c r="X3207" s="1693"/>
      <c r="Y3207" s="1694"/>
      <c r="Z3207" s="1674"/>
      <c r="AA3207" s="1675"/>
      <c r="AB3207" s="1675"/>
      <c r="AC3207" s="1676"/>
      <c r="AD3207" s="1693"/>
      <c r="AE3207" s="1695"/>
      <c r="AF3207" s="1695"/>
      <c r="AG3207" s="1694"/>
    </row>
    <row r="3208" spans="1:33" s="29" customFormat="1" ht="14.25" hidden="1" customHeight="1" x14ac:dyDescent="0.2">
      <c r="A3208" s="104"/>
      <c r="B3208" s="104"/>
      <c r="C3208" s="1565" t="s">
        <v>951</v>
      </c>
      <c r="D3208" s="1565"/>
      <c r="E3208" s="86"/>
      <c r="F3208" s="42"/>
      <c r="G3208" s="1828"/>
      <c r="H3208" s="1828"/>
      <c r="I3208" s="958" t="s">
        <v>946</v>
      </c>
      <c r="J3208" s="959"/>
      <c r="K3208" s="959"/>
      <c r="L3208" s="959"/>
      <c r="M3208" s="959"/>
      <c r="N3208" s="959"/>
      <c r="O3208" s="959"/>
      <c r="P3208" s="959"/>
      <c r="Q3208" s="960"/>
      <c r="R3208" s="958"/>
      <c r="S3208" s="959"/>
      <c r="T3208" s="960"/>
      <c r="U3208" s="860"/>
      <c r="V3208" s="861"/>
      <c r="W3208" s="862"/>
      <c r="X3208" s="860"/>
      <c r="Y3208" s="862"/>
      <c r="Z3208" s="851"/>
      <c r="AA3208" s="852"/>
      <c r="AB3208" s="852"/>
      <c r="AC3208" s="853"/>
      <c r="AD3208" s="860"/>
      <c r="AE3208" s="861"/>
      <c r="AF3208" s="861"/>
      <c r="AG3208" s="862"/>
    </row>
    <row r="3209" spans="1:33" s="29" customFormat="1" ht="14.25" hidden="1" customHeight="1" x14ac:dyDescent="0.2">
      <c r="A3209" s="104"/>
      <c r="B3209" s="104"/>
      <c r="C3209" s="971"/>
      <c r="D3209" s="971"/>
      <c r="E3209" s="103" t="s">
        <v>162</v>
      </c>
      <c r="F3209" s="42"/>
      <c r="G3209" s="972"/>
      <c r="H3209" s="972"/>
      <c r="I3209" s="961" t="s">
        <v>468</v>
      </c>
      <c r="J3209" s="962"/>
      <c r="K3209" s="962"/>
      <c r="L3209" s="962"/>
      <c r="M3209" s="962"/>
      <c r="N3209" s="962"/>
      <c r="O3209" s="962"/>
      <c r="P3209" s="962"/>
      <c r="Q3209" s="963"/>
      <c r="R3209" s="961"/>
      <c r="S3209" s="962"/>
      <c r="T3209" s="963"/>
      <c r="U3209" s="854"/>
      <c r="V3209" s="855"/>
      <c r="W3209" s="856"/>
      <c r="X3209" s="854"/>
      <c r="Y3209" s="856"/>
      <c r="Z3209" s="851"/>
      <c r="AA3209" s="852"/>
      <c r="AB3209" s="852"/>
      <c r="AC3209" s="853"/>
      <c r="AD3209" s="854"/>
      <c r="AE3209" s="855"/>
      <c r="AF3209" s="855"/>
      <c r="AG3209" s="856"/>
    </row>
    <row r="3210" spans="1:33" s="29" customFormat="1" ht="17.25" hidden="1" customHeight="1" x14ac:dyDescent="0.2">
      <c r="A3210" s="104"/>
      <c r="B3210" s="104"/>
      <c r="C3210" s="971"/>
      <c r="D3210" s="971"/>
      <c r="E3210" s="103"/>
      <c r="F3210" s="42"/>
      <c r="G3210" s="1566">
        <v>463</v>
      </c>
      <c r="H3210" s="1566"/>
      <c r="I3210" s="958" t="s">
        <v>440</v>
      </c>
      <c r="J3210" s="959"/>
      <c r="K3210" s="959"/>
      <c r="L3210" s="959"/>
      <c r="M3210" s="959"/>
      <c r="N3210" s="959"/>
      <c r="O3210" s="959"/>
      <c r="P3210" s="959"/>
      <c r="Q3210" s="960"/>
      <c r="R3210" s="1668">
        <f>SUM(R3211:R3225)</f>
        <v>17081000</v>
      </c>
      <c r="S3210" s="1669"/>
      <c r="T3210" s="1670"/>
      <c r="U3210" s="1660">
        <f>SUM(U3211:U3225)</f>
        <v>15118580.010000002</v>
      </c>
      <c r="V3210" s="1661"/>
      <c r="W3210" s="1662"/>
      <c r="X3210" s="1547">
        <f>(U3210/R3210)-1</f>
        <v>-0.11488905743223454</v>
      </c>
      <c r="Y3210" s="975"/>
      <c r="Z3210" s="1547"/>
      <c r="AA3210" s="974"/>
      <c r="AB3210" s="974"/>
      <c r="AC3210" s="975"/>
      <c r="AD3210" s="860">
        <f t="shared" ref="AD3210:AD3225" si="234">U3210+AA3210</f>
        <v>15118580.010000002</v>
      </c>
      <c r="AE3210" s="861"/>
      <c r="AF3210" s="861"/>
      <c r="AG3210" s="862"/>
    </row>
    <row r="3211" spans="1:33" s="29" customFormat="1" ht="14.25" hidden="1" customHeight="1" x14ac:dyDescent="0.2">
      <c r="A3211" s="104"/>
      <c r="B3211" s="104"/>
      <c r="C3211" s="971"/>
      <c r="D3211" s="971"/>
      <c r="E3211" s="104"/>
      <c r="F3211" s="42"/>
      <c r="G3211" s="1049"/>
      <c r="H3211" s="1049"/>
      <c r="I3211" s="961" t="s">
        <v>487</v>
      </c>
      <c r="J3211" s="962"/>
      <c r="K3211" s="962"/>
      <c r="L3211" s="962"/>
      <c r="M3211" s="962"/>
      <c r="N3211" s="962"/>
      <c r="O3211" s="962"/>
      <c r="P3211" s="962"/>
      <c r="Q3211" s="963"/>
      <c r="R3211" s="1657">
        <v>4250000</v>
      </c>
      <c r="S3211" s="1658"/>
      <c r="T3211" s="1659"/>
      <c r="U3211" s="1657">
        <v>3985190.29</v>
      </c>
      <c r="V3211" s="1658"/>
      <c r="W3211" s="1659"/>
      <c r="X3211" s="851">
        <f>(U3211/R3211)-1</f>
        <v>-6.2308167058823472E-2</v>
      </c>
      <c r="Y3211" s="853"/>
      <c r="Z3211" s="851"/>
      <c r="AA3211" s="852"/>
      <c r="AB3211" s="852"/>
      <c r="AC3211" s="853"/>
      <c r="AD3211" s="854">
        <f t="shared" si="234"/>
        <v>3985190.29</v>
      </c>
      <c r="AE3211" s="855"/>
      <c r="AF3211" s="855"/>
      <c r="AG3211" s="856"/>
    </row>
    <row r="3212" spans="1:33" s="29" customFormat="1" ht="14.25" hidden="1" customHeight="1" x14ac:dyDescent="0.2">
      <c r="A3212" s="104"/>
      <c r="B3212" s="104"/>
      <c r="C3212" s="971"/>
      <c r="D3212" s="971"/>
      <c r="E3212" s="104"/>
      <c r="F3212" s="42"/>
      <c r="G3212" s="1049"/>
      <c r="H3212" s="1049"/>
      <c r="I3212" s="961" t="s">
        <v>488</v>
      </c>
      <c r="J3212" s="962"/>
      <c r="K3212" s="962"/>
      <c r="L3212" s="962"/>
      <c r="M3212" s="962"/>
      <c r="N3212" s="962"/>
      <c r="O3212" s="962"/>
      <c r="P3212" s="962"/>
      <c r="Q3212" s="963"/>
      <c r="R3212" s="1657">
        <v>645000</v>
      </c>
      <c r="S3212" s="1658"/>
      <c r="T3212" s="1659"/>
      <c r="U3212" s="1657">
        <v>603756.32999999996</v>
      </c>
      <c r="V3212" s="1658"/>
      <c r="W3212" s="1659"/>
      <c r="X3212" s="851">
        <f t="shared" ref="X3212:X3228" si="235">(U3212/R3212)-1</f>
        <v>-6.3943674418604712E-2</v>
      </c>
      <c r="Y3212" s="853"/>
      <c r="Z3212" s="851"/>
      <c r="AA3212" s="852"/>
      <c r="AB3212" s="852"/>
      <c r="AC3212" s="853"/>
      <c r="AD3212" s="854">
        <f t="shared" si="234"/>
        <v>603756.32999999996</v>
      </c>
      <c r="AE3212" s="855"/>
      <c r="AF3212" s="855"/>
      <c r="AG3212" s="856"/>
    </row>
    <row r="3213" spans="1:33" s="29" customFormat="1" ht="14.25" hidden="1" customHeight="1" x14ac:dyDescent="0.2">
      <c r="A3213" s="104"/>
      <c r="B3213" s="104"/>
      <c r="C3213" s="971"/>
      <c r="D3213" s="971"/>
      <c r="E3213" s="104"/>
      <c r="F3213" s="42"/>
      <c r="G3213" s="1049"/>
      <c r="H3213" s="1049"/>
      <c r="I3213" s="1706" t="s">
        <v>742</v>
      </c>
      <c r="J3213" s="1707"/>
      <c r="K3213" s="1707"/>
      <c r="L3213" s="1707"/>
      <c r="M3213" s="1707"/>
      <c r="N3213" s="1707"/>
      <c r="O3213" s="1707"/>
      <c r="P3213" s="1707"/>
      <c r="Q3213" s="1708"/>
      <c r="R3213" s="1657">
        <v>33000</v>
      </c>
      <c r="S3213" s="1658"/>
      <c r="T3213" s="1659"/>
      <c r="U3213" s="1657">
        <v>6000</v>
      </c>
      <c r="V3213" s="1658"/>
      <c r="W3213" s="1659"/>
      <c r="X3213" s="851">
        <f t="shared" si="235"/>
        <v>-0.81818181818181812</v>
      </c>
      <c r="Y3213" s="853"/>
      <c r="Z3213" s="851"/>
      <c r="AA3213" s="852"/>
      <c r="AB3213" s="852"/>
      <c r="AC3213" s="853"/>
      <c r="AD3213" s="854">
        <f t="shared" si="234"/>
        <v>6000</v>
      </c>
      <c r="AE3213" s="855"/>
      <c r="AF3213" s="855"/>
      <c r="AG3213" s="856"/>
    </row>
    <row r="3214" spans="1:33" s="29" customFormat="1" ht="14.25" hidden="1" customHeight="1" x14ac:dyDescent="0.2">
      <c r="A3214" s="104"/>
      <c r="B3214" s="104"/>
      <c r="C3214" s="971"/>
      <c r="D3214" s="971"/>
      <c r="E3214" s="53"/>
      <c r="F3214" s="42"/>
      <c r="G3214" s="1049"/>
      <c r="H3214" s="1049"/>
      <c r="I3214" s="961" t="s">
        <v>441</v>
      </c>
      <c r="J3214" s="962"/>
      <c r="K3214" s="962"/>
      <c r="L3214" s="962"/>
      <c r="M3214" s="962"/>
      <c r="N3214" s="962"/>
      <c r="O3214" s="962"/>
      <c r="P3214" s="962"/>
      <c r="Q3214" s="963"/>
      <c r="R3214" s="1657">
        <v>121000</v>
      </c>
      <c r="S3214" s="1658"/>
      <c r="T3214" s="1659"/>
      <c r="U3214" s="1657">
        <v>107705</v>
      </c>
      <c r="V3214" s="1658"/>
      <c r="W3214" s="1659"/>
      <c r="X3214" s="851">
        <f t="shared" si="235"/>
        <v>-0.10987603305785121</v>
      </c>
      <c r="Y3214" s="853"/>
      <c r="Z3214" s="851"/>
      <c r="AA3214" s="852"/>
      <c r="AB3214" s="852"/>
      <c r="AC3214" s="853"/>
      <c r="AD3214" s="854">
        <f t="shared" si="234"/>
        <v>107705</v>
      </c>
      <c r="AE3214" s="855"/>
      <c r="AF3214" s="855"/>
      <c r="AG3214" s="856"/>
    </row>
    <row r="3215" spans="1:33" s="29" customFormat="1" ht="14.25" hidden="1" customHeight="1" x14ac:dyDescent="0.2">
      <c r="A3215" s="104"/>
      <c r="B3215" s="104"/>
      <c r="C3215" s="971"/>
      <c r="D3215" s="971"/>
      <c r="E3215" s="53"/>
      <c r="F3215" s="42"/>
      <c r="G3215" s="1049"/>
      <c r="H3215" s="1049"/>
      <c r="I3215" s="1594" t="s">
        <v>489</v>
      </c>
      <c r="J3215" s="1595"/>
      <c r="K3215" s="1595"/>
      <c r="L3215" s="1595"/>
      <c r="M3215" s="1595"/>
      <c r="N3215" s="1595"/>
      <c r="O3215" s="1595"/>
      <c r="P3215" s="1595"/>
      <c r="Q3215" s="1596"/>
      <c r="R3215" s="1657">
        <v>440000</v>
      </c>
      <c r="S3215" s="1658"/>
      <c r="T3215" s="1659"/>
      <c r="U3215" s="1657">
        <v>390000</v>
      </c>
      <c r="V3215" s="1658"/>
      <c r="W3215" s="1659"/>
      <c r="X3215" s="851">
        <f t="shared" si="235"/>
        <v>-0.11363636363636365</v>
      </c>
      <c r="Y3215" s="853"/>
      <c r="Z3215" s="851"/>
      <c r="AA3215" s="852"/>
      <c r="AB3215" s="852"/>
      <c r="AC3215" s="853"/>
      <c r="AD3215" s="854">
        <f t="shared" si="234"/>
        <v>390000</v>
      </c>
      <c r="AE3215" s="855"/>
      <c r="AF3215" s="855"/>
      <c r="AG3215" s="856"/>
    </row>
    <row r="3216" spans="1:33" s="29" customFormat="1" ht="14.25" hidden="1" customHeight="1" x14ac:dyDescent="0.2">
      <c r="A3216" s="104"/>
      <c r="B3216" s="104"/>
      <c r="C3216" s="971"/>
      <c r="D3216" s="971"/>
      <c r="E3216" s="53"/>
      <c r="F3216" s="42"/>
      <c r="G3216" s="1049"/>
      <c r="H3216" s="1049"/>
      <c r="I3216" s="961" t="s">
        <v>444</v>
      </c>
      <c r="J3216" s="962"/>
      <c r="K3216" s="962"/>
      <c r="L3216" s="962"/>
      <c r="M3216" s="962"/>
      <c r="N3216" s="962"/>
      <c r="O3216" s="962"/>
      <c r="P3216" s="962"/>
      <c r="Q3216" s="963"/>
      <c r="R3216" s="1657">
        <v>2002000</v>
      </c>
      <c r="S3216" s="1658"/>
      <c r="T3216" s="1659"/>
      <c r="U3216" s="1657">
        <v>1502992.16</v>
      </c>
      <c r="V3216" s="1658"/>
      <c r="W3216" s="1659"/>
      <c r="X3216" s="851">
        <f t="shared" si="235"/>
        <v>-0.24925466533466534</v>
      </c>
      <c r="Y3216" s="853"/>
      <c r="Z3216" s="851"/>
      <c r="AA3216" s="852"/>
      <c r="AB3216" s="852"/>
      <c r="AC3216" s="853"/>
      <c r="AD3216" s="854">
        <f t="shared" si="234"/>
        <v>1502992.16</v>
      </c>
      <c r="AE3216" s="855"/>
      <c r="AF3216" s="855"/>
      <c r="AG3216" s="856"/>
    </row>
    <row r="3217" spans="1:33" s="29" customFormat="1" ht="14.25" hidden="1" customHeight="1" x14ac:dyDescent="0.2">
      <c r="A3217" s="104"/>
      <c r="B3217" s="104"/>
      <c r="C3217" s="971"/>
      <c r="D3217" s="971"/>
      <c r="E3217" s="53"/>
      <c r="F3217" s="42"/>
      <c r="G3217" s="1049"/>
      <c r="H3217" s="1049"/>
      <c r="I3217" s="961" t="s">
        <v>445</v>
      </c>
      <c r="J3217" s="962"/>
      <c r="K3217" s="962"/>
      <c r="L3217" s="962"/>
      <c r="M3217" s="962"/>
      <c r="N3217" s="962"/>
      <c r="O3217" s="962"/>
      <c r="P3217" s="962"/>
      <c r="Q3217" s="963"/>
      <c r="R3217" s="1657">
        <v>40000</v>
      </c>
      <c r="S3217" s="1658"/>
      <c r="T3217" s="1659"/>
      <c r="U3217" s="1657">
        <v>39529.35</v>
      </c>
      <c r="V3217" s="1658"/>
      <c r="W3217" s="1659"/>
      <c r="X3217" s="851">
        <f t="shared" si="235"/>
        <v>-1.1766250000000089E-2</v>
      </c>
      <c r="Y3217" s="853"/>
      <c r="Z3217" s="851"/>
      <c r="AA3217" s="852"/>
      <c r="AB3217" s="852"/>
      <c r="AC3217" s="853"/>
      <c r="AD3217" s="854">
        <f t="shared" si="234"/>
        <v>39529.35</v>
      </c>
      <c r="AE3217" s="855"/>
      <c r="AF3217" s="855"/>
      <c r="AG3217" s="856"/>
    </row>
    <row r="3218" spans="1:33" s="29" customFormat="1" ht="14.25" hidden="1" customHeight="1" x14ac:dyDescent="0.2">
      <c r="A3218" s="104"/>
      <c r="B3218" s="104"/>
      <c r="C3218" s="971"/>
      <c r="D3218" s="971"/>
      <c r="E3218" s="53"/>
      <c r="F3218" s="42"/>
      <c r="G3218" s="1049"/>
      <c r="H3218" s="1049"/>
      <c r="I3218" s="961" t="s">
        <v>446</v>
      </c>
      <c r="J3218" s="962"/>
      <c r="K3218" s="962"/>
      <c r="L3218" s="962"/>
      <c r="M3218" s="962"/>
      <c r="N3218" s="962"/>
      <c r="O3218" s="962"/>
      <c r="P3218" s="962"/>
      <c r="Q3218" s="963"/>
      <c r="R3218" s="1657">
        <v>2730000</v>
      </c>
      <c r="S3218" s="1658"/>
      <c r="T3218" s="1659"/>
      <c r="U3218" s="1657">
        <v>2448680.52</v>
      </c>
      <c r="V3218" s="1658"/>
      <c r="W3218" s="1659"/>
      <c r="X3218" s="851">
        <f t="shared" si="235"/>
        <v>-0.10304742857142857</v>
      </c>
      <c r="Y3218" s="853"/>
      <c r="Z3218" s="851"/>
      <c r="AA3218" s="852"/>
      <c r="AB3218" s="852"/>
      <c r="AC3218" s="853"/>
      <c r="AD3218" s="854">
        <f t="shared" si="234"/>
        <v>2448680.52</v>
      </c>
      <c r="AE3218" s="855"/>
      <c r="AF3218" s="855"/>
      <c r="AG3218" s="856"/>
    </row>
    <row r="3219" spans="1:33" s="29" customFormat="1" ht="14.25" hidden="1" customHeight="1" x14ac:dyDescent="0.2">
      <c r="A3219" s="104"/>
      <c r="B3219" s="104"/>
      <c r="C3219" s="971"/>
      <c r="D3219" s="971"/>
      <c r="E3219" s="53"/>
      <c r="F3219" s="42"/>
      <c r="G3219" s="1049"/>
      <c r="H3219" s="1049"/>
      <c r="I3219" s="961" t="s">
        <v>447</v>
      </c>
      <c r="J3219" s="962"/>
      <c r="K3219" s="962"/>
      <c r="L3219" s="962"/>
      <c r="M3219" s="962"/>
      <c r="N3219" s="962"/>
      <c r="O3219" s="962"/>
      <c r="P3219" s="962"/>
      <c r="Q3219" s="963"/>
      <c r="R3219" s="1657">
        <v>40000</v>
      </c>
      <c r="S3219" s="1658"/>
      <c r="T3219" s="1659"/>
      <c r="U3219" s="1657">
        <v>0</v>
      </c>
      <c r="V3219" s="1658"/>
      <c r="W3219" s="1659"/>
      <c r="X3219" s="851">
        <f t="shared" si="235"/>
        <v>-1</v>
      </c>
      <c r="Y3219" s="853"/>
      <c r="Z3219" s="851"/>
      <c r="AA3219" s="852"/>
      <c r="AB3219" s="852"/>
      <c r="AC3219" s="853"/>
      <c r="AD3219" s="854">
        <f t="shared" si="234"/>
        <v>0</v>
      </c>
      <c r="AE3219" s="855"/>
      <c r="AF3219" s="855"/>
      <c r="AG3219" s="856"/>
    </row>
    <row r="3220" spans="1:33" s="29" customFormat="1" ht="14.25" hidden="1" customHeight="1" x14ac:dyDescent="0.2">
      <c r="A3220" s="104"/>
      <c r="B3220" s="104"/>
      <c r="C3220" s="971"/>
      <c r="D3220" s="971"/>
      <c r="E3220" s="53"/>
      <c r="F3220" s="42"/>
      <c r="G3220" s="1049"/>
      <c r="H3220" s="1049"/>
      <c r="I3220" s="961" t="s">
        <v>448</v>
      </c>
      <c r="J3220" s="962"/>
      <c r="K3220" s="962"/>
      <c r="L3220" s="962"/>
      <c r="M3220" s="962"/>
      <c r="N3220" s="962"/>
      <c r="O3220" s="962"/>
      <c r="P3220" s="962"/>
      <c r="Q3220" s="963"/>
      <c r="R3220" s="1657">
        <v>1290000</v>
      </c>
      <c r="S3220" s="1658"/>
      <c r="T3220" s="1659"/>
      <c r="U3220" s="1657">
        <v>1139199.8899999999</v>
      </c>
      <c r="V3220" s="1658"/>
      <c r="W3220" s="1659"/>
      <c r="X3220" s="851">
        <f t="shared" si="235"/>
        <v>-0.11689931007751941</v>
      </c>
      <c r="Y3220" s="853"/>
      <c r="Z3220" s="851"/>
      <c r="AA3220" s="852"/>
      <c r="AB3220" s="852"/>
      <c r="AC3220" s="853"/>
      <c r="AD3220" s="854">
        <f t="shared" si="234"/>
        <v>1139199.8899999999</v>
      </c>
      <c r="AE3220" s="855"/>
      <c r="AF3220" s="855"/>
      <c r="AG3220" s="856"/>
    </row>
    <row r="3221" spans="1:33" s="29" customFormat="1" ht="16.5" hidden="1" customHeight="1" x14ac:dyDescent="0.2">
      <c r="A3221" s="104"/>
      <c r="B3221" s="104"/>
      <c r="C3221" s="971"/>
      <c r="D3221" s="971"/>
      <c r="E3221" s="53"/>
      <c r="F3221" s="42"/>
      <c r="G3221" s="1049"/>
      <c r="H3221" s="1049"/>
      <c r="I3221" s="961" t="s">
        <v>449</v>
      </c>
      <c r="J3221" s="962"/>
      <c r="K3221" s="962"/>
      <c r="L3221" s="962"/>
      <c r="M3221" s="962"/>
      <c r="N3221" s="962"/>
      <c r="O3221" s="962"/>
      <c r="P3221" s="962"/>
      <c r="Q3221" s="963"/>
      <c r="R3221" s="1657">
        <v>1290000</v>
      </c>
      <c r="S3221" s="1658"/>
      <c r="T3221" s="1659"/>
      <c r="U3221" s="1657">
        <v>856540.47</v>
      </c>
      <c r="V3221" s="1658"/>
      <c r="W3221" s="1659"/>
      <c r="X3221" s="851">
        <f t="shared" si="235"/>
        <v>-0.33601513953488371</v>
      </c>
      <c r="Y3221" s="853"/>
      <c r="Z3221" s="851"/>
      <c r="AA3221" s="852"/>
      <c r="AB3221" s="852"/>
      <c r="AC3221" s="853"/>
      <c r="AD3221" s="854">
        <f t="shared" si="234"/>
        <v>856540.47</v>
      </c>
      <c r="AE3221" s="855"/>
      <c r="AF3221" s="855"/>
      <c r="AG3221" s="856"/>
    </row>
    <row r="3222" spans="1:33" s="29" customFormat="1" ht="14.25" hidden="1" customHeight="1" x14ac:dyDescent="0.2">
      <c r="A3222" s="104"/>
      <c r="B3222" s="104"/>
      <c r="C3222" s="979"/>
      <c r="D3222" s="979"/>
      <c r="E3222" s="53"/>
      <c r="F3222" s="42"/>
      <c r="G3222" s="1049"/>
      <c r="H3222" s="1049"/>
      <c r="I3222" s="961" t="s">
        <v>490</v>
      </c>
      <c r="J3222" s="962"/>
      <c r="K3222" s="962"/>
      <c r="L3222" s="962"/>
      <c r="M3222" s="962"/>
      <c r="N3222" s="962"/>
      <c r="O3222" s="962"/>
      <c r="P3222" s="962"/>
      <c r="Q3222" s="963"/>
      <c r="R3222" s="1657">
        <v>3800000</v>
      </c>
      <c r="S3222" s="1658"/>
      <c r="T3222" s="1659"/>
      <c r="U3222" s="1657">
        <v>3800000</v>
      </c>
      <c r="V3222" s="1658"/>
      <c r="W3222" s="1659"/>
      <c r="X3222" s="851">
        <f t="shared" si="235"/>
        <v>0</v>
      </c>
      <c r="Y3222" s="853"/>
      <c r="Z3222" s="851"/>
      <c r="AA3222" s="852"/>
      <c r="AB3222" s="852"/>
      <c r="AC3222" s="853"/>
      <c r="AD3222" s="854">
        <f t="shared" si="234"/>
        <v>3800000</v>
      </c>
      <c r="AE3222" s="855"/>
      <c r="AF3222" s="855"/>
      <c r="AG3222" s="856"/>
    </row>
    <row r="3223" spans="1:33" s="29" customFormat="1" ht="14.25" hidden="1" customHeight="1" x14ac:dyDescent="0.2">
      <c r="A3223" s="104"/>
      <c r="B3223" s="104"/>
      <c r="C3223" s="979"/>
      <c r="D3223" s="979"/>
      <c r="E3223" s="53"/>
      <c r="F3223" s="42"/>
      <c r="G3223" s="1049"/>
      <c r="H3223" s="1049"/>
      <c r="I3223" s="961" t="s">
        <v>450</v>
      </c>
      <c r="J3223" s="962"/>
      <c r="K3223" s="962"/>
      <c r="L3223" s="962"/>
      <c r="M3223" s="962"/>
      <c r="N3223" s="962"/>
      <c r="O3223" s="962"/>
      <c r="P3223" s="962"/>
      <c r="Q3223" s="963"/>
      <c r="R3223" s="1657">
        <v>90000</v>
      </c>
      <c r="S3223" s="1658"/>
      <c r="T3223" s="1659"/>
      <c r="U3223" s="1657">
        <v>21956</v>
      </c>
      <c r="V3223" s="1658"/>
      <c r="W3223" s="1659"/>
      <c r="X3223" s="851">
        <f t="shared" si="235"/>
        <v>-0.75604444444444441</v>
      </c>
      <c r="Y3223" s="853"/>
      <c r="Z3223" s="851"/>
      <c r="AA3223" s="852"/>
      <c r="AB3223" s="852"/>
      <c r="AC3223" s="853"/>
      <c r="AD3223" s="854">
        <f t="shared" si="234"/>
        <v>21956</v>
      </c>
      <c r="AE3223" s="855"/>
      <c r="AF3223" s="855"/>
      <c r="AG3223" s="856"/>
    </row>
    <row r="3224" spans="1:33" s="29" customFormat="1" ht="14.25" hidden="1" customHeight="1" x14ac:dyDescent="0.2">
      <c r="A3224" s="104"/>
      <c r="B3224" s="104"/>
      <c r="C3224" s="979"/>
      <c r="D3224" s="979"/>
      <c r="E3224" s="53"/>
      <c r="F3224" s="42"/>
      <c r="G3224" s="1049"/>
      <c r="H3224" s="1049"/>
      <c r="I3224" s="961" t="s">
        <v>729</v>
      </c>
      <c r="J3224" s="962"/>
      <c r="K3224" s="962"/>
      <c r="L3224" s="962"/>
      <c r="M3224" s="962"/>
      <c r="N3224" s="962"/>
      <c r="O3224" s="962"/>
      <c r="P3224" s="962"/>
      <c r="Q3224" s="963"/>
      <c r="R3224" s="1657">
        <v>50000</v>
      </c>
      <c r="S3224" s="1658"/>
      <c r="T3224" s="1659"/>
      <c r="U3224" s="1657">
        <v>0</v>
      </c>
      <c r="V3224" s="1658"/>
      <c r="W3224" s="1659"/>
      <c r="X3224" s="851">
        <f t="shared" si="235"/>
        <v>-1</v>
      </c>
      <c r="Y3224" s="853"/>
      <c r="Z3224" s="851"/>
      <c r="AA3224" s="852"/>
      <c r="AB3224" s="852"/>
      <c r="AC3224" s="853"/>
      <c r="AD3224" s="854">
        <f t="shared" si="234"/>
        <v>0</v>
      </c>
      <c r="AE3224" s="855"/>
      <c r="AF3224" s="855"/>
      <c r="AG3224" s="856"/>
    </row>
    <row r="3225" spans="1:33" s="29" customFormat="1" ht="14.25" hidden="1" customHeight="1" x14ac:dyDescent="0.2">
      <c r="A3225" s="104"/>
      <c r="B3225" s="104"/>
      <c r="C3225" s="979"/>
      <c r="D3225" s="979"/>
      <c r="E3225" s="53"/>
      <c r="F3225" s="42"/>
      <c r="G3225" s="1049"/>
      <c r="H3225" s="1049"/>
      <c r="I3225" s="961" t="s">
        <v>452</v>
      </c>
      <c r="J3225" s="962"/>
      <c r="K3225" s="962"/>
      <c r="L3225" s="962"/>
      <c r="M3225" s="962"/>
      <c r="N3225" s="962"/>
      <c r="O3225" s="962"/>
      <c r="P3225" s="962"/>
      <c r="Q3225" s="963"/>
      <c r="R3225" s="1657">
        <v>260000</v>
      </c>
      <c r="S3225" s="1658"/>
      <c r="T3225" s="1659"/>
      <c r="U3225" s="1657">
        <v>217030</v>
      </c>
      <c r="V3225" s="1658"/>
      <c r="W3225" s="1659"/>
      <c r="X3225" s="851">
        <f t="shared" si="235"/>
        <v>-0.16526923076923072</v>
      </c>
      <c r="Y3225" s="853"/>
      <c r="Z3225" s="851"/>
      <c r="AA3225" s="852"/>
      <c r="AB3225" s="852"/>
      <c r="AC3225" s="853"/>
      <c r="AD3225" s="854">
        <f t="shared" si="234"/>
        <v>217030</v>
      </c>
      <c r="AE3225" s="855"/>
      <c r="AF3225" s="855"/>
      <c r="AG3225" s="856"/>
    </row>
    <row r="3226" spans="1:33" s="29" customFormat="1" ht="14.25" hidden="1" customHeight="1" x14ac:dyDescent="0.2">
      <c r="A3226" s="104"/>
      <c r="B3226" s="104"/>
      <c r="C3226" s="979"/>
      <c r="D3226" s="979"/>
      <c r="E3226" s="53"/>
      <c r="F3226" s="42"/>
      <c r="G3226" s="972"/>
      <c r="H3226" s="972"/>
      <c r="I3226" s="961" t="s">
        <v>491</v>
      </c>
      <c r="J3226" s="962"/>
      <c r="K3226" s="962"/>
      <c r="L3226" s="962"/>
      <c r="M3226" s="962"/>
      <c r="N3226" s="962"/>
      <c r="O3226" s="962"/>
      <c r="P3226" s="962"/>
      <c r="Q3226" s="963"/>
      <c r="R3226" s="1687"/>
      <c r="S3226" s="1688"/>
      <c r="T3226" s="1689"/>
      <c r="U3226" s="1657"/>
      <c r="V3226" s="1658"/>
      <c r="W3226" s="1659"/>
      <c r="X3226" s="851"/>
      <c r="Y3226" s="853"/>
      <c r="Z3226" s="851"/>
      <c r="AA3226" s="852"/>
      <c r="AB3226" s="852"/>
      <c r="AC3226" s="853"/>
      <c r="AD3226" s="854"/>
      <c r="AE3226" s="855"/>
      <c r="AF3226" s="855"/>
      <c r="AG3226" s="856"/>
    </row>
    <row r="3227" spans="1:33" s="29" customFormat="1" ht="13.5" hidden="1" customHeight="1" x14ac:dyDescent="0.2">
      <c r="A3227" s="104"/>
      <c r="B3227" s="104"/>
      <c r="C3227" s="979"/>
      <c r="D3227" s="979"/>
      <c r="E3227" s="53"/>
      <c r="F3227" s="42"/>
      <c r="G3227" s="981" t="s">
        <v>313</v>
      </c>
      <c r="H3227" s="981"/>
      <c r="I3227" s="961" t="s">
        <v>314</v>
      </c>
      <c r="J3227" s="962"/>
      <c r="K3227" s="962"/>
      <c r="L3227" s="962"/>
      <c r="M3227" s="962"/>
      <c r="N3227" s="962"/>
      <c r="O3227" s="962"/>
      <c r="P3227" s="962"/>
      <c r="Q3227" s="963"/>
      <c r="R3227" s="1687">
        <f>SUM(R3211:R3226)</f>
        <v>17081000</v>
      </c>
      <c r="S3227" s="1688"/>
      <c r="T3227" s="1689"/>
      <c r="U3227" s="1657">
        <f>SUM(U3211:U3226)</f>
        <v>15118580.010000002</v>
      </c>
      <c r="V3227" s="1658"/>
      <c r="W3227" s="1659"/>
      <c r="X3227" s="851">
        <f t="shared" si="235"/>
        <v>-0.11488905743223454</v>
      </c>
      <c r="Y3227" s="853"/>
      <c r="Z3227" s="851"/>
      <c r="AA3227" s="852"/>
      <c r="AB3227" s="852"/>
      <c r="AC3227" s="853"/>
      <c r="AD3227" s="854">
        <f>U3227+AA3227</f>
        <v>15118580.010000002</v>
      </c>
      <c r="AE3227" s="855"/>
      <c r="AF3227" s="855"/>
      <c r="AG3227" s="856"/>
    </row>
    <row r="3228" spans="1:33" s="29" customFormat="1" ht="16.5" hidden="1" customHeight="1" x14ac:dyDescent="0.2">
      <c r="A3228" s="104"/>
      <c r="B3228" s="104"/>
      <c r="C3228" s="979"/>
      <c r="D3228" s="979"/>
      <c r="E3228" s="53"/>
      <c r="F3228" s="42"/>
      <c r="G3228" s="981"/>
      <c r="H3228" s="981"/>
      <c r="I3228" s="958" t="s">
        <v>492</v>
      </c>
      <c r="J3228" s="959"/>
      <c r="K3228" s="959"/>
      <c r="L3228" s="959"/>
      <c r="M3228" s="959"/>
      <c r="N3228" s="959"/>
      <c r="O3228" s="959"/>
      <c r="P3228" s="959"/>
      <c r="Q3228" s="960"/>
      <c r="R3228" s="1668">
        <f>SUM(R3227)</f>
        <v>17081000</v>
      </c>
      <c r="S3228" s="1669"/>
      <c r="T3228" s="1670"/>
      <c r="U3228" s="1660">
        <f>SUM(U3227)</f>
        <v>15118580.010000002</v>
      </c>
      <c r="V3228" s="1661"/>
      <c r="W3228" s="1662"/>
      <c r="X3228" s="1547">
        <f t="shared" si="235"/>
        <v>-0.11488905743223454</v>
      </c>
      <c r="Y3228" s="975"/>
      <c r="Z3228" s="1547"/>
      <c r="AA3228" s="974"/>
      <c r="AB3228" s="974"/>
      <c r="AC3228" s="975"/>
      <c r="AD3228" s="860">
        <f>U3228+AA3228</f>
        <v>15118580.010000002</v>
      </c>
      <c r="AE3228" s="861"/>
      <c r="AF3228" s="861"/>
      <c r="AG3228" s="862"/>
    </row>
    <row r="3229" spans="1:33" s="29" customFormat="1" ht="14.25" hidden="1" customHeight="1" x14ac:dyDescent="0.2">
      <c r="A3229" s="102"/>
      <c r="B3229" s="102"/>
      <c r="C3229" s="1632"/>
      <c r="D3229" s="1632"/>
      <c r="E3229" s="110"/>
      <c r="F3229" s="106"/>
      <c r="G3229" s="1392"/>
      <c r="H3229" s="1392"/>
      <c r="I3229" s="2057" t="s">
        <v>493</v>
      </c>
      <c r="J3229" s="2057"/>
      <c r="K3229" s="2057"/>
      <c r="L3229" s="2057"/>
      <c r="M3229" s="2057"/>
      <c r="N3229" s="2057"/>
      <c r="O3229" s="2057"/>
      <c r="P3229" s="2057"/>
      <c r="Q3229" s="2057"/>
      <c r="R3229" s="2057"/>
      <c r="S3229" s="2057"/>
      <c r="T3229" s="125"/>
      <c r="U3229" s="953"/>
      <c r="V3229" s="953"/>
      <c r="W3229" s="953"/>
      <c r="X3229" s="953"/>
      <c r="Y3229" s="1703"/>
      <c r="Z3229" s="1703"/>
      <c r="AA3229" s="953"/>
      <c r="AB3229" s="953"/>
      <c r="AC3229" s="953"/>
      <c r="AD3229" s="953"/>
      <c r="AE3229" s="953"/>
      <c r="AF3229" s="953"/>
      <c r="AG3229" s="953"/>
    </row>
    <row r="3230" spans="1:33" s="29" customFormat="1" ht="14.25" hidden="1" customHeight="1" x14ac:dyDescent="0.2">
      <c r="A3230" s="102"/>
      <c r="B3230" s="102"/>
      <c r="C3230" s="1632"/>
      <c r="D3230" s="1632"/>
      <c r="E3230" s="110"/>
      <c r="F3230" s="106"/>
      <c r="G3230" s="263" t="s">
        <v>313</v>
      </c>
      <c r="H3230" s="263"/>
      <c r="I3230" s="2057" t="s">
        <v>314</v>
      </c>
      <c r="J3230" s="2057"/>
      <c r="K3230" s="2057"/>
      <c r="L3230" s="2057"/>
      <c r="M3230" s="2057"/>
      <c r="N3230" s="2057"/>
      <c r="O3230" s="2057"/>
      <c r="P3230" s="2057"/>
      <c r="Q3230" s="2057"/>
      <c r="R3230" s="2057"/>
      <c r="S3230" s="2057"/>
      <c r="T3230" s="125"/>
      <c r="U3230" s="953">
        <f>U1613+U1577+U1571+U1546+U1530+U1524+U1518+U1510</f>
        <v>75889275.719999999</v>
      </c>
      <c r="V3230" s="953"/>
      <c r="W3230" s="953"/>
      <c r="X3230" s="953"/>
      <c r="Y3230" s="1703">
        <f>$U3230/$U$2677</f>
        <v>5.3743679830544414E-2</v>
      </c>
      <c r="Z3230" s="1703"/>
      <c r="AA3230" s="953"/>
      <c r="AB3230" s="953"/>
      <c r="AC3230" s="953"/>
      <c r="AD3230" s="953"/>
      <c r="AE3230" s="953">
        <f>U3230+AA3230</f>
        <v>75889275.719999999</v>
      </c>
      <c r="AF3230" s="953"/>
      <c r="AG3230" s="953"/>
    </row>
    <row r="3231" spans="1:33" s="29" customFormat="1" ht="14.25" hidden="1" customHeight="1" x14ac:dyDescent="0.2">
      <c r="A3231" s="102"/>
      <c r="B3231" s="102"/>
      <c r="C3231" s="1632"/>
      <c r="D3231" s="1632"/>
      <c r="E3231" s="110"/>
      <c r="F3231" s="106"/>
      <c r="G3231" s="263" t="s">
        <v>361</v>
      </c>
      <c r="H3231" s="263"/>
      <c r="I3231" s="2060" t="s">
        <v>362</v>
      </c>
      <c r="J3231" s="2060"/>
      <c r="K3231" s="2060"/>
      <c r="L3231" s="2060"/>
      <c r="M3231" s="2060"/>
      <c r="N3231" s="2060"/>
      <c r="O3231" s="2060"/>
      <c r="P3231" s="2060"/>
      <c r="Q3231" s="2060"/>
      <c r="R3231" s="2060"/>
      <c r="S3231" s="2060"/>
      <c r="T3231" s="135"/>
      <c r="U3231" s="953">
        <f>U1664</f>
        <v>38975287</v>
      </c>
      <c r="V3231" s="953"/>
      <c r="W3231" s="953"/>
      <c r="X3231" s="953"/>
      <c r="Y3231" s="1703">
        <f>$U3231/$U$2677</f>
        <v>2.7601730626077715E-2</v>
      </c>
      <c r="Z3231" s="1703"/>
      <c r="AA3231" s="953"/>
      <c r="AB3231" s="953"/>
      <c r="AC3231" s="953"/>
      <c r="AD3231" s="953"/>
      <c r="AE3231" s="953">
        <f>U3231+AA3231</f>
        <v>38975287</v>
      </c>
      <c r="AF3231" s="953"/>
      <c r="AG3231" s="953"/>
    </row>
    <row r="3232" spans="1:33" s="29" customFormat="1" ht="14.25" hidden="1" customHeight="1" x14ac:dyDescent="0.2">
      <c r="A3232" s="102"/>
      <c r="B3232" s="102"/>
      <c r="C3232" s="1632"/>
      <c r="D3232" s="1632"/>
      <c r="E3232" s="110"/>
      <c r="F3232" s="106"/>
      <c r="G3232" s="263"/>
      <c r="H3232" s="263"/>
      <c r="I3232" s="1705" t="s">
        <v>494</v>
      </c>
      <c r="J3232" s="1705"/>
      <c r="K3232" s="1705"/>
      <c r="L3232" s="1705"/>
      <c r="M3232" s="1705"/>
      <c r="N3232" s="1705"/>
      <c r="O3232" s="1705"/>
      <c r="P3232" s="1705"/>
      <c r="Q3232" s="1705"/>
      <c r="R3232" s="1705"/>
      <c r="S3232" s="1705"/>
      <c r="T3232" s="124"/>
      <c r="U3232" s="1401">
        <f>SUM(U3230:X3231)</f>
        <v>114864562.72</v>
      </c>
      <c r="V3232" s="1401"/>
      <c r="W3232" s="1401"/>
      <c r="X3232" s="1401"/>
      <c r="Y3232" s="2059">
        <f>$U3232/$U$2677</f>
        <v>8.1345410456622136E-2</v>
      </c>
      <c r="Z3232" s="2059"/>
      <c r="AA3232" s="1401"/>
      <c r="AB3232" s="1401"/>
      <c r="AC3232" s="1401"/>
      <c r="AD3232" s="1401"/>
      <c r="AE3232" s="1401">
        <f>U3232+AA3232</f>
        <v>114864562.72</v>
      </c>
      <c r="AF3232" s="1401"/>
      <c r="AG3232" s="1401"/>
    </row>
    <row r="3233" spans="1:33" s="29" customFormat="1" ht="14.25" hidden="1" customHeight="1" x14ac:dyDescent="0.2">
      <c r="A3233" s="108"/>
      <c r="B3233" s="108"/>
      <c r="C3233" s="1395"/>
      <c r="D3233" s="1395"/>
      <c r="E3233" s="110"/>
      <c r="F3233" s="106"/>
      <c r="G3233" s="1396"/>
      <c r="H3233" s="1396"/>
      <c r="I3233" s="1705"/>
      <c r="J3233" s="1705"/>
      <c r="K3233" s="1705"/>
      <c r="L3233" s="1705"/>
      <c r="M3233" s="1705"/>
      <c r="N3233" s="1705"/>
      <c r="O3233" s="1705"/>
      <c r="P3233" s="1705"/>
      <c r="Q3233" s="1705"/>
      <c r="R3233" s="1705"/>
      <c r="S3233" s="1705"/>
      <c r="T3233" s="124"/>
      <c r="U3233" s="1401"/>
      <c r="V3233" s="1401"/>
      <c r="W3233" s="1401"/>
      <c r="X3233" s="1401"/>
      <c r="Y3233" s="1703"/>
      <c r="Z3233" s="1703"/>
      <c r="AA3233" s="1401"/>
      <c r="AB3233" s="1401"/>
      <c r="AC3233" s="1401"/>
      <c r="AD3233" s="1401"/>
      <c r="AE3233" s="1401"/>
      <c r="AF3233" s="1401"/>
      <c r="AG3233" s="1401"/>
    </row>
    <row r="3234" spans="1:33" ht="43.5" hidden="1" customHeight="1" x14ac:dyDescent="0.2">
      <c r="A3234" s="2058" t="s">
        <v>977</v>
      </c>
      <c r="B3234" s="2058"/>
      <c r="C3234" s="2058"/>
      <c r="D3234" s="2058"/>
      <c r="E3234" s="2058"/>
      <c r="F3234" s="2058"/>
      <c r="G3234" s="2058"/>
      <c r="H3234" s="2058"/>
      <c r="I3234" s="2058"/>
      <c r="J3234" s="2058"/>
      <c r="K3234" s="2058"/>
      <c r="L3234" s="2058"/>
      <c r="M3234" s="2058"/>
      <c r="N3234" s="2058"/>
      <c r="O3234" s="2058"/>
      <c r="P3234" s="2058"/>
      <c r="Q3234" s="2058"/>
      <c r="R3234" s="2058"/>
      <c r="S3234" s="2058"/>
      <c r="T3234" s="2058"/>
      <c r="U3234" s="2058"/>
      <c r="V3234" s="2058"/>
      <c r="W3234" s="2058"/>
      <c r="X3234" s="2058"/>
      <c r="Y3234" s="2058"/>
      <c r="Z3234" s="2058"/>
      <c r="AA3234" s="2058"/>
      <c r="AB3234" s="2058"/>
      <c r="AC3234" s="2058"/>
      <c r="AD3234" s="2058"/>
      <c r="AE3234" s="2058"/>
      <c r="AF3234" s="2058"/>
      <c r="AG3234" s="2058"/>
    </row>
    <row r="3235" spans="1:33" ht="151.5" hidden="1" customHeight="1" x14ac:dyDescent="0.2">
      <c r="A3235" s="1704" t="s">
        <v>1408</v>
      </c>
      <c r="B3235" s="1704"/>
      <c r="C3235" s="1704"/>
      <c r="D3235" s="1704"/>
      <c r="E3235" s="1704"/>
      <c r="F3235" s="1704"/>
      <c r="G3235" s="1704"/>
      <c r="H3235" s="1704"/>
      <c r="I3235" s="1704"/>
      <c r="J3235" s="1704"/>
      <c r="K3235" s="1704"/>
      <c r="L3235" s="1704"/>
      <c r="M3235" s="1704"/>
      <c r="N3235" s="1704"/>
      <c r="O3235" s="1704"/>
      <c r="P3235" s="1704"/>
      <c r="Q3235" s="1704"/>
      <c r="R3235" s="1704"/>
      <c r="S3235" s="1704"/>
      <c r="T3235" s="1704"/>
      <c r="U3235" s="1704"/>
      <c r="V3235" s="1704"/>
      <c r="W3235" s="1704"/>
      <c r="X3235" s="1704"/>
      <c r="Y3235" s="1704"/>
      <c r="Z3235" s="1704"/>
      <c r="AA3235" s="1704"/>
      <c r="AB3235" s="1704"/>
      <c r="AC3235" s="1704"/>
      <c r="AD3235" s="1704"/>
      <c r="AE3235" s="1704"/>
      <c r="AF3235" s="1704"/>
      <c r="AG3235" s="1704"/>
    </row>
    <row r="3236" spans="1:33" s="28" customFormat="1" ht="74.25" hidden="1" customHeight="1" x14ac:dyDescent="0.2">
      <c r="A3236" s="73" t="s">
        <v>299</v>
      </c>
      <c r="B3236" s="73" t="s">
        <v>300</v>
      </c>
      <c r="C3236" s="1702" t="s">
        <v>301</v>
      </c>
      <c r="D3236" s="1702"/>
      <c r="E3236" s="74" t="s">
        <v>302</v>
      </c>
      <c r="F3236" s="75" t="s">
        <v>303</v>
      </c>
      <c r="G3236" s="1702" t="s">
        <v>1</v>
      </c>
      <c r="H3236" s="1702"/>
      <c r="I3236" s="1665" t="s">
        <v>304</v>
      </c>
      <c r="J3236" s="1666"/>
      <c r="K3236" s="1666"/>
      <c r="L3236" s="1666"/>
      <c r="M3236" s="1666"/>
      <c r="N3236" s="1666"/>
      <c r="O3236" s="1666"/>
      <c r="P3236" s="1666"/>
      <c r="Q3236" s="1667"/>
      <c r="R3236" s="1665" t="s">
        <v>104</v>
      </c>
      <c r="S3236" s="1666"/>
      <c r="T3236" s="1667"/>
      <c r="U3236" s="1684" t="s">
        <v>1964</v>
      </c>
      <c r="V3236" s="1685"/>
      <c r="W3236" s="1686"/>
      <c r="X3236" s="1665" t="s">
        <v>1308</v>
      </c>
      <c r="Y3236" s="1667"/>
      <c r="Z3236" s="1678" t="s">
        <v>105</v>
      </c>
      <c r="AA3236" s="1679"/>
      <c r="AB3236" s="1679"/>
      <c r="AC3236" s="1680"/>
      <c r="AD3236" s="1678" t="s">
        <v>106</v>
      </c>
      <c r="AE3236" s="1679"/>
      <c r="AF3236" s="1679"/>
      <c r="AG3236" s="1680"/>
    </row>
    <row r="3237" spans="1:33" s="29" customFormat="1" ht="13.5" hidden="1" customHeight="1" x14ac:dyDescent="0.2">
      <c r="A3237" s="107"/>
      <c r="B3237" s="77" t="s">
        <v>602</v>
      </c>
      <c r="C3237" s="1548"/>
      <c r="D3237" s="1548"/>
      <c r="E3237" s="78"/>
      <c r="F3237" s="79"/>
      <c r="G3237" s="1549"/>
      <c r="H3237" s="1549"/>
      <c r="I3237" s="1613" t="s">
        <v>603</v>
      </c>
      <c r="J3237" s="1614"/>
      <c r="K3237" s="1614"/>
      <c r="L3237" s="1614"/>
      <c r="M3237" s="1614"/>
      <c r="N3237" s="1614"/>
      <c r="O3237" s="1614"/>
      <c r="P3237" s="1614"/>
      <c r="Q3237" s="1615"/>
      <c r="R3237" s="1613"/>
      <c r="S3237" s="1614"/>
      <c r="T3237" s="1615"/>
      <c r="U3237" s="1677"/>
      <c r="V3237" s="1672"/>
      <c r="W3237" s="1673"/>
      <c r="X3237" s="1677"/>
      <c r="Y3237" s="1673"/>
      <c r="Z3237" s="1674"/>
      <c r="AA3237" s="1675"/>
      <c r="AB3237" s="1675"/>
      <c r="AC3237" s="1676"/>
      <c r="AD3237" s="1677"/>
      <c r="AE3237" s="1672"/>
      <c r="AF3237" s="1672"/>
      <c r="AG3237" s="1673"/>
    </row>
    <row r="3238" spans="1:33" s="29" customFormat="1" ht="13.5" hidden="1" customHeight="1" x14ac:dyDescent="0.2">
      <c r="A3238" s="89"/>
      <c r="B3238" s="81"/>
      <c r="C3238" s="1597" t="s">
        <v>510</v>
      </c>
      <c r="D3238" s="1597"/>
      <c r="E3238" s="82"/>
      <c r="F3238" s="83"/>
      <c r="G3238" s="1598"/>
      <c r="H3238" s="1598"/>
      <c r="I3238" s="1610" t="s">
        <v>511</v>
      </c>
      <c r="J3238" s="1611"/>
      <c r="K3238" s="1611"/>
      <c r="L3238" s="1611"/>
      <c r="M3238" s="1611"/>
      <c r="N3238" s="1611"/>
      <c r="O3238" s="1611"/>
      <c r="P3238" s="1611"/>
      <c r="Q3238" s="1612"/>
      <c r="R3238" s="1610"/>
      <c r="S3238" s="1611"/>
      <c r="T3238" s="1612"/>
      <c r="U3238" s="1606"/>
      <c r="V3238" s="1601"/>
      <c r="W3238" s="1602"/>
      <c r="X3238" s="1606"/>
      <c r="Y3238" s="1602"/>
      <c r="Z3238" s="1603"/>
      <c r="AA3238" s="1604"/>
      <c r="AB3238" s="1604"/>
      <c r="AC3238" s="1605"/>
      <c r="AD3238" s="1606"/>
      <c r="AE3238" s="1601"/>
      <c r="AF3238" s="1601"/>
      <c r="AG3238" s="1602"/>
    </row>
    <row r="3239" spans="1:33" s="29" customFormat="1" ht="23.25" hidden="1" customHeight="1" x14ac:dyDescent="0.2">
      <c r="A3239" s="104"/>
      <c r="B3239" s="85"/>
      <c r="C3239" s="1565" t="s">
        <v>604</v>
      </c>
      <c r="D3239" s="1565"/>
      <c r="E3239" s="86"/>
      <c r="F3239" s="42"/>
      <c r="G3239" s="1566"/>
      <c r="H3239" s="1566"/>
      <c r="I3239" s="958" t="s">
        <v>605</v>
      </c>
      <c r="J3239" s="959"/>
      <c r="K3239" s="959"/>
      <c r="L3239" s="959"/>
      <c r="M3239" s="959"/>
      <c r="N3239" s="959"/>
      <c r="O3239" s="959"/>
      <c r="P3239" s="959"/>
      <c r="Q3239" s="960"/>
      <c r="R3239" s="958"/>
      <c r="S3239" s="959"/>
      <c r="T3239" s="960"/>
      <c r="U3239" s="854"/>
      <c r="V3239" s="855"/>
      <c r="W3239" s="856"/>
      <c r="X3239" s="854"/>
      <c r="Y3239" s="856"/>
      <c r="Z3239" s="851"/>
      <c r="AA3239" s="852"/>
      <c r="AB3239" s="852"/>
      <c r="AC3239" s="853"/>
      <c r="AD3239" s="854"/>
      <c r="AE3239" s="855"/>
      <c r="AF3239" s="855"/>
      <c r="AG3239" s="856"/>
    </row>
    <row r="3240" spans="1:33" s="29" customFormat="1" ht="13.5" hidden="1" customHeight="1" x14ac:dyDescent="0.2">
      <c r="A3240" s="104"/>
      <c r="B3240" s="85"/>
      <c r="C3240" s="1565"/>
      <c r="D3240" s="1565"/>
      <c r="E3240" s="53">
        <v>820</v>
      </c>
      <c r="F3240" s="42"/>
      <c r="G3240" s="972"/>
      <c r="H3240" s="972"/>
      <c r="I3240" s="961" t="s">
        <v>601</v>
      </c>
      <c r="J3240" s="962"/>
      <c r="K3240" s="962"/>
      <c r="L3240" s="962"/>
      <c r="M3240" s="962"/>
      <c r="N3240" s="962"/>
      <c r="O3240" s="962"/>
      <c r="P3240" s="962"/>
      <c r="Q3240" s="963"/>
      <c r="R3240" s="1687"/>
      <c r="S3240" s="1688"/>
      <c r="T3240" s="1689"/>
      <c r="U3240" s="1657"/>
      <c r="V3240" s="1658"/>
      <c r="W3240" s="1659"/>
      <c r="X3240" s="854"/>
      <c r="Y3240" s="856"/>
      <c r="Z3240" s="851"/>
      <c r="AA3240" s="852"/>
      <c r="AB3240" s="852"/>
      <c r="AC3240" s="853"/>
      <c r="AD3240" s="854"/>
      <c r="AE3240" s="855"/>
      <c r="AF3240" s="855"/>
      <c r="AG3240" s="856"/>
    </row>
    <row r="3241" spans="1:33" s="29" customFormat="1" ht="13.5" hidden="1" customHeight="1" x14ac:dyDescent="0.2">
      <c r="A3241" s="104"/>
      <c r="B3241" s="104"/>
      <c r="C3241" s="971"/>
      <c r="D3241" s="971"/>
      <c r="E3241" s="53"/>
      <c r="F3241" s="42"/>
      <c r="G3241" s="972">
        <v>411</v>
      </c>
      <c r="H3241" s="972"/>
      <c r="I3241" s="961" t="s">
        <v>108</v>
      </c>
      <c r="J3241" s="962"/>
      <c r="K3241" s="962"/>
      <c r="L3241" s="962"/>
      <c r="M3241" s="962"/>
      <c r="N3241" s="962"/>
      <c r="O3241" s="962"/>
      <c r="P3241" s="962"/>
      <c r="Q3241" s="963"/>
      <c r="R3241" s="1657">
        <v>17718800</v>
      </c>
      <c r="S3241" s="1658"/>
      <c r="T3241" s="1659"/>
      <c r="U3241" s="1657">
        <v>17718799.100000001</v>
      </c>
      <c r="V3241" s="1658"/>
      <c r="W3241" s="1659"/>
      <c r="X3241" s="851">
        <f>(U3241/R3241)-1</f>
        <v>-5.0793507400115345E-8</v>
      </c>
      <c r="Y3241" s="853"/>
      <c r="Z3241" s="854"/>
      <c r="AA3241" s="855"/>
      <c r="AB3241" s="855"/>
      <c r="AC3241" s="856"/>
      <c r="AD3241" s="854">
        <f t="shared" ref="AD3241:AD3255" si="236">U3241+Z3241</f>
        <v>17718799.100000001</v>
      </c>
      <c r="AE3241" s="855"/>
      <c r="AF3241" s="855"/>
      <c r="AG3241" s="856"/>
    </row>
    <row r="3242" spans="1:33" s="29" customFormat="1" ht="13.5" hidden="1" customHeight="1" x14ac:dyDescent="0.2">
      <c r="A3242" s="104"/>
      <c r="B3242" s="104"/>
      <c r="C3242" s="971"/>
      <c r="D3242" s="971"/>
      <c r="E3242" s="53"/>
      <c r="F3242" s="42"/>
      <c r="G3242" s="972">
        <v>412</v>
      </c>
      <c r="H3242" s="972"/>
      <c r="I3242" s="982" t="s">
        <v>109</v>
      </c>
      <c r="J3242" s="983"/>
      <c r="K3242" s="983"/>
      <c r="L3242" s="983"/>
      <c r="M3242" s="983"/>
      <c r="N3242" s="983"/>
      <c r="O3242" s="983"/>
      <c r="P3242" s="983"/>
      <c r="Q3242" s="984"/>
      <c r="R3242" s="1657">
        <v>2684400</v>
      </c>
      <c r="S3242" s="1658"/>
      <c r="T3242" s="1659"/>
      <c r="U3242" s="1657">
        <v>2684398.13</v>
      </c>
      <c r="V3242" s="1658"/>
      <c r="W3242" s="1659"/>
      <c r="X3242" s="851">
        <f t="shared" ref="X3242:X3255" si="237">(U3242/R3242)-1</f>
        <v>-6.9661749368954418E-7</v>
      </c>
      <c r="Y3242" s="853"/>
      <c r="Z3242" s="854"/>
      <c r="AA3242" s="855"/>
      <c r="AB3242" s="855"/>
      <c r="AC3242" s="856"/>
      <c r="AD3242" s="854">
        <f t="shared" si="236"/>
        <v>2684398.13</v>
      </c>
      <c r="AE3242" s="855"/>
      <c r="AF3242" s="855"/>
      <c r="AG3242" s="856"/>
    </row>
    <row r="3243" spans="1:33" s="29" customFormat="1" ht="13.5" hidden="1" customHeight="1" x14ac:dyDescent="0.2">
      <c r="A3243" s="104"/>
      <c r="B3243" s="104"/>
      <c r="C3243" s="971"/>
      <c r="D3243" s="971"/>
      <c r="E3243" s="53"/>
      <c r="F3243" s="42"/>
      <c r="G3243" s="972">
        <v>413</v>
      </c>
      <c r="H3243" s="972"/>
      <c r="I3243" s="982" t="s">
        <v>110</v>
      </c>
      <c r="J3243" s="983"/>
      <c r="K3243" s="983"/>
      <c r="L3243" s="983"/>
      <c r="M3243" s="983"/>
      <c r="N3243" s="983"/>
      <c r="O3243" s="983"/>
      <c r="P3243" s="983"/>
      <c r="Q3243" s="984"/>
      <c r="R3243" s="1657">
        <v>134000</v>
      </c>
      <c r="S3243" s="1658"/>
      <c r="T3243" s="1659"/>
      <c r="U3243" s="1657">
        <v>134000</v>
      </c>
      <c r="V3243" s="1658"/>
      <c r="W3243" s="1659"/>
      <c r="X3243" s="851">
        <f t="shared" si="237"/>
        <v>0</v>
      </c>
      <c r="Y3243" s="853"/>
      <c r="Z3243" s="854"/>
      <c r="AA3243" s="855"/>
      <c r="AB3243" s="855"/>
      <c r="AC3243" s="856"/>
      <c r="AD3243" s="854">
        <f t="shared" si="236"/>
        <v>134000</v>
      </c>
      <c r="AE3243" s="855"/>
      <c r="AF3243" s="855"/>
      <c r="AG3243" s="856"/>
    </row>
    <row r="3244" spans="1:33" s="29" customFormat="1" ht="13.5" hidden="1" customHeight="1" x14ac:dyDescent="0.2">
      <c r="A3244" s="104"/>
      <c r="B3244" s="104"/>
      <c r="C3244" s="971"/>
      <c r="D3244" s="971"/>
      <c r="E3244" s="53"/>
      <c r="F3244" s="42"/>
      <c r="G3244" s="972">
        <v>414</v>
      </c>
      <c r="H3244" s="972"/>
      <c r="I3244" s="961" t="s">
        <v>111</v>
      </c>
      <c r="J3244" s="962"/>
      <c r="K3244" s="962"/>
      <c r="L3244" s="962"/>
      <c r="M3244" s="962"/>
      <c r="N3244" s="962"/>
      <c r="O3244" s="962"/>
      <c r="P3244" s="962"/>
      <c r="Q3244" s="963"/>
      <c r="R3244" s="1657">
        <v>100000</v>
      </c>
      <c r="S3244" s="1658"/>
      <c r="T3244" s="1659"/>
      <c r="U3244" s="1657">
        <v>0</v>
      </c>
      <c r="V3244" s="1658"/>
      <c r="W3244" s="1659"/>
      <c r="X3244" s="851">
        <f t="shared" si="237"/>
        <v>-1</v>
      </c>
      <c r="Y3244" s="853"/>
      <c r="Z3244" s="854"/>
      <c r="AA3244" s="855"/>
      <c r="AB3244" s="855"/>
      <c r="AC3244" s="856"/>
      <c r="AD3244" s="854">
        <f t="shared" si="236"/>
        <v>0</v>
      </c>
      <c r="AE3244" s="855"/>
      <c r="AF3244" s="855"/>
      <c r="AG3244" s="856"/>
    </row>
    <row r="3245" spans="1:33" s="29" customFormat="1" ht="12.75" hidden="1" customHeight="1" x14ac:dyDescent="0.2">
      <c r="A3245" s="104"/>
      <c r="B3245" s="104"/>
      <c r="C3245" s="971"/>
      <c r="D3245" s="971"/>
      <c r="E3245" s="53"/>
      <c r="F3245" s="42"/>
      <c r="G3245" s="972">
        <v>415</v>
      </c>
      <c r="H3245" s="972"/>
      <c r="I3245" s="961" t="s">
        <v>112</v>
      </c>
      <c r="J3245" s="962"/>
      <c r="K3245" s="962"/>
      <c r="L3245" s="962"/>
      <c r="M3245" s="962"/>
      <c r="N3245" s="962"/>
      <c r="O3245" s="962"/>
      <c r="P3245" s="962"/>
      <c r="Q3245" s="963"/>
      <c r="R3245" s="1657">
        <v>140000</v>
      </c>
      <c r="S3245" s="1658"/>
      <c r="T3245" s="1659"/>
      <c r="U3245" s="1657">
        <v>117648.93</v>
      </c>
      <c r="V3245" s="1658"/>
      <c r="W3245" s="1659"/>
      <c r="X3245" s="851">
        <f t="shared" si="237"/>
        <v>-0.15965050000000003</v>
      </c>
      <c r="Y3245" s="853"/>
      <c r="Z3245" s="854"/>
      <c r="AA3245" s="855"/>
      <c r="AB3245" s="855"/>
      <c r="AC3245" s="856"/>
      <c r="AD3245" s="854">
        <f t="shared" si="236"/>
        <v>117648.93</v>
      </c>
      <c r="AE3245" s="855"/>
      <c r="AF3245" s="855"/>
      <c r="AG3245" s="856"/>
    </row>
    <row r="3246" spans="1:33" s="29" customFormat="1" ht="13.5" hidden="1" customHeight="1" x14ac:dyDescent="0.2">
      <c r="A3246" s="104"/>
      <c r="B3246" s="104"/>
      <c r="C3246" s="971"/>
      <c r="D3246" s="971"/>
      <c r="E3246" s="53"/>
      <c r="F3246" s="42"/>
      <c r="G3246" s="972">
        <v>416</v>
      </c>
      <c r="H3246" s="972"/>
      <c r="I3246" s="961" t="s">
        <v>327</v>
      </c>
      <c r="J3246" s="962"/>
      <c r="K3246" s="962"/>
      <c r="L3246" s="962"/>
      <c r="M3246" s="962"/>
      <c r="N3246" s="962"/>
      <c r="O3246" s="962"/>
      <c r="P3246" s="962"/>
      <c r="Q3246" s="963"/>
      <c r="R3246" s="1657">
        <v>1260000</v>
      </c>
      <c r="S3246" s="1658"/>
      <c r="T3246" s="1659"/>
      <c r="U3246" s="1657">
        <v>1167776.22</v>
      </c>
      <c r="V3246" s="1658"/>
      <c r="W3246" s="1659"/>
      <c r="X3246" s="851">
        <f t="shared" si="237"/>
        <v>-7.3193476190476225E-2</v>
      </c>
      <c r="Y3246" s="853"/>
      <c r="Z3246" s="854"/>
      <c r="AA3246" s="855"/>
      <c r="AB3246" s="855"/>
      <c r="AC3246" s="856"/>
      <c r="AD3246" s="854">
        <f t="shared" si="236"/>
        <v>1167776.22</v>
      </c>
      <c r="AE3246" s="855"/>
      <c r="AF3246" s="855"/>
      <c r="AG3246" s="856"/>
    </row>
    <row r="3247" spans="1:33" s="29" customFormat="1" ht="13.5" hidden="1" customHeight="1" x14ac:dyDescent="0.2">
      <c r="A3247" s="104"/>
      <c r="B3247" s="104"/>
      <c r="C3247" s="971"/>
      <c r="D3247" s="971"/>
      <c r="E3247" s="53"/>
      <c r="F3247" s="42"/>
      <c r="G3247" s="972">
        <v>421</v>
      </c>
      <c r="H3247" s="972"/>
      <c r="I3247" s="961" t="s">
        <v>115</v>
      </c>
      <c r="J3247" s="962"/>
      <c r="K3247" s="962"/>
      <c r="L3247" s="962"/>
      <c r="M3247" s="962"/>
      <c r="N3247" s="962"/>
      <c r="O3247" s="962"/>
      <c r="P3247" s="962"/>
      <c r="Q3247" s="963"/>
      <c r="R3247" s="1657">
        <v>3701000</v>
      </c>
      <c r="S3247" s="1658"/>
      <c r="T3247" s="1659"/>
      <c r="U3247" s="1657">
        <v>3602645.94</v>
      </c>
      <c r="V3247" s="1658"/>
      <c r="W3247" s="1659"/>
      <c r="X3247" s="851">
        <f t="shared" si="237"/>
        <v>-2.657499594704138E-2</v>
      </c>
      <c r="Y3247" s="853"/>
      <c r="Z3247" s="854"/>
      <c r="AA3247" s="855"/>
      <c r="AB3247" s="855"/>
      <c r="AC3247" s="856"/>
      <c r="AD3247" s="854">
        <f t="shared" si="236"/>
        <v>3602645.94</v>
      </c>
      <c r="AE3247" s="855"/>
      <c r="AF3247" s="855"/>
      <c r="AG3247" s="856"/>
    </row>
    <row r="3248" spans="1:33" s="29" customFormat="1" ht="13.5" hidden="1" customHeight="1" x14ac:dyDescent="0.2">
      <c r="A3248" s="104"/>
      <c r="B3248" s="104"/>
      <c r="C3248" s="971"/>
      <c r="D3248" s="971"/>
      <c r="E3248" s="53"/>
      <c r="F3248" s="42"/>
      <c r="G3248" s="972">
        <v>422</v>
      </c>
      <c r="H3248" s="972"/>
      <c r="I3248" s="961" t="s">
        <v>116</v>
      </c>
      <c r="J3248" s="962"/>
      <c r="K3248" s="962"/>
      <c r="L3248" s="962"/>
      <c r="M3248" s="962"/>
      <c r="N3248" s="962"/>
      <c r="O3248" s="962"/>
      <c r="P3248" s="962"/>
      <c r="Q3248" s="963"/>
      <c r="R3248" s="1657">
        <v>0</v>
      </c>
      <c r="S3248" s="1658"/>
      <c r="T3248" s="1659"/>
      <c r="U3248" s="1657">
        <v>0</v>
      </c>
      <c r="V3248" s="1658"/>
      <c r="W3248" s="1659"/>
      <c r="X3248" s="851">
        <v>0</v>
      </c>
      <c r="Y3248" s="853"/>
      <c r="Z3248" s="854"/>
      <c r="AA3248" s="855"/>
      <c r="AB3248" s="855"/>
      <c r="AC3248" s="856"/>
      <c r="AD3248" s="854">
        <f t="shared" si="236"/>
        <v>0</v>
      </c>
      <c r="AE3248" s="855"/>
      <c r="AF3248" s="855"/>
      <c r="AG3248" s="856"/>
    </row>
    <row r="3249" spans="1:33" s="29" customFormat="1" ht="13.5" hidden="1" customHeight="1" x14ac:dyDescent="0.2">
      <c r="A3249" s="104"/>
      <c r="B3249" s="104"/>
      <c r="C3249" s="971"/>
      <c r="D3249" s="971"/>
      <c r="E3249" s="53"/>
      <c r="F3249" s="42"/>
      <c r="G3249" s="972">
        <v>423</v>
      </c>
      <c r="H3249" s="972"/>
      <c r="I3249" s="961" t="s">
        <v>117</v>
      </c>
      <c r="J3249" s="962"/>
      <c r="K3249" s="962"/>
      <c r="L3249" s="962"/>
      <c r="M3249" s="962"/>
      <c r="N3249" s="962"/>
      <c r="O3249" s="962"/>
      <c r="P3249" s="962"/>
      <c r="Q3249" s="963"/>
      <c r="R3249" s="1657">
        <v>1819000</v>
      </c>
      <c r="S3249" s="1658"/>
      <c r="T3249" s="1659"/>
      <c r="U3249" s="1657">
        <v>1770078.04</v>
      </c>
      <c r="V3249" s="1658"/>
      <c r="W3249" s="1659"/>
      <c r="X3249" s="851">
        <f t="shared" si="237"/>
        <v>-2.6894975261132492E-2</v>
      </c>
      <c r="Y3249" s="853"/>
      <c r="Z3249" s="854"/>
      <c r="AA3249" s="855"/>
      <c r="AB3249" s="855"/>
      <c r="AC3249" s="856"/>
      <c r="AD3249" s="854">
        <f t="shared" si="236"/>
        <v>1770078.04</v>
      </c>
      <c r="AE3249" s="855"/>
      <c r="AF3249" s="855"/>
      <c r="AG3249" s="856"/>
    </row>
    <row r="3250" spans="1:33" s="29" customFormat="1" ht="13.5" hidden="1" customHeight="1" x14ac:dyDescent="0.2">
      <c r="A3250" s="104"/>
      <c r="B3250" s="104"/>
      <c r="C3250" s="971"/>
      <c r="D3250" s="971"/>
      <c r="E3250" s="53"/>
      <c r="F3250" s="42"/>
      <c r="G3250" s="972">
        <v>424</v>
      </c>
      <c r="H3250" s="972"/>
      <c r="I3250" s="961" t="s">
        <v>118</v>
      </c>
      <c r="J3250" s="962"/>
      <c r="K3250" s="962"/>
      <c r="L3250" s="962"/>
      <c r="M3250" s="962"/>
      <c r="N3250" s="962"/>
      <c r="O3250" s="962"/>
      <c r="P3250" s="962"/>
      <c r="Q3250" s="963"/>
      <c r="R3250" s="1657">
        <v>650000</v>
      </c>
      <c r="S3250" s="1658"/>
      <c r="T3250" s="1659"/>
      <c r="U3250" s="1657">
        <v>634330</v>
      </c>
      <c r="V3250" s="1658"/>
      <c r="W3250" s="1659"/>
      <c r="X3250" s="851">
        <f t="shared" si="237"/>
        <v>-2.4107692307692274E-2</v>
      </c>
      <c r="Y3250" s="853"/>
      <c r="Z3250" s="854"/>
      <c r="AA3250" s="855"/>
      <c r="AB3250" s="855"/>
      <c r="AC3250" s="856"/>
      <c r="AD3250" s="854">
        <f t="shared" si="236"/>
        <v>634330</v>
      </c>
      <c r="AE3250" s="855"/>
      <c r="AF3250" s="855"/>
      <c r="AG3250" s="856"/>
    </row>
    <row r="3251" spans="1:33" s="29" customFormat="1" ht="13.5" hidden="1" customHeight="1" x14ac:dyDescent="0.2">
      <c r="A3251" s="104"/>
      <c r="B3251" s="104"/>
      <c r="C3251" s="971"/>
      <c r="D3251" s="971"/>
      <c r="E3251" s="53"/>
      <c r="F3251" s="42"/>
      <c r="G3251" s="972">
        <v>425</v>
      </c>
      <c r="H3251" s="972"/>
      <c r="I3251" s="961" t="s">
        <v>119</v>
      </c>
      <c r="J3251" s="962"/>
      <c r="K3251" s="962"/>
      <c r="L3251" s="962"/>
      <c r="M3251" s="962"/>
      <c r="N3251" s="962"/>
      <c r="O3251" s="962"/>
      <c r="P3251" s="962"/>
      <c r="Q3251" s="963"/>
      <c r="R3251" s="1657">
        <v>695000</v>
      </c>
      <c r="S3251" s="1658"/>
      <c r="T3251" s="1659"/>
      <c r="U3251" s="1657">
        <v>614369.26</v>
      </c>
      <c r="V3251" s="1658"/>
      <c r="W3251" s="1659"/>
      <c r="X3251" s="851">
        <f t="shared" si="237"/>
        <v>-0.11601545323741003</v>
      </c>
      <c r="Y3251" s="853"/>
      <c r="Z3251" s="854"/>
      <c r="AA3251" s="855"/>
      <c r="AB3251" s="855"/>
      <c r="AC3251" s="856"/>
      <c r="AD3251" s="854">
        <f t="shared" si="236"/>
        <v>614369.26</v>
      </c>
      <c r="AE3251" s="855"/>
      <c r="AF3251" s="855"/>
      <c r="AG3251" s="856"/>
    </row>
    <row r="3252" spans="1:33" s="29" customFormat="1" ht="13.5" hidden="1" customHeight="1" x14ac:dyDescent="0.2">
      <c r="A3252" s="104"/>
      <c r="B3252" s="104"/>
      <c r="C3252" s="971"/>
      <c r="D3252" s="971"/>
      <c r="E3252" s="53"/>
      <c r="F3252" s="42"/>
      <c r="G3252" s="972">
        <v>426</v>
      </c>
      <c r="H3252" s="972"/>
      <c r="I3252" s="961" t="s">
        <v>120</v>
      </c>
      <c r="J3252" s="962"/>
      <c r="K3252" s="962"/>
      <c r="L3252" s="962"/>
      <c r="M3252" s="962"/>
      <c r="N3252" s="962"/>
      <c r="O3252" s="962"/>
      <c r="P3252" s="962"/>
      <c r="Q3252" s="963"/>
      <c r="R3252" s="1657">
        <v>455000</v>
      </c>
      <c r="S3252" s="1658"/>
      <c r="T3252" s="1659"/>
      <c r="U3252" s="1657">
        <v>394676.34</v>
      </c>
      <c r="V3252" s="1658"/>
      <c r="W3252" s="1659"/>
      <c r="X3252" s="851">
        <f t="shared" si="237"/>
        <v>-0.13257947252747249</v>
      </c>
      <c r="Y3252" s="853"/>
      <c r="Z3252" s="854"/>
      <c r="AA3252" s="855"/>
      <c r="AB3252" s="855"/>
      <c r="AC3252" s="856"/>
      <c r="AD3252" s="854">
        <f t="shared" si="236"/>
        <v>394676.34</v>
      </c>
      <c r="AE3252" s="855"/>
      <c r="AF3252" s="855"/>
      <c r="AG3252" s="856"/>
    </row>
    <row r="3253" spans="1:33" s="29" customFormat="1" ht="13.5" hidden="1" customHeight="1" x14ac:dyDescent="0.2">
      <c r="A3253" s="104"/>
      <c r="B3253" s="104"/>
      <c r="C3253" s="971"/>
      <c r="D3253" s="971"/>
      <c r="E3253" s="53"/>
      <c r="F3253" s="42"/>
      <c r="G3253" s="972">
        <v>444</v>
      </c>
      <c r="H3253" s="972"/>
      <c r="I3253" s="961" t="s">
        <v>122</v>
      </c>
      <c r="J3253" s="962"/>
      <c r="K3253" s="962"/>
      <c r="L3253" s="962"/>
      <c r="M3253" s="962"/>
      <c r="N3253" s="962"/>
      <c r="O3253" s="962"/>
      <c r="P3253" s="962"/>
      <c r="Q3253" s="963"/>
      <c r="R3253" s="1657">
        <v>1000</v>
      </c>
      <c r="S3253" s="1658"/>
      <c r="T3253" s="1659"/>
      <c r="U3253" s="1657">
        <v>0</v>
      </c>
      <c r="V3253" s="1658"/>
      <c r="W3253" s="1659"/>
      <c r="X3253" s="851">
        <f t="shared" si="237"/>
        <v>-1</v>
      </c>
      <c r="Y3253" s="853"/>
      <c r="Z3253" s="854"/>
      <c r="AA3253" s="855"/>
      <c r="AB3253" s="855"/>
      <c r="AC3253" s="856"/>
      <c r="AD3253" s="854">
        <f t="shared" si="236"/>
        <v>0</v>
      </c>
      <c r="AE3253" s="855"/>
      <c r="AF3253" s="855"/>
      <c r="AG3253" s="856"/>
    </row>
    <row r="3254" spans="1:33" s="29" customFormat="1" ht="13.5" hidden="1" customHeight="1" x14ac:dyDescent="0.2">
      <c r="A3254" s="104"/>
      <c r="B3254" s="104"/>
      <c r="C3254" s="971"/>
      <c r="D3254" s="971"/>
      <c r="E3254" s="53"/>
      <c r="F3254" s="42"/>
      <c r="G3254" s="972">
        <v>482</v>
      </c>
      <c r="H3254" s="972"/>
      <c r="I3254" s="961" t="s">
        <v>131</v>
      </c>
      <c r="J3254" s="962"/>
      <c r="K3254" s="962"/>
      <c r="L3254" s="962"/>
      <c r="M3254" s="962"/>
      <c r="N3254" s="962"/>
      <c r="O3254" s="962"/>
      <c r="P3254" s="962"/>
      <c r="Q3254" s="963"/>
      <c r="R3254" s="1657">
        <v>10000</v>
      </c>
      <c r="S3254" s="1658"/>
      <c r="T3254" s="1659"/>
      <c r="U3254" s="1657">
        <v>0</v>
      </c>
      <c r="V3254" s="1658"/>
      <c r="W3254" s="1659"/>
      <c r="X3254" s="851">
        <f t="shared" si="237"/>
        <v>-1</v>
      </c>
      <c r="Y3254" s="853"/>
      <c r="Z3254" s="854"/>
      <c r="AA3254" s="855"/>
      <c r="AB3254" s="855"/>
      <c r="AC3254" s="856"/>
      <c r="AD3254" s="854">
        <f t="shared" si="236"/>
        <v>0</v>
      </c>
      <c r="AE3254" s="855"/>
      <c r="AF3254" s="855"/>
      <c r="AG3254" s="856"/>
    </row>
    <row r="3255" spans="1:33" s="29" customFormat="1" ht="13.5" hidden="1" customHeight="1" x14ac:dyDescent="0.2">
      <c r="A3255" s="104"/>
      <c r="B3255" s="104"/>
      <c r="C3255" s="971"/>
      <c r="D3255" s="971"/>
      <c r="E3255" s="53"/>
      <c r="F3255" s="42"/>
      <c r="G3255" s="972">
        <v>512</v>
      </c>
      <c r="H3255" s="972"/>
      <c r="I3255" s="961" t="s">
        <v>139</v>
      </c>
      <c r="J3255" s="962"/>
      <c r="K3255" s="962"/>
      <c r="L3255" s="962"/>
      <c r="M3255" s="962"/>
      <c r="N3255" s="962"/>
      <c r="O3255" s="962"/>
      <c r="P3255" s="962"/>
      <c r="Q3255" s="963"/>
      <c r="R3255" s="1657">
        <v>100000</v>
      </c>
      <c r="S3255" s="1658"/>
      <c r="T3255" s="1659"/>
      <c r="U3255" s="1657">
        <v>64020</v>
      </c>
      <c r="V3255" s="1658"/>
      <c r="W3255" s="1659"/>
      <c r="X3255" s="851">
        <f t="shared" si="237"/>
        <v>-0.35980000000000001</v>
      </c>
      <c r="Y3255" s="853"/>
      <c r="Z3255" s="854"/>
      <c r="AA3255" s="855"/>
      <c r="AB3255" s="855"/>
      <c r="AC3255" s="856"/>
      <c r="AD3255" s="854">
        <f t="shared" si="236"/>
        <v>64020</v>
      </c>
      <c r="AE3255" s="855"/>
      <c r="AF3255" s="855"/>
      <c r="AG3255" s="856"/>
    </row>
    <row r="3256" spans="1:33" s="29" customFormat="1" ht="13.5" hidden="1" customHeight="1" x14ac:dyDescent="0.2">
      <c r="A3256" s="104"/>
      <c r="B3256" s="104"/>
      <c r="C3256" s="1531"/>
      <c r="D3256" s="1532"/>
      <c r="E3256" s="53"/>
      <c r="F3256" s="42"/>
      <c r="G3256" s="1555"/>
      <c r="H3256" s="1556"/>
      <c r="I3256" s="961" t="s">
        <v>610</v>
      </c>
      <c r="J3256" s="962"/>
      <c r="K3256" s="962"/>
      <c r="L3256" s="962"/>
      <c r="M3256" s="962"/>
      <c r="N3256" s="962"/>
      <c r="O3256" s="962"/>
      <c r="P3256" s="962"/>
      <c r="Q3256" s="963"/>
      <c r="R3256" s="1657"/>
      <c r="S3256" s="1658"/>
      <c r="T3256" s="1658"/>
      <c r="U3256" s="1657"/>
      <c r="V3256" s="1658"/>
      <c r="W3256" s="1658"/>
      <c r="X3256" s="853"/>
      <c r="Y3256" s="853"/>
      <c r="Z3256" s="851"/>
      <c r="AA3256" s="852"/>
      <c r="AB3256" s="852"/>
      <c r="AC3256" s="852"/>
      <c r="AD3256" s="856"/>
      <c r="AE3256" s="856"/>
      <c r="AF3256" s="856"/>
      <c r="AG3256" s="856"/>
    </row>
    <row r="3257" spans="1:33" s="29" customFormat="1" ht="13.5" hidden="1" customHeight="1" x14ac:dyDescent="0.2">
      <c r="A3257" s="104"/>
      <c r="B3257" s="104"/>
      <c r="C3257" s="1531"/>
      <c r="D3257" s="1532"/>
      <c r="E3257" s="53"/>
      <c r="F3257" s="42"/>
      <c r="G3257" s="1533" t="s">
        <v>313</v>
      </c>
      <c r="H3257" s="1534"/>
      <c r="I3257" s="961" t="s">
        <v>314</v>
      </c>
      <c r="J3257" s="962"/>
      <c r="K3257" s="962"/>
      <c r="L3257" s="962"/>
      <c r="M3257" s="962"/>
      <c r="N3257" s="962"/>
      <c r="O3257" s="962"/>
      <c r="P3257" s="962"/>
      <c r="Q3257" s="962"/>
      <c r="R3257" s="1657">
        <f>SUM(R3241:R3255)</f>
        <v>29468200</v>
      </c>
      <c r="S3257" s="1658"/>
      <c r="T3257" s="1658"/>
      <c r="U3257" s="1657">
        <f>SUM(U3241:U3255)</f>
        <v>28902741.960000001</v>
      </c>
      <c r="V3257" s="1658"/>
      <c r="W3257" s="1658"/>
      <c r="X3257" s="852">
        <f t="shared" ref="X3257" si="238">(U3257/R3257)-1</f>
        <v>-1.9188753978865325E-2</v>
      </c>
      <c r="Y3257" s="852"/>
      <c r="Z3257" s="853"/>
      <c r="AA3257" s="853"/>
      <c r="AB3257" s="853"/>
      <c r="AC3257" s="853"/>
      <c r="AD3257" s="854">
        <f>U3257+AA3257</f>
        <v>28902741.960000001</v>
      </c>
      <c r="AE3257" s="855"/>
      <c r="AF3257" s="855"/>
      <c r="AG3257" s="855"/>
    </row>
    <row r="3258" spans="1:33" s="29" customFormat="1" ht="13.5" hidden="1" customHeight="1" x14ac:dyDescent="0.2">
      <c r="A3258" s="104"/>
      <c r="B3258" s="104"/>
      <c r="C3258" s="1531"/>
      <c r="D3258" s="1532"/>
      <c r="E3258" s="53"/>
      <c r="F3258" s="42"/>
      <c r="G3258" s="1533" t="s">
        <v>580</v>
      </c>
      <c r="H3258" s="1534"/>
      <c r="I3258" s="961" t="s">
        <v>607</v>
      </c>
      <c r="J3258" s="962"/>
      <c r="K3258" s="962"/>
      <c r="L3258" s="962"/>
      <c r="M3258" s="962"/>
      <c r="N3258" s="962"/>
      <c r="O3258" s="962"/>
      <c r="P3258" s="962"/>
      <c r="Q3258" s="962"/>
      <c r="R3258" s="962"/>
      <c r="S3258" s="962"/>
      <c r="T3258" s="963"/>
      <c r="U3258" s="854"/>
      <c r="V3258" s="855"/>
      <c r="W3258" s="855"/>
      <c r="X3258" s="856"/>
      <c r="Y3258" s="856"/>
      <c r="Z3258" s="854"/>
      <c r="AA3258" s="855"/>
      <c r="AB3258" s="855"/>
      <c r="AC3258" s="855"/>
      <c r="AD3258" s="855">
        <f t="shared" ref="AD3258:AD3263" si="239">U3258+Z3258</f>
        <v>0</v>
      </c>
      <c r="AE3258" s="855"/>
      <c r="AF3258" s="855"/>
      <c r="AG3258" s="855"/>
    </row>
    <row r="3259" spans="1:33" s="29" customFormat="1" ht="13.5" hidden="1" customHeight="1" x14ac:dyDescent="0.2">
      <c r="A3259" s="104"/>
      <c r="B3259" s="104"/>
      <c r="C3259" s="1531"/>
      <c r="D3259" s="1532"/>
      <c r="E3259" s="53"/>
      <c r="F3259" s="42"/>
      <c r="G3259" s="1533" t="s">
        <v>709</v>
      </c>
      <c r="H3259" s="1534"/>
      <c r="I3259" s="961" t="s">
        <v>710</v>
      </c>
      <c r="J3259" s="962"/>
      <c r="K3259" s="962"/>
      <c r="L3259" s="962"/>
      <c r="M3259" s="962"/>
      <c r="N3259" s="962"/>
      <c r="O3259" s="962"/>
      <c r="P3259" s="962"/>
      <c r="Q3259" s="962"/>
      <c r="R3259" s="962"/>
      <c r="S3259" s="962"/>
      <c r="T3259" s="963"/>
      <c r="U3259" s="854"/>
      <c r="V3259" s="855"/>
      <c r="W3259" s="855"/>
      <c r="X3259" s="856"/>
      <c r="Y3259" s="856"/>
      <c r="Z3259" s="854"/>
      <c r="AA3259" s="855"/>
      <c r="AB3259" s="855"/>
      <c r="AC3259" s="855"/>
      <c r="AD3259" s="855">
        <f t="shared" si="239"/>
        <v>0</v>
      </c>
      <c r="AE3259" s="855"/>
      <c r="AF3259" s="855"/>
      <c r="AG3259" s="855"/>
    </row>
    <row r="3260" spans="1:33" s="29" customFormat="1" ht="13.5" hidden="1" customHeight="1" x14ac:dyDescent="0.2">
      <c r="A3260" s="104"/>
      <c r="B3260" s="104"/>
      <c r="C3260" s="971"/>
      <c r="D3260" s="971"/>
      <c r="E3260" s="53"/>
      <c r="F3260" s="42"/>
      <c r="G3260" s="981" t="s">
        <v>581</v>
      </c>
      <c r="H3260" s="981"/>
      <c r="I3260" s="854" t="s">
        <v>582</v>
      </c>
      <c r="J3260" s="855"/>
      <c r="K3260" s="855"/>
      <c r="L3260" s="855"/>
      <c r="M3260" s="855"/>
      <c r="N3260" s="855"/>
      <c r="O3260" s="855"/>
      <c r="P3260" s="855"/>
      <c r="Q3260" s="856"/>
      <c r="R3260" s="854"/>
      <c r="S3260" s="855"/>
      <c r="T3260" s="856"/>
      <c r="U3260" s="860"/>
      <c r="V3260" s="861"/>
      <c r="W3260" s="862"/>
      <c r="X3260" s="860"/>
      <c r="Y3260" s="862"/>
      <c r="Z3260" s="854"/>
      <c r="AA3260" s="855"/>
      <c r="AB3260" s="855"/>
      <c r="AC3260" s="856"/>
      <c r="AD3260" s="854">
        <f t="shared" si="239"/>
        <v>0</v>
      </c>
      <c r="AE3260" s="855"/>
      <c r="AF3260" s="855"/>
      <c r="AG3260" s="856"/>
    </row>
    <row r="3261" spans="1:33" s="29" customFormat="1" ht="13.5" hidden="1" customHeight="1" x14ac:dyDescent="0.2">
      <c r="A3261" s="104"/>
      <c r="B3261" s="104"/>
      <c r="C3261" s="1531"/>
      <c r="D3261" s="1532"/>
      <c r="E3261" s="53"/>
      <c r="F3261" s="42"/>
      <c r="G3261" s="1533" t="s">
        <v>361</v>
      </c>
      <c r="H3261" s="1534"/>
      <c r="I3261" s="854" t="s">
        <v>608</v>
      </c>
      <c r="J3261" s="855"/>
      <c r="K3261" s="855"/>
      <c r="L3261" s="855"/>
      <c r="M3261" s="855"/>
      <c r="N3261" s="855"/>
      <c r="O3261" s="855"/>
      <c r="P3261" s="855"/>
      <c r="Q3261" s="855"/>
      <c r="R3261" s="855"/>
      <c r="S3261" s="855"/>
      <c r="T3261" s="856"/>
      <c r="U3261" s="854"/>
      <c r="V3261" s="855"/>
      <c r="W3261" s="855"/>
      <c r="X3261" s="856"/>
      <c r="Y3261" s="856"/>
      <c r="Z3261" s="854"/>
      <c r="AA3261" s="855"/>
      <c r="AB3261" s="855"/>
      <c r="AC3261" s="855"/>
      <c r="AD3261" s="855">
        <f t="shared" si="239"/>
        <v>0</v>
      </c>
      <c r="AE3261" s="855"/>
      <c r="AF3261" s="855"/>
      <c r="AG3261" s="855"/>
    </row>
    <row r="3262" spans="1:33" s="29" customFormat="1" ht="24.75" hidden="1" customHeight="1" x14ac:dyDescent="0.2">
      <c r="A3262" s="104"/>
      <c r="B3262" s="104"/>
      <c r="C3262" s="1531"/>
      <c r="D3262" s="1532"/>
      <c r="E3262" s="53"/>
      <c r="F3262" s="42"/>
      <c r="G3262" s="1533" t="s">
        <v>1315</v>
      </c>
      <c r="H3262" s="1534"/>
      <c r="I3262" s="961" t="s">
        <v>1360</v>
      </c>
      <c r="J3262" s="962"/>
      <c r="K3262" s="962"/>
      <c r="L3262" s="962"/>
      <c r="M3262" s="962"/>
      <c r="N3262" s="962"/>
      <c r="O3262" s="962"/>
      <c r="P3262" s="962"/>
      <c r="Q3262" s="962"/>
      <c r="R3262" s="855"/>
      <c r="S3262" s="855"/>
      <c r="T3262" s="856"/>
      <c r="U3262" s="854"/>
      <c r="V3262" s="855"/>
      <c r="W3262" s="855"/>
      <c r="X3262" s="856"/>
      <c r="Y3262" s="856"/>
      <c r="Z3262" s="854">
        <v>0</v>
      </c>
      <c r="AA3262" s="855"/>
      <c r="AB3262" s="855"/>
      <c r="AC3262" s="855"/>
      <c r="AD3262" s="855">
        <f t="shared" si="239"/>
        <v>0</v>
      </c>
      <c r="AE3262" s="855"/>
      <c r="AF3262" s="855"/>
      <c r="AG3262" s="855"/>
    </row>
    <row r="3263" spans="1:33" s="29" customFormat="1" ht="13.5" hidden="1" customHeight="1" x14ac:dyDescent="0.2">
      <c r="A3263" s="104"/>
      <c r="B3263" s="104"/>
      <c r="C3263" s="1531"/>
      <c r="D3263" s="1532"/>
      <c r="E3263" s="53"/>
      <c r="F3263" s="42"/>
      <c r="G3263" s="1561"/>
      <c r="H3263" s="1562"/>
      <c r="I3263" s="958" t="s">
        <v>611</v>
      </c>
      <c r="J3263" s="959"/>
      <c r="K3263" s="959"/>
      <c r="L3263" s="959"/>
      <c r="M3263" s="959"/>
      <c r="N3263" s="959"/>
      <c r="O3263" s="959"/>
      <c r="P3263" s="959"/>
      <c r="Q3263" s="960"/>
      <c r="R3263" s="1668">
        <f>SUM(R3257:R3262)</f>
        <v>29468200</v>
      </c>
      <c r="S3263" s="1669"/>
      <c r="T3263" s="1670"/>
      <c r="U3263" s="1660">
        <f>SUM(U3257:U3262)</f>
        <v>28902741.960000001</v>
      </c>
      <c r="V3263" s="1661"/>
      <c r="W3263" s="1661"/>
      <c r="X3263" s="974">
        <f t="shared" ref="X3263:X3271" si="240">(U3263/R3263)-1</f>
        <v>-1.9188753978865325E-2</v>
      </c>
      <c r="Y3263" s="974"/>
      <c r="Z3263" s="861">
        <f>SUM(Z3258:AC3262)</f>
        <v>0</v>
      </c>
      <c r="AA3263" s="861"/>
      <c r="AB3263" s="861"/>
      <c r="AC3263" s="861"/>
      <c r="AD3263" s="861">
        <f t="shared" si="239"/>
        <v>28902741.960000001</v>
      </c>
      <c r="AE3263" s="861"/>
      <c r="AF3263" s="861"/>
      <c r="AG3263" s="861"/>
    </row>
    <row r="3264" spans="1:33" s="29" customFormat="1" ht="13.5" hidden="1" customHeight="1" x14ac:dyDescent="0.2">
      <c r="A3264" s="104"/>
      <c r="B3264" s="104"/>
      <c r="C3264" s="971"/>
      <c r="D3264" s="971"/>
      <c r="E3264" s="53"/>
      <c r="F3264" s="42"/>
      <c r="G3264" s="972"/>
      <c r="H3264" s="972"/>
      <c r="I3264" s="961" t="s">
        <v>699</v>
      </c>
      <c r="J3264" s="962"/>
      <c r="K3264" s="962"/>
      <c r="L3264" s="962"/>
      <c r="M3264" s="962"/>
      <c r="N3264" s="962"/>
      <c r="O3264" s="962"/>
      <c r="P3264" s="962"/>
      <c r="Q3264" s="963"/>
      <c r="R3264" s="1687"/>
      <c r="S3264" s="1688"/>
      <c r="T3264" s="1689"/>
      <c r="U3264" s="1660"/>
      <c r="V3264" s="1661"/>
      <c r="W3264" s="1662"/>
      <c r="X3264" s="860"/>
      <c r="Y3264" s="862"/>
      <c r="Z3264" s="851"/>
      <c r="AA3264" s="852"/>
      <c r="AB3264" s="852"/>
      <c r="AC3264" s="853"/>
      <c r="AD3264" s="860"/>
      <c r="AE3264" s="861"/>
      <c r="AF3264" s="861"/>
      <c r="AG3264" s="862"/>
    </row>
    <row r="3265" spans="1:33" s="29" customFormat="1" ht="13.5" hidden="1" customHeight="1" x14ac:dyDescent="0.2">
      <c r="A3265" s="104"/>
      <c r="B3265" s="104"/>
      <c r="C3265" s="971"/>
      <c r="D3265" s="971"/>
      <c r="E3265" s="53"/>
      <c r="F3265" s="42"/>
      <c r="G3265" s="981" t="s">
        <v>313</v>
      </c>
      <c r="H3265" s="981"/>
      <c r="I3265" s="961" t="s">
        <v>314</v>
      </c>
      <c r="J3265" s="962"/>
      <c r="K3265" s="962"/>
      <c r="L3265" s="962"/>
      <c r="M3265" s="962"/>
      <c r="N3265" s="962"/>
      <c r="O3265" s="962"/>
      <c r="P3265" s="962"/>
      <c r="Q3265" s="963"/>
      <c r="R3265" s="1687">
        <f>R3257</f>
        <v>29468200</v>
      </c>
      <c r="S3265" s="1688"/>
      <c r="T3265" s="1689"/>
      <c r="U3265" s="1657">
        <f>U3257</f>
        <v>28902741.960000001</v>
      </c>
      <c r="V3265" s="1658"/>
      <c r="W3265" s="1659"/>
      <c r="X3265" s="851">
        <f t="shared" si="240"/>
        <v>-1.9188753978865325E-2</v>
      </c>
      <c r="Y3265" s="853"/>
      <c r="Z3265" s="851"/>
      <c r="AA3265" s="852"/>
      <c r="AB3265" s="852"/>
      <c r="AC3265" s="853"/>
      <c r="AD3265" s="854">
        <f>U3265+AA3265</f>
        <v>28902741.960000001</v>
      </c>
      <c r="AE3265" s="855"/>
      <c r="AF3265" s="855"/>
      <c r="AG3265" s="856"/>
    </row>
    <row r="3266" spans="1:33" s="29" customFormat="1" ht="13.5" hidden="1" customHeight="1" x14ac:dyDescent="0.2">
      <c r="A3266" s="104"/>
      <c r="B3266" s="104"/>
      <c r="C3266" s="971"/>
      <c r="D3266" s="971"/>
      <c r="E3266" s="53"/>
      <c r="F3266" s="42"/>
      <c r="G3266" s="981" t="s">
        <v>580</v>
      </c>
      <c r="H3266" s="981"/>
      <c r="I3266" s="961" t="s">
        <v>607</v>
      </c>
      <c r="J3266" s="962"/>
      <c r="K3266" s="962"/>
      <c r="L3266" s="962"/>
      <c r="M3266" s="962"/>
      <c r="N3266" s="962"/>
      <c r="O3266" s="962"/>
      <c r="P3266" s="962"/>
      <c r="Q3266" s="963"/>
      <c r="R3266" s="1687"/>
      <c r="S3266" s="1688"/>
      <c r="T3266" s="1689"/>
      <c r="U3266" s="1660"/>
      <c r="V3266" s="1661"/>
      <c r="W3266" s="1662"/>
      <c r="X3266" s="860"/>
      <c r="Y3266" s="862"/>
      <c r="Z3266" s="854">
        <f>+Z3258</f>
        <v>0</v>
      </c>
      <c r="AA3266" s="855"/>
      <c r="AB3266" s="855"/>
      <c r="AC3266" s="856"/>
      <c r="AD3266" s="854">
        <f t="shared" ref="AD3266:AD3271" si="241">U3266+Z3266</f>
        <v>0</v>
      </c>
      <c r="AE3266" s="855"/>
      <c r="AF3266" s="855"/>
      <c r="AG3266" s="856"/>
    </row>
    <row r="3267" spans="1:33" s="29" customFormat="1" ht="13.5" hidden="1" customHeight="1" x14ac:dyDescent="0.2">
      <c r="A3267" s="104"/>
      <c r="B3267" s="104"/>
      <c r="C3267" s="1531"/>
      <c r="D3267" s="1532"/>
      <c r="E3267" s="53"/>
      <c r="F3267" s="42"/>
      <c r="G3267" s="1533" t="s">
        <v>709</v>
      </c>
      <c r="H3267" s="1534"/>
      <c r="I3267" s="961" t="s">
        <v>710</v>
      </c>
      <c r="J3267" s="962"/>
      <c r="K3267" s="962"/>
      <c r="L3267" s="962"/>
      <c r="M3267" s="962"/>
      <c r="N3267" s="962"/>
      <c r="O3267" s="962"/>
      <c r="P3267" s="962"/>
      <c r="Q3267" s="962"/>
      <c r="R3267" s="1688"/>
      <c r="S3267" s="1688"/>
      <c r="T3267" s="1689"/>
      <c r="U3267" s="1657"/>
      <c r="V3267" s="1658"/>
      <c r="W3267" s="1658"/>
      <c r="X3267" s="856"/>
      <c r="Y3267" s="856"/>
      <c r="Z3267" s="854">
        <f>+Z3259</f>
        <v>0</v>
      </c>
      <c r="AA3267" s="855"/>
      <c r="AB3267" s="855"/>
      <c r="AC3267" s="855"/>
      <c r="AD3267" s="855">
        <f t="shared" si="241"/>
        <v>0</v>
      </c>
      <c r="AE3267" s="855"/>
      <c r="AF3267" s="855"/>
      <c r="AG3267" s="855"/>
    </row>
    <row r="3268" spans="1:33" s="29" customFormat="1" ht="13.5" hidden="1" customHeight="1" x14ac:dyDescent="0.2">
      <c r="A3268" s="104"/>
      <c r="B3268" s="104"/>
      <c r="C3268" s="971"/>
      <c r="D3268" s="971"/>
      <c r="E3268" s="53"/>
      <c r="F3268" s="42"/>
      <c r="G3268" s="981" t="s">
        <v>581</v>
      </c>
      <c r="H3268" s="981"/>
      <c r="I3268" s="854" t="s">
        <v>582</v>
      </c>
      <c r="J3268" s="855"/>
      <c r="K3268" s="855"/>
      <c r="L3268" s="855"/>
      <c r="M3268" s="855"/>
      <c r="N3268" s="855"/>
      <c r="O3268" s="855"/>
      <c r="P3268" s="855"/>
      <c r="Q3268" s="856"/>
      <c r="R3268" s="1657"/>
      <c r="S3268" s="1658"/>
      <c r="T3268" s="1659"/>
      <c r="U3268" s="1660"/>
      <c r="V3268" s="1661"/>
      <c r="W3268" s="1662"/>
      <c r="X3268" s="860"/>
      <c r="Y3268" s="862"/>
      <c r="Z3268" s="854">
        <f>Z3260</f>
        <v>0</v>
      </c>
      <c r="AA3268" s="855"/>
      <c r="AB3268" s="855"/>
      <c r="AC3268" s="856"/>
      <c r="AD3268" s="854">
        <f t="shared" si="241"/>
        <v>0</v>
      </c>
      <c r="AE3268" s="855"/>
      <c r="AF3268" s="855"/>
      <c r="AG3268" s="856"/>
    </row>
    <row r="3269" spans="1:33" s="29" customFormat="1" ht="13.5" hidden="1" customHeight="1" x14ac:dyDescent="0.2">
      <c r="A3269" s="104"/>
      <c r="B3269" s="104"/>
      <c r="C3269" s="971"/>
      <c r="D3269" s="971"/>
      <c r="E3269" s="53"/>
      <c r="F3269" s="42"/>
      <c r="G3269" s="981" t="s">
        <v>361</v>
      </c>
      <c r="H3269" s="981"/>
      <c r="I3269" s="854" t="s">
        <v>608</v>
      </c>
      <c r="J3269" s="855"/>
      <c r="K3269" s="855"/>
      <c r="L3269" s="855"/>
      <c r="M3269" s="855"/>
      <c r="N3269" s="855"/>
      <c r="O3269" s="855"/>
      <c r="P3269" s="855"/>
      <c r="Q3269" s="856"/>
      <c r="R3269" s="1657"/>
      <c r="S3269" s="1658"/>
      <c r="T3269" s="1659"/>
      <c r="U3269" s="1657"/>
      <c r="V3269" s="1658"/>
      <c r="W3269" s="1659"/>
      <c r="X3269" s="854"/>
      <c r="Y3269" s="856"/>
      <c r="Z3269" s="854">
        <f>+Z3261</f>
        <v>0</v>
      </c>
      <c r="AA3269" s="855"/>
      <c r="AB3269" s="855"/>
      <c r="AC3269" s="856"/>
      <c r="AD3269" s="854">
        <f t="shared" si="241"/>
        <v>0</v>
      </c>
      <c r="AE3269" s="855"/>
      <c r="AF3269" s="855"/>
      <c r="AG3269" s="856"/>
    </row>
    <row r="3270" spans="1:33" s="29" customFormat="1" ht="27.75" hidden="1" customHeight="1" x14ac:dyDescent="0.2">
      <c r="A3270" s="104"/>
      <c r="B3270" s="104"/>
      <c r="C3270" s="971"/>
      <c r="D3270" s="971"/>
      <c r="E3270" s="53"/>
      <c r="F3270" s="42"/>
      <c r="G3270" s="981" t="s">
        <v>1315</v>
      </c>
      <c r="H3270" s="981"/>
      <c r="I3270" s="961" t="s">
        <v>1360</v>
      </c>
      <c r="J3270" s="962"/>
      <c r="K3270" s="962"/>
      <c r="L3270" s="962"/>
      <c r="M3270" s="962"/>
      <c r="N3270" s="962"/>
      <c r="O3270" s="962"/>
      <c r="P3270" s="962"/>
      <c r="Q3270" s="962"/>
      <c r="R3270" s="1657"/>
      <c r="S3270" s="1658"/>
      <c r="T3270" s="1659"/>
      <c r="U3270" s="1657"/>
      <c r="V3270" s="1658"/>
      <c r="W3270" s="1659"/>
      <c r="X3270" s="854"/>
      <c r="Y3270" s="856"/>
      <c r="Z3270" s="854">
        <f>Z3262</f>
        <v>0</v>
      </c>
      <c r="AA3270" s="855"/>
      <c r="AB3270" s="855"/>
      <c r="AC3270" s="856"/>
      <c r="AD3270" s="854">
        <f t="shared" si="241"/>
        <v>0</v>
      </c>
      <c r="AE3270" s="855"/>
      <c r="AF3270" s="855"/>
      <c r="AG3270" s="856"/>
    </row>
    <row r="3271" spans="1:33" s="29" customFormat="1" ht="13.5" hidden="1" customHeight="1" x14ac:dyDescent="0.2">
      <c r="A3271" s="104"/>
      <c r="B3271" s="104"/>
      <c r="C3271" s="971"/>
      <c r="D3271" s="971"/>
      <c r="E3271" s="53"/>
      <c r="F3271" s="42"/>
      <c r="G3271" s="981"/>
      <c r="H3271" s="981"/>
      <c r="I3271" s="958" t="s">
        <v>700</v>
      </c>
      <c r="J3271" s="959"/>
      <c r="K3271" s="959"/>
      <c r="L3271" s="959"/>
      <c r="M3271" s="959"/>
      <c r="N3271" s="959"/>
      <c r="O3271" s="959"/>
      <c r="P3271" s="959"/>
      <c r="Q3271" s="960"/>
      <c r="R3271" s="1668">
        <f>R3265+R3266+R3267+R3268+R3269+R3270</f>
        <v>29468200</v>
      </c>
      <c r="S3271" s="1669"/>
      <c r="T3271" s="1670"/>
      <c r="U3271" s="1660">
        <f>SUM(U3265:U3270)</f>
        <v>28902741.960000001</v>
      </c>
      <c r="V3271" s="1661"/>
      <c r="W3271" s="1662"/>
      <c r="X3271" s="1547">
        <f t="shared" si="240"/>
        <v>-1.9188753978865325E-2</v>
      </c>
      <c r="Y3271" s="975"/>
      <c r="Z3271" s="860">
        <f>SUM(Z3266:AC3270)</f>
        <v>0</v>
      </c>
      <c r="AA3271" s="861"/>
      <c r="AB3271" s="861"/>
      <c r="AC3271" s="862"/>
      <c r="AD3271" s="860">
        <f t="shared" si="241"/>
        <v>28902741.960000001</v>
      </c>
      <c r="AE3271" s="861"/>
      <c r="AF3271" s="861"/>
      <c r="AG3271" s="862"/>
    </row>
    <row r="3272" spans="1:33" s="29" customFormat="1" ht="13.5" hidden="1" customHeight="1" x14ac:dyDescent="0.2">
      <c r="A3272" s="43"/>
      <c r="B3272" s="104"/>
      <c r="C3272" s="971"/>
      <c r="D3272" s="971"/>
      <c r="E3272" s="53"/>
      <c r="F3272" s="42"/>
      <c r="G3272" s="981"/>
      <c r="H3272" s="981"/>
      <c r="I3272" s="958"/>
      <c r="J3272" s="959"/>
      <c r="K3272" s="959"/>
      <c r="L3272" s="959"/>
      <c r="M3272" s="959"/>
      <c r="N3272" s="959"/>
      <c r="O3272" s="959"/>
      <c r="P3272" s="959"/>
      <c r="Q3272" s="960"/>
      <c r="R3272" s="958"/>
      <c r="S3272" s="959"/>
      <c r="T3272" s="960"/>
      <c r="U3272" s="854"/>
      <c r="V3272" s="855"/>
      <c r="W3272" s="856"/>
      <c r="X3272" s="854"/>
      <c r="Y3272" s="856"/>
      <c r="Z3272" s="851"/>
      <c r="AA3272" s="852"/>
      <c r="AB3272" s="852"/>
      <c r="AC3272" s="853"/>
      <c r="AD3272" s="854"/>
      <c r="AE3272" s="855"/>
      <c r="AF3272" s="855"/>
      <c r="AG3272" s="856"/>
    </row>
    <row r="3273" spans="1:33" s="29" customFormat="1" ht="13.5" hidden="1" customHeight="1" x14ac:dyDescent="0.2">
      <c r="A3273" s="43"/>
      <c r="B3273" s="77" t="s">
        <v>613</v>
      </c>
      <c r="C3273" s="1548"/>
      <c r="D3273" s="1548"/>
      <c r="E3273" s="78"/>
      <c r="F3273" s="79"/>
      <c r="G3273" s="1549"/>
      <c r="H3273" s="1549"/>
      <c r="I3273" s="1550" t="s">
        <v>614</v>
      </c>
      <c r="J3273" s="1551"/>
      <c r="K3273" s="1551"/>
      <c r="L3273" s="1551"/>
      <c r="M3273" s="1551"/>
      <c r="N3273" s="1551"/>
      <c r="O3273" s="1551"/>
      <c r="P3273" s="1551"/>
      <c r="Q3273" s="1552"/>
      <c r="R3273" s="1550"/>
      <c r="S3273" s="1551"/>
      <c r="T3273" s="1552"/>
      <c r="U3273" s="857"/>
      <c r="V3273" s="858"/>
      <c r="W3273" s="859"/>
      <c r="X3273" s="857"/>
      <c r="Y3273" s="859"/>
      <c r="Z3273" s="1575"/>
      <c r="AA3273" s="1576"/>
      <c r="AB3273" s="1576"/>
      <c r="AC3273" s="1577"/>
      <c r="AD3273" s="857"/>
      <c r="AE3273" s="858"/>
      <c r="AF3273" s="858"/>
      <c r="AG3273" s="859"/>
    </row>
    <row r="3274" spans="1:33" s="29" customFormat="1" ht="13.5" hidden="1" customHeight="1" x14ac:dyDescent="0.2">
      <c r="A3274" s="43"/>
      <c r="B3274" s="81"/>
      <c r="C3274" s="1597" t="s">
        <v>510</v>
      </c>
      <c r="D3274" s="1597"/>
      <c r="E3274" s="82"/>
      <c r="F3274" s="83"/>
      <c r="G3274" s="1598"/>
      <c r="H3274" s="1598"/>
      <c r="I3274" s="1610" t="s">
        <v>511</v>
      </c>
      <c r="J3274" s="1611"/>
      <c r="K3274" s="1611"/>
      <c r="L3274" s="1611"/>
      <c r="M3274" s="1611"/>
      <c r="N3274" s="1611"/>
      <c r="O3274" s="1611"/>
      <c r="P3274" s="1611"/>
      <c r="Q3274" s="1612"/>
      <c r="R3274" s="1610"/>
      <c r="S3274" s="1611"/>
      <c r="T3274" s="1612"/>
      <c r="U3274" s="1606"/>
      <c r="V3274" s="1601"/>
      <c r="W3274" s="1602"/>
      <c r="X3274" s="1606"/>
      <c r="Y3274" s="1602"/>
      <c r="Z3274" s="1603"/>
      <c r="AA3274" s="1604"/>
      <c r="AB3274" s="1604"/>
      <c r="AC3274" s="1605"/>
      <c r="AD3274" s="1606"/>
      <c r="AE3274" s="1601"/>
      <c r="AF3274" s="1601"/>
      <c r="AG3274" s="1602"/>
    </row>
    <row r="3275" spans="1:33" s="29" customFormat="1" ht="24" hidden="1" customHeight="1" x14ac:dyDescent="0.2">
      <c r="A3275" s="43"/>
      <c r="B3275" s="85"/>
      <c r="C3275" s="1565" t="s">
        <v>604</v>
      </c>
      <c r="D3275" s="1565"/>
      <c r="E3275" s="86"/>
      <c r="F3275" s="42"/>
      <c r="G3275" s="1566"/>
      <c r="H3275" s="1566"/>
      <c r="I3275" s="958" t="s">
        <v>605</v>
      </c>
      <c r="J3275" s="959"/>
      <c r="K3275" s="959"/>
      <c r="L3275" s="959"/>
      <c r="M3275" s="959"/>
      <c r="N3275" s="959"/>
      <c r="O3275" s="959"/>
      <c r="P3275" s="959"/>
      <c r="Q3275" s="960"/>
      <c r="R3275" s="958"/>
      <c r="S3275" s="959"/>
      <c r="T3275" s="960"/>
      <c r="U3275" s="854"/>
      <c r="V3275" s="855"/>
      <c r="W3275" s="856"/>
      <c r="X3275" s="854"/>
      <c r="Y3275" s="856"/>
      <c r="Z3275" s="851"/>
      <c r="AA3275" s="852"/>
      <c r="AB3275" s="852"/>
      <c r="AC3275" s="853"/>
      <c r="AD3275" s="854"/>
      <c r="AE3275" s="855"/>
      <c r="AF3275" s="855"/>
      <c r="AG3275" s="856"/>
    </row>
    <row r="3276" spans="1:33" s="29" customFormat="1" ht="13.5" hidden="1" customHeight="1" x14ac:dyDescent="0.2">
      <c r="A3276" s="43"/>
      <c r="B3276" s="85"/>
      <c r="C3276" s="1578"/>
      <c r="D3276" s="1578"/>
      <c r="E3276" s="53">
        <v>820</v>
      </c>
      <c r="F3276" s="42"/>
      <c r="G3276" s="972"/>
      <c r="H3276" s="972"/>
      <c r="I3276" s="961" t="s">
        <v>601</v>
      </c>
      <c r="J3276" s="962"/>
      <c r="K3276" s="962"/>
      <c r="L3276" s="962"/>
      <c r="M3276" s="962"/>
      <c r="N3276" s="962"/>
      <c r="O3276" s="962"/>
      <c r="P3276" s="962"/>
      <c r="Q3276" s="963"/>
      <c r="R3276" s="961"/>
      <c r="S3276" s="962"/>
      <c r="T3276" s="963"/>
      <c r="U3276" s="854"/>
      <c r="V3276" s="855"/>
      <c r="W3276" s="856"/>
      <c r="X3276" s="854"/>
      <c r="Y3276" s="856"/>
      <c r="Z3276" s="851"/>
      <c r="AA3276" s="852"/>
      <c r="AB3276" s="852"/>
      <c r="AC3276" s="853"/>
      <c r="AD3276" s="854"/>
      <c r="AE3276" s="855"/>
      <c r="AF3276" s="855"/>
      <c r="AG3276" s="856"/>
    </row>
    <row r="3277" spans="1:33" s="29" customFormat="1" ht="13.5" hidden="1" customHeight="1" x14ac:dyDescent="0.2">
      <c r="A3277" s="43"/>
      <c r="B3277" s="104"/>
      <c r="C3277" s="971"/>
      <c r="D3277" s="971"/>
      <c r="E3277" s="53"/>
      <c r="F3277" s="42"/>
      <c r="G3277" s="972">
        <v>411</v>
      </c>
      <c r="H3277" s="972"/>
      <c r="I3277" s="961" t="s">
        <v>108</v>
      </c>
      <c r="J3277" s="962"/>
      <c r="K3277" s="962"/>
      <c r="L3277" s="962"/>
      <c r="M3277" s="962"/>
      <c r="N3277" s="962"/>
      <c r="O3277" s="962"/>
      <c r="P3277" s="962"/>
      <c r="Q3277" s="963"/>
      <c r="R3277" s="1657">
        <v>9862900</v>
      </c>
      <c r="S3277" s="1658"/>
      <c r="T3277" s="1659"/>
      <c r="U3277" s="1657">
        <v>9786020.1300000008</v>
      </c>
      <c r="V3277" s="1658"/>
      <c r="W3277" s="1659"/>
      <c r="X3277" s="851">
        <f t="shared" ref="X3277:X3291" si="242">(U3277/R3277)-1</f>
        <v>-7.7948544545720644E-3</v>
      </c>
      <c r="Y3277" s="853"/>
      <c r="Z3277" s="851"/>
      <c r="AA3277" s="852"/>
      <c r="AB3277" s="852"/>
      <c r="AC3277" s="853"/>
      <c r="AD3277" s="854">
        <f t="shared" ref="AD3277:AD3282" si="243">U3277+AA3277</f>
        <v>9786020.1300000008</v>
      </c>
      <c r="AE3277" s="855"/>
      <c r="AF3277" s="855"/>
      <c r="AG3277" s="856"/>
    </row>
    <row r="3278" spans="1:33" s="29" customFormat="1" ht="13.5" hidden="1" customHeight="1" x14ac:dyDescent="0.2">
      <c r="A3278" s="43"/>
      <c r="B3278" s="104"/>
      <c r="C3278" s="971"/>
      <c r="D3278" s="971"/>
      <c r="E3278" s="53"/>
      <c r="F3278" s="42"/>
      <c r="G3278" s="972">
        <v>412</v>
      </c>
      <c r="H3278" s="972"/>
      <c r="I3278" s="961" t="s">
        <v>109</v>
      </c>
      <c r="J3278" s="962"/>
      <c r="K3278" s="962"/>
      <c r="L3278" s="962"/>
      <c r="M3278" s="962"/>
      <c r="N3278" s="962"/>
      <c r="O3278" s="962"/>
      <c r="P3278" s="962"/>
      <c r="Q3278" s="963"/>
      <c r="R3278" s="1657">
        <v>1484800</v>
      </c>
      <c r="S3278" s="1658"/>
      <c r="T3278" s="1659"/>
      <c r="U3278" s="1657">
        <v>1482582.11</v>
      </c>
      <c r="V3278" s="1658"/>
      <c r="W3278" s="1659"/>
      <c r="X3278" s="851">
        <f t="shared" si="242"/>
        <v>-1.4937297952585249E-3</v>
      </c>
      <c r="Y3278" s="853"/>
      <c r="Z3278" s="851"/>
      <c r="AA3278" s="852"/>
      <c r="AB3278" s="852"/>
      <c r="AC3278" s="853"/>
      <c r="AD3278" s="854">
        <f t="shared" si="243"/>
        <v>1482582.11</v>
      </c>
      <c r="AE3278" s="855"/>
      <c r="AF3278" s="855"/>
      <c r="AG3278" s="856"/>
    </row>
    <row r="3279" spans="1:33" s="29" customFormat="1" ht="13.5" hidden="1" customHeight="1" x14ac:dyDescent="0.2">
      <c r="A3279" s="43"/>
      <c r="B3279" s="104"/>
      <c r="C3279" s="971"/>
      <c r="D3279" s="971"/>
      <c r="E3279" s="53"/>
      <c r="F3279" s="42"/>
      <c r="G3279" s="972">
        <v>413</v>
      </c>
      <c r="H3279" s="972"/>
      <c r="I3279" s="982" t="s">
        <v>110</v>
      </c>
      <c r="J3279" s="983"/>
      <c r="K3279" s="983"/>
      <c r="L3279" s="983"/>
      <c r="M3279" s="983"/>
      <c r="N3279" s="983"/>
      <c r="O3279" s="983"/>
      <c r="P3279" s="983"/>
      <c r="Q3279" s="984"/>
      <c r="R3279" s="1657">
        <v>0</v>
      </c>
      <c r="S3279" s="1658"/>
      <c r="T3279" s="1659"/>
      <c r="U3279" s="1657">
        <v>0</v>
      </c>
      <c r="V3279" s="1658"/>
      <c r="W3279" s="1659"/>
      <c r="X3279" s="851">
        <v>0</v>
      </c>
      <c r="Y3279" s="853"/>
      <c r="Z3279" s="851"/>
      <c r="AA3279" s="852"/>
      <c r="AB3279" s="852"/>
      <c r="AC3279" s="853"/>
      <c r="AD3279" s="854">
        <f t="shared" si="243"/>
        <v>0</v>
      </c>
      <c r="AE3279" s="855"/>
      <c r="AF3279" s="855"/>
      <c r="AG3279" s="856"/>
    </row>
    <row r="3280" spans="1:33" s="29" customFormat="1" ht="13.5" hidden="1" customHeight="1" x14ac:dyDescent="0.2">
      <c r="A3280" s="43"/>
      <c r="B3280" s="104"/>
      <c r="C3280" s="971"/>
      <c r="D3280" s="971"/>
      <c r="E3280" s="53"/>
      <c r="F3280" s="42"/>
      <c r="G3280" s="972">
        <v>414</v>
      </c>
      <c r="H3280" s="972"/>
      <c r="I3280" s="961" t="s">
        <v>111</v>
      </c>
      <c r="J3280" s="962"/>
      <c r="K3280" s="962"/>
      <c r="L3280" s="962"/>
      <c r="M3280" s="962"/>
      <c r="N3280" s="962"/>
      <c r="O3280" s="962"/>
      <c r="P3280" s="962"/>
      <c r="Q3280" s="963"/>
      <c r="R3280" s="1657">
        <v>98000</v>
      </c>
      <c r="S3280" s="1658"/>
      <c r="T3280" s="1659"/>
      <c r="U3280" s="1657">
        <v>87777.78</v>
      </c>
      <c r="V3280" s="1658"/>
      <c r="W3280" s="1659"/>
      <c r="X3280" s="851">
        <f t="shared" si="242"/>
        <v>-0.10430836734693882</v>
      </c>
      <c r="Y3280" s="853"/>
      <c r="Z3280" s="851"/>
      <c r="AA3280" s="852"/>
      <c r="AB3280" s="852"/>
      <c r="AC3280" s="853"/>
      <c r="AD3280" s="854">
        <f t="shared" si="243"/>
        <v>87777.78</v>
      </c>
      <c r="AE3280" s="855"/>
      <c r="AF3280" s="855"/>
      <c r="AG3280" s="856"/>
    </row>
    <row r="3281" spans="1:33" s="29" customFormat="1" ht="13.5" hidden="1" customHeight="1" x14ac:dyDescent="0.2">
      <c r="A3281" s="43"/>
      <c r="B3281" s="104"/>
      <c r="C3281" s="971"/>
      <c r="D3281" s="971"/>
      <c r="E3281" s="53"/>
      <c r="F3281" s="42"/>
      <c r="G3281" s="972">
        <v>415</v>
      </c>
      <c r="H3281" s="972"/>
      <c r="I3281" s="961" t="s">
        <v>112</v>
      </c>
      <c r="J3281" s="962"/>
      <c r="K3281" s="962"/>
      <c r="L3281" s="962"/>
      <c r="M3281" s="962"/>
      <c r="N3281" s="962"/>
      <c r="O3281" s="962"/>
      <c r="P3281" s="962"/>
      <c r="Q3281" s="963"/>
      <c r="R3281" s="1657">
        <v>150000</v>
      </c>
      <c r="S3281" s="1658"/>
      <c r="T3281" s="1659"/>
      <c r="U3281" s="1657">
        <v>147236.4</v>
      </c>
      <c r="V3281" s="1658"/>
      <c r="W3281" s="1659"/>
      <c r="X3281" s="851">
        <f t="shared" si="242"/>
        <v>-1.8423999999999996E-2</v>
      </c>
      <c r="Y3281" s="853"/>
      <c r="Z3281" s="851"/>
      <c r="AA3281" s="852"/>
      <c r="AB3281" s="852"/>
      <c r="AC3281" s="853"/>
      <c r="AD3281" s="854">
        <f t="shared" si="243"/>
        <v>147236.4</v>
      </c>
      <c r="AE3281" s="855"/>
      <c r="AF3281" s="855"/>
      <c r="AG3281" s="856"/>
    </row>
    <row r="3282" spans="1:33" s="29" customFormat="1" ht="13.5" hidden="1" customHeight="1" x14ac:dyDescent="0.2">
      <c r="A3282" s="43"/>
      <c r="B3282" s="104"/>
      <c r="C3282" s="971"/>
      <c r="D3282" s="971"/>
      <c r="E3282" s="53"/>
      <c r="F3282" s="42"/>
      <c r="G3282" s="972">
        <v>416</v>
      </c>
      <c r="H3282" s="972"/>
      <c r="I3282" s="961" t="s">
        <v>327</v>
      </c>
      <c r="J3282" s="962"/>
      <c r="K3282" s="962"/>
      <c r="L3282" s="962"/>
      <c r="M3282" s="962"/>
      <c r="N3282" s="962"/>
      <c r="O3282" s="962"/>
      <c r="P3282" s="962"/>
      <c r="Q3282" s="963"/>
      <c r="R3282" s="1657">
        <v>635000</v>
      </c>
      <c r="S3282" s="1658"/>
      <c r="T3282" s="1659"/>
      <c r="U3282" s="1657">
        <v>631917.44999999995</v>
      </c>
      <c r="V3282" s="1658"/>
      <c r="W3282" s="1659"/>
      <c r="X3282" s="851">
        <f t="shared" si="242"/>
        <v>-4.854409448818986E-3</v>
      </c>
      <c r="Y3282" s="853"/>
      <c r="Z3282" s="851"/>
      <c r="AA3282" s="852"/>
      <c r="AB3282" s="852"/>
      <c r="AC3282" s="853"/>
      <c r="AD3282" s="854">
        <f t="shared" si="243"/>
        <v>631917.44999999995</v>
      </c>
      <c r="AE3282" s="855"/>
      <c r="AF3282" s="855"/>
      <c r="AG3282" s="856"/>
    </row>
    <row r="3283" spans="1:33" s="29" customFormat="1" ht="13.5" hidden="1" customHeight="1" x14ac:dyDescent="0.2">
      <c r="A3283" s="43"/>
      <c r="B3283" s="104"/>
      <c r="C3283" s="971"/>
      <c r="D3283" s="971"/>
      <c r="E3283" s="53"/>
      <c r="F3283" s="42"/>
      <c r="G3283" s="972">
        <v>421</v>
      </c>
      <c r="H3283" s="972"/>
      <c r="I3283" s="961" t="s">
        <v>115</v>
      </c>
      <c r="J3283" s="962"/>
      <c r="K3283" s="962"/>
      <c r="L3283" s="962"/>
      <c r="M3283" s="962"/>
      <c r="N3283" s="962"/>
      <c r="O3283" s="962"/>
      <c r="P3283" s="962"/>
      <c r="Q3283" s="963"/>
      <c r="R3283" s="1657">
        <v>1663000</v>
      </c>
      <c r="S3283" s="1658"/>
      <c r="T3283" s="1659"/>
      <c r="U3283" s="1657">
        <v>1409728.94</v>
      </c>
      <c r="V3283" s="1658"/>
      <c r="W3283" s="1659"/>
      <c r="X3283" s="851">
        <f t="shared" si="242"/>
        <v>-0.1522976909200241</v>
      </c>
      <c r="Y3283" s="853"/>
      <c r="Z3283" s="854"/>
      <c r="AA3283" s="855"/>
      <c r="AB3283" s="855"/>
      <c r="AC3283" s="856"/>
      <c r="AD3283" s="854">
        <f>U3283+Z3283</f>
        <v>1409728.94</v>
      </c>
      <c r="AE3283" s="855"/>
      <c r="AF3283" s="855"/>
      <c r="AG3283" s="856"/>
    </row>
    <row r="3284" spans="1:33" s="29" customFormat="1" ht="13.5" hidden="1" customHeight="1" x14ac:dyDescent="0.2">
      <c r="A3284" s="43"/>
      <c r="B3284" s="104"/>
      <c r="C3284" s="971"/>
      <c r="D3284" s="971"/>
      <c r="E3284" s="53"/>
      <c r="F3284" s="42"/>
      <c r="G3284" s="972">
        <v>422</v>
      </c>
      <c r="H3284" s="972"/>
      <c r="I3284" s="961" t="s">
        <v>116</v>
      </c>
      <c r="J3284" s="962"/>
      <c r="K3284" s="962"/>
      <c r="L3284" s="962"/>
      <c r="M3284" s="962"/>
      <c r="N3284" s="962"/>
      <c r="O3284" s="962"/>
      <c r="P3284" s="962"/>
      <c r="Q3284" s="963"/>
      <c r="R3284" s="1657">
        <v>10000</v>
      </c>
      <c r="S3284" s="1658"/>
      <c r="T3284" s="1659"/>
      <c r="U3284" s="1657">
        <v>0</v>
      </c>
      <c r="V3284" s="1658"/>
      <c r="W3284" s="1659"/>
      <c r="X3284" s="851">
        <f t="shared" si="242"/>
        <v>-1</v>
      </c>
      <c r="Y3284" s="853"/>
      <c r="Z3284" s="851"/>
      <c r="AA3284" s="852"/>
      <c r="AB3284" s="852"/>
      <c r="AC3284" s="853"/>
      <c r="AD3284" s="854">
        <f>U3284+AA3284</f>
        <v>0</v>
      </c>
      <c r="AE3284" s="855"/>
      <c r="AF3284" s="855"/>
      <c r="AG3284" s="856"/>
    </row>
    <row r="3285" spans="1:33" s="29" customFormat="1" ht="13.5" hidden="1" customHeight="1" x14ac:dyDescent="0.2">
      <c r="A3285" s="43"/>
      <c r="B3285" s="104"/>
      <c r="C3285" s="971"/>
      <c r="D3285" s="971"/>
      <c r="E3285" s="53"/>
      <c r="F3285" s="42"/>
      <c r="G3285" s="972">
        <v>423</v>
      </c>
      <c r="H3285" s="972"/>
      <c r="I3285" s="961" t="s">
        <v>117</v>
      </c>
      <c r="J3285" s="962"/>
      <c r="K3285" s="962"/>
      <c r="L3285" s="962"/>
      <c r="M3285" s="962"/>
      <c r="N3285" s="962"/>
      <c r="O3285" s="962"/>
      <c r="P3285" s="962"/>
      <c r="Q3285" s="963"/>
      <c r="R3285" s="1657">
        <v>3695000</v>
      </c>
      <c r="S3285" s="1658"/>
      <c r="T3285" s="1659"/>
      <c r="U3285" s="1657">
        <v>3596982.98</v>
      </c>
      <c r="V3285" s="1658"/>
      <c r="W3285" s="1659"/>
      <c r="X3285" s="851">
        <f t="shared" si="242"/>
        <v>-2.6526933694181354E-2</v>
      </c>
      <c r="Y3285" s="853"/>
      <c r="Z3285" s="854"/>
      <c r="AA3285" s="855"/>
      <c r="AB3285" s="855"/>
      <c r="AC3285" s="856"/>
      <c r="AD3285" s="854">
        <f>U3285+Z3285</f>
        <v>3596982.98</v>
      </c>
      <c r="AE3285" s="855"/>
      <c r="AF3285" s="855"/>
      <c r="AG3285" s="856"/>
    </row>
    <row r="3286" spans="1:33" s="29" customFormat="1" ht="13.5" hidden="1" customHeight="1" x14ac:dyDescent="0.2">
      <c r="A3286" s="43"/>
      <c r="B3286" s="104"/>
      <c r="C3286" s="971"/>
      <c r="D3286" s="971"/>
      <c r="E3286" s="53"/>
      <c r="F3286" s="42"/>
      <c r="G3286" s="972">
        <v>424</v>
      </c>
      <c r="H3286" s="972"/>
      <c r="I3286" s="961" t="s">
        <v>118</v>
      </c>
      <c r="J3286" s="962"/>
      <c r="K3286" s="962"/>
      <c r="L3286" s="962"/>
      <c r="M3286" s="962"/>
      <c r="N3286" s="962"/>
      <c r="O3286" s="962"/>
      <c r="P3286" s="962"/>
      <c r="Q3286" s="963"/>
      <c r="R3286" s="1657">
        <v>650000</v>
      </c>
      <c r="S3286" s="1658"/>
      <c r="T3286" s="1659"/>
      <c r="U3286" s="1657">
        <v>603835.59</v>
      </c>
      <c r="V3286" s="1658"/>
      <c r="W3286" s="1659"/>
      <c r="X3286" s="851">
        <f t="shared" si="242"/>
        <v>-7.1022169230769316E-2</v>
      </c>
      <c r="Y3286" s="853"/>
      <c r="Z3286" s="851"/>
      <c r="AA3286" s="852"/>
      <c r="AB3286" s="852"/>
      <c r="AC3286" s="853"/>
      <c r="AD3286" s="854">
        <f>U3286+AA3286</f>
        <v>603835.59</v>
      </c>
      <c r="AE3286" s="855"/>
      <c r="AF3286" s="855"/>
      <c r="AG3286" s="856"/>
    </row>
    <row r="3287" spans="1:33" s="29" customFormat="1" ht="13.5" hidden="1" customHeight="1" x14ac:dyDescent="0.2">
      <c r="A3287" s="43"/>
      <c r="B3287" s="104"/>
      <c r="C3287" s="971"/>
      <c r="D3287" s="971"/>
      <c r="E3287" s="53"/>
      <c r="F3287" s="42"/>
      <c r="G3287" s="972">
        <v>425</v>
      </c>
      <c r="H3287" s="972"/>
      <c r="I3287" s="961" t="s">
        <v>119</v>
      </c>
      <c r="J3287" s="962"/>
      <c r="K3287" s="962"/>
      <c r="L3287" s="962"/>
      <c r="M3287" s="962"/>
      <c r="N3287" s="962"/>
      <c r="O3287" s="962"/>
      <c r="P3287" s="962"/>
      <c r="Q3287" s="963"/>
      <c r="R3287" s="1657">
        <v>165000</v>
      </c>
      <c r="S3287" s="1658"/>
      <c r="T3287" s="1659"/>
      <c r="U3287" s="1657">
        <v>111327.22</v>
      </c>
      <c r="V3287" s="1658"/>
      <c r="W3287" s="1659"/>
      <c r="X3287" s="851">
        <f t="shared" si="242"/>
        <v>-0.32528957575757578</v>
      </c>
      <c r="Y3287" s="853"/>
      <c r="Z3287" s="851"/>
      <c r="AA3287" s="852"/>
      <c r="AB3287" s="852"/>
      <c r="AC3287" s="853"/>
      <c r="AD3287" s="854">
        <f>U3287+AA3287</f>
        <v>111327.22</v>
      </c>
      <c r="AE3287" s="855"/>
      <c r="AF3287" s="855"/>
      <c r="AG3287" s="856"/>
    </row>
    <row r="3288" spans="1:33" s="29" customFormat="1" ht="13.5" hidden="1" customHeight="1" x14ac:dyDescent="0.2">
      <c r="A3288" s="43"/>
      <c r="B3288" s="43"/>
      <c r="C3288" s="971"/>
      <c r="D3288" s="971"/>
      <c r="E3288" s="53"/>
      <c r="F3288" s="42"/>
      <c r="G3288" s="972">
        <v>426</v>
      </c>
      <c r="H3288" s="972"/>
      <c r="I3288" s="961" t="s">
        <v>120</v>
      </c>
      <c r="J3288" s="962"/>
      <c r="K3288" s="962"/>
      <c r="L3288" s="962"/>
      <c r="M3288" s="962"/>
      <c r="N3288" s="962"/>
      <c r="O3288" s="962"/>
      <c r="P3288" s="962"/>
      <c r="Q3288" s="963"/>
      <c r="R3288" s="1657">
        <v>465000</v>
      </c>
      <c r="S3288" s="1658"/>
      <c r="T3288" s="1659"/>
      <c r="U3288" s="1657">
        <v>415982.38</v>
      </c>
      <c r="V3288" s="1658"/>
      <c r="W3288" s="1659"/>
      <c r="X3288" s="851">
        <f t="shared" si="242"/>
        <v>-0.10541423655913973</v>
      </c>
      <c r="Y3288" s="853"/>
      <c r="Z3288" s="851"/>
      <c r="AA3288" s="852"/>
      <c r="AB3288" s="852"/>
      <c r="AC3288" s="853"/>
      <c r="AD3288" s="854">
        <f>U3288+AA3288</f>
        <v>415982.38</v>
      </c>
      <c r="AE3288" s="855"/>
      <c r="AF3288" s="855"/>
      <c r="AG3288" s="856"/>
    </row>
    <row r="3289" spans="1:33" s="29" customFormat="1" ht="13.5" hidden="1" customHeight="1" x14ac:dyDescent="0.2">
      <c r="A3289" s="43"/>
      <c r="B3289" s="43"/>
      <c r="C3289" s="971"/>
      <c r="D3289" s="971"/>
      <c r="E3289" s="53"/>
      <c r="F3289" s="42"/>
      <c r="G3289" s="972">
        <v>482</v>
      </c>
      <c r="H3289" s="972"/>
      <c r="I3289" s="961" t="s">
        <v>131</v>
      </c>
      <c r="J3289" s="962"/>
      <c r="K3289" s="962"/>
      <c r="L3289" s="962"/>
      <c r="M3289" s="962"/>
      <c r="N3289" s="962"/>
      <c r="O3289" s="962"/>
      <c r="P3289" s="962"/>
      <c r="Q3289" s="963"/>
      <c r="R3289" s="1657">
        <v>10000</v>
      </c>
      <c r="S3289" s="1658"/>
      <c r="T3289" s="1659"/>
      <c r="U3289" s="1657">
        <v>0</v>
      </c>
      <c r="V3289" s="1658"/>
      <c r="W3289" s="1659"/>
      <c r="X3289" s="851">
        <f t="shared" si="242"/>
        <v>-1</v>
      </c>
      <c r="Y3289" s="853"/>
      <c r="Z3289" s="851"/>
      <c r="AA3289" s="852"/>
      <c r="AB3289" s="852"/>
      <c r="AC3289" s="853"/>
      <c r="AD3289" s="854">
        <f>U3289+AA3289</f>
        <v>0</v>
      </c>
      <c r="AE3289" s="855"/>
      <c r="AF3289" s="855"/>
      <c r="AG3289" s="856"/>
    </row>
    <row r="3290" spans="1:33" s="29" customFormat="1" ht="13.5" hidden="1" customHeight="1" x14ac:dyDescent="0.2">
      <c r="A3290" s="43"/>
      <c r="B3290" s="43"/>
      <c r="C3290" s="971"/>
      <c r="D3290" s="971"/>
      <c r="E3290" s="53"/>
      <c r="F3290" s="42"/>
      <c r="G3290" s="972">
        <v>512</v>
      </c>
      <c r="H3290" s="972"/>
      <c r="I3290" s="961" t="s">
        <v>139</v>
      </c>
      <c r="J3290" s="962"/>
      <c r="K3290" s="962"/>
      <c r="L3290" s="962"/>
      <c r="M3290" s="962"/>
      <c r="N3290" s="962"/>
      <c r="O3290" s="962"/>
      <c r="P3290" s="962"/>
      <c r="Q3290" s="963"/>
      <c r="R3290" s="1657">
        <v>92000</v>
      </c>
      <c r="S3290" s="1658"/>
      <c r="T3290" s="1659"/>
      <c r="U3290" s="1657">
        <v>60790</v>
      </c>
      <c r="V3290" s="1658"/>
      <c r="W3290" s="1659"/>
      <c r="X3290" s="851">
        <f t="shared" si="242"/>
        <v>-0.3392391304347826</v>
      </c>
      <c r="Y3290" s="853"/>
      <c r="Z3290" s="851"/>
      <c r="AA3290" s="852"/>
      <c r="AB3290" s="852"/>
      <c r="AC3290" s="853"/>
      <c r="AD3290" s="854">
        <f>U3290+AA3290</f>
        <v>60790</v>
      </c>
      <c r="AE3290" s="855"/>
      <c r="AF3290" s="855"/>
      <c r="AG3290" s="856"/>
    </row>
    <row r="3291" spans="1:33" s="29" customFormat="1" ht="13.5" hidden="1" customHeight="1" x14ac:dyDescent="0.2">
      <c r="A3291" s="43"/>
      <c r="B3291" s="43"/>
      <c r="C3291" s="971"/>
      <c r="D3291" s="971"/>
      <c r="E3291" s="53"/>
      <c r="F3291" s="42"/>
      <c r="G3291" s="972">
        <v>515</v>
      </c>
      <c r="H3291" s="972"/>
      <c r="I3291" s="961" t="s">
        <v>140</v>
      </c>
      <c r="J3291" s="962"/>
      <c r="K3291" s="962"/>
      <c r="L3291" s="962"/>
      <c r="M3291" s="962"/>
      <c r="N3291" s="962"/>
      <c r="O3291" s="962"/>
      <c r="P3291" s="962"/>
      <c r="Q3291" s="963"/>
      <c r="R3291" s="1657">
        <v>598000</v>
      </c>
      <c r="S3291" s="1658"/>
      <c r="T3291" s="1659"/>
      <c r="U3291" s="1657">
        <v>597130</v>
      </c>
      <c r="V3291" s="1658"/>
      <c r="W3291" s="1659"/>
      <c r="X3291" s="851">
        <f t="shared" si="242"/>
        <v>-1.4548494983277482E-3</v>
      </c>
      <c r="Y3291" s="853"/>
      <c r="Z3291" s="854"/>
      <c r="AA3291" s="855"/>
      <c r="AB3291" s="855"/>
      <c r="AC3291" s="856"/>
      <c r="AD3291" s="854">
        <f>U3291+Z3291</f>
        <v>597130</v>
      </c>
      <c r="AE3291" s="855"/>
      <c r="AF3291" s="855"/>
      <c r="AG3291" s="856"/>
    </row>
    <row r="3292" spans="1:33" s="29" customFormat="1" ht="13.5" hidden="1" customHeight="1" x14ac:dyDescent="0.2">
      <c r="A3292" s="43"/>
      <c r="B3292" s="43"/>
      <c r="C3292" s="971"/>
      <c r="D3292" s="971"/>
      <c r="E3292" s="53"/>
      <c r="F3292" s="42"/>
      <c r="G3292" s="972"/>
      <c r="H3292" s="972"/>
      <c r="I3292" s="961" t="s">
        <v>606</v>
      </c>
      <c r="J3292" s="962"/>
      <c r="K3292" s="962"/>
      <c r="L3292" s="962"/>
      <c r="M3292" s="962"/>
      <c r="N3292" s="962"/>
      <c r="O3292" s="962"/>
      <c r="P3292" s="962"/>
      <c r="Q3292" s="963"/>
      <c r="R3292" s="1657"/>
      <c r="S3292" s="1658"/>
      <c r="T3292" s="1659"/>
      <c r="U3292" s="1657"/>
      <c r="V3292" s="1658"/>
      <c r="W3292" s="1659"/>
      <c r="X3292" s="854"/>
      <c r="Y3292" s="856"/>
      <c r="Z3292" s="851"/>
      <c r="AA3292" s="852"/>
      <c r="AB3292" s="852"/>
      <c r="AC3292" s="853"/>
      <c r="AD3292" s="854"/>
      <c r="AE3292" s="855"/>
      <c r="AF3292" s="855"/>
      <c r="AG3292" s="856"/>
    </row>
    <row r="3293" spans="1:33" s="29" customFormat="1" ht="13.5" hidden="1" customHeight="1" x14ac:dyDescent="0.2">
      <c r="A3293" s="43"/>
      <c r="B3293" s="43"/>
      <c r="C3293" s="971"/>
      <c r="D3293" s="971"/>
      <c r="E3293" s="53"/>
      <c r="F3293" s="42"/>
      <c r="G3293" s="981" t="s">
        <v>313</v>
      </c>
      <c r="H3293" s="981"/>
      <c r="I3293" s="961" t="s">
        <v>314</v>
      </c>
      <c r="J3293" s="962"/>
      <c r="K3293" s="962"/>
      <c r="L3293" s="962"/>
      <c r="M3293" s="962"/>
      <c r="N3293" s="962"/>
      <c r="O3293" s="962"/>
      <c r="P3293" s="962"/>
      <c r="Q3293" s="963"/>
      <c r="R3293" s="1657">
        <f>SUM(R3277:R3292)</f>
        <v>19578700</v>
      </c>
      <c r="S3293" s="1658"/>
      <c r="T3293" s="1659"/>
      <c r="U3293" s="1657">
        <f>SUM(U3277:U3292)</f>
        <v>18931310.979999997</v>
      </c>
      <c r="V3293" s="1658"/>
      <c r="W3293" s="1659"/>
      <c r="X3293" s="851">
        <f t="shared" ref="X3293" si="244">(U3293/R3293)-1</f>
        <v>-3.3065985994984559E-2</v>
      </c>
      <c r="Y3293" s="853"/>
      <c r="Z3293" s="851"/>
      <c r="AA3293" s="852"/>
      <c r="AB3293" s="852"/>
      <c r="AC3293" s="853"/>
      <c r="AD3293" s="854">
        <f>U3293+AA3293</f>
        <v>18931310.979999997</v>
      </c>
      <c r="AE3293" s="855"/>
      <c r="AF3293" s="855"/>
      <c r="AG3293" s="856"/>
    </row>
    <row r="3294" spans="1:33" s="29" customFormat="1" ht="13.5" hidden="1" customHeight="1" x14ac:dyDescent="0.2">
      <c r="A3294" s="43"/>
      <c r="B3294" s="43"/>
      <c r="C3294" s="971"/>
      <c r="D3294" s="971"/>
      <c r="E3294" s="53"/>
      <c r="F3294" s="42"/>
      <c r="G3294" s="981" t="s">
        <v>580</v>
      </c>
      <c r="H3294" s="981"/>
      <c r="I3294" s="961" t="s">
        <v>607</v>
      </c>
      <c r="J3294" s="962"/>
      <c r="K3294" s="962"/>
      <c r="L3294" s="962"/>
      <c r="M3294" s="962"/>
      <c r="N3294" s="962"/>
      <c r="O3294" s="962"/>
      <c r="P3294" s="962"/>
      <c r="Q3294" s="963"/>
      <c r="R3294" s="1687"/>
      <c r="S3294" s="1688"/>
      <c r="T3294" s="1689"/>
      <c r="U3294" s="1657"/>
      <c r="V3294" s="1658"/>
      <c r="W3294" s="1659"/>
      <c r="X3294" s="854"/>
      <c r="Y3294" s="856"/>
      <c r="Z3294" s="854"/>
      <c r="AA3294" s="855"/>
      <c r="AB3294" s="855"/>
      <c r="AC3294" s="856"/>
      <c r="AD3294" s="854">
        <f>U3294+Z3294</f>
        <v>0</v>
      </c>
      <c r="AE3294" s="855"/>
      <c r="AF3294" s="855"/>
      <c r="AG3294" s="856"/>
    </row>
    <row r="3295" spans="1:33" s="29" customFormat="1" ht="13.5" hidden="1" customHeight="1" x14ac:dyDescent="0.2">
      <c r="A3295" s="43"/>
      <c r="B3295" s="43"/>
      <c r="C3295" s="971"/>
      <c r="D3295" s="971"/>
      <c r="E3295" s="53"/>
      <c r="F3295" s="42"/>
      <c r="G3295" s="981" t="s">
        <v>581</v>
      </c>
      <c r="H3295" s="981"/>
      <c r="I3295" s="854" t="s">
        <v>582</v>
      </c>
      <c r="J3295" s="855"/>
      <c r="K3295" s="855"/>
      <c r="L3295" s="855"/>
      <c r="M3295" s="855"/>
      <c r="N3295" s="855"/>
      <c r="O3295" s="855"/>
      <c r="P3295" s="855"/>
      <c r="Q3295" s="856"/>
      <c r="R3295" s="1657"/>
      <c r="S3295" s="1658"/>
      <c r="T3295" s="1659"/>
      <c r="U3295" s="1660"/>
      <c r="V3295" s="1661"/>
      <c r="W3295" s="1662"/>
      <c r="X3295" s="860"/>
      <c r="Y3295" s="862"/>
      <c r="Z3295" s="854"/>
      <c r="AA3295" s="855"/>
      <c r="AB3295" s="855"/>
      <c r="AC3295" s="856"/>
      <c r="AD3295" s="854">
        <f>U3295+Z3295</f>
        <v>0</v>
      </c>
      <c r="AE3295" s="855"/>
      <c r="AF3295" s="855"/>
      <c r="AG3295" s="856"/>
    </row>
    <row r="3296" spans="1:33" s="29" customFormat="1" ht="13.5" hidden="1" customHeight="1" x14ac:dyDescent="0.2">
      <c r="A3296" s="43"/>
      <c r="B3296" s="43"/>
      <c r="C3296" s="971"/>
      <c r="D3296" s="971"/>
      <c r="E3296" s="53"/>
      <c r="F3296" s="42"/>
      <c r="G3296" s="981" t="s">
        <v>361</v>
      </c>
      <c r="H3296" s="981"/>
      <c r="I3296" s="961" t="s">
        <v>608</v>
      </c>
      <c r="J3296" s="962"/>
      <c r="K3296" s="962"/>
      <c r="L3296" s="962"/>
      <c r="M3296" s="962"/>
      <c r="N3296" s="962"/>
      <c r="O3296" s="962"/>
      <c r="P3296" s="962"/>
      <c r="Q3296" s="963"/>
      <c r="R3296" s="1687"/>
      <c r="S3296" s="1688"/>
      <c r="T3296" s="1689"/>
      <c r="U3296" s="1660"/>
      <c r="V3296" s="1661"/>
      <c r="W3296" s="1662"/>
      <c r="X3296" s="860"/>
      <c r="Y3296" s="862"/>
      <c r="Z3296" s="854"/>
      <c r="AA3296" s="855"/>
      <c r="AB3296" s="855"/>
      <c r="AC3296" s="856"/>
      <c r="AD3296" s="854">
        <f>U3296+Z3296</f>
        <v>0</v>
      </c>
      <c r="AE3296" s="855"/>
      <c r="AF3296" s="855"/>
      <c r="AG3296" s="856"/>
    </row>
    <row r="3297" spans="1:33" s="29" customFormat="1" ht="13.5" hidden="1" customHeight="1" x14ac:dyDescent="0.2">
      <c r="A3297" s="43"/>
      <c r="B3297" s="43"/>
      <c r="C3297" s="971"/>
      <c r="D3297" s="971"/>
      <c r="E3297" s="53"/>
      <c r="F3297" s="42"/>
      <c r="G3297" s="981" t="s">
        <v>589</v>
      </c>
      <c r="H3297" s="981"/>
      <c r="I3297" s="982" t="s">
        <v>590</v>
      </c>
      <c r="J3297" s="983"/>
      <c r="K3297" s="983"/>
      <c r="L3297" s="983"/>
      <c r="M3297" s="983"/>
      <c r="N3297" s="983"/>
      <c r="O3297" s="983"/>
      <c r="P3297" s="983"/>
      <c r="Q3297" s="984"/>
      <c r="R3297" s="1690"/>
      <c r="S3297" s="1691"/>
      <c r="T3297" s="1692"/>
      <c r="U3297" s="1660"/>
      <c r="V3297" s="1661"/>
      <c r="W3297" s="1662"/>
      <c r="X3297" s="860"/>
      <c r="Y3297" s="862"/>
      <c r="Z3297" s="854"/>
      <c r="AA3297" s="855"/>
      <c r="AB3297" s="855"/>
      <c r="AC3297" s="856"/>
      <c r="AD3297" s="854">
        <f>U3297+Z3297</f>
        <v>0</v>
      </c>
      <c r="AE3297" s="855"/>
      <c r="AF3297" s="855"/>
      <c r="AG3297" s="856"/>
    </row>
    <row r="3298" spans="1:33" s="29" customFormat="1" ht="13.5" hidden="1" customHeight="1" x14ac:dyDescent="0.2">
      <c r="A3298" s="43"/>
      <c r="B3298" s="43"/>
      <c r="C3298" s="971"/>
      <c r="D3298" s="971"/>
      <c r="E3298" s="53"/>
      <c r="F3298" s="42"/>
      <c r="G3298" s="981"/>
      <c r="H3298" s="981"/>
      <c r="I3298" s="958" t="s">
        <v>609</v>
      </c>
      <c r="J3298" s="959"/>
      <c r="K3298" s="959"/>
      <c r="L3298" s="959"/>
      <c r="M3298" s="959"/>
      <c r="N3298" s="959"/>
      <c r="O3298" s="959"/>
      <c r="P3298" s="959"/>
      <c r="Q3298" s="960"/>
      <c r="R3298" s="1660">
        <f>+R3293</f>
        <v>19578700</v>
      </c>
      <c r="S3298" s="1661"/>
      <c r="T3298" s="1662"/>
      <c r="U3298" s="1660">
        <f>+U3293</f>
        <v>18931310.979999997</v>
      </c>
      <c r="V3298" s="1661"/>
      <c r="W3298" s="1662"/>
      <c r="X3298" s="1547">
        <f t="shared" ref="X3298" si="245">(U3298/R3298)-1</f>
        <v>-3.3065985994984559E-2</v>
      </c>
      <c r="Y3298" s="975"/>
      <c r="Z3298" s="860">
        <f>Z3294+Z3295+Z3296+Z3297</f>
        <v>0</v>
      </c>
      <c r="AA3298" s="861"/>
      <c r="AB3298" s="861"/>
      <c r="AC3298" s="862"/>
      <c r="AD3298" s="860">
        <f>U3298+Z3298</f>
        <v>18931310.979999997</v>
      </c>
      <c r="AE3298" s="861"/>
      <c r="AF3298" s="861"/>
      <c r="AG3298" s="862"/>
    </row>
    <row r="3299" spans="1:33" s="29" customFormat="1" ht="13.5" hidden="1" customHeight="1" x14ac:dyDescent="0.2">
      <c r="A3299" s="43"/>
      <c r="B3299" s="43"/>
      <c r="C3299" s="971"/>
      <c r="D3299" s="971"/>
      <c r="E3299" s="53"/>
      <c r="F3299" s="42"/>
      <c r="G3299" s="972"/>
      <c r="H3299" s="972"/>
      <c r="I3299" s="961" t="s">
        <v>610</v>
      </c>
      <c r="J3299" s="962"/>
      <c r="K3299" s="962"/>
      <c r="L3299" s="962"/>
      <c r="M3299" s="962"/>
      <c r="N3299" s="962"/>
      <c r="O3299" s="962"/>
      <c r="P3299" s="962"/>
      <c r="Q3299" s="963"/>
      <c r="R3299" s="1657"/>
      <c r="S3299" s="1658"/>
      <c r="T3299" s="1659"/>
      <c r="U3299" s="1657"/>
      <c r="V3299" s="1658"/>
      <c r="W3299" s="1659"/>
      <c r="X3299" s="854"/>
      <c r="Y3299" s="856"/>
      <c r="Z3299" s="851"/>
      <c r="AA3299" s="852"/>
      <c r="AB3299" s="852"/>
      <c r="AC3299" s="853"/>
      <c r="AD3299" s="854"/>
      <c r="AE3299" s="855"/>
      <c r="AF3299" s="855"/>
      <c r="AG3299" s="856"/>
    </row>
    <row r="3300" spans="1:33" s="29" customFormat="1" ht="13.5" hidden="1" customHeight="1" x14ac:dyDescent="0.2">
      <c r="A3300" s="43"/>
      <c r="B3300" s="43"/>
      <c r="C3300" s="971"/>
      <c r="D3300" s="971"/>
      <c r="E3300" s="53"/>
      <c r="F3300" s="42"/>
      <c r="G3300" s="981" t="s">
        <v>313</v>
      </c>
      <c r="H3300" s="981"/>
      <c r="I3300" s="961" t="s">
        <v>314</v>
      </c>
      <c r="J3300" s="962"/>
      <c r="K3300" s="962"/>
      <c r="L3300" s="962"/>
      <c r="M3300" s="962"/>
      <c r="N3300" s="962"/>
      <c r="O3300" s="962"/>
      <c r="P3300" s="962"/>
      <c r="Q3300" s="963"/>
      <c r="R3300" s="1657">
        <f>+R3293</f>
        <v>19578700</v>
      </c>
      <c r="S3300" s="1658"/>
      <c r="T3300" s="1659"/>
      <c r="U3300" s="1657">
        <f>+U3293</f>
        <v>18931310.979999997</v>
      </c>
      <c r="V3300" s="1658"/>
      <c r="W3300" s="1659"/>
      <c r="X3300" s="851">
        <f t="shared" ref="X3300" si="246">(U3300/R3300)-1</f>
        <v>-3.3065985994984559E-2</v>
      </c>
      <c r="Y3300" s="853"/>
      <c r="Z3300" s="851"/>
      <c r="AA3300" s="852"/>
      <c r="AB3300" s="852"/>
      <c r="AC3300" s="853"/>
      <c r="AD3300" s="854">
        <f>U3300+AA3300</f>
        <v>18931310.979999997</v>
      </c>
      <c r="AE3300" s="855"/>
      <c r="AF3300" s="855"/>
      <c r="AG3300" s="856"/>
    </row>
    <row r="3301" spans="1:33" s="29" customFormat="1" ht="13.5" hidden="1" customHeight="1" x14ac:dyDescent="0.2">
      <c r="A3301" s="43"/>
      <c r="B3301" s="43"/>
      <c r="C3301" s="971"/>
      <c r="D3301" s="971"/>
      <c r="E3301" s="53"/>
      <c r="F3301" s="42"/>
      <c r="G3301" s="981" t="s">
        <v>580</v>
      </c>
      <c r="H3301" s="981"/>
      <c r="I3301" s="961" t="s">
        <v>607</v>
      </c>
      <c r="J3301" s="962"/>
      <c r="K3301" s="962"/>
      <c r="L3301" s="962"/>
      <c r="M3301" s="962"/>
      <c r="N3301" s="962"/>
      <c r="O3301" s="962"/>
      <c r="P3301" s="962"/>
      <c r="Q3301" s="963"/>
      <c r="R3301" s="1657"/>
      <c r="S3301" s="1658"/>
      <c r="T3301" s="1659"/>
      <c r="U3301" s="1657"/>
      <c r="V3301" s="1658"/>
      <c r="W3301" s="1659"/>
      <c r="X3301" s="854"/>
      <c r="Y3301" s="856"/>
      <c r="Z3301" s="854">
        <f>+Z3294</f>
        <v>0</v>
      </c>
      <c r="AA3301" s="855"/>
      <c r="AB3301" s="855"/>
      <c r="AC3301" s="856"/>
      <c r="AD3301" s="854">
        <f>U3301+Z3301</f>
        <v>0</v>
      </c>
      <c r="AE3301" s="855"/>
      <c r="AF3301" s="855"/>
      <c r="AG3301" s="856"/>
    </row>
    <row r="3302" spans="1:33" s="29" customFormat="1" ht="13.5" hidden="1" customHeight="1" x14ac:dyDescent="0.2">
      <c r="A3302" s="43"/>
      <c r="B3302" s="43"/>
      <c r="C3302" s="971"/>
      <c r="D3302" s="971"/>
      <c r="E3302" s="53"/>
      <c r="F3302" s="42"/>
      <c r="G3302" s="981" t="s">
        <v>581</v>
      </c>
      <c r="H3302" s="981"/>
      <c r="I3302" s="854" t="s">
        <v>582</v>
      </c>
      <c r="J3302" s="855"/>
      <c r="K3302" s="855"/>
      <c r="L3302" s="855"/>
      <c r="M3302" s="855"/>
      <c r="N3302" s="855"/>
      <c r="O3302" s="855"/>
      <c r="P3302" s="855"/>
      <c r="Q3302" s="856"/>
      <c r="R3302" s="1660"/>
      <c r="S3302" s="1661"/>
      <c r="T3302" s="1662"/>
      <c r="U3302" s="1660"/>
      <c r="V3302" s="1661"/>
      <c r="W3302" s="1662"/>
      <c r="X3302" s="860"/>
      <c r="Y3302" s="862"/>
      <c r="Z3302" s="854">
        <f>+Z3295</f>
        <v>0</v>
      </c>
      <c r="AA3302" s="855"/>
      <c r="AB3302" s="855"/>
      <c r="AC3302" s="856"/>
      <c r="AD3302" s="854">
        <f>U3302+Z3302</f>
        <v>0</v>
      </c>
      <c r="AE3302" s="855"/>
      <c r="AF3302" s="855"/>
      <c r="AG3302" s="856"/>
    </row>
    <row r="3303" spans="1:33" s="29" customFormat="1" ht="13.5" hidden="1" customHeight="1" x14ac:dyDescent="0.2">
      <c r="A3303" s="43"/>
      <c r="B3303" s="43"/>
      <c r="C3303" s="971"/>
      <c r="D3303" s="971"/>
      <c r="E3303" s="53"/>
      <c r="F3303" s="42"/>
      <c r="G3303" s="981" t="s">
        <v>361</v>
      </c>
      <c r="H3303" s="981"/>
      <c r="I3303" s="961" t="s">
        <v>608</v>
      </c>
      <c r="J3303" s="962"/>
      <c r="K3303" s="962"/>
      <c r="L3303" s="962"/>
      <c r="M3303" s="962"/>
      <c r="N3303" s="962"/>
      <c r="O3303" s="962"/>
      <c r="P3303" s="962"/>
      <c r="Q3303" s="963"/>
      <c r="R3303" s="1660"/>
      <c r="S3303" s="1661"/>
      <c r="T3303" s="1662"/>
      <c r="U3303" s="1660"/>
      <c r="V3303" s="1661"/>
      <c r="W3303" s="1662"/>
      <c r="X3303" s="860"/>
      <c r="Y3303" s="862"/>
      <c r="Z3303" s="854">
        <f>+Z3296</f>
        <v>0</v>
      </c>
      <c r="AA3303" s="855"/>
      <c r="AB3303" s="855"/>
      <c r="AC3303" s="856"/>
      <c r="AD3303" s="854">
        <f>U3303+Z3303</f>
        <v>0</v>
      </c>
      <c r="AE3303" s="855"/>
      <c r="AF3303" s="855"/>
      <c r="AG3303" s="856"/>
    </row>
    <row r="3304" spans="1:33" s="29" customFormat="1" ht="13.5" hidden="1" customHeight="1" x14ac:dyDescent="0.2">
      <c r="A3304" s="43"/>
      <c r="B3304" s="43"/>
      <c r="C3304" s="971"/>
      <c r="D3304" s="971"/>
      <c r="E3304" s="53"/>
      <c r="F3304" s="42"/>
      <c r="G3304" s="981" t="s">
        <v>589</v>
      </c>
      <c r="H3304" s="981"/>
      <c r="I3304" s="982" t="s">
        <v>590</v>
      </c>
      <c r="J3304" s="983"/>
      <c r="K3304" s="983"/>
      <c r="L3304" s="983"/>
      <c r="M3304" s="983"/>
      <c r="N3304" s="983"/>
      <c r="O3304" s="983"/>
      <c r="P3304" s="983"/>
      <c r="Q3304" s="984"/>
      <c r="R3304" s="1660"/>
      <c r="S3304" s="1661"/>
      <c r="T3304" s="1662"/>
      <c r="U3304" s="1660"/>
      <c r="V3304" s="1661"/>
      <c r="W3304" s="1662"/>
      <c r="X3304" s="860"/>
      <c r="Y3304" s="862"/>
      <c r="Z3304" s="854">
        <f>+Z3297</f>
        <v>0</v>
      </c>
      <c r="AA3304" s="855"/>
      <c r="AB3304" s="855"/>
      <c r="AC3304" s="856"/>
      <c r="AD3304" s="854">
        <f>U3304+Z3304</f>
        <v>0</v>
      </c>
      <c r="AE3304" s="855"/>
      <c r="AF3304" s="855"/>
      <c r="AG3304" s="856"/>
    </row>
    <row r="3305" spans="1:33" s="29" customFormat="1" ht="13.5" hidden="1" customHeight="1" x14ac:dyDescent="0.2">
      <c r="A3305" s="43"/>
      <c r="B3305" s="43"/>
      <c r="C3305" s="971"/>
      <c r="D3305" s="971"/>
      <c r="E3305" s="53"/>
      <c r="F3305" s="42"/>
      <c r="G3305" s="981"/>
      <c r="H3305" s="981"/>
      <c r="I3305" s="958" t="s">
        <v>611</v>
      </c>
      <c r="J3305" s="959"/>
      <c r="K3305" s="959"/>
      <c r="L3305" s="959"/>
      <c r="M3305" s="959"/>
      <c r="N3305" s="959"/>
      <c r="O3305" s="959"/>
      <c r="P3305" s="959"/>
      <c r="Q3305" s="960"/>
      <c r="R3305" s="1660">
        <f>SUM(R3300)</f>
        <v>19578700</v>
      </c>
      <c r="S3305" s="1661"/>
      <c r="T3305" s="1662"/>
      <c r="U3305" s="1660">
        <f>SUM(U3300)</f>
        <v>18931310.979999997</v>
      </c>
      <c r="V3305" s="1661"/>
      <c r="W3305" s="1662"/>
      <c r="X3305" s="1547">
        <f t="shared" ref="X3305:X3364" si="247">(U3305/R3305)-1</f>
        <v>-3.3065985994984559E-2</v>
      </c>
      <c r="Y3305" s="975"/>
      <c r="Z3305" s="860">
        <f>SUM(AA3301:AD3304)</f>
        <v>0</v>
      </c>
      <c r="AA3305" s="861"/>
      <c r="AB3305" s="861"/>
      <c r="AC3305" s="862"/>
      <c r="AD3305" s="860">
        <f>U3305+Z3305</f>
        <v>18931310.979999997</v>
      </c>
      <c r="AE3305" s="861"/>
      <c r="AF3305" s="861"/>
      <c r="AG3305" s="862"/>
    </row>
    <row r="3306" spans="1:33" s="29" customFormat="1" ht="13.5" hidden="1" customHeight="1" x14ac:dyDescent="0.2">
      <c r="A3306" s="43"/>
      <c r="B3306" s="43"/>
      <c r="C3306" s="1565" t="s">
        <v>793</v>
      </c>
      <c r="D3306" s="1565"/>
      <c r="E3306" s="53"/>
      <c r="F3306" s="42"/>
      <c r="G3306" s="1574"/>
      <c r="H3306" s="1574"/>
      <c r="I3306" s="958" t="s">
        <v>266</v>
      </c>
      <c r="J3306" s="959"/>
      <c r="K3306" s="959"/>
      <c r="L3306" s="959"/>
      <c r="M3306" s="959"/>
      <c r="N3306" s="959"/>
      <c r="O3306" s="959"/>
      <c r="P3306" s="959"/>
      <c r="Q3306" s="960"/>
      <c r="R3306" s="1668"/>
      <c r="S3306" s="1669"/>
      <c r="T3306" s="1670"/>
      <c r="U3306" s="1657"/>
      <c r="V3306" s="1658"/>
      <c r="W3306" s="1659"/>
      <c r="X3306" s="854"/>
      <c r="Y3306" s="856"/>
      <c r="Z3306" s="851"/>
      <c r="AA3306" s="852"/>
      <c r="AB3306" s="852"/>
      <c r="AC3306" s="853"/>
      <c r="AD3306" s="854"/>
      <c r="AE3306" s="855"/>
      <c r="AF3306" s="855"/>
      <c r="AG3306" s="856"/>
    </row>
    <row r="3307" spans="1:33" s="29" customFormat="1" ht="13.5" hidden="1" customHeight="1" x14ac:dyDescent="0.2">
      <c r="A3307" s="43"/>
      <c r="B3307" s="43"/>
      <c r="C3307" s="1578"/>
      <c r="D3307" s="1578"/>
      <c r="E3307" s="53">
        <v>820</v>
      </c>
      <c r="F3307" s="42"/>
      <c r="G3307" s="972"/>
      <c r="H3307" s="972"/>
      <c r="I3307" s="961" t="s">
        <v>601</v>
      </c>
      <c r="J3307" s="962"/>
      <c r="K3307" s="962"/>
      <c r="L3307" s="962"/>
      <c r="M3307" s="962"/>
      <c r="N3307" s="962"/>
      <c r="O3307" s="962"/>
      <c r="P3307" s="962"/>
      <c r="Q3307" s="963"/>
      <c r="R3307" s="961"/>
      <c r="S3307" s="962"/>
      <c r="T3307" s="963"/>
      <c r="U3307" s="854"/>
      <c r="V3307" s="855"/>
      <c r="W3307" s="856"/>
      <c r="X3307" s="854"/>
      <c r="Y3307" s="856"/>
      <c r="Z3307" s="851"/>
      <c r="AA3307" s="852"/>
      <c r="AB3307" s="852"/>
      <c r="AC3307" s="853"/>
      <c r="AD3307" s="854"/>
      <c r="AE3307" s="855"/>
      <c r="AF3307" s="855"/>
      <c r="AG3307" s="856"/>
    </row>
    <row r="3308" spans="1:33" s="29" customFormat="1" ht="13.5" hidden="1" customHeight="1" x14ac:dyDescent="0.2">
      <c r="A3308" s="43"/>
      <c r="B3308" s="43"/>
      <c r="C3308" s="1565"/>
      <c r="D3308" s="1565"/>
      <c r="E3308" s="53"/>
      <c r="F3308" s="42"/>
      <c r="G3308" s="972">
        <v>423</v>
      </c>
      <c r="H3308" s="972"/>
      <c r="I3308" s="961" t="s">
        <v>117</v>
      </c>
      <c r="J3308" s="962"/>
      <c r="K3308" s="962"/>
      <c r="L3308" s="962"/>
      <c r="M3308" s="962"/>
      <c r="N3308" s="962"/>
      <c r="O3308" s="962"/>
      <c r="P3308" s="962"/>
      <c r="Q3308" s="963"/>
      <c r="R3308" s="961"/>
      <c r="S3308" s="962"/>
      <c r="T3308" s="963"/>
      <c r="U3308" s="854"/>
      <c r="V3308" s="855"/>
      <c r="W3308" s="856"/>
      <c r="X3308" s="851"/>
      <c r="Y3308" s="853"/>
      <c r="Z3308" s="851"/>
      <c r="AA3308" s="852"/>
      <c r="AB3308" s="852"/>
      <c r="AC3308" s="853"/>
      <c r="AD3308" s="854">
        <f>U3308+AA3308</f>
        <v>0</v>
      </c>
      <c r="AE3308" s="855"/>
      <c r="AF3308" s="855"/>
      <c r="AG3308" s="856"/>
    </row>
    <row r="3309" spans="1:33" s="29" customFormat="1" ht="13.5" hidden="1" customHeight="1" x14ac:dyDescent="0.2">
      <c r="A3309" s="43"/>
      <c r="B3309" s="43"/>
      <c r="C3309" s="971"/>
      <c r="D3309" s="971"/>
      <c r="E3309" s="53"/>
      <c r="F3309" s="42"/>
      <c r="G3309" s="972">
        <v>424</v>
      </c>
      <c r="H3309" s="972"/>
      <c r="I3309" s="961" t="s">
        <v>118</v>
      </c>
      <c r="J3309" s="962"/>
      <c r="K3309" s="962"/>
      <c r="L3309" s="962"/>
      <c r="M3309" s="962"/>
      <c r="N3309" s="962"/>
      <c r="O3309" s="962"/>
      <c r="P3309" s="962"/>
      <c r="Q3309" s="963"/>
      <c r="R3309" s="961"/>
      <c r="S3309" s="962"/>
      <c r="T3309" s="963"/>
      <c r="U3309" s="854"/>
      <c r="V3309" s="855"/>
      <c r="W3309" s="856"/>
      <c r="X3309" s="851"/>
      <c r="Y3309" s="853"/>
      <c r="Z3309" s="851"/>
      <c r="AA3309" s="852"/>
      <c r="AB3309" s="852"/>
      <c r="AC3309" s="853"/>
      <c r="AD3309" s="854">
        <f>U3309+AA3309</f>
        <v>0</v>
      </c>
      <c r="AE3309" s="855"/>
      <c r="AF3309" s="855"/>
      <c r="AG3309" s="856"/>
    </row>
    <row r="3310" spans="1:33" s="29" customFormat="1" ht="13.5" hidden="1" customHeight="1" x14ac:dyDescent="0.2">
      <c r="A3310" s="43"/>
      <c r="B3310" s="43"/>
      <c r="C3310" s="971"/>
      <c r="D3310" s="971"/>
      <c r="E3310" s="53"/>
      <c r="F3310" s="42"/>
      <c r="G3310" s="1574"/>
      <c r="H3310" s="1574"/>
      <c r="I3310" s="982" t="s">
        <v>726</v>
      </c>
      <c r="J3310" s="983"/>
      <c r="K3310" s="983"/>
      <c r="L3310" s="983"/>
      <c r="M3310" s="983"/>
      <c r="N3310" s="983"/>
      <c r="O3310" s="983"/>
      <c r="P3310" s="983"/>
      <c r="Q3310" s="984"/>
      <c r="R3310" s="982"/>
      <c r="S3310" s="983"/>
      <c r="T3310" s="984"/>
      <c r="U3310" s="854"/>
      <c r="V3310" s="855"/>
      <c r="W3310" s="856"/>
      <c r="X3310" s="854"/>
      <c r="Y3310" s="856"/>
      <c r="Z3310" s="851"/>
      <c r="AA3310" s="852"/>
      <c r="AB3310" s="852"/>
      <c r="AC3310" s="853"/>
      <c r="AD3310" s="854"/>
      <c r="AE3310" s="855"/>
      <c r="AF3310" s="855"/>
      <c r="AG3310" s="856"/>
    </row>
    <row r="3311" spans="1:33" s="29" customFormat="1" ht="13.5" hidden="1" customHeight="1" x14ac:dyDescent="0.2">
      <c r="A3311" s="43"/>
      <c r="B3311" s="43"/>
      <c r="C3311" s="971"/>
      <c r="D3311" s="971"/>
      <c r="E3311" s="53"/>
      <c r="F3311" s="42"/>
      <c r="G3311" s="981" t="s">
        <v>313</v>
      </c>
      <c r="H3311" s="981"/>
      <c r="I3311" s="961" t="s">
        <v>314</v>
      </c>
      <c r="J3311" s="962"/>
      <c r="K3311" s="962"/>
      <c r="L3311" s="962"/>
      <c r="M3311" s="962"/>
      <c r="N3311" s="962"/>
      <c r="O3311" s="962"/>
      <c r="P3311" s="962"/>
      <c r="Q3311" s="963"/>
      <c r="R3311" s="961">
        <v>0</v>
      </c>
      <c r="S3311" s="962"/>
      <c r="T3311" s="963"/>
      <c r="U3311" s="854">
        <f>SUM(U3308:U3310)</f>
        <v>0</v>
      </c>
      <c r="V3311" s="855"/>
      <c r="W3311" s="856"/>
      <c r="X3311" s="851">
        <v>0</v>
      </c>
      <c r="Y3311" s="853"/>
      <c r="Z3311" s="851">
        <v>0</v>
      </c>
      <c r="AA3311" s="852"/>
      <c r="AB3311" s="852"/>
      <c r="AC3311" s="853"/>
      <c r="AD3311" s="854">
        <f>U3311+AA3311</f>
        <v>0</v>
      </c>
      <c r="AE3311" s="855"/>
      <c r="AF3311" s="855"/>
      <c r="AG3311" s="856"/>
    </row>
    <row r="3312" spans="1:33" s="29" customFormat="1" ht="13.5" hidden="1" customHeight="1" x14ac:dyDescent="0.2">
      <c r="A3312" s="43"/>
      <c r="B3312" s="43"/>
      <c r="C3312" s="971"/>
      <c r="D3312" s="971"/>
      <c r="E3312" s="53"/>
      <c r="F3312" s="42"/>
      <c r="G3312" s="979"/>
      <c r="H3312" s="979"/>
      <c r="I3312" s="958" t="s">
        <v>740</v>
      </c>
      <c r="J3312" s="959"/>
      <c r="K3312" s="959"/>
      <c r="L3312" s="959"/>
      <c r="M3312" s="959"/>
      <c r="N3312" s="959"/>
      <c r="O3312" s="959"/>
      <c r="P3312" s="959"/>
      <c r="Q3312" s="960"/>
      <c r="R3312" s="958">
        <f>U3312</f>
        <v>0</v>
      </c>
      <c r="S3312" s="959"/>
      <c r="T3312" s="960"/>
      <c r="U3312" s="860">
        <f>SUM(U3311)</f>
        <v>0</v>
      </c>
      <c r="V3312" s="861"/>
      <c r="W3312" s="862"/>
      <c r="X3312" s="1547">
        <v>0</v>
      </c>
      <c r="Y3312" s="975"/>
      <c r="Z3312" s="1547">
        <v>0</v>
      </c>
      <c r="AA3312" s="974"/>
      <c r="AB3312" s="974"/>
      <c r="AC3312" s="975"/>
      <c r="AD3312" s="860">
        <f>U3312+AA3312</f>
        <v>0</v>
      </c>
      <c r="AE3312" s="861"/>
      <c r="AF3312" s="861"/>
      <c r="AG3312" s="862"/>
    </row>
    <row r="3313" spans="1:33" s="29" customFormat="1" ht="13.5" hidden="1" customHeight="1" x14ac:dyDescent="0.2">
      <c r="A3313" s="43"/>
      <c r="B3313" s="43"/>
      <c r="C3313" s="1565" t="s">
        <v>794</v>
      </c>
      <c r="D3313" s="1565"/>
      <c r="E3313" s="53"/>
      <c r="F3313" s="42"/>
      <c r="G3313" s="1574"/>
      <c r="H3313" s="1574"/>
      <c r="I3313" s="958" t="s">
        <v>730</v>
      </c>
      <c r="J3313" s="959"/>
      <c r="K3313" s="959"/>
      <c r="L3313" s="959"/>
      <c r="M3313" s="959"/>
      <c r="N3313" s="959"/>
      <c r="O3313" s="959"/>
      <c r="P3313" s="959"/>
      <c r="Q3313" s="960"/>
      <c r="R3313" s="958"/>
      <c r="S3313" s="959"/>
      <c r="T3313" s="960"/>
      <c r="U3313" s="854"/>
      <c r="V3313" s="855"/>
      <c r="W3313" s="856"/>
      <c r="X3313" s="854"/>
      <c r="Y3313" s="856"/>
      <c r="Z3313" s="851"/>
      <c r="AA3313" s="852"/>
      <c r="AB3313" s="852"/>
      <c r="AC3313" s="853"/>
      <c r="AD3313" s="854"/>
      <c r="AE3313" s="855"/>
      <c r="AF3313" s="855"/>
      <c r="AG3313" s="856"/>
    </row>
    <row r="3314" spans="1:33" s="29" customFormat="1" ht="13.5" hidden="1" customHeight="1" x14ac:dyDescent="0.2">
      <c r="A3314" s="43"/>
      <c r="B3314" s="43"/>
      <c r="C3314" s="1578"/>
      <c r="D3314" s="1578"/>
      <c r="E3314" s="53">
        <v>820</v>
      </c>
      <c r="F3314" s="42"/>
      <c r="G3314" s="972"/>
      <c r="H3314" s="972"/>
      <c r="I3314" s="961" t="s">
        <v>601</v>
      </c>
      <c r="J3314" s="962"/>
      <c r="K3314" s="962"/>
      <c r="L3314" s="962"/>
      <c r="M3314" s="962"/>
      <c r="N3314" s="962"/>
      <c r="O3314" s="962"/>
      <c r="P3314" s="962"/>
      <c r="Q3314" s="963"/>
      <c r="R3314" s="961"/>
      <c r="S3314" s="962"/>
      <c r="T3314" s="963"/>
      <c r="U3314" s="854"/>
      <c r="V3314" s="855"/>
      <c r="W3314" s="856"/>
      <c r="X3314" s="854"/>
      <c r="Y3314" s="856"/>
      <c r="Z3314" s="851"/>
      <c r="AA3314" s="852"/>
      <c r="AB3314" s="852"/>
      <c r="AC3314" s="853"/>
      <c r="AD3314" s="854"/>
      <c r="AE3314" s="855"/>
      <c r="AF3314" s="855"/>
      <c r="AG3314" s="856"/>
    </row>
    <row r="3315" spans="1:33" s="29" customFormat="1" ht="13.5" hidden="1" customHeight="1" x14ac:dyDescent="0.2">
      <c r="A3315" s="43"/>
      <c r="B3315" s="43"/>
      <c r="C3315" s="1565"/>
      <c r="D3315" s="1565"/>
      <c r="E3315" s="53"/>
      <c r="F3315" s="42"/>
      <c r="G3315" s="972">
        <v>423</v>
      </c>
      <c r="H3315" s="972"/>
      <c r="I3315" s="961" t="s">
        <v>117</v>
      </c>
      <c r="J3315" s="962"/>
      <c r="K3315" s="962"/>
      <c r="L3315" s="962"/>
      <c r="M3315" s="962"/>
      <c r="N3315" s="962"/>
      <c r="O3315" s="962"/>
      <c r="P3315" s="962"/>
      <c r="Q3315" s="963"/>
      <c r="R3315" s="961"/>
      <c r="S3315" s="962"/>
      <c r="T3315" s="963"/>
      <c r="U3315" s="854"/>
      <c r="V3315" s="855"/>
      <c r="W3315" s="856"/>
      <c r="X3315" s="851"/>
      <c r="Y3315" s="853"/>
      <c r="Z3315" s="851"/>
      <c r="AA3315" s="852"/>
      <c r="AB3315" s="852"/>
      <c r="AC3315" s="853"/>
      <c r="AD3315" s="854">
        <f>U3315+AA3315</f>
        <v>0</v>
      </c>
      <c r="AE3315" s="855"/>
      <c r="AF3315" s="855"/>
      <c r="AG3315" s="856"/>
    </row>
    <row r="3316" spans="1:33" s="29" customFormat="1" ht="13.5" hidden="1" customHeight="1" x14ac:dyDescent="0.2">
      <c r="A3316" s="43"/>
      <c r="B3316" s="43"/>
      <c r="C3316" s="971"/>
      <c r="D3316" s="971"/>
      <c r="E3316" s="53"/>
      <c r="F3316" s="42"/>
      <c r="G3316" s="972">
        <v>424</v>
      </c>
      <c r="H3316" s="972"/>
      <c r="I3316" s="961" t="s">
        <v>118</v>
      </c>
      <c r="J3316" s="962"/>
      <c r="K3316" s="962"/>
      <c r="L3316" s="962"/>
      <c r="M3316" s="962"/>
      <c r="N3316" s="962"/>
      <c r="O3316" s="962"/>
      <c r="P3316" s="962"/>
      <c r="Q3316" s="963"/>
      <c r="R3316" s="961"/>
      <c r="S3316" s="962"/>
      <c r="T3316" s="963"/>
      <c r="U3316" s="854"/>
      <c r="V3316" s="855"/>
      <c r="W3316" s="856"/>
      <c r="X3316" s="851"/>
      <c r="Y3316" s="853"/>
      <c r="Z3316" s="851"/>
      <c r="AA3316" s="852"/>
      <c r="AB3316" s="852"/>
      <c r="AC3316" s="853"/>
      <c r="AD3316" s="854">
        <f>U3316+AA3316</f>
        <v>0</v>
      </c>
      <c r="AE3316" s="855"/>
      <c r="AF3316" s="855"/>
      <c r="AG3316" s="856"/>
    </row>
    <row r="3317" spans="1:33" s="29" customFormat="1" ht="13.5" hidden="1" customHeight="1" x14ac:dyDescent="0.2">
      <c r="A3317" s="43"/>
      <c r="B3317" s="43"/>
      <c r="C3317" s="971"/>
      <c r="D3317" s="971"/>
      <c r="E3317" s="53"/>
      <c r="F3317" s="42"/>
      <c r="G3317" s="1574"/>
      <c r="H3317" s="1574"/>
      <c r="I3317" s="982" t="s">
        <v>726</v>
      </c>
      <c r="J3317" s="983"/>
      <c r="K3317" s="983"/>
      <c r="L3317" s="983"/>
      <c r="M3317" s="983"/>
      <c r="N3317" s="983"/>
      <c r="O3317" s="983"/>
      <c r="P3317" s="983"/>
      <c r="Q3317" s="984"/>
      <c r="R3317" s="982"/>
      <c r="S3317" s="983"/>
      <c r="T3317" s="984"/>
      <c r="U3317" s="854"/>
      <c r="V3317" s="855"/>
      <c r="W3317" s="856"/>
      <c r="X3317" s="854"/>
      <c r="Y3317" s="856"/>
      <c r="Z3317" s="851"/>
      <c r="AA3317" s="852"/>
      <c r="AB3317" s="852"/>
      <c r="AC3317" s="853"/>
      <c r="AD3317" s="854"/>
      <c r="AE3317" s="855"/>
      <c r="AF3317" s="855"/>
      <c r="AG3317" s="856"/>
    </row>
    <row r="3318" spans="1:33" s="29" customFormat="1" ht="13.5" hidden="1" customHeight="1" x14ac:dyDescent="0.2">
      <c r="A3318" s="43"/>
      <c r="B3318" s="43"/>
      <c r="C3318" s="971"/>
      <c r="D3318" s="971"/>
      <c r="E3318" s="53"/>
      <c r="F3318" s="42"/>
      <c r="G3318" s="981" t="s">
        <v>313</v>
      </c>
      <c r="H3318" s="981"/>
      <c r="I3318" s="961" t="s">
        <v>314</v>
      </c>
      <c r="J3318" s="962"/>
      <c r="K3318" s="962"/>
      <c r="L3318" s="962"/>
      <c r="M3318" s="962"/>
      <c r="N3318" s="962"/>
      <c r="O3318" s="962"/>
      <c r="P3318" s="962"/>
      <c r="Q3318" s="963"/>
      <c r="R3318" s="961">
        <v>0</v>
      </c>
      <c r="S3318" s="962"/>
      <c r="T3318" s="963"/>
      <c r="U3318" s="854">
        <f>SUM(U3315:U3317)</f>
        <v>0</v>
      </c>
      <c r="V3318" s="855"/>
      <c r="W3318" s="856"/>
      <c r="X3318" s="851">
        <v>0</v>
      </c>
      <c r="Y3318" s="853"/>
      <c r="Z3318" s="851">
        <v>0</v>
      </c>
      <c r="AA3318" s="852"/>
      <c r="AB3318" s="852"/>
      <c r="AC3318" s="853"/>
      <c r="AD3318" s="854">
        <f>U3318+AA3318</f>
        <v>0</v>
      </c>
      <c r="AE3318" s="855"/>
      <c r="AF3318" s="855"/>
      <c r="AG3318" s="856"/>
    </row>
    <row r="3319" spans="1:33" s="29" customFormat="1" ht="13.5" hidden="1" customHeight="1" x14ac:dyDescent="0.2">
      <c r="A3319" s="43"/>
      <c r="B3319" s="43"/>
      <c r="C3319" s="971"/>
      <c r="D3319" s="971"/>
      <c r="E3319" s="53"/>
      <c r="F3319" s="42"/>
      <c r="G3319" s="979"/>
      <c r="H3319" s="979"/>
      <c r="I3319" s="958" t="s">
        <v>741</v>
      </c>
      <c r="J3319" s="959"/>
      <c r="K3319" s="959"/>
      <c r="L3319" s="959"/>
      <c r="M3319" s="959"/>
      <c r="N3319" s="959"/>
      <c r="O3319" s="959"/>
      <c r="P3319" s="959"/>
      <c r="Q3319" s="960"/>
      <c r="R3319" s="958">
        <f>R3318</f>
        <v>0</v>
      </c>
      <c r="S3319" s="959"/>
      <c r="T3319" s="960"/>
      <c r="U3319" s="860">
        <f>SUM(U3318)</f>
        <v>0</v>
      </c>
      <c r="V3319" s="861"/>
      <c r="W3319" s="862"/>
      <c r="X3319" s="1547">
        <v>0</v>
      </c>
      <c r="Y3319" s="975"/>
      <c r="Z3319" s="1547">
        <v>0</v>
      </c>
      <c r="AA3319" s="974"/>
      <c r="AB3319" s="974"/>
      <c r="AC3319" s="975"/>
      <c r="AD3319" s="860">
        <f>U3319+AA3319</f>
        <v>0</v>
      </c>
      <c r="AE3319" s="861"/>
      <c r="AF3319" s="861"/>
      <c r="AG3319" s="862"/>
    </row>
    <row r="3320" spans="1:33" s="29" customFormat="1" ht="13.5" hidden="1" customHeight="1" x14ac:dyDescent="0.2">
      <c r="A3320" s="43"/>
      <c r="B3320" s="104"/>
      <c r="C3320" s="971"/>
      <c r="D3320" s="971"/>
      <c r="E3320" s="53"/>
      <c r="F3320" s="42"/>
      <c r="G3320" s="972"/>
      <c r="H3320" s="972"/>
      <c r="I3320" s="961" t="s">
        <v>615</v>
      </c>
      <c r="J3320" s="962"/>
      <c r="K3320" s="962"/>
      <c r="L3320" s="962"/>
      <c r="M3320" s="962"/>
      <c r="N3320" s="962"/>
      <c r="O3320" s="962"/>
      <c r="P3320" s="962"/>
      <c r="Q3320" s="963"/>
      <c r="R3320" s="961"/>
      <c r="S3320" s="962"/>
      <c r="T3320" s="963"/>
      <c r="U3320" s="860"/>
      <c r="V3320" s="861"/>
      <c r="W3320" s="862"/>
      <c r="X3320" s="860"/>
      <c r="Y3320" s="862"/>
      <c r="Z3320" s="851"/>
      <c r="AA3320" s="852"/>
      <c r="AB3320" s="852"/>
      <c r="AC3320" s="853"/>
      <c r="AD3320" s="860"/>
      <c r="AE3320" s="861"/>
      <c r="AF3320" s="861"/>
      <c r="AG3320" s="862"/>
    </row>
    <row r="3321" spans="1:33" s="29" customFormat="1" ht="13.5" hidden="1" customHeight="1" x14ac:dyDescent="0.2">
      <c r="A3321" s="43"/>
      <c r="B3321" s="104"/>
      <c r="C3321" s="971"/>
      <c r="D3321" s="971"/>
      <c r="E3321" s="53"/>
      <c r="F3321" s="42"/>
      <c r="G3321" s="981" t="s">
        <v>313</v>
      </c>
      <c r="H3321" s="981"/>
      <c r="I3321" s="961" t="s">
        <v>314</v>
      </c>
      <c r="J3321" s="962"/>
      <c r="K3321" s="962"/>
      <c r="L3321" s="962"/>
      <c r="M3321" s="962"/>
      <c r="N3321" s="962"/>
      <c r="O3321" s="962"/>
      <c r="P3321" s="962"/>
      <c r="Q3321" s="963"/>
      <c r="R3321" s="961">
        <f>+R3300+R3311+R3318</f>
        <v>19578700</v>
      </c>
      <c r="S3321" s="962"/>
      <c r="T3321" s="963"/>
      <c r="U3321" s="854">
        <f>+U3300+U3311+U3318</f>
        <v>18931310.979999997</v>
      </c>
      <c r="V3321" s="855"/>
      <c r="W3321" s="856"/>
      <c r="X3321" s="851">
        <f t="shared" si="247"/>
        <v>-3.3065985994984559E-2</v>
      </c>
      <c r="Y3321" s="853"/>
      <c r="Z3321" s="851"/>
      <c r="AA3321" s="852"/>
      <c r="AB3321" s="852"/>
      <c r="AC3321" s="853"/>
      <c r="AD3321" s="854">
        <f>U3321+AA3321</f>
        <v>18931310.979999997</v>
      </c>
      <c r="AE3321" s="855"/>
      <c r="AF3321" s="855"/>
      <c r="AG3321" s="856"/>
    </row>
    <row r="3322" spans="1:33" s="29" customFormat="1" ht="13.5" hidden="1" customHeight="1" x14ac:dyDescent="0.2">
      <c r="A3322" s="43"/>
      <c r="B3322" s="104"/>
      <c r="C3322" s="971"/>
      <c r="D3322" s="971"/>
      <c r="E3322" s="53"/>
      <c r="F3322" s="42"/>
      <c r="G3322" s="981" t="s">
        <v>580</v>
      </c>
      <c r="H3322" s="981"/>
      <c r="I3322" s="961" t="s">
        <v>586</v>
      </c>
      <c r="J3322" s="962"/>
      <c r="K3322" s="962"/>
      <c r="L3322" s="962"/>
      <c r="M3322" s="962"/>
      <c r="N3322" s="962"/>
      <c r="O3322" s="962"/>
      <c r="P3322" s="962"/>
      <c r="Q3322" s="963"/>
      <c r="R3322" s="961"/>
      <c r="S3322" s="962"/>
      <c r="T3322" s="963"/>
      <c r="U3322" s="860"/>
      <c r="V3322" s="861"/>
      <c r="W3322" s="862"/>
      <c r="X3322" s="860"/>
      <c r="Y3322" s="862"/>
      <c r="Z3322" s="854">
        <f>Z3301</f>
        <v>0</v>
      </c>
      <c r="AA3322" s="855"/>
      <c r="AB3322" s="855"/>
      <c r="AC3322" s="856"/>
      <c r="AD3322" s="854">
        <f>U3322+Z3322</f>
        <v>0</v>
      </c>
      <c r="AE3322" s="855"/>
      <c r="AF3322" s="855"/>
      <c r="AG3322" s="856"/>
    </row>
    <row r="3323" spans="1:33" s="29" customFormat="1" ht="13.5" hidden="1" customHeight="1" x14ac:dyDescent="0.2">
      <c r="A3323" s="43"/>
      <c r="B3323" s="104"/>
      <c r="C3323" s="971"/>
      <c r="D3323" s="971"/>
      <c r="E3323" s="53"/>
      <c r="F3323" s="42"/>
      <c r="G3323" s="981" t="s">
        <v>581</v>
      </c>
      <c r="H3323" s="981"/>
      <c r="I3323" s="854" t="s">
        <v>582</v>
      </c>
      <c r="J3323" s="855"/>
      <c r="K3323" s="855"/>
      <c r="L3323" s="855"/>
      <c r="M3323" s="855"/>
      <c r="N3323" s="855"/>
      <c r="O3323" s="855"/>
      <c r="P3323" s="855"/>
      <c r="Q3323" s="856"/>
      <c r="R3323" s="854"/>
      <c r="S3323" s="855"/>
      <c r="T3323" s="856"/>
      <c r="U3323" s="860"/>
      <c r="V3323" s="861"/>
      <c r="W3323" s="862"/>
      <c r="X3323" s="860"/>
      <c r="Y3323" s="862"/>
      <c r="Z3323" s="854"/>
      <c r="AA3323" s="855"/>
      <c r="AB3323" s="855"/>
      <c r="AC3323" s="856"/>
      <c r="AD3323" s="854">
        <f>U3323+Z3323</f>
        <v>0</v>
      </c>
      <c r="AE3323" s="855"/>
      <c r="AF3323" s="855"/>
      <c r="AG3323" s="856"/>
    </row>
    <row r="3324" spans="1:33" s="29" customFormat="1" ht="13.5" hidden="1" customHeight="1" x14ac:dyDescent="0.2">
      <c r="A3324" s="43"/>
      <c r="B3324" s="104"/>
      <c r="C3324" s="971"/>
      <c r="D3324" s="971"/>
      <c r="E3324" s="53"/>
      <c r="F3324" s="42"/>
      <c r="G3324" s="981" t="s">
        <v>361</v>
      </c>
      <c r="H3324" s="981"/>
      <c r="I3324" s="961" t="s">
        <v>608</v>
      </c>
      <c r="J3324" s="962"/>
      <c r="K3324" s="962"/>
      <c r="L3324" s="962"/>
      <c r="M3324" s="962"/>
      <c r="N3324" s="962"/>
      <c r="O3324" s="962"/>
      <c r="P3324" s="962"/>
      <c r="Q3324" s="963"/>
      <c r="R3324" s="961"/>
      <c r="S3324" s="962"/>
      <c r="T3324" s="963"/>
      <c r="U3324" s="860"/>
      <c r="V3324" s="861"/>
      <c r="W3324" s="862"/>
      <c r="X3324" s="860"/>
      <c r="Y3324" s="862"/>
      <c r="Z3324" s="854"/>
      <c r="AA3324" s="855"/>
      <c r="AB3324" s="855"/>
      <c r="AC3324" s="856"/>
      <c r="AD3324" s="854">
        <f>U3324+Z3324</f>
        <v>0</v>
      </c>
      <c r="AE3324" s="855"/>
      <c r="AF3324" s="855"/>
      <c r="AG3324" s="856"/>
    </row>
    <row r="3325" spans="1:33" s="29" customFormat="1" ht="13.5" hidden="1" customHeight="1" x14ac:dyDescent="0.2">
      <c r="A3325" s="43"/>
      <c r="B3325" s="104"/>
      <c r="C3325" s="971"/>
      <c r="D3325" s="971"/>
      <c r="E3325" s="53"/>
      <c r="F3325" s="42"/>
      <c r="G3325" s="981" t="s">
        <v>589</v>
      </c>
      <c r="H3325" s="981"/>
      <c r="I3325" s="982" t="s">
        <v>590</v>
      </c>
      <c r="J3325" s="983"/>
      <c r="K3325" s="983"/>
      <c r="L3325" s="983"/>
      <c r="M3325" s="983"/>
      <c r="N3325" s="983"/>
      <c r="O3325" s="983"/>
      <c r="P3325" s="983"/>
      <c r="Q3325" s="984"/>
      <c r="R3325" s="982"/>
      <c r="S3325" s="983"/>
      <c r="T3325" s="984"/>
      <c r="U3325" s="860"/>
      <c r="V3325" s="861"/>
      <c r="W3325" s="862"/>
      <c r="X3325" s="860"/>
      <c r="Y3325" s="862"/>
      <c r="Z3325" s="854"/>
      <c r="AA3325" s="855"/>
      <c r="AB3325" s="855"/>
      <c r="AC3325" s="856"/>
      <c r="AD3325" s="854">
        <f>U3325+Z3325</f>
        <v>0</v>
      </c>
      <c r="AE3325" s="855"/>
      <c r="AF3325" s="855"/>
      <c r="AG3325" s="856"/>
    </row>
    <row r="3326" spans="1:33" s="29" customFormat="1" ht="13.5" hidden="1" customHeight="1" x14ac:dyDescent="0.2">
      <c r="A3326" s="43"/>
      <c r="B3326" s="104"/>
      <c r="C3326" s="971"/>
      <c r="D3326" s="971"/>
      <c r="E3326" s="53"/>
      <c r="F3326" s="42"/>
      <c r="G3326" s="972"/>
      <c r="H3326" s="972"/>
      <c r="I3326" s="958" t="s">
        <v>702</v>
      </c>
      <c r="J3326" s="959"/>
      <c r="K3326" s="959"/>
      <c r="L3326" s="959"/>
      <c r="M3326" s="959"/>
      <c r="N3326" s="959"/>
      <c r="O3326" s="959"/>
      <c r="P3326" s="959"/>
      <c r="Q3326" s="960"/>
      <c r="R3326" s="958">
        <f>R3321</f>
        <v>19578700</v>
      </c>
      <c r="S3326" s="959"/>
      <c r="T3326" s="960"/>
      <c r="U3326" s="860">
        <f>SUM(U3321:U3322)</f>
        <v>18931310.979999997</v>
      </c>
      <c r="V3326" s="861"/>
      <c r="W3326" s="862"/>
      <c r="X3326" s="1547">
        <f t="shared" si="247"/>
        <v>-3.3065985994984559E-2</v>
      </c>
      <c r="Y3326" s="975"/>
      <c r="Z3326" s="860">
        <f>SUM(AA3322:AD3325)</f>
        <v>0</v>
      </c>
      <c r="AA3326" s="861"/>
      <c r="AB3326" s="861"/>
      <c r="AC3326" s="862"/>
      <c r="AD3326" s="860">
        <f>U3326+Z3326</f>
        <v>18931310.979999997</v>
      </c>
      <c r="AE3326" s="861"/>
      <c r="AF3326" s="861"/>
      <c r="AG3326" s="862"/>
    </row>
    <row r="3327" spans="1:33" s="29" customFormat="1" ht="13.5" hidden="1" customHeight="1" x14ac:dyDescent="0.2">
      <c r="A3327" s="43"/>
      <c r="B3327" s="104"/>
      <c r="C3327" s="971"/>
      <c r="D3327" s="971"/>
      <c r="E3327" s="53"/>
      <c r="F3327" s="42"/>
      <c r="G3327" s="972"/>
      <c r="H3327" s="972"/>
      <c r="I3327" s="961" t="s">
        <v>701</v>
      </c>
      <c r="J3327" s="962"/>
      <c r="K3327" s="962"/>
      <c r="L3327" s="962"/>
      <c r="M3327" s="962"/>
      <c r="N3327" s="962"/>
      <c r="O3327" s="962"/>
      <c r="P3327" s="962"/>
      <c r="Q3327" s="963"/>
      <c r="R3327" s="961"/>
      <c r="S3327" s="962"/>
      <c r="T3327" s="963"/>
      <c r="U3327" s="854"/>
      <c r="V3327" s="855"/>
      <c r="W3327" s="856"/>
      <c r="X3327" s="854"/>
      <c r="Y3327" s="856"/>
      <c r="Z3327" s="851"/>
      <c r="AA3327" s="852"/>
      <c r="AB3327" s="852"/>
      <c r="AC3327" s="853"/>
      <c r="AD3327" s="854"/>
      <c r="AE3327" s="855"/>
      <c r="AF3327" s="855"/>
      <c r="AG3327" s="856"/>
    </row>
    <row r="3328" spans="1:33" s="29" customFormat="1" ht="13.5" hidden="1" customHeight="1" x14ac:dyDescent="0.2">
      <c r="A3328" s="43"/>
      <c r="B3328" s="104"/>
      <c r="C3328" s="971"/>
      <c r="D3328" s="971"/>
      <c r="E3328" s="53"/>
      <c r="F3328" s="42"/>
      <c r="G3328" s="981" t="s">
        <v>313</v>
      </c>
      <c r="H3328" s="981"/>
      <c r="I3328" s="961" t="s">
        <v>314</v>
      </c>
      <c r="J3328" s="962"/>
      <c r="K3328" s="962"/>
      <c r="L3328" s="962"/>
      <c r="M3328" s="962"/>
      <c r="N3328" s="962"/>
      <c r="O3328" s="962"/>
      <c r="P3328" s="962"/>
      <c r="Q3328" s="963"/>
      <c r="R3328" s="961">
        <f>R3321</f>
        <v>19578700</v>
      </c>
      <c r="S3328" s="962"/>
      <c r="T3328" s="963"/>
      <c r="U3328" s="854">
        <f>U3321</f>
        <v>18931310.979999997</v>
      </c>
      <c r="V3328" s="855"/>
      <c r="W3328" s="856"/>
      <c r="X3328" s="851">
        <f t="shared" si="247"/>
        <v>-3.3065985994984559E-2</v>
      </c>
      <c r="Y3328" s="853"/>
      <c r="Z3328" s="851"/>
      <c r="AA3328" s="852"/>
      <c r="AB3328" s="852"/>
      <c r="AC3328" s="853"/>
      <c r="AD3328" s="854">
        <f>U3328+AA3328</f>
        <v>18931310.979999997</v>
      </c>
      <c r="AE3328" s="855"/>
      <c r="AF3328" s="855"/>
      <c r="AG3328" s="856"/>
    </row>
    <row r="3329" spans="1:33" s="29" customFormat="1" ht="13.5" hidden="1" customHeight="1" x14ac:dyDescent="0.2">
      <c r="A3329" s="43"/>
      <c r="B3329" s="104"/>
      <c r="C3329" s="971"/>
      <c r="D3329" s="971"/>
      <c r="E3329" s="53"/>
      <c r="F3329" s="42"/>
      <c r="G3329" s="981" t="s">
        <v>580</v>
      </c>
      <c r="H3329" s="981"/>
      <c r="I3329" s="961" t="s">
        <v>586</v>
      </c>
      <c r="J3329" s="962"/>
      <c r="K3329" s="962"/>
      <c r="L3329" s="962"/>
      <c r="M3329" s="962"/>
      <c r="N3329" s="962"/>
      <c r="O3329" s="962"/>
      <c r="P3329" s="962"/>
      <c r="Q3329" s="963"/>
      <c r="R3329" s="961"/>
      <c r="S3329" s="962"/>
      <c r="T3329" s="963"/>
      <c r="U3329" s="854"/>
      <c r="V3329" s="855"/>
      <c r="W3329" s="856"/>
      <c r="X3329" s="854"/>
      <c r="Y3329" s="856"/>
      <c r="Z3329" s="854">
        <f>Z3322</f>
        <v>0</v>
      </c>
      <c r="AA3329" s="855"/>
      <c r="AB3329" s="855"/>
      <c r="AC3329" s="856"/>
      <c r="AD3329" s="854">
        <f>U3329+Z3329</f>
        <v>0</v>
      </c>
      <c r="AE3329" s="855"/>
      <c r="AF3329" s="855"/>
      <c r="AG3329" s="856"/>
    </row>
    <row r="3330" spans="1:33" s="29" customFormat="1" ht="13.5" hidden="1" customHeight="1" x14ac:dyDescent="0.2">
      <c r="A3330" s="43"/>
      <c r="B3330" s="104"/>
      <c r="C3330" s="971"/>
      <c r="D3330" s="971"/>
      <c r="E3330" s="53"/>
      <c r="F3330" s="42"/>
      <c r="G3330" s="981" t="s">
        <v>581</v>
      </c>
      <c r="H3330" s="981"/>
      <c r="I3330" s="854" t="s">
        <v>582</v>
      </c>
      <c r="J3330" s="855"/>
      <c r="K3330" s="855"/>
      <c r="L3330" s="855"/>
      <c r="M3330" s="855"/>
      <c r="N3330" s="855"/>
      <c r="O3330" s="855"/>
      <c r="P3330" s="855"/>
      <c r="Q3330" s="856"/>
      <c r="R3330" s="854"/>
      <c r="S3330" s="855"/>
      <c r="T3330" s="856"/>
      <c r="U3330" s="860"/>
      <c r="V3330" s="861"/>
      <c r="W3330" s="862"/>
      <c r="X3330" s="860"/>
      <c r="Y3330" s="862"/>
      <c r="Z3330" s="854"/>
      <c r="AA3330" s="855"/>
      <c r="AB3330" s="855"/>
      <c r="AC3330" s="856"/>
      <c r="AD3330" s="854">
        <f>U3330+Z3330</f>
        <v>0</v>
      </c>
      <c r="AE3330" s="855"/>
      <c r="AF3330" s="855"/>
      <c r="AG3330" s="856"/>
    </row>
    <row r="3331" spans="1:33" s="29" customFormat="1" ht="13.5" hidden="1" customHeight="1" x14ac:dyDescent="0.2">
      <c r="A3331" s="43"/>
      <c r="B3331" s="104"/>
      <c r="C3331" s="971"/>
      <c r="D3331" s="971"/>
      <c r="E3331" s="53"/>
      <c r="F3331" s="42"/>
      <c r="G3331" s="981" t="s">
        <v>361</v>
      </c>
      <c r="H3331" s="981"/>
      <c r="I3331" s="961" t="s">
        <v>608</v>
      </c>
      <c r="J3331" s="962"/>
      <c r="K3331" s="962"/>
      <c r="L3331" s="962"/>
      <c r="M3331" s="962"/>
      <c r="N3331" s="962"/>
      <c r="O3331" s="962"/>
      <c r="P3331" s="962"/>
      <c r="Q3331" s="963"/>
      <c r="R3331" s="961"/>
      <c r="S3331" s="962"/>
      <c r="T3331" s="963"/>
      <c r="U3331" s="860"/>
      <c r="V3331" s="861"/>
      <c r="W3331" s="862"/>
      <c r="X3331" s="860"/>
      <c r="Y3331" s="862"/>
      <c r="Z3331" s="854">
        <f>Z3324</f>
        <v>0</v>
      </c>
      <c r="AA3331" s="855"/>
      <c r="AB3331" s="855"/>
      <c r="AC3331" s="856"/>
      <c r="AD3331" s="854">
        <f>U3331+Z3331</f>
        <v>0</v>
      </c>
      <c r="AE3331" s="855"/>
      <c r="AF3331" s="855"/>
      <c r="AG3331" s="856"/>
    </row>
    <row r="3332" spans="1:33" s="29" customFormat="1" ht="13.5" hidden="1" customHeight="1" x14ac:dyDescent="0.2">
      <c r="A3332" s="43"/>
      <c r="B3332" s="104"/>
      <c r="C3332" s="971"/>
      <c r="D3332" s="971"/>
      <c r="E3332" s="53"/>
      <c r="F3332" s="42"/>
      <c r="G3332" s="981" t="s">
        <v>589</v>
      </c>
      <c r="H3332" s="981"/>
      <c r="I3332" s="982" t="s">
        <v>590</v>
      </c>
      <c r="J3332" s="983"/>
      <c r="K3332" s="983"/>
      <c r="L3332" s="983"/>
      <c r="M3332" s="983"/>
      <c r="N3332" s="983"/>
      <c r="O3332" s="983"/>
      <c r="P3332" s="983"/>
      <c r="Q3332" s="984"/>
      <c r="R3332" s="982"/>
      <c r="S3332" s="983"/>
      <c r="T3332" s="984"/>
      <c r="U3332" s="860"/>
      <c r="V3332" s="861"/>
      <c r="W3332" s="862"/>
      <c r="X3332" s="860"/>
      <c r="Y3332" s="862"/>
      <c r="Z3332" s="854">
        <f>Z3325</f>
        <v>0</v>
      </c>
      <c r="AA3332" s="855"/>
      <c r="AB3332" s="855"/>
      <c r="AC3332" s="856"/>
      <c r="AD3332" s="854">
        <f>U3332+Z3332</f>
        <v>0</v>
      </c>
      <c r="AE3332" s="855"/>
      <c r="AF3332" s="855"/>
      <c r="AG3332" s="856"/>
    </row>
    <row r="3333" spans="1:33" s="29" customFormat="1" ht="13.5" hidden="1" customHeight="1" x14ac:dyDescent="0.2">
      <c r="A3333" s="43"/>
      <c r="B3333" s="104"/>
      <c r="C3333" s="971"/>
      <c r="D3333" s="971"/>
      <c r="E3333" s="53"/>
      <c r="F3333" s="42"/>
      <c r="G3333" s="972"/>
      <c r="H3333" s="972"/>
      <c r="I3333" s="958" t="s">
        <v>702</v>
      </c>
      <c r="J3333" s="959"/>
      <c r="K3333" s="959"/>
      <c r="L3333" s="959"/>
      <c r="M3333" s="959"/>
      <c r="N3333" s="959"/>
      <c r="O3333" s="959"/>
      <c r="P3333" s="959"/>
      <c r="Q3333" s="960"/>
      <c r="R3333" s="958">
        <f>R3328</f>
        <v>19578700</v>
      </c>
      <c r="S3333" s="959"/>
      <c r="T3333" s="960"/>
      <c r="U3333" s="860">
        <f>U3328</f>
        <v>18931310.979999997</v>
      </c>
      <c r="V3333" s="861"/>
      <c r="W3333" s="862"/>
      <c r="X3333" s="1547">
        <f t="shared" si="247"/>
        <v>-3.3065985994984559E-2</v>
      </c>
      <c r="Y3333" s="975"/>
      <c r="Z3333" s="860">
        <f>SUM(AA3329:AD3332)</f>
        <v>0</v>
      </c>
      <c r="AA3333" s="861"/>
      <c r="AB3333" s="861"/>
      <c r="AC3333" s="862"/>
      <c r="AD3333" s="860">
        <f>U3333+Z3333</f>
        <v>18931310.979999997</v>
      </c>
      <c r="AE3333" s="861"/>
      <c r="AF3333" s="861"/>
      <c r="AG3333" s="862"/>
    </row>
    <row r="3334" spans="1:33" s="29" customFormat="1" ht="13.5" hidden="1" customHeight="1" x14ac:dyDescent="0.2">
      <c r="A3334" s="43"/>
      <c r="B3334" s="104"/>
      <c r="C3334" s="971"/>
      <c r="D3334" s="971"/>
      <c r="E3334" s="53"/>
      <c r="F3334" s="42"/>
      <c r="G3334" s="972"/>
      <c r="H3334" s="972"/>
      <c r="I3334" s="958"/>
      <c r="J3334" s="959"/>
      <c r="K3334" s="959"/>
      <c r="L3334" s="959"/>
      <c r="M3334" s="959"/>
      <c r="N3334" s="959"/>
      <c r="O3334" s="959"/>
      <c r="P3334" s="959"/>
      <c r="Q3334" s="960"/>
      <c r="R3334" s="958"/>
      <c r="S3334" s="959"/>
      <c r="T3334" s="960"/>
      <c r="U3334" s="854"/>
      <c r="V3334" s="855"/>
      <c r="W3334" s="856"/>
      <c r="X3334" s="854"/>
      <c r="Y3334" s="856"/>
      <c r="Z3334" s="851"/>
      <c r="AA3334" s="852"/>
      <c r="AB3334" s="852"/>
      <c r="AC3334" s="853"/>
      <c r="AD3334" s="854"/>
      <c r="AE3334" s="855"/>
      <c r="AF3334" s="855"/>
      <c r="AG3334" s="856"/>
    </row>
    <row r="3335" spans="1:33" s="29" customFormat="1" ht="13.5" hidden="1" customHeight="1" x14ac:dyDescent="0.2">
      <c r="A3335" s="43"/>
      <c r="B3335" s="77" t="s">
        <v>616</v>
      </c>
      <c r="C3335" s="1548"/>
      <c r="D3335" s="1548"/>
      <c r="E3335" s="78"/>
      <c r="F3335" s="79"/>
      <c r="G3335" s="1549"/>
      <c r="H3335" s="1549"/>
      <c r="I3335" s="1550" t="s">
        <v>617</v>
      </c>
      <c r="J3335" s="1551"/>
      <c r="K3335" s="1551"/>
      <c r="L3335" s="1551"/>
      <c r="M3335" s="1551"/>
      <c r="N3335" s="1551"/>
      <c r="O3335" s="1551"/>
      <c r="P3335" s="1551"/>
      <c r="Q3335" s="1552"/>
      <c r="R3335" s="1550"/>
      <c r="S3335" s="1551"/>
      <c r="T3335" s="1552"/>
      <c r="U3335" s="857"/>
      <c r="V3335" s="858"/>
      <c r="W3335" s="859"/>
      <c r="X3335" s="857"/>
      <c r="Y3335" s="859"/>
      <c r="Z3335" s="1575"/>
      <c r="AA3335" s="1576"/>
      <c r="AB3335" s="1576"/>
      <c r="AC3335" s="1577"/>
      <c r="AD3335" s="857"/>
      <c r="AE3335" s="858"/>
      <c r="AF3335" s="858"/>
      <c r="AG3335" s="859"/>
    </row>
    <row r="3336" spans="1:33" s="29" customFormat="1" ht="13.5" hidden="1" customHeight="1" x14ac:dyDescent="0.2">
      <c r="A3336" s="43"/>
      <c r="B3336" s="81"/>
      <c r="C3336" s="1597" t="s">
        <v>510</v>
      </c>
      <c r="D3336" s="1597"/>
      <c r="E3336" s="82"/>
      <c r="F3336" s="83"/>
      <c r="G3336" s="1598"/>
      <c r="H3336" s="1598"/>
      <c r="I3336" s="1610" t="s">
        <v>511</v>
      </c>
      <c r="J3336" s="1611"/>
      <c r="K3336" s="1611"/>
      <c r="L3336" s="1611"/>
      <c r="M3336" s="1611"/>
      <c r="N3336" s="1611"/>
      <c r="O3336" s="1611"/>
      <c r="P3336" s="1611"/>
      <c r="Q3336" s="1612"/>
      <c r="R3336" s="1610"/>
      <c r="S3336" s="1611"/>
      <c r="T3336" s="1612"/>
      <c r="U3336" s="1606"/>
      <c r="V3336" s="1601"/>
      <c r="W3336" s="1602"/>
      <c r="X3336" s="1606"/>
      <c r="Y3336" s="1602"/>
      <c r="Z3336" s="1603"/>
      <c r="AA3336" s="1604"/>
      <c r="AB3336" s="1604"/>
      <c r="AC3336" s="1605"/>
      <c r="AD3336" s="1606"/>
      <c r="AE3336" s="1601"/>
      <c r="AF3336" s="1601"/>
      <c r="AG3336" s="1602"/>
    </row>
    <row r="3337" spans="1:33" s="29" customFormat="1" ht="20.25" hidden="1" customHeight="1" x14ac:dyDescent="0.2">
      <c r="A3337" s="43"/>
      <c r="B3337" s="85"/>
      <c r="C3337" s="1565" t="s">
        <v>604</v>
      </c>
      <c r="D3337" s="1565"/>
      <c r="E3337" s="86"/>
      <c r="F3337" s="42"/>
      <c r="G3337" s="1566"/>
      <c r="H3337" s="1566"/>
      <c r="I3337" s="958" t="s">
        <v>605</v>
      </c>
      <c r="J3337" s="959"/>
      <c r="K3337" s="959"/>
      <c r="L3337" s="959"/>
      <c r="M3337" s="959"/>
      <c r="N3337" s="959"/>
      <c r="O3337" s="959"/>
      <c r="P3337" s="959"/>
      <c r="Q3337" s="960"/>
      <c r="R3337" s="958"/>
      <c r="S3337" s="959"/>
      <c r="T3337" s="960"/>
      <c r="U3337" s="854"/>
      <c r="V3337" s="855"/>
      <c r="W3337" s="856"/>
      <c r="X3337" s="854"/>
      <c r="Y3337" s="856"/>
      <c r="Z3337" s="851"/>
      <c r="AA3337" s="852"/>
      <c r="AB3337" s="852"/>
      <c r="AC3337" s="853"/>
      <c r="AD3337" s="854"/>
      <c r="AE3337" s="855"/>
      <c r="AF3337" s="855"/>
      <c r="AG3337" s="856"/>
    </row>
    <row r="3338" spans="1:33" s="29" customFormat="1" ht="13.5" hidden="1" customHeight="1" x14ac:dyDescent="0.2">
      <c r="A3338" s="43"/>
      <c r="B3338" s="85"/>
      <c r="C3338" s="1578"/>
      <c r="D3338" s="1578"/>
      <c r="E3338" s="53">
        <v>820</v>
      </c>
      <c r="F3338" s="42"/>
      <c r="G3338" s="972"/>
      <c r="H3338" s="972"/>
      <c r="I3338" s="961" t="s">
        <v>601</v>
      </c>
      <c r="J3338" s="962"/>
      <c r="K3338" s="962"/>
      <c r="L3338" s="962"/>
      <c r="M3338" s="962"/>
      <c r="N3338" s="962"/>
      <c r="O3338" s="962"/>
      <c r="P3338" s="962"/>
      <c r="Q3338" s="963"/>
      <c r="R3338" s="961"/>
      <c r="S3338" s="962"/>
      <c r="T3338" s="963"/>
      <c r="U3338" s="854"/>
      <c r="V3338" s="855"/>
      <c r="W3338" s="856"/>
      <c r="X3338" s="854"/>
      <c r="Y3338" s="856"/>
      <c r="Z3338" s="851"/>
      <c r="AA3338" s="852"/>
      <c r="AB3338" s="852"/>
      <c r="AC3338" s="853"/>
      <c r="AD3338" s="854"/>
      <c r="AE3338" s="855"/>
      <c r="AF3338" s="855"/>
      <c r="AG3338" s="856"/>
    </row>
    <row r="3339" spans="1:33" s="29" customFormat="1" ht="13.5" hidden="1" customHeight="1" x14ac:dyDescent="0.2">
      <c r="A3339" s="43"/>
      <c r="B3339" s="104"/>
      <c r="C3339" s="971"/>
      <c r="D3339" s="971"/>
      <c r="E3339" s="53"/>
      <c r="F3339" s="42"/>
      <c r="G3339" s="972">
        <v>411</v>
      </c>
      <c r="H3339" s="972"/>
      <c r="I3339" s="961" t="s">
        <v>108</v>
      </c>
      <c r="J3339" s="962"/>
      <c r="K3339" s="962"/>
      <c r="L3339" s="962"/>
      <c r="M3339" s="962"/>
      <c r="N3339" s="962"/>
      <c r="O3339" s="962"/>
      <c r="P3339" s="962"/>
      <c r="Q3339" s="963"/>
      <c r="R3339" s="1657">
        <v>1700300</v>
      </c>
      <c r="S3339" s="1658"/>
      <c r="T3339" s="1659"/>
      <c r="U3339" s="1657">
        <v>1657859.36</v>
      </c>
      <c r="V3339" s="1658"/>
      <c r="W3339" s="1659"/>
      <c r="X3339" s="851">
        <f t="shared" si="247"/>
        <v>-2.496067752749509E-2</v>
      </c>
      <c r="Y3339" s="853"/>
      <c r="Z3339" s="851"/>
      <c r="AA3339" s="852"/>
      <c r="AB3339" s="852"/>
      <c r="AC3339" s="853"/>
      <c r="AD3339" s="854">
        <f>U3339+AA3339</f>
        <v>1657859.36</v>
      </c>
      <c r="AE3339" s="855"/>
      <c r="AF3339" s="855"/>
      <c r="AG3339" s="856"/>
    </row>
    <row r="3340" spans="1:33" s="29" customFormat="1" ht="13.5" hidden="1" customHeight="1" x14ac:dyDescent="0.2">
      <c r="A3340" s="43"/>
      <c r="B3340" s="104"/>
      <c r="C3340" s="971"/>
      <c r="D3340" s="971"/>
      <c r="E3340" s="53"/>
      <c r="F3340" s="42"/>
      <c r="G3340" s="972">
        <v>412</v>
      </c>
      <c r="H3340" s="972"/>
      <c r="I3340" s="961" t="s">
        <v>109</v>
      </c>
      <c r="J3340" s="962"/>
      <c r="K3340" s="962"/>
      <c r="L3340" s="962"/>
      <c r="M3340" s="962"/>
      <c r="N3340" s="962"/>
      <c r="O3340" s="962"/>
      <c r="P3340" s="962"/>
      <c r="Q3340" s="963"/>
      <c r="R3340" s="1657">
        <v>257600</v>
      </c>
      <c r="S3340" s="1658"/>
      <c r="T3340" s="1659"/>
      <c r="U3340" s="1657">
        <v>251165.67</v>
      </c>
      <c r="V3340" s="1658"/>
      <c r="W3340" s="1659"/>
      <c r="X3340" s="851">
        <f t="shared" si="247"/>
        <v>-2.4977989130434697E-2</v>
      </c>
      <c r="Y3340" s="853"/>
      <c r="Z3340" s="851"/>
      <c r="AA3340" s="852"/>
      <c r="AB3340" s="852"/>
      <c r="AC3340" s="853"/>
      <c r="AD3340" s="854">
        <f>U3340+AA3340</f>
        <v>251165.67</v>
      </c>
      <c r="AE3340" s="855"/>
      <c r="AF3340" s="855"/>
      <c r="AG3340" s="856"/>
    </row>
    <row r="3341" spans="1:33" s="29" customFormat="1" ht="13.5" hidden="1" customHeight="1" x14ac:dyDescent="0.2">
      <c r="A3341" s="43"/>
      <c r="B3341" s="104"/>
      <c r="C3341" s="971"/>
      <c r="D3341" s="971"/>
      <c r="E3341" s="53"/>
      <c r="F3341" s="42"/>
      <c r="G3341" s="972">
        <v>421</v>
      </c>
      <c r="H3341" s="972"/>
      <c r="I3341" s="961" t="s">
        <v>115</v>
      </c>
      <c r="J3341" s="962"/>
      <c r="K3341" s="962"/>
      <c r="L3341" s="962"/>
      <c r="M3341" s="962"/>
      <c r="N3341" s="962"/>
      <c r="O3341" s="962"/>
      <c r="P3341" s="962"/>
      <c r="Q3341" s="963"/>
      <c r="R3341" s="1657">
        <v>3074000</v>
      </c>
      <c r="S3341" s="1658"/>
      <c r="T3341" s="1659"/>
      <c r="U3341" s="1657">
        <v>2507594.7599999998</v>
      </c>
      <c r="V3341" s="1658"/>
      <c r="W3341" s="1659"/>
      <c r="X3341" s="851">
        <f t="shared" si="247"/>
        <v>-0.18425674690956417</v>
      </c>
      <c r="Y3341" s="853"/>
      <c r="Z3341" s="854"/>
      <c r="AA3341" s="855"/>
      <c r="AB3341" s="855"/>
      <c r="AC3341" s="856"/>
      <c r="AD3341" s="854">
        <f t="shared" ref="AD3341:AD3348" si="248">U3341+Z3341</f>
        <v>2507594.7599999998</v>
      </c>
      <c r="AE3341" s="855"/>
      <c r="AF3341" s="855"/>
      <c r="AG3341" s="856"/>
    </row>
    <row r="3342" spans="1:33" s="29" customFormat="1" ht="13.5" hidden="1" customHeight="1" x14ac:dyDescent="0.2">
      <c r="A3342" s="43"/>
      <c r="B3342" s="104"/>
      <c r="C3342" s="971"/>
      <c r="D3342" s="971"/>
      <c r="E3342" s="53"/>
      <c r="F3342" s="42"/>
      <c r="G3342" s="972">
        <v>422</v>
      </c>
      <c r="H3342" s="972"/>
      <c r="I3342" s="961" t="s">
        <v>116</v>
      </c>
      <c r="J3342" s="962"/>
      <c r="K3342" s="962"/>
      <c r="L3342" s="962"/>
      <c r="M3342" s="962"/>
      <c r="N3342" s="962"/>
      <c r="O3342" s="962"/>
      <c r="P3342" s="962"/>
      <c r="Q3342" s="963"/>
      <c r="R3342" s="1657">
        <v>103000</v>
      </c>
      <c r="S3342" s="1658"/>
      <c r="T3342" s="1659"/>
      <c r="U3342" s="1657">
        <v>60900</v>
      </c>
      <c r="V3342" s="1658"/>
      <c r="W3342" s="1659"/>
      <c r="X3342" s="851">
        <f t="shared" si="247"/>
        <v>-0.40873786407766988</v>
      </c>
      <c r="Y3342" s="853"/>
      <c r="Z3342" s="854"/>
      <c r="AA3342" s="855"/>
      <c r="AB3342" s="855"/>
      <c r="AC3342" s="856"/>
      <c r="AD3342" s="854">
        <f t="shared" si="248"/>
        <v>60900</v>
      </c>
      <c r="AE3342" s="855"/>
      <c r="AF3342" s="855"/>
      <c r="AG3342" s="856"/>
    </row>
    <row r="3343" spans="1:33" s="29" customFormat="1" ht="13.5" hidden="1" customHeight="1" x14ac:dyDescent="0.2">
      <c r="A3343" s="43"/>
      <c r="B3343" s="104"/>
      <c r="C3343" s="971"/>
      <c r="D3343" s="971"/>
      <c r="E3343" s="53"/>
      <c r="F3343" s="42"/>
      <c r="G3343" s="972">
        <v>423</v>
      </c>
      <c r="H3343" s="972"/>
      <c r="I3343" s="961" t="s">
        <v>117</v>
      </c>
      <c r="J3343" s="962"/>
      <c r="K3343" s="962"/>
      <c r="L3343" s="962"/>
      <c r="M3343" s="962"/>
      <c r="N3343" s="962"/>
      <c r="O3343" s="962"/>
      <c r="P3343" s="962"/>
      <c r="Q3343" s="963"/>
      <c r="R3343" s="1657">
        <v>1086000</v>
      </c>
      <c r="S3343" s="1658"/>
      <c r="T3343" s="1659"/>
      <c r="U3343" s="1657">
        <v>636128.38</v>
      </c>
      <c r="V3343" s="1658"/>
      <c r="W3343" s="1659"/>
      <c r="X3343" s="851">
        <f t="shared" si="247"/>
        <v>-0.41424642725598526</v>
      </c>
      <c r="Y3343" s="853"/>
      <c r="Z3343" s="854"/>
      <c r="AA3343" s="855"/>
      <c r="AB3343" s="855"/>
      <c r="AC3343" s="856"/>
      <c r="AD3343" s="854">
        <f t="shared" si="248"/>
        <v>636128.38</v>
      </c>
      <c r="AE3343" s="855"/>
      <c r="AF3343" s="855"/>
      <c r="AG3343" s="856"/>
    </row>
    <row r="3344" spans="1:33" s="29" customFormat="1" ht="13.5" hidden="1" customHeight="1" x14ac:dyDescent="0.2">
      <c r="A3344" s="43"/>
      <c r="B3344" s="104"/>
      <c r="C3344" s="971"/>
      <c r="D3344" s="971"/>
      <c r="E3344" s="53"/>
      <c r="F3344" s="42"/>
      <c r="G3344" s="972">
        <v>424</v>
      </c>
      <c r="H3344" s="972"/>
      <c r="I3344" s="961" t="s">
        <v>118</v>
      </c>
      <c r="J3344" s="962"/>
      <c r="K3344" s="962"/>
      <c r="L3344" s="962"/>
      <c r="M3344" s="962"/>
      <c r="N3344" s="962"/>
      <c r="O3344" s="962"/>
      <c r="P3344" s="962"/>
      <c r="Q3344" s="963"/>
      <c r="R3344" s="1657">
        <v>1300000</v>
      </c>
      <c r="S3344" s="1658"/>
      <c r="T3344" s="1659"/>
      <c r="U3344" s="1657">
        <v>1295456.05</v>
      </c>
      <c r="V3344" s="1658"/>
      <c r="W3344" s="1659"/>
      <c r="X3344" s="851">
        <f t="shared" si="247"/>
        <v>-3.4953461538461683E-3</v>
      </c>
      <c r="Y3344" s="853"/>
      <c r="Z3344" s="854"/>
      <c r="AA3344" s="855"/>
      <c r="AB3344" s="855"/>
      <c r="AC3344" s="856"/>
      <c r="AD3344" s="854">
        <f t="shared" si="248"/>
        <v>1295456.05</v>
      </c>
      <c r="AE3344" s="855"/>
      <c r="AF3344" s="855"/>
      <c r="AG3344" s="856"/>
    </row>
    <row r="3345" spans="1:33" s="29" customFormat="1" ht="13.5" hidden="1" customHeight="1" x14ac:dyDescent="0.2">
      <c r="A3345" s="43"/>
      <c r="B3345" s="104"/>
      <c r="C3345" s="971"/>
      <c r="D3345" s="971"/>
      <c r="E3345" s="53"/>
      <c r="F3345" s="42"/>
      <c r="G3345" s="972">
        <v>425</v>
      </c>
      <c r="H3345" s="972"/>
      <c r="I3345" s="961" t="s">
        <v>119</v>
      </c>
      <c r="J3345" s="962"/>
      <c r="K3345" s="962"/>
      <c r="L3345" s="962"/>
      <c r="M3345" s="962"/>
      <c r="N3345" s="962"/>
      <c r="O3345" s="962"/>
      <c r="P3345" s="962"/>
      <c r="Q3345" s="963"/>
      <c r="R3345" s="1657">
        <v>381000</v>
      </c>
      <c r="S3345" s="1658"/>
      <c r="T3345" s="1659"/>
      <c r="U3345" s="1657">
        <v>308235.86</v>
      </c>
      <c r="V3345" s="1658"/>
      <c r="W3345" s="1659"/>
      <c r="X3345" s="851">
        <f t="shared" si="247"/>
        <v>-0.19098199475065625</v>
      </c>
      <c r="Y3345" s="853"/>
      <c r="Z3345" s="854"/>
      <c r="AA3345" s="855"/>
      <c r="AB3345" s="855"/>
      <c r="AC3345" s="856"/>
      <c r="AD3345" s="854">
        <f t="shared" si="248"/>
        <v>308235.86</v>
      </c>
      <c r="AE3345" s="855"/>
      <c r="AF3345" s="855"/>
      <c r="AG3345" s="856"/>
    </row>
    <row r="3346" spans="1:33" s="29" customFormat="1" ht="13.5" hidden="1" customHeight="1" x14ac:dyDescent="0.2">
      <c r="A3346" s="43"/>
      <c r="B3346" s="104"/>
      <c r="C3346" s="971"/>
      <c r="D3346" s="971"/>
      <c r="E3346" s="53"/>
      <c r="F3346" s="42"/>
      <c r="G3346" s="972">
        <v>426</v>
      </c>
      <c r="H3346" s="972"/>
      <c r="I3346" s="961" t="s">
        <v>120</v>
      </c>
      <c r="J3346" s="962"/>
      <c r="K3346" s="962"/>
      <c r="L3346" s="962"/>
      <c r="M3346" s="962"/>
      <c r="N3346" s="962"/>
      <c r="O3346" s="962"/>
      <c r="P3346" s="962"/>
      <c r="Q3346" s="963"/>
      <c r="R3346" s="1657">
        <v>102000</v>
      </c>
      <c r="S3346" s="1658"/>
      <c r="T3346" s="1659"/>
      <c r="U3346" s="1657">
        <v>53035.53</v>
      </c>
      <c r="V3346" s="1658"/>
      <c r="W3346" s="1659"/>
      <c r="X3346" s="851">
        <f t="shared" si="247"/>
        <v>-0.48004382352941177</v>
      </c>
      <c r="Y3346" s="853"/>
      <c r="Z3346" s="854"/>
      <c r="AA3346" s="855"/>
      <c r="AB3346" s="855"/>
      <c r="AC3346" s="856"/>
      <c r="AD3346" s="854">
        <f t="shared" si="248"/>
        <v>53035.53</v>
      </c>
      <c r="AE3346" s="855"/>
      <c r="AF3346" s="855"/>
      <c r="AG3346" s="856"/>
    </row>
    <row r="3347" spans="1:33" s="29" customFormat="1" ht="13.5" hidden="1" customHeight="1" x14ac:dyDescent="0.2">
      <c r="A3347" s="43"/>
      <c r="B3347" s="104"/>
      <c r="C3347" s="971"/>
      <c r="D3347" s="971"/>
      <c r="E3347" s="53"/>
      <c r="F3347" s="42"/>
      <c r="G3347" s="972">
        <v>482</v>
      </c>
      <c r="H3347" s="972"/>
      <c r="I3347" s="961" t="s">
        <v>131</v>
      </c>
      <c r="J3347" s="962"/>
      <c r="K3347" s="962"/>
      <c r="L3347" s="962"/>
      <c r="M3347" s="962"/>
      <c r="N3347" s="962"/>
      <c r="O3347" s="962"/>
      <c r="P3347" s="962"/>
      <c r="Q3347" s="963"/>
      <c r="R3347" s="1657">
        <v>50000</v>
      </c>
      <c r="S3347" s="1658"/>
      <c r="T3347" s="1659"/>
      <c r="U3347" s="1657">
        <v>0</v>
      </c>
      <c r="V3347" s="1658"/>
      <c r="W3347" s="1659"/>
      <c r="X3347" s="851">
        <f t="shared" si="247"/>
        <v>-1</v>
      </c>
      <c r="Y3347" s="853"/>
      <c r="Z3347" s="854"/>
      <c r="AA3347" s="855"/>
      <c r="AB3347" s="855"/>
      <c r="AC3347" s="856"/>
      <c r="AD3347" s="854">
        <f t="shared" si="248"/>
        <v>0</v>
      </c>
      <c r="AE3347" s="855"/>
      <c r="AF3347" s="855"/>
      <c r="AG3347" s="856"/>
    </row>
    <row r="3348" spans="1:33" s="29" customFormat="1" ht="13.5" hidden="1" customHeight="1" x14ac:dyDescent="0.2">
      <c r="A3348" s="43"/>
      <c r="B3348" s="104"/>
      <c r="C3348" s="971"/>
      <c r="D3348" s="971"/>
      <c r="E3348" s="53"/>
      <c r="F3348" s="42"/>
      <c r="G3348" s="972">
        <v>512</v>
      </c>
      <c r="H3348" s="972"/>
      <c r="I3348" s="1594" t="s">
        <v>139</v>
      </c>
      <c r="J3348" s="1595"/>
      <c r="K3348" s="1595"/>
      <c r="L3348" s="1595"/>
      <c r="M3348" s="1595"/>
      <c r="N3348" s="1595"/>
      <c r="O3348" s="1595"/>
      <c r="P3348" s="1595"/>
      <c r="Q3348" s="1596"/>
      <c r="R3348" s="1657">
        <v>451000</v>
      </c>
      <c r="S3348" s="1658"/>
      <c r="T3348" s="1659"/>
      <c r="U3348" s="1657">
        <v>93357</v>
      </c>
      <c r="V3348" s="1658"/>
      <c r="W3348" s="1659"/>
      <c r="X3348" s="851">
        <f t="shared" si="247"/>
        <v>-0.79300000000000004</v>
      </c>
      <c r="Y3348" s="853"/>
      <c r="Z3348" s="854"/>
      <c r="AA3348" s="855"/>
      <c r="AB3348" s="855"/>
      <c r="AC3348" s="856"/>
      <c r="AD3348" s="854">
        <f t="shared" si="248"/>
        <v>93357</v>
      </c>
      <c r="AE3348" s="855"/>
      <c r="AF3348" s="855"/>
      <c r="AG3348" s="856"/>
    </row>
    <row r="3349" spans="1:33" s="29" customFormat="1" ht="13.5" hidden="1" customHeight="1" x14ac:dyDescent="0.2">
      <c r="A3349" s="43"/>
      <c r="B3349" s="104"/>
      <c r="C3349" s="971"/>
      <c r="D3349" s="971"/>
      <c r="E3349" s="53"/>
      <c r="F3349" s="42"/>
      <c r="G3349" s="972"/>
      <c r="H3349" s="972"/>
      <c r="I3349" s="961" t="s">
        <v>610</v>
      </c>
      <c r="J3349" s="962"/>
      <c r="K3349" s="962"/>
      <c r="L3349" s="962"/>
      <c r="M3349" s="962"/>
      <c r="N3349" s="962"/>
      <c r="O3349" s="962"/>
      <c r="P3349" s="962"/>
      <c r="Q3349" s="963"/>
      <c r="R3349" s="1657"/>
      <c r="S3349" s="1658"/>
      <c r="T3349" s="1659"/>
      <c r="U3349" s="1657"/>
      <c r="V3349" s="1658"/>
      <c r="W3349" s="1659"/>
      <c r="X3349" s="854"/>
      <c r="Y3349" s="856"/>
      <c r="Z3349" s="851"/>
      <c r="AA3349" s="852"/>
      <c r="AB3349" s="852"/>
      <c r="AC3349" s="853"/>
      <c r="AD3349" s="854"/>
      <c r="AE3349" s="855"/>
      <c r="AF3349" s="855"/>
      <c r="AG3349" s="856"/>
    </row>
    <row r="3350" spans="1:33" s="29" customFormat="1" ht="13.5" hidden="1" customHeight="1" x14ac:dyDescent="0.2">
      <c r="A3350" s="43"/>
      <c r="B3350" s="104"/>
      <c r="C3350" s="971"/>
      <c r="D3350" s="971"/>
      <c r="E3350" s="53"/>
      <c r="F3350" s="42"/>
      <c r="G3350" s="981" t="s">
        <v>313</v>
      </c>
      <c r="H3350" s="981"/>
      <c r="I3350" s="961" t="s">
        <v>314</v>
      </c>
      <c r="J3350" s="962"/>
      <c r="K3350" s="962"/>
      <c r="L3350" s="962"/>
      <c r="M3350" s="962"/>
      <c r="N3350" s="962"/>
      <c r="O3350" s="962"/>
      <c r="P3350" s="962"/>
      <c r="Q3350" s="963"/>
      <c r="R3350" s="1657">
        <f>SUM(R3339:R3349)</f>
        <v>8504900</v>
      </c>
      <c r="S3350" s="1658"/>
      <c r="T3350" s="1659"/>
      <c r="U3350" s="1657">
        <f>SUM(U3339:U3349)</f>
        <v>6863732.6100000003</v>
      </c>
      <c r="V3350" s="1658"/>
      <c r="W3350" s="1659"/>
      <c r="X3350" s="851">
        <f t="shared" si="247"/>
        <v>-0.19296727651118761</v>
      </c>
      <c r="Y3350" s="853"/>
      <c r="Z3350" s="851"/>
      <c r="AA3350" s="852"/>
      <c r="AB3350" s="852"/>
      <c r="AC3350" s="853"/>
      <c r="AD3350" s="854">
        <f>U3350+AA3350</f>
        <v>6863732.6100000003</v>
      </c>
      <c r="AE3350" s="855"/>
      <c r="AF3350" s="855"/>
      <c r="AG3350" s="856"/>
    </row>
    <row r="3351" spans="1:33" s="29" customFormat="1" ht="13.5" hidden="1" customHeight="1" x14ac:dyDescent="0.2">
      <c r="A3351" s="43"/>
      <c r="B3351" s="104"/>
      <c r="C3351" s="971"/>
      <c r="D3351" s="971"/>
      <c r="E3351" s="53"/>
      <c r="F3351" s="42"/>
      <c r="G3351" s="981" t="s">
        <v>580</v>
      </c>
      <c r="H3351" s="981"/>
      <c r="I3351" s="961" t="s">
        <v>607</v>
      </c>
      <c r="J3351" s="962"/>
      <c r="K3351" s="962"/>
      <c r="L3351" s="962"/>
      <c r="M3351" s="962"/>
      <c r="N3351" s="962"/>
      <c r="O3351" s="962"/>
      <c r="P3351" s="962"/>
      <c r="Q3351" s="963"/>
      <c r="R3351" s="1687"/>
      <c r="S3351" s="1688"/>
      <c r="T3351" s="1689"/>
      <c r="U3351" s="1657"/>
      <c r="V3351" s="1658"/>
      <c r="W3351" s="1659"/>
      <c r="X3351" s="854"/>
      <c r="Y3351" s="856"/>
      <c r="Z3351" s="854"/>
      <c r="AA3351" s="855"/>
      <c r="AB3351" s="855"/>
      <c r="AC3351" s="856"/>
      <c r="AD3351" s="854">
        <f>U3351+Z3351</f>
        <v>0</v>
      </c>
      <c r="AE3351" s="855"/>
      <c r="AF3351" s="855"/>
      <c r="AG3351" s="856"/>
    </row>
    <row r="3352" spans="1:33" s="29" customFormat="1" ht="13.5" hidden="1" customHeight="1" x14ac:dyDescent="0.2">
      <c r="A3352" s="43"/>
      <c r="B3352" s="43"/>
      <c r="C3352" s="971"/>
      <c r="D3352" s="971"/>
      <c r="E3352" s="53"/>
      <c r="F3352" s="42"/>
      <c r="G3352" s="981" t="s">
        <v>581</v>
      </c>
      <c r="H3352" s="981"/>
      <c r="I3352" s="854" t="s">
        <v>582</v>
      </c>
      <c r="J3352" s="855"/>
      <c r="K3352" s="855"/>
      <c r="L3352" s="855"/>
      <c r="M3352" s="855"/>
      <c r="N3352" s="855"/>
      <c r="O3352" s="855"/>
      <c r="P3352" s="855"/>
      <c r="Q3352" s="856"/>
      <c r="R3352" s="1657"/>
      <c r="S3352" s="1658"/>
      <c r="T3352" s="1659"/>
      <c r="U3352" s="1660"/>
      <c r="V3352" s="1661"/>
      <c r="W3352" s="1662"/>
      <c r="X3352" s="860"/>
      <c r="Y3352" s="862"/>
      <c r="Z3352" s="854"/>
      <c r="AA3352" s="855"/>
      <c r="AB3352" s="855"/>
      <c r="AC3352" s="856"/>
      <c r="AD3352" s="854">
        <f>U3352+Z3352</f>
        <v>0</v>
      </c>
      <c r="AE3352" s="855"/>
      <c r="AF3352" s="855"/>
      <c r="AG3352" s="856"/>
    </row>
    <row r="3353" spans="1:33" s="29" customFormat="1" ht="13.5" hidden="1" customHeight="1" x14ac:dyDescent="0.2">
      <c r="A3353" s="43"/>
      <c r="B3353" s="43"/>
      <c r="C3353" s="971"/>
      <c r="D3353" s="971"/>
      <c r="E3353" s="53"/>
      <c r="F3353" s="42"/>
      <c r="G3353" s="981" t="s">
        <v>361</v>
      </c>
      <c r="H3353" s="981"/>
      <c r="I3353" s="854" t="s">
        <v>608</v>
      </c>
      <c r="J3353" s="855"/>
      <c r="K3353" s="855"/>
      <c r="L3353" s="855"/>
      <c r="M3353" s="855"/>
      <c r="N3353" s="855"/>
      <c r="O3353" s="855"/>
      <c r="P3353" s="855"/>
      <c r="Q3353" s="856"/>
      <c r="R3353" s="1657"/>
      <c r="S3353" s="1658"/>
      <c r="T3353" s="1659"/>
      <c r="U3353" s="1657"/>
      <c r="V3353" s="1658"/>
      <c r="W3353" s="1659"/>
      <c r="X3353" s="854"/>
      <c r="Y3353" s="856"/>
      <c r="Z3353" s="854"/>
      <c r="AA3353" s="855"/>
      <c r="AB3353" s="855"/>
      <c r="AC3353" s="856"/>
      <c r="AD3353" s="854">
        <f>U3353+Z3353</f>
        <v>0</v>
      </c>
      <c r="AE3353" s="855"/>
      <c r="AF3353" s="855"/>
      <c r="AG3353" s="856"/>
    </row>
    <row r="3354" spans="1:33" s="29" customFormat="1" ht="13.5" hidden="1" customHeight="1" x14ac:dyDescent="0.2">
      <c r="A3354" s="43"/>
      <c r="B3354" s="43"/>
      <c r="C3354" s="979"/>
      <c r="D3354" s="979"/>
      <c r="E3354" s="53"/>
      <c r="F3354" s="42"/>
      <c r="G3354" s="981" t="s">
        <v>589</v>
      </c>
      <c r="H3354" s="981"/>
      <c r="I3354" s="982" t="s">
        <v>590</v>
      </c>
      <c r="J3354" s="983"/>
      <c r="K3354" s="983"/>
      <c r="L3354" s="983"/>
      <c r="M3354" s="983"/>
      <c r="N3354" s="983"/>
      <c r="O3354" s="983"/>
      <c r="P3354" s="983"/>
      <c r="Q3354" s="984"/>
      <c r="R3354" s="1690"/>
      <c r="S3354" s="1691"/>
      <c r="T3354" s="1692"/>
      <c r="U3354" s="1657"/>
      <c r="V3354" s="1658"/>
      <c r="W3354" s="1659"/>
      <c r="X3354" s="854"/>
      <c r="Y3354" s="856"/>
      <c r="Z3354" s="854"/>
      <c r="AA3354" s="855"/>
      <c r="AB3354" s="855"/>
      <c r="AC3354" s="856"/>
      <c r="AD3354" s="854">
        <f>U3354+Z3354</f>
        <v>0</v>
      </c>
      <c r="AE3354" s="855"/>
      <c r="AF3354" s="855"/>
      <c r="AG3354" s="856"/>
    </row>
    <row r="3355" spans="1:33" s="29" customFormat="1" ht="13.5" hidden="1" customHeight="1" x14ac:dyDescent="0.2">
      <c r="A3355" s="43"/>
      <c r="B3355" s="43"/>
      <c r="C3355" s="979"/>
      <c r="D3355" s="979"/>
      <c r="E3355" s="53"/>
      <c r="F3355" s="42"/>
      <c r="G3355" s="979"/>
      <c r="H3355" s="979"/>
      <c r="I3355" s="958" t="s">
        <v>611</v>
      </c>
      <c r="J3355" s="959"/>
      <c r="K3355" s="959"/>
      <c r="L3355" s="959"/>
      <c r="M3355" s="959"/>
      <c r="N3355" s="959"/>
      <c r="O3355" s="959"/>
      <c r="P3355" s="959"/>
      <c r="Q3355" s="960"/>
      <c r="R3355" s="1668">
        <f>R3350</f>
        <v>8504900</v>
      </c>
      <c r="S3355" s="1669"/>
      <c r="T3355" s="1670"/>
      <c r="U3355" s="1660">
        <f>SUM(U3350:U3353)</f>
        <v>6863732.6100000003</v>
      </c>
      <c r="V3355" s="1661"/>
      <c r="W3355" s="1662"/>
      <c r="X3355" s="1547">
        <f t="shared" si="247"/>
        <v>-0.19296727651118761</v>
      </c>
      <c r="Y3355" s="975"/>
      <c r="Z3355" s="860">
        <f>SUM(Z3351:AC3354)</f>
        <v>0</v>
      </c>
      <c r="AA3355" s="861"/>
      <c r="AB3355" s="861"/>
      <c r="AC3355" s="862"/>
      <c r="AD3355" s="860">
        <f>U3355+Z3355</f>
        <v>6863732.6100000003</v>
      </c>
      <c r="AE3355" s="861"/>
      <c r="AF3355" s="861"/>
      <c r="AG3355" s="862"/>
    </row>
    <row r="3356" spans="1:33" s="29" customFormat="1" ht="13.5" hidden="1" customHeight="1" x14ac:dyDescent="0.2">
      <c r="A3356" s="43"/>
      <c r="B3356" s="43"/>
      <c r="C3356" s="971"/>
      <c r="D3356" s="971"/>
      <c r="E3356" s="53"/>
      <c r="F3356" s="42"/>
      <c r="G3356" s="972"/>
      <c r="H3356" s="972"/>
      <c r="I3356" s="961" t="s">
        <v>703</v>
      </c>
      <c r="J3356" s="962"/>
      <c r="K3356" s="962"/>
      <c r="L3356" s="962"/>
      <c r="M3356" s="962"/>
      <c r="N3356" s="962"/>
      <c r="O3356" s="962"/>
      <c r="P3356" s="962"/>
      <c r="Q3356" s="963"/>
      <c r="R3356" s="1687"/>
      <c r="S3356" s="1688"/>
      <c r="T3356" s="1689"/>
      <c r="U3356" s="1657"/>
      <c r="V3356" s="1658"/>
      <c r="W3356" s="1659"/>
      <c r="X3356" s="854"/>
      <c r="Y3356" s="856"/>
      <c r="Z3356" s="851"/>
      <c r="AA3356" s="852"/>
      <c r="AB3356" s="852"/>
      <c r="AC3356" s="853"/>
      <c r="AD3356" s="854"/>
      <c r="AE3356" s="855"/>
      <c r="AF3356" s="855"/>
      <c r="AG3356" s="856"/>
    </row>
    <row r="3357" spans="1:33" s="29" customFormat="1" ht="13.5" hidden="1" customHeight="1" x14ac:dyDescent="0.2">
      <c r="A3357" s="43"/>
      <c r="B3357" s="43"/>
      <c r="C3357" s="971"/>
      <c r="D3357" s="971"/>
      <c r="E3357" s="53"/>
      <c r="F3357" s="42"/>
      <c r="G3357" s="981" t="s">
        <v>313</v>
      </c>
      <c r="H3357" s="981"/>
      <c r="I3357" s="961" t="s">
        <v>314</v>
      </c>
      <c r="J3357" s="962"/>
      <c r="K3357" s="962"/>
      <c r="L3357" s="962"/>
      <c r="M3357" s="962"/>
      <c r="N3357" s="962"/>
      <c r="O3357" s="962"/>
      <c r="P3357" s="962"/>
      <c r="Q3357" s="963"/>
      <c r="R3357" s="1687">
        <f>R3350</f>
        <v>8504900</v>
      </c>
      <c r="S3357" s="1688"/>
      <c r="T3357" s="1689"/>
      <c r="U3357" s="1657">
        <f>U3350</f>
        <v>6863732.6100000003</v>
      </c>
      <c r="V3357" s="1658"/>
      <c r="W3357" s="1659"/>
      <c r="X3357" s="851">
        <f t="shared" si="247"/>
        <v>-0.19296727651118761</v>
      </c>
      <c r="Y3357" s="853"/>
      <c r="Z3357" s="851"/>
      <c r="AA3357" s="852"/>
      <c r="AB3357" s="852"/>
      <c r="AC3357" s="853"/>
      <c r="AD3357" s="854">
        <f>U3357+AA3357</f>
        <v>6863732.6100000003</v>
      </c>
      <c r="AE3357" s="855"/>
      <c r="AF3357" s="855"/>
      <c r="AG3357" s="856"/>
    </row>
    <row r="3358" spans="1:33" s="29" customFormat="1" ht="13.5" hidden="1" customHeight="1" x14ac:dyDescent="0.2">
      <c r="A3358" s="43"/>
      <c r="B3358" s="43"/>
      <c r="C3358" s="971"/>
      <c r="D3358" s="971"/>
      <c r="E3358" s="53"/>
      <c r="F3358" s="42"/>
      <c r="G3358" s="981" t="s">
        <v>580</v>
      </c>
      <c r="H3358" s="981"/>
      <c r="I3358" s="961" t="s">
        <v>592</v>
      </c>
      <c r="J3358" s="962"/>
      <c r="K3358" s="962"/>
      <c r="L3358" s="962"/>
      <c r="M3358" s="962"/>
      <c r="N3358" s="962"/>
      <c r="O3358" s="962"/>
      <c r="P3358" s="962"/>
      <c r="Q3358" s="963"/>
      <c r="R3358" s="1687"/>
      <c r="S3358" s="1688"/>
      <c r="T3358" s="1689"/>
      <c r="U3358" s="1657"/>
      <c r="V3358" s="1658"/>
      <c r="W3358" s="1659"/>
      <c r="X3358" s="854"/>
      <c r="Y3358" s="856"/>
      <c r="Z3358" s="854">
        <f>+Z3351</f>
        <v>0</v>
      </c>
      <c r="AA3358" s="855"/>
      <c r="AB3358" s="855"/>
      <c r="AC3358" s="856"/>
      <c r="AD3358" s="854">
        <f>U3358+Z3358</f>
        <v>0</v>
      </c>
      <c r="AE3358" s="855"/>
      <c r="AF3358" s="855"/>
      <c r="AG3358" s="856"/>
    </row>
    <row r="3359" spans="1:33" s="29" customFormat="1" ht="13.5" hidden="1" customHeight="1" x14ac:dyDescent="0.2">
      <c r="A3359" s="43"/>
      <c r="B3359" s="43"/>
      <c r="C3359" s="971"/>
      <c r="D3359" s="971"/>
      <c r="E3359" s="53"/>
      <c r="F3359" s="42"/>
      <c r="G3359" s="981" t="s">
        <v>581</v>
      </c>
      <c r="H3359" s="981"/>
      <c r="I3359" s="854" t="s">
        <v>582</v>
      </c>
      <c r="J3359" s="855"/>
      <c r="K3359" s="855"/>
      <c r="L3359" s="855"/>
      <c r="M3359" s="855"/>
      <c r="N3359" s="855"/>
      <c r="O3359" s="855"/>
      <c r="P3359" s="855"/>
      <c r="Q3359" s="856"/>
      <c r="R3359" s="1657"/>
      <c r="S3359" s="1658"/>
      <c r="T3359" s="1659"/>
      <c r="U3359" s="1660"/>
      <c r="V3359" s="1661"/>
      <c r="W3359" s="1662"/>
      <c r="X3359" s="860"/>
      <c r="Y3359" s="862"/>
      <c r="Z3359" s="854">
        <f>Z3352</f>
        <v>0</v>
      </c>
      <c r="AA3359" s="855"/>
      <c r="AB3359" s="855"/>
      <c r="AC3359" s="856"/>
      <c r="AD3359" s="854">
        <f>U3359+Z3359</f>
        <v>0</v>
      </c>
      <c r="AE3359" s="855"/>
      <c r="AF3359" s="855"/>
      <c r="AG3359" s="856"/>
    </row>
    <row r="3360" spans="1:33" s="29" customFormat="1" ht="13.5" hidden="1" customHeight="1" x14ac:dyDescent="0.2">
      <c r="A3360" s="43"/>
      <c r="B3360" s="43"/>
      <c r="C3360" s="971"/>
      <c r="D3360" s="971"/>
      <c r="E3360" s="53"/>
      <c r="F3360" s="42"/>
      <c r="G3360" s="981" t="s">
        <v>361</v>
      </c>
      <c r="H3360" s="981"/>
      <c r="I3360" s="961" t="s">
        <v>608</v>
      </c>
      <c r="J3360" s="962"/>
      <c r="K3360" s="962"/>
      <c r="L3360" s="962"/>
      <c r="M3360" s="962"/>
      <c r="N3360" s="962"/>
      <c r="O3360" s="962"/>
      <c r="P3360" s="962"/>
      <c r="Q3360" s="963"/>
      <c r="R3360" s="1687"/>
      <c r="S3360" s="1688"/>
      <c r="T3360" s="1689"/>
      <c r="U3360" s="1657"/>
      <c r="V3360" s="1658"/>
      <c r="W3360" s="1659"/>
      <c r="X3360" s="854"/>
      <c r="Y3360" s="856"/>
      <c r="Z3360" s="854">
        <f>+Z3353</f>
        <v>0</v>
      </c>
      <c r="AA3360" s="855"/>
      <c r="AB3360" s="855"/>
      <c r="AC3360" s="856"/>
      <c r="AD3360" s="854">
        <f>U3360+Z3360</f>
        <v>0</v>
      </c>
      <c r="AE3360" s="855"/>
      <c r="AF3360" s="855"/>
      <c r="AG3360" s="856"/>
    </row>
    <row r="3361" spans="1:33" s="29" customFormat="1" ht="13.5" hidden="1" customHeight="1" x14ac:dyDescent="0.2">
      <c r="A3361" s="43"/>
      <c r="B3361" s="43"/>
      <c r="C3361" s="971"/>
      <c r="D3361" s="971"/>
      <c r="E3361" s="53"/>
      <c r="F3361" s="42"/>
      <c r="G3361" s="981" t="s">
        <v>589</v>
      </c>
      <c r="H3361" s="981"/>
      <c r="I3361" s="982" t="s">
        <v>590</v>
      </c>
      <c r="J3361" s="983"/>
      <c r="K3361" s="983"/>
      <c r="L3361" s="983"/>
      <c r="M3361" s="983"/>
      <c r="N3361" s="983"/>
      <c r="O3361" s="983"/>
      <c r="P3361" s="983"/>
      <c r="Q3361" s="984"/>
      <c r="R3361" s="1690"/>
      <c r="S3361" s="1691"/>
      <c r="T3361" s="1692"/>
      <c r="U3361" s="1657"/>
      <c r="V3361" s="1658"/>
      <c r="W3361" s="1659"/>
      <c r="X3361" s="854"/>
      <c r="Y3361" s="856"/>
      <c r="Z3361" s="854">
        <f>+Z3354</f>
        <v>0</v>
      </c>
      <c r="AA3361" s="855"/>
      <c r="AB3361" s="855"/>
      <c r="AC3361" s="856"/>
      <c r="AD3361" s="854">
        <f>U3361+Z3361</f>
        <v>0</v>
      </c>
      <c r="AE3361" s="855"/>
      <c r="AF3361" s="855"/>
      <c r="AG3361" s="856"/>
    </row>
    <row r="3362" spans="1:33" s="29" customFormat="1" ht="13.5" hidden="1" customHeight="1" x14ac:dyDescent="0.2">
      <c r="A3362" s="43"/>
      <c r="B3362" s="43"/>
      <c r="C3362" s="971"/>
      <c r="D3362" s="971"/>
      <c r="E3362" s="53"/>
      <c r="F3362" s="42"/>
      <c r="G3362" s="1574"/>
      <c r="H3362" s="1574"/>
      <c r="I3362" s="958" t="s">
        <v>704</v>
      </c>
      <c r="J3362" s="959"/>
      <c r="K3362" s="959"/>
      <c r="L3362" s="959"/>
      <c r="M3362" s="959"/>
      <c r="N3362" s="959"/>
      <c r="O3362" s="959"/>
      <c r="P3362" s="959"/>
      <c r="Q3362" s="960"/>
      <c r="R3362" s="1668">
        <f>R3357</f>
        <v>8504900</v>
      </c>
      <c r="S3362" s="1669"/>
      <c r="T3362" s="1670"/>
      <c r="U3362" s="1660">
        <f>SUM(U3357:U3360)</f>
        <v>6863732.6100000003</v>
      </c>
      <c r="V3362" s="1661"/>
      <c r="W3362" s="1662"/>
      <c r="X3362" s="1547">
        <f t="shared" si="247"/>
        <v>-0.19296727651118761</v>
      </c>
      <c r="Y3362" s="975"/>
      <c r="Z3362" s="860">
        <f>SUM(Z3358:AC3361)</f>
        <v>0</v>
      </c>
      <c r="AA3362" s="861"/>
      <c r="AB3362" s="861"/>
      <c r="AC3362" s="862"/>
      <c r="AD3362" s="860">
        <f>U3362+Z3362</f>
        <v>6863732.6100000003</v>
      </c>
      <c r="AE3362" s="861"/>
      <c r="AF3362" s="861"/>
      <c r="AG3362" s="862"/>
    </row>
    <row r="3363" spans="1:33" s="29" customFormat="1" ht="13.5" hidden="1" customHeight="1" x14ac:dyDescent="0.2">
      <c r="A3363" s="43"/>
      <c r="B3363" s="43"/>
      <c r="C3363" s="971"/>
      <c r="D3363" s="971"/>
      <c r="E3363" s="53"/>
      <c r="F3363" s="42"/>
      <c r="G3363" s="1574"/>
      <c r="H3363" s="1574"/>
      <c r="I3363" s="961" t="s">
        <v>697</v>
      </c>
      <c r="J3363" s="962"/>
      <c r="K3363" s="962"/>
      <c r="L3363" s="962"/>
      <c r="M3363" s="962"/>
      <c r="N3363" s="962"/>
      <c r="O3363" s="962"/>
      <c r="P3363" s="962"/>
      <c r="Q3363" s="963"/>
      <c r="R3363" s="1687"/>
      <c r="S3363" s="1688"/>
      <c r="T3363" s="1689"/>
      <c r="U3363" s="1657"/>
      <c r="V3363" s="1658"/>
      <c r="W3363" s="1659"/>
      <c r="X3363" s="854"/>
      <c r="Y3363" s="856"/>
      <c r="Z3363" s="851"/>
      <c r="AA3363" s="852"/>
      <c r="AB3363" s="852"/>
      <c r="AC3363" s="853"/>
      <c r="AD3363" s="854"/>
      <c r="AE3363" s="855"/>
      <c r="AF3363" s="855"/>
      <c r="AG3363" s="856"/>
    </row>
    <row r="3364" spans="1:33" s="29" customFormat="1" ht="13.5" hidden="1" customHeight="1" x14ac:dyDescent="0.2">
      <c r="A3364" s="43"/>
      <c r="B3364" s="43"/>
      <c r="C3364" s="971"/>
      <c r="D3364" s="971"/>
      <c r="E3364" s="53"/>
      <c r="F3364" s="42"/>
      <c r="G3364" s="981" t="s">
        <v>313</v>
      </c>
      <c r="H3364" s="981"/>
      <c r="I3364" s="961" t="s">
        <v>314</v>
      </c>
      <c r="J3364" s="962"/>
      <c r="K3364" s="962"/>
      <c r="L3364" s="962"/>
      <c r="M3364" s="962"/>
      <c r="N3364" s="962"/>
      <c r="O3364" s="962"/>
      <c r="P3364" s="962"/>
      <c r="Q3364" s="963"/>
      <c r="R3364" s="1687">
        <f>+R3265+R3321+R3357</f>
        <v>57551800</v>
      </c>
      <c r="S3364" s="1688"/>
      <c r="T3364" s="1689"/>
      <c r="U3364" s="1657">
        <f>+U3265+U3321+U3357</f>
        <v>54697785.549999997</v>
      </c>
      <c r="V3364" s="1658"/>
      <c r="W3364" s="1659"/>
      <c r="X3364" s="851">
        <f t="shared" si="247"/>
        <v>-4.9590359467471146E-2</v>
      </c>
      <c r="Y3364" s="853"/>
      <c r="Z3364" s="851"/>
      <c r="AA3364" s="852"/>
      <c r="AB3364" s="852"/>
      <c r="AC3364" s="853"/>
      <c r="AD3364" s="854">
        <f>U3364+AA3364</f>
        <v>54697785.549999997</v>
      </c>
      <c r="AE3364" s="855"/>
      <c r="AF3364" s="855"/>
      <c r="AG3364" s="856"/>
    </row>
    <row r="3365" spans="1:33" s="29" customFormat="1" ht="13.5" hidden="1" customHeight="1" x14ac:dyDescent="0.2">
      <c r="A3365" s="43"/>
      <c r="B3365" s="43"/>
      <c r="C3365" s="971"/>
      <c r="D3365" s="971"/>
      <c r="E3365" s="53"/>
      <c r="F3365" s="42"/>
      <c r="G3365" s="981" t="s">
        <v>580</v>
      </c>
      <c r="H3365" s="981"/>
      <c r="I3365" s="961" t="s">
        <v>592</v>
      </c>
      <c r="J3365" s="962"/>
      <c r="K3365" s="962"/>
      <c r="L3365" s="962"/>
      <c r="M3365" s="962"/>
      <c r="N3365" s="962"/>
      <c r="O3365" s="962"/>
      <c r="P3365" s="962"/>
      <c r="Q3365" s="963"/>
      <c r="R3365" s="1687"/>
      <c r="S3365" s="1688"/>
      <c r="T3365" s="1689"/>
      <c r="U3365" s="1657"/>
      <c r="V3365" s="1658"/>
      <c r="W3365" s="1659"/>
      <c r="X3365" s="854"/>
      <c r="Y3365" s="856"/>
      <c r="Z3365" s="854">
        <f>Z3358+Z3266+Z3329</f>
        <v>0</v>
      </c>
      <c r="AA3365" s="855"/>
      <c r="AB3365" s="855"/>
      <c r="AC3365" s="855"/>
      <c r="AD3365" s="855">
        <f t="shared" ref="AD3365:AD3370" si="249">U3365+Z3365</f>
        <v>0</v>
      </c>
      <c r="AE3365" s="855"/>
      <c r="AF3365" s="855"/>
      <c r="AG3365" s="856"/>
    </row>
    <row r="3366" spans="1:33" s="29" customFormat="1" ht="13.5" hidden="1" customHeight="1" x14ac:dyDescent="0.2">
      <c r="A3366" s="43"/>
      <c r="B3366" s="43"/>
      <c r="C3366" s="971"/>
      <c r="D3366" s="971"/>
      <c r="E3366" s="53"/>
      <c r="F3366" s="42"/>
      <c r="G3366" s="981" t="s">
        <v>709</v>
      </c>
      <c r="H3366" s="981"/>
      <c r="I3366" s="961" t="s">
        <v>710</v>
      </c>
      <c r="J3366" s="962"/>
      <c r="K3366" s="962"/>
      <c r="L3366" s="962"/>
      <c r="M3366" s="962"/>
      <c r="N3366" s="962"/>
      <c r="O3366" s="962"/>
      <c r="P3366" s="962"/>
      <c r="Q3366" s="962"/>
      <c r="R3366" s="1688"/>
      <c r="S3366" s="1688"/>
      <c r="T3366" s="1689"/>
      <c r="U3366" s="1657"/>
      <c r="V3366" s="1658"/>
      <c r="W3366" s="1659"/>
      <c r="X3366" s="854"/>
      <c r="Y3366" s="856"/>
      <c r="Z3366" s="854">
        <f>Z3267</f>
        <v>0</v>
      </c>
      <c r="AA3366" s="855"/>
      <c r="AB3366" s="855"/>
      <c r="AC3366" s="856"/>
      <c r="AD3366" s="854">
        <f t="shared" si="249"/>
        <v>0</v>
      </c>
      <c r="AE3366" s="855"/>
      <c r="AF3366" s="855"/>
      <c r="AG3366" s="856"/>
    </row>
    <row r="3367" spans="1:33" s="29" customFormat="1" ht="13.5" hidden="1" customHeight="1" x14ac:dyDescent="0.2">
      <c r="A3367" s="43"/>
      <c r="B3367" s="43"/>
      <c r="C3367" s="971"/>
      <c r="D3367" s="971"/>
      <c r="E3367" s="53"/>
      <c r="F3367" s="42"/>
      <c r="G3367" s="981" t="s">
        <v>581</v>
      </c>
      <c r="H3367" s="981"/>
      <c r="I3367" s="854" t="s">
        <v>582</v>
      </c>
      <c r="J3367" s="855"/>
      <c r="K3367" s="855"/>
      <c r="L3367" s="855"/>
      <c r="M3367" s="855"/>
      <c r="N3367" s="855"/>
      <c r="O3367" s="855"/>
      <c r="P3367" s="855"/>
      <c r="Q3367" s="856"/>
      <c r="R3367" s="1657"/>
      <c r="S3367" s="1658"/>
      <c r="T3367" s="1659"/>
      <c r="U3367" s="1657"/>
      <c r="V3367" s="1658"/>
      <c r="W3367" s="1659"/>
      <c r="X3367" s="854"/>
      <c r="Y3367" s="856"/>
      <c r="Z3367" s="854">
        <f>Z3359+Z3330+Z3268</f>
        <v>0</v>
      </c>
      <c r="AA3367" s="855"/>
      <c r="AB3367" s="855"/>
      <c r="AC3367" s="856"/>
      <c r="AD3367" s="854">
        <f t="shared" si="249"/>
        <v>0</v>
      </c>
      <c r="AE3367" s="855"/>
      <c r="AF3367" s="855"/>
      <c r="AG3367" s="856"/>
    </row>
    <row r="3368" spans="1:33" s="29" customFormat="1" ht="13.5" hidden="1" customHeight="1" x14ac:dyDescent="0.2">
      <c r="A3368" s="104"/>
      <c r="B3368" s="104"/>
      <c r="C3368" s="971"/>
      <c r="D3368" s="971"/>
      <c r="E3368" s="53"/>
      <c r="F3368" s="42"/>
      <c r="G3368" s="981" t="s">
        <v>361</v>
      </c>
      <c r="H3368" s="981"/>
      <c r="I3368" s="854" t="s">
        <v>588</v>
      </c>
      <c r="J3368" s="855"/>
      <c r="K3368" s="855"/>
      <c r="L3368" s="855"/>
      <c r="M3368" s="855"/>
      <c r="N3368" s="855"/>
      <c r="O3368" s="855"/>
      <c r="P3368" s="855"/>
      <c r="Q3368" s="856"/>
      <c r="R3368" s="1657"/>
      <c r="S3368" s="1658"/>
      <c r="T3368" s="1659"/>
      <c r="U3368" s="1657"/>
      <c r="V3368" s="1658"/>
      <c r="W3368" s="1659"/>
      <c r="X3368" s="854"/>
      <c r="Y3368" s="856"/>
      <c r="Z3368" s="854">
        <f>Z3360+Z3331+Z3269</f>
        <v>0</v>
      </c>
      <c r="AA3368" s="855"/>
      <c r="AB3368" s="855"/>
      <c r="AC3368" s="856"/>
      <c r="AD3368" s="854">
        <f t="shared" si="249"/>
        <v>0</v>
      </c>
      <c r="AE3368" s="855"/>
      <c r="AF3368" s="855"/>
      <c r="AG3368" s="856"/>
    </row>
    <row r="3369" spans="1:33" s="29" customFormat="1" ht="13.5" hidden="1" customHeight="1" x14ac:dyDescent="0.2">
      <c r="A3369" s="104"/>
      <c r="B3369" s="104"/>
      <c r="C3369" s="971"/>
      <c r="D3369" s="971"/>
      <c r="E3369" s="53"/>
      <c r="F3369" s="42"/>
      <c r="G3369" s="981" t="s">
        <v>589</v>
      </c>
      <c r="H3369" s="981"/>
      <c r="I3369" s="982" t="s">
        <v>590</v>
      </c>
      <c r="J3369" s="983"/>
      <c r="K3369" s="983"/>
      <c r="L3369" s="983"/>
      <c r="M3369" s="983"/>
      <c r="N3369" s="983"/>
      <c r="O3369" s="983"/>
      <c r="P3369" s="983"/>
      <c r="Q3369" s="984"/>
      <c r="R3369" s="1690"/>
      <c r="S3369" s="1691"/>
      <c r="T3369" s="1692"/>
      <c r="U3369" s="1657"/>
      <c r="V3369" s="1658"/>
      <c r="W3369" s="1659"/>
      <c r="X3369" s="854"/>
      <c r="Y3369" s="856"/>
      <c r="Z3369" s="854">
        <f>Z3361</f>
        <v>0</v>
      </c>
      <c r="AA3369" s="855"/>
      <c r="AB3369" s="855"/>
      <c r="AC3369" s="856"/>
      <c r="AD3369" s="854">
        <f t="shared" si="249"/>
        <v>0</v>
      </c>
      <c r="AE3369" s="855"/>
      <c r="AF3369" s="855"/>
      <c r="AG3369" s="856"/>
    </row>
    <row r="3370" spans="1:33" s="29" customFormat="1" ht="13.5" hidden="1" customHeight="1" x14ac:dyDescent="0.2">
      <c r="A3370" s="104"/>
      <c r="B3370" s="104"/>
      <c r="C3370" s="971"/>
      <c r="D3370" s="971"/>
      <c r="E3370" s="53"/>
      <c r="F3370" s="42"/>
      <c r="G3370" s="972"/>
      <c r="H3370" s="972"/>
      <c r="I3370" s="958" t="s">
        <v>698</v>
      </c>
      <c r="J3370" s="959"/>
      <c r="K3370" s="959"/>
      <c r="L3370" s="959"/>
      <c r="M3370" s="959"/>
      <c r="N3370" s="959"/>
      <c r="O3370" s="959"/>
      <c r="P3370" s="959"/>
      <c r="Q3370" s="960"/>
      <c r="R3370" s="1668">
        <f>SUM(R3364:R3369)</f>
        <v>57551800</v>
      </c>
      <c r="S3370" s="1669"/>
      <c r="T3370" s="1670"/>
      <c r="U3370" s="1660">
        <f>SUM(U3364:U3369)</f>
        <v>54697785.549999997</v>
      </c>
      <c r="V3370" s="1661"/>
      <c r="W3370" s="1662"/>
      <c r="X3370" s="1547">
        <f t="shared" ref="X3370" si="250">(U3370/R3370)-1</f>
        <v>-4.9590359467471146E-2</v>
      </c>
      <c r="Y3370" s="975"/>
      <c r="Z3370" s="860">
        <f>SUM(Z3365:AC3369)</f>
        <v>0</v>
      </c>
      <c r="AA3370" s="861"/>
      <c r="AB3370" s="861"/>
      <c r="AC3370" s="862"/>
      <c r="AD3370" s="860">
        <f t="shared" si="249"/>
        <v>54697785.549999997</v>
      </c>
      <c r="AE3370" s="861"/>
      <c r="AF3370" s="861"/>
      <c r="AG3370" s="862"/>
    </row>
    <row r="3371" spans="1:33" s="29" customFormat="1" ht="13.5" hidden="1" customHeight="1" x14ac:dyDescent="0.2">
      <c r="A3371" s="104"/>
      <c r="B3371" s="104"/>
      <c r="C3371" s="971"/>
      <c r="D3371" s="971"/>
      <c r="E3371" s="53"/>
      <c r="F3371" s="42"/>
      <c r="G3371" s="972"/>
      <c r="H3371" s="972"/>
      <c r="I3371" s="958"/>
      <c r="J3371" s="959"/>
      <c r="K3371" s="959"/>
      <c r="L3371" s="959"/>
      <c r="M3371" s="959"/>
      <c r="N3371" s="959"/>
      <c r="O3371" s="959"/>
      <c r="P3371" s="959"/>
      <c r="Q3371" s="960"/>
      <c r="R3371" s="958"/>
      <c r="S3371" s="959"/>
      <c r="T3371" s="960"/>
      <c r="U3371" s="860"/>
      <c r="V3371" s="861"/>
      <c r="W3371" s="862"/>
      <c r="X3371" s="860"/>
      <c r="Y3371" s="862"/>
      <c r="Z3371" s="851"/>
      <c r="AA3371" s="852"/>
      <c r="AB3371" s="852"/>
      <c r="AC3371" s="853"/>
      <c r="AD3371" s="860"/>
      <c r="AE3371" s="861"/>
      <c r="AF3371" s="861"/>
      <c r="AG3371" s="862"/>
    </row>
    <row r="3372" spans="1:33" ht="94.5" hidden="1" customHeight="1" x14ac:dyDescent="0.2">
      <c r="A3372" s="1663" t="s">
        <v>1409</v>
      </c>
      <c r="B3372" s="1663"/>
      <c r="C3372" s="1663"/>
      <c r="D3372" s="1663"/>
      <c r="E3372" s="1663"/>
      <c r="F3372" s="1663"/>
      <c r="G3372" s="1663"/>
      <c r="H3372" s="1663"/>
      <c r="I3372" s="1663"/>
      <c r="J3372" s="1663"/>
      <c r="K3372" s="1663"/>
      <c r="L3372" s="1663"/>
      <c r="M3372" s="1663"/>
      <c r="N3372" s="1663"/>
      <c r="O3372" s="1663"/>
      <c r="P3372" s="1663"/>
      <c r="Q3372" s="1663"/>
      <c r="R3372" s="1663"/>
      <c r="S3372" s="1663"/>
      <c r="T3372" s="1663"/>
      <c r="U3372" s="1663"/>
      <c r="V3372" s="1663"/>
      <c r="W3372" s="1663"/>
      <c r="X3372" s="1663"/>
      <c r="Y3372" s="1663"/>
      <c r="Z3372" s="1663"/>
      <c r="AA3372" s="1663"/>
      <c r="AB3372" s="1663"/>
      <c r="AC3372" s="1663"/>
      <c r="AD3372" s="1663"/>
      <c r="AE3372" s="1663"/>
      <c r="AF3372" s="1663"/>
      <c r="AG3372" s="1663"/>
    </row>
    <row r="3373" spans="1:33" ht="63.75" hidden="1" customHeight="1" x14ac:dyDescent="0.2">
      <c r="A3373" s="1664" t="s">
        <v>1276</v>
      </c>
      <c r="B3373" s="1664"/>
      <c r="C3373" s="1664"/>
      <c r="D3373" s="1664"/>
      <c r="E3373" s="1664"/>
      <c r="F3373" s="1664"/>
      <c r="G3373" s="1664"/>
      <c r="H3373" s="1664"/>
      <c r="I3373" s="1664"/>
      <c r="J3373" s="1664"/>
      <c r="K3373" s="1664"/>
      <c r="L3373" s="1664"/>
      <c r="M3373" s="1664"/>
      <c r="N3373" s="1664"/>
      <c r="O3373" s="1664"/>
      <c r="P3373" s="1664"/>
      <c r="Q3373" s="1664"/>
      <c r="R3373" s="1664"/>
      <c r="S3373" s="1664"/>
      <c r="T3373" s="1664"/>
      <c r="U3373" s="1664"/>
      <c r="V3373" s="1664"/>
      <c r="W3373" s="1664"/>
      <c r="X3373" s="1664"/>
      <c r="Y3373" s="1664"/>
      <c r="Z3373" s="1664"/>
      <c r="AA3373" s="1664"/>
      <c r="AB3373" s="1664"/>
      <c r="AC3373" s="1664"/>
      <c r="AD3373" s="1664"/>
      <c r="AE3373" s="1664"/>
      <c r="AF3373" s="1664"/>
      <c r="AG3373" s="1664"/>
    </row>
    <row r="3374" spans="1:33" s="28" customFormat="1" ht="74.25" hidden="1" customHeight="1" x14ac:dyDescent="0.2">
      <c r="A3374" s="73" t="s">
        <v>299</v>
      </c>
      <c r="B3374" s="73" t="s">
        <v>300</v>
      </c>
      <c r="C3374" s="1702" t="s">
        <v>301</v>
      </c>
      <c r="D3374" s="1702"/>
      <c r="E3374" s="74" t="s">
        <v>302</v>
      </c>
      <c r="F3374" s="75" t="s">
        <v>303</v>
      </c>
      <c r="G3374" s="1702" t="s">
        <v>1</v>
      </c>
      <c r="H3374" s="1702"/>
      <c r="I3374" s="1665" t="s">
        <v>304</v>
      </c>
      <c r="J3374" s="1666"/>
      <c r="K3374" s="1666"/>
      <c r="L3374" s="1666"/>
      <c r="M3374" s="1666"/>
      <c r="N3374" s="1666"/>
      <c r="O3374" s="1666"/>
      <c r="P3374" s="1666"/>
      <c r="Q3374" s="1667"/>
      <c r="R3374" s="1665" t="s">
        <v>104</v>
      </c>
      <c r="S3374" s="1666"/>
      <c r="T3374" s="1667"/>
      <c r="U3374" s="1684" t="s">
        <v>1964</v>
      </c>
      <c r="V3374" s="1685"/>
      <c r="W3374" s="1686"/>
      <c r="X3374" s="1665" t="s">
        <v>1319</v>
      </c>
      <c r="Y3374" s="1667"/>
      <c r="Z3374" s="1678" t="s">
        <v>105</v>
      </c>
      <c r="AA3374" s="1679"/>
      <c r="AB3374" s="1679"/>
      <c r="AC3374" s="1680"/>
      <c r="AD3374" s="1678" t="s">
        <v>106</v>
      </c>
      <c r="AE3374" s="1679"/>
      <c r="AF3374" s="1679"/>
      <c r="AG3374" s="1680"/>
    </row>
    <row r="3375" spans="1:33" s="29" customFormat="1" ht="13.5" hidden="1" customHeight="1" x14ac:dyDescent="0.2">
      <c r="A3375" s="107"/>
      <c r="B3375" s="90" t="s">
        <v>622</v>
      </c>
      <c r="C3375" s="1548"/>
      <c r="D3375" s="1548"/>
      <c r="E3375" s="91"/>
      <c r="F3375" s="79"/>
      <c r="G3375" s="1549"/>
      <c r="H3375" s="1549"/>
      <c r="I3375" s="1613" t="s">
        <v>623</v>
      </c>
      <c r="J3375" s="1614"/>
      <c r="K3375" s="1614"/>
      <c r="L3375" s="1614"/>
      <c r="M3375" s="1614"/>
      <c r="N3375" s="1614"/>
      <c r="O3375" s="1614"/>
      <c r="P3375" s="1614"/>
      <c r="Q3375" s="1615"/>
      <c r="R3375" s="1613"/>
      <c r="S3375" s="1614"/>
      <c r="T3375" s="1615"/>
      <c r="U3375" s="1677"/>
      <c r="V3375" s="1672"/>
      <c r="W3375" s="1673"/>
      <c r="X3375" s="1677"/>
      <c r="Y3375" s="1673"/>
      <c r="Z3375" s="1674"/>
      <c r="AA3375" s="1675"/>
      <c r="AB3375" s="1675"/>
      <c r="AC3375" s="1676"/>
      <c r="AD3375" s="1677"/>
      <c r="AE3375" s="1672"/>
      <c r="AF3375" s="1672"/>
      <c r="AG3375" s="1673"/>
    </row>
    <row r="3376" spans="1:33" s="29" customFormat="1" ht="13.5" hidden="1" customHeight="1" x14ac:dyDescent="0.2">
      <c r="A3376" s="104"/>
      <c r="B3376" s="92"/>
      <c r="C3376" s="1565" t="s">
        <v>624</v>
      </c>
      <c r="D3376" s="1565"/>
      <c r="E3376" s="86"/>
      <c r="F3376" s="105"/>
      <c r="G3376" s="1566"/>
      <c r="H3376" s="1566"/>
      <c r="I3376" s="958" t="s">
        <v>625</v>
      </c>
      <c r="J3376" s="959"/>
      <c r="K3376" s="959"/>
      <c r="L3376" s="959"/>
      <c r="M3376" s="959"/>
      <c r="N3376" s="959"/>
      <c r="O3376" s="959"/>
      <c r="P3376" s="959"/>
      <c r="Q3376" s="960"/>
      <c r="R3376" s="958"/>
      <c r="S3376" s="959"/>
      <c r="T3376" s="960"/>
      <c r="U3376" s="854"/>
      <c r="V3376" s="855"/>
      <c r="W3376" s="856"/>
      <c r="X3376" s="854"/>
      <c r="Y3376" s="856"/>
      <c r="Z3376" s="851"/>
      <c r="AA3376" s="852"/>
      <c r="AB3376" s="852"/>
      <c r="AC3376" s="853"/>
      <c r="AD3376" s="854"/>
      <c r="AE3376" s="855"/>
      <c r="AF3376" s="855"/>
      <c r="AG3376" s="856"/>
    </row>
    <row r="3377" spans="1:33" s="29" customFormat="1" ht="13.5" hidden="1" customHeight="1" x14ac:dyDescent="0.2">
      <c r="A3377" s="104"/>
      <c r="B3377" s="92"/>
      <c r="C3377" s="1578"/>
      <c r="D3377" s="1578"/>
      <c r="E3377" s="53">
        <v>160</v>
      </c>
      <c r="F3377" s="42"/>
      <c r="G3377" s="972"/>
      <c r="H3377" s="972"/>
      <c r="I3377" s="961" t="s">
        <v>572</v>
      </c>
      <c r="J3377" s="962"/>
      <c r="K3377" s="962"/>
      <c r="L3377" s="962"/>
      <c r="M3377" s="962"/>
      <c r="N3377" s="962"/>
      <c r="O3377" s="962"/>
      <c r="P3377" s="962"/>
      <c r="Q3377" s="963"/>
      <c r="R3377" s="961"/>
      <c r="S3377" s="962"/>
      <c r="T3377" s="963"/>
      <c r="U3377" s="854"/>
      <c r="V3377" s="855"/>
      <c r="W3377" s="856"/>
      <c r="X3377" s="854"/>
      <c r="Y3377" s="856"/>
      <c r="Z3377" s="851"/>
      <c r="AA3377" s="852"/>
      <c r="AB3377" s="852"/>
      <c r="AC3377" s="853"/>
      <c r="AD3377" s="854"/>
      <c r="AE3377" s="855"/>
      <c r="AF3377" s="855"/>
      <c r="AG3377" s="856"/>
    </row>
    <row r="3378" spans="1:33" s="29" customFormat="1" ht="13.5" hidden="1" customHeight="1" x14ac:dyDescent="0.2">
      <c r="A3378" s="104"/>
      <c r="B3378" s="93"/>
      <c r="C3378" s="971"/>
      <c r="D3378" s="971"/>
      <c r="E3378" s="53"/>
      <c r="F3378" s="42"/>
      <c r="G3378" s="972">
        <v>411</v>
      </c>
      <c r="H3378" s="972"/>
      <c r="I3378" s="961" t="s">
        <v>108</v>
      </c>
      <c r="J3378" s="962"/>
      <c r="K3378" s="962"/>
      <c r="L3378" s="962"/>
      <c r="M3378" s="962"/>
      <c r="N3378" s="962"/>
      <c r="O3378" s="962"/>
      <c r="P3378" s="962"/>
      <c r="Q3378" s="963"/>
      <c r="R3378" s="1657">
        <v>1015419</v>
      </c>
      <c r="S3378" s="1658"/>
      <c r="T3378" s="1659"/>
      <c r="U3378" s="1657">
        <v>1015372.03</v>
      </c>
      <c r="V3378" s="1658"/>
      <c r="W3378" s="1659"/>
      <c r="X3378" s="851">
        <f t="shared" ref="X3378:X3438" si="251">(U3378/R3378)-1</f>
        <v>-4.6256766910945935E-5</v>
      </c>
      <c r="Y3378" s="853"/>
      <c r="Z3378" s="851"/>
      <c r="AA3378" s="852"/>
      <c r="AB3378" s="852"/>
      <c r="AC3378" s="853"/>
      <c r="AD3378" s="854">
        <f t="shared" ref="AD3378:AD3389" si="252">U3378+AA3378</f>
        <v>1015372.03</v>
      </c>
      <c r="AE3378" s="855"/>
      <c r="AF3378" s="855"/>
      <c r="AG3378" s="856"/>
    </row>
    <row r="3379" spans="1:33" s="29" customFormat="1" ht="13.5" hidden="1" customHeight="1" x14ac:dyDescent="0.2">
      <c r="A3379" s="104"/>
      <c r="B3379" s="93"/>
      <c r="C3379" s="971"/>
      <c r="D3379" s="971"/>
      <c r="E3379" s="53"/>
      <c r="F3379" s="42"/>
      <c r="G3379" s="972">
        <v>412</v>
      </c>
      <c r="H3379" s="972"/>
      <c r="I3379" s="961" t="s">
        <v>109</v>
      </c>
      <c r="J3379" s="962"/>
      <c r="K3379" s="962"/>
      <c r="L3379" s="962"/>
      <c r="M3379" s="962"/>
      <c r="N3379" s="962"/>
      <c r="O3379" s="962"/>
      <c r="P3379" s="962"/>
      <c r="Q3379" s="963"/>
      <c r="R3379" s="1657">
        <v>153830</v>
      </c>
      <c r="S3379" s="1658"/>
      <c r="T3379" s="1659"/>
      <c r="U3379" s="1657">
        <v>153828.84</v>
      </c>
      <c r="V3379" s="1658"/>
      <c r="W3379" s="1659"/>
      <c r="X3379" s="851">
        <f t="shared" si="251"/>
        <v>-7.5407917831116222E-6</v>
      </c>
      <c r="Y3379" s="853"/>
      <c r="Z3379" s="851"/>
      <c r="AA3379" s="852"/>
      <c r="AB3379" s="852"/>
      <c r="AC3379" s="853"/>
      <c r="AD3379" s="854">
        <f t="shared" si="252"/>
        <v>153828.84</v>
      </c>
      <c r="AE3379" s="855"/>
      <c r="AF3379" s="855"/>
      <c r="AG3379" s="856"/>
    </row>
    <row r="3380" spans="1:33" s="29" customFormat="1" ht="13.5" hidden="1" customHeight="1" x14ac:dyDescent="0.2">
      <c r="A3380" s="104"/>
      <c r="B3380" s="93"/>
      <c r="C3380" s="971"/>
      <c r="D3380" s="971"/>
      <c r="E3380" s="53"/>
      <c r="F3380" s="42"/>
      <c r="G3380" s="972">
        <v>414</v>
      </c>
      <c r="H3380" s="972"/>
      <c r="I3380" s="961" t="s">
        <v>111</v>
      </c>
      <c r="J3380" s="962"/>
      <c r="K3380" s="962"/>
      <c r="L3380" s="962"/>
      <c r="M3380" s="962"/>
      <c r="N3380" s="962"/>
      <c r="O3380" s="962"/>
      <c r="P3380" s="962"/>
      <c r="Q3380" s="963"/>
      <c r="R3380" s="1657">
        <v>20000</v>
      </c>
      <c r="S3380" s="1658"/>
      <c r="T3380" s="1659"/>
      <c r="U3380" s="1657">
        <v>19000</v>
      </c>
      <c r="V3380" s="1658"/>
      <c r="W3380" s="1659"/>
      <c r="X3380" s="851">
        <f t="shared" si="251"/>
        <v>-5.0000000000000044E-2</v>
      </c>
      <c r="Y3380" s="853"/>
      <c r="Z3380" s="851"/>
      <c r="AA3380" s="852"/>
      <c r="AB3380" s="852"/>
      <c r="AC3380" s="853"/>
      <c r="AD3380" s="854">
        <f t="shared" si="252"/>
        <v>19000</v>
      </c>
      <c r="AE3380" s="855"/>
      <c r="AF3380" s="855"/>
      <c r="AG3380" s="856"/>
    </row>
    <row r="3381" spans="1:33" s="29" customFormat="1" ht="13.5" hidden="1" customHeight="1" x14ac:dyDescent="0.2">
      <c r="A3381" s="104"/>
      <c r="B3381" s="104"/>
      <c r="C3381" s="971"/>
      <c r="D3381" s="971"/>
      <c r="E3381" s="53"/>
      <c r="F3381" s="42"/>
      <c r="G3381" s="972">
        <v>416</v>
      </c>
      <c r="H3381" s="972"/>
      <c r="I3381" s="961" t="s">
        <v>327</v>
      </c>
      <c r="J3381" s="962"/>
      <c r="K3381" s="962"/>
      <c r="L3381" s="962"/>
      <c r="M3381" s="962"/>
      <c r="N3381" s="962"/>
      <c r="O3381" s="962"/>
      <c r="P3381" s="962"/>
      <c r="Q3381" s="963"/>
      <c r="R3381" s="1657">
        <v>0</v>
      </c>
      <c r="S3381" s="1658"/>
      <c r="T3381" s="1659"/>
      <c r="U3381" s="1657">
        <v>0</v>
      </c>
      <c r="V3381" s="1658"/>
      <c r="W3381" s="1659"/>
      <c r="X3381" s="851">
        <v>0</v>
      </c>
      <c r="Y3381" s="853"/>
      <c r="Z3381" s="851"/>
      <c r="AA3381" s="852"/>
      <c r="AB3381" s="852"/>
      <c r="AC3381" s="853"/>
      <c r="AD3381" s="854">
        <f t="shared" si="252"/>
        <v>0</v>
      </c>
      <c r="AE3381" s="855"/>
      <c r="AF3381" s="855"/>
      <c r="AG3381" s="856"/>
    </row>
    <row r="3382" spans="1:33" s="29" customFormat="1" ht="13.5" hidden="1" customHeight="1" x14ac:dyDescent="0.2">
      <c r="A3382" s="104"/>
      <c r="B3382" s="93"/>
      <c r="C3382" s="971"/>
      <c r="D3382" s="971"/>
      <c r="E3382" s="53"/>
      <c r="F3382" s="42"/>
      <c r="G3382" s="972">
        <v>421</v>
      </c>
      <c r="H3382" s="972"/>
      <c r="I3382" s="961" t="s">
        <v>115</v>
      </c>
      <c r="J3382" s="962"/>
      <c r="K3382" s="962"/>
      <c r="L3382" s="962"/>
      <c r="M3382" s="962"/>
      <c r="N3382" s="962"/>
      <c r="O3382" s="962"/>
      <c r="P3382" s="962"/>
      <c r="Q3382" s="963"/>
      <c r="R3382" s="1657">
        <v>660000</v>
      </c>
      <c r="S3382" s="1658"/>
      <c r="T3382" s="1659"/>
      <c r="U3382" s="1657">
        <v>412520.95</v>
      </c>
      <c r="V3382" s="1658"/>
      <c r="W3382" s="1659"/>
      <c r="X3382" s="851">
        <f t="shared" si="251"/>
        <v>-0.37496825757575758</v>
      </c>
      <c r="Y3382" s="853"/>
      <c r="Z3382" s="851"/>
      <c r="AA3382" s="852"/>
      <c r="AB3382" s="852"/>
      <c r="AC3382" s="853"/>
      <c r="AD3382" s="854">
        <f t="shared" si="252"/>
        <v>412520.95</v>
      </c>
      <c r="AE3382" s="855"/>
      <c r="AF3382" s="855"/>
      <c r="AG3382" s="856"/>
    </row>
    <row r="3383" spans="1:33" s="29" customFormat="1" ht="15" hidden="1" customHeight="1" x14ac:dyDescent="0.2">
      <c r="A3383" s="104"/>
      <c r="B3383" s="93"/>
      <c r="C3383" s="971"/>
      <c r="D3383" s="971"/>
      <c r="E3383" s="53"/>
      <c r="F3383" s="42"/>
      <c r="G3383" s="972">
        <v>422</v>
      </c>
      <c r="H3383" s="972"/>
      <c r="I3383" s="961" t="s">
        <v>116</v>
      </c>
      <c r="J3383" s="962"/>
      <c r="K3383" s="962"/>
      <c r="L3383" s="962"/>
      <c r="M3383" s="962"/>
      <c r="N3383" s="962"/>
      <c r="O3383" s="962"/>
      <c r="P3383" s="962"/>
      <c r="Q3383" s="963"/>
      <c r="R3383" s="1657">
        <v>30000</v>
      </c>
      <c r="S3383" s="1658"/>
      <c r="T3383" s="1659"/>
      <c r="U3383" s="1657">
        <v>0</v>
      </c>
      <c r="V3383" s="1658"/>
      <c r="W3383" s="1659"/>
      <c r="X3383" s="851">
        <f t="shared" si="251"/>
        <v>-1</v>
      </c>
      <c r="Y3383" s="853"/>
      <c r="Z3383" s="851"/>
      <c r="AA3383" s="852"/>
      <c r="AB3383" s="852"/>
      <c r="AC3383" s="853"/>
      <c r="AD3383" s="854">
        <f t="shared" si="252"/>
        <v>0</v>
      </c>
      <c r="AE3383" s="855"/>
      <c r="AF3383" s="855"/>
      <c r="AG3383" s="856"/>
    </row>
    <row r="3384" spans="1:33" s="29" customFormat="1" ht="13.5" hidden="1" customHeight="1" x14ac:dyDescent="0.2">
      <c r="A3384" s="104"/>
      <c r="B3384" s="93"/>
      <c r="C3384" s="971"/>
      <c r="D3384" s="971"/>
      <c r="E3384" s="53"/>
      <c r="F3384" s="42"/>
      <c r="G3384" s="972">
        <v>423</v>
      </c>
      <c r="H3384" s="972"/>
      <c r="I3384" s="961" t="s">
        <v>117</v>
      </c>
      <c r="J3384" s="962"/>
      <c r="K3384" s="962"/>
      <c r="L3384" s="962"/>
      <c r="M3384" s="962"/>
      <c r="N3384" s="962"/>
      <c r="O3384" s="962"/>
      <c r="P3384" s="962"/>
      <c r="Q3384" s="963"/>
      <c r="R3384" s="1657">
        <v>3118000</v>
      </c>
      <c r="S3384" s="1658"/>
      <c r="T3384" s="1659"/>
      <c r="U3384" s="1657">
        <v>2573576.63</v>
      </c>
      <c r="V3384" s="1658"/>
      <c r="W3384" s="1659"/>
      <c r="X3384" s="851">
        <f t="shared" si="251"/>
        <v>-0.17460659717767801</v>
      </c>
      <c r="Y3384" s="853"/>
      <c r="Z3384" s="851"/>
      <c r="AA3384" s="852"/>
      <c r="AB3384" s="852"/>
      <c r="AC3384" s="853"/>
      <c r="AD3384" s="854">
        <f t="shared" si="252"/>
        <v>2573576.63</v>
      </c>
      <c r="AE3384" s="855"/>
      <c r="AF3384" s="855"/>
      <c r="AG3384" s="856"/>
    </row>
    <row r="3385" spans="1:33" s="29" customFormat="1" ht="13.5" hidden="1" customHeight="1" x14ac:dyDescent="0.2">
      <c r="A3385" s="104"/>
      <c r="B3385" s="93"/>
      <c r="C3385" s="971"/>
      <c r="D3385" s="971"/>
      <c r="E3385" s="53"/>
      <c r="F3385" s="42"/>
      <c r="G3385" s="972">
        <v>424</v>
      </c>
      <c r="H3385" s="972"/>
      <c r="I3385" s="961" t="s">
        <v>118</v>
      </c>
      <c r="J3385" s="962"/>
      <c r="K3385" s="962"/>
      <c r="L3385" s="962"/>
      <c r="M3385" s="962"/>
      <c r="N3385" s="962"/>
      <c r="O3385" s="962"/>
      <c r="P3385" s="962"/>
      <c r="Q3385" s="963"/>
      <c r="R3385" s="1657">
        <v>55000</v>
      </c>
      <c r="S3385" s="1658"/>
      <c r="T3385" s="1659"/>
      <c r="U3385" s="1657">
        <v>0</v>
      </c>
      <c r="V3385" s="1658"/>
      <c r="W3385" s="1659"/>
      <c r="X3385" s="851">
        <f t="shared" si="251"/>
        <v>-1</v>
      </c>
      <c r="Y3385" s="853"/>
      <c r="Z3385" s="851"/>
      <c r="AA3385" s="852"/>
      <c r="AB3385" s="852"/>
      <c r="AC3385" s="853"/>
      <c r="AD3385" s="854">
        <f t="shared" si="252"/>
        <v>0</v>
      </c>
      <c r="AE3385" s="855"/>
      <c r="AF3385" s="855"/>
      <c r="AG3385" s="856"/>
    </row>
    <row r="3386" spans="1:33" s="29" customFormat="1" ht="13.5" hidden="1" customHeight="1" x14ac:dyDescent="0.2">
      <c r="A3386" s="104"/>
      <c r="B3386" s="93"/>
      <c r="C3386" s="971"/>
      <c r="D3386" s="971"/>
      <c r="E3386" s="53"/>
      <c r="F3386" s="42"/>
      <c r="G3386" s="972">
        <v>425</v>
      </c>
      <c r="H3386" s="972"/>
      <c r="I3386" s="961" t="s">
        <v>119</v>
      </c>
      <c r="J3386" s="962"/>
      <c r="K3386" s="962"/>
      <c r="L3386" s="962"/>
      <c r="M3386" s="962"/>
      <c r="N3386" s="962"/>
      <c r="O3386" s="962"/>
      <c r="P3386" s="962"/>
      <c r="Q3386" s="963"/>
      <c r="R3386" s="1657">
        <v>120000</v>
      </c>
      <c r="S3386" s="1658"/>
      <c r="T3386" s="1659"/>
      <c r="U3386" s="1657">
        <v>81400</v>
      </c>
      <c r="V3386" s="1658"/>
      <c r="W3386" s="1659"/>
      <c r="X3386" s="851">
        <f t="shared" si="251"/>
        <v>-0.32166666666666666</v>
      </c>
      <c r="Y3386" s="853"/>
      <c r="Z3386" s="851"/>
      <c r="AA3386" s="852"/>
      <c r="AB3386" s="852"/>
      <c r="AC3386" s="853"/>
      <c r="AD3386" s="854">
        <f t="shared" si="252"/>
        <v>81400</v>
      </c>
      <c r="AE3386" s="855"/>
      <c r="AF3386" s="855"/>
      <c r="AG3386" s="856"/>
    </row>
    <row r="3387" spans="1:33" s="29" customFormat="1" ht="13.5" hidden="1" customHeight="1" x14ac:dyDescent="0.2">
      <c r="A3387" s="104"/>
      <c r="B3387" s="93"/>
      <c r="C3387" s="971"/>
      <c r="D3387" s="971"/>
      <c r="E3387" s="53"/>
      <c r="F3387" s="42"/>
      <c r="G3387" s="972">
        <v>426</v>
      </c>
      <c r="H3387" s="972"/>
      <c r="I3387" s="961" t="s">
        <v>120</v>
      </c>
      <c r="J3387" s="962"/>
      <c r="K3387" s="962"/>
      <c r="L3387" s="962"/>
      <c r="M3387" s="962"/>
      <c r="N3387" s="962"/>
      <c r="O3387" s="962"/>
      <c r="P3387" s="962"/>
      <c r="Q3387" s="963"/>
      <c r="R3387" s="1657">
        <v>240000</v>
      </c>
      <c r="S3387" s="1658"/>
      <c r="T3387" s="1659"/>
      <c r="U3387" s="1657">
        <v>145804.16</v>
      </c>
      <c r="V3387" s="1658"/>
      <c r="W3387" s="1659"/>
      <c r="X3387" s="851">
        <f t="shared" si="251"/>
        <v>-0.39248266666666665</v>
      </c>
      <c r="Y3387" s="853"/>
      <c r="Z3387" s="851"/>
      <c r="AA3387" s="852"/>
      <c r="AB3387" s="852"/>
      <c r="AC3387" s="853"/>
      <c r="AD3387" s="854">
        <f t="shared" si="252"/>
        <v>145804.16</v>
      </c>
      <c r="AE3387" s="855"/>
      <c r="AF3387" s="855"/>
      <c r="AG3387" s="856"/>
    </row>
    <row r="3388" spans="1:33" s="29" customFormat="1" ht="13.5" hidden="1" customHeight="1" x14ac:dyDescent="0.2">
      <c r="A3388" s="104"/>
      <c r="B3388" s="93"/>
      <c r="C3388" s="971"/>
      <c r="D3388" s="971"/>
      <c r="E3388" s="53"/>
      <c r="F3388" s="42"/>
      <c r="G3388" s="972">
        <v>482</v>
      </c>
      <c r="H3388" s="972"/>
      <c r="I3388" s="961" t="s">
        <v>131</v>
      </c>
      <c r="J3388" s="962"/>
      <c r="K3388" s="962"/>
      <c r="L3388" s="962"/>
      <c r="M3388" s="962"/>
      <c r="N3388" s="962"/>
      <c r="O3388" s="962"/>
      <c r="P3388" s="962"/>
      <c r="Q3388" s="963"/>
      <c r="R3388" s="1657">
        <v>435000</v>
      </c>
      <c r="S3388" s="1658"/>
      <c r="T3388" s="1659"/>
      <c r="U3388" s="1657">
        <v>410329.2</v>
      </c>
      <c r="V3388" s="1658"/>
      <c r="W3388" s="1659"/>
      <c r="X3388" s="851">
        <f t="shared" si="251"/>
        <v>-5.6714482758620677E-2</v>
      </c>
      <c r="Y3388" s="853"/>
      <c r="Z3388" s="851"/>
      <c r="AA3388" s="852"/>
      <c r="AB3388" s="852"/>
      <c r="AC3388" s="853"/>
      <c r="AD3388" s="854">
        <f t="shared" si="252"/>
        <v>410329.2</v>
      </c>
      <c r="AE3388" s="855"/>
      <c r="AF3388" s="855"/>
      <c r="AG3388" s="856"/>
    </row>
    <row r="3389" spans="1:33" s="29" customFormat="1" ht="13.5" hidden="1" customHeight="1" x14ac:dyDescent="0.2">
      <c r="A3389" s="104"/>
      <c r="B3389" s="93"/>
      <c r="C3389" s="971"/>
      <c r="D3389" s="971"/>
      <c r="E3389" s="53"/>
      <c r="F3389" s="42"/>
      <c r="G3389" s="972">
        <v>512</v>
      </c>
      <c r="H3389" s="972"/>
      <c r="I3389" s="961" t="s">
        <v>139</v>
      </c>
      <c r="J3389" s="962"/>
      <c r="K3389" s="962"/>
      <c r="L3389" s="962"/>
      <c r="M3389" s="962"/>
      <c r="N3389" s="962"/>
      <c r="O3389" s="962"/>
      <c r="P3389" s="962"/>
      <c r="Q3389" s="963"/>
      <c r="R3389" s="1657">
        <v>100000</v>
      </c>
      <c r="S3389" s="1658"/>
      <c r="T3389" s="1659"/>
      <c r="U3389" s="1657">
        <v>66300</v>
      </c>
      <c r="V3389" s="1658"/>
      <c r="W3389" s="1659"/>
      <c r="X3389" s="851">
        <f t="shared" si="251"/>
        <v>-0.33699999999999997</v>
      </c>
      <c r="Y3389" s="853"/>
      <c r="Z3389" s="851"/>
      <c r="AA3389" s="852"/>
      <c r="AB3389" s="852"/>
      <c r="AC3389" s="853"/>
      <c r="AD3389" s="854">
        <f t="shared" si="252"/>
        <v>66300</v>
      </c>
      <c r="AE3389" s="855"/>
      <c r="AF3389" s="855"/>
      <c r="AG3389" s="856"/>
    </row>
    <row r="3390" spans="1:33" s="29" customFormat="1" ht="13.5" hidden="1" customHeight="1" x14ac:dyDescent="0.2">
      <c r="A3390" s="104"/>
      <c r="B3390" s="93"/>
      <c r="C3390" s="971"/>
      <c r="D3390" s="971"/>
      <c r="E3390" s="53"/>
      <c r="F3390" s="42"/>
      <c r="G3390" s="972"/>
      <c r="H3390" s="972"/>
      <c r="I3390" s="961" t="s">
        <v>627</v>
      </c>
      <c r="J3390" s="962"/>
      <c r="K3390" s="962"/>
      <c r="L3390" s="962"/>
      <c r="M3390" s="962"/>
      <c r="N3390" s="962"/>
      <c r="O3390" s="962"/>
      <c r="P3390" s="962"/>
      <c r="Q3390" s="963"/>
      <c r="R3390" s="1687"/>
      <c r="S3390" s="1688"/>
      <c r="T3390" s="1689"/>
      <c r="U3390" s="1657"/>
      <c r="V3390" s="1658"/>
      <c r="W3390" s="1659"/>
      <c r="X3390" s="854"/>
      <c r="Y3390" s="856"/>
      <c r="Z3390" s="851"/>
      <c r="AA3390" s="852"/>
      <c r="AB3390" s="852"/>
      <c r="AC3390" s="853"/>
      <c r="AD3390" s="854"/>
      <c r="AE3390" s="855"/>
      <c r="AF3390" s="855"/>
      <c r="AG3390" s="856"/>
    </row>
    <row r="3391" spans="1:33" s="29" customFormat="1" ht="13.5" hidden="1" customHeight="1" x14ac:dyDescent="0.2">
      <c r="A3391" s="104"/>
      <c r="B3391" s="93"/>
      <c r="C3391" s="971"/>
      <c r="D3391" s="971"/>
      <c r="E3391" s="53"/>
      <c r="F3391" s="42"/>
      <c r="G3391" s="981" t="s">
        <v>313</v>
      </c>
      <c r="H3391" s="981"/>
      <c r="I3391" s="961" t="s">
        <v>314</v>
      </c>
      <c r="J3391" s="962"/>
      <c r="K3391" s="962"/>
      <c r="L3391" s="962"/>
      <c r="M3391" s="962"/>
      <c r="N3391" s="962"/>
      <c r="O3391" s="962"/>
      <c r="P3391" s="962"/>
      <c r="Q3391" s="963"/>
      <c r="R3391" s="1657">
        <f>SUM(R3378:R3389)</f>
        <v>5947249</v>
      </c>
      <c r="S3391" s="1658"/>
      <c r="T3391" s="1659"/>
      <c r="U3391" s="1657">
        <f>SUM(U3378:U3389)</f>
        <v>4878131.8100000005</v>
      </c>
      <c r="V3391" s="1658"/>
      <c r="W3391" s="1659"/>
      <c r="X3391" s="851">
        <f t="shared" si="251"/>
        <v>-0.1797666769963725</v>
      </c>
      <c r="Y3391" s="853"/>
      <c r="Z3391" s="851"/>
      <c r="AA3391" s="852"/>
      <c r="AB3391" s="852"/>
      <c r="AC3391" s="853"/>
      <c r="AD3391" s="854">
        <f>U3391+AA3391</f>
        <v>4878131.8100000005</v>
      </c>
      <c r="AE3391" s="855"/>
      <c r="AF3391" s="855"/>
      <c r="AG3391" s="856"/>
    </row>
    <row r="3392" spans="1:33" s="29" customFormat="1" ht="13.5" hidden="1" customHeight="1" x14ac:dyDescent="0.2">
      <c r="A3392" s="104"/>
      <c r="B3392" s="93"/>
      <c r="C3392" s="971"/>
      <c r="D3392" s="971"/>
      <c r="E3392" s="53"/>
      <c r="F3392" s="42"/>
      <c r="G3392" s="972"/>
      <c r="H3392" s="972"/>
      <c r="I3392" s="961" t="s">
        <v>628</v>
      </c>
      <c r="J3392" s="962"/>
      <c r="K3392" s="962"/>
      <c r="L3392" s="962"/>
      <c r="M3392" s="962"/>
      <c r="N3392" s="962"/>
      <c r="O3392" s="962"/>
      <c r="P3392" s="962"/>
      <c r="Q3392" s="963"/>
      <c r="R3392" s="1660">
        <f>SUM(R3391)</f>
        <v>5947249</v>
      </c>
      <c r="S3392" s="1661"/>
      <c r="T3392" s="1662"/>
      <c r="U3392" s="1660">
        <f>SUM(U3391)</f>
        <v>4878131.8100000005</v>
      </c>
      <c r="V3392" s="1661"/>
      <c r="W3392" s="1662"/>
      <c r="X3392" s="1547">
        <f t="shared" si="251"/>
        <v>-0.1797666769963725</v>
      </c>
      <c r="Y3392" s="975"/>
      <c r="Z3392" s="1547"/>
      <c r="AA3392" s="974"/>
      <c r="AB3392" s="974"/>
      <c r="AC3392" s="975"/>
      <c r="AD3392" s="860">
        <f>U3392+AA3392</f>
        <v>4878131.8100000005</v>
      </c>
      <c r="AE3392" s="861"/>
      <c r="AF3392" s="861"/>
      <c r="AG3392" s="862"/>
    </row>
    <row r="3393" spans="1:33" s="29" customFormat="1" ht="15" hidden="1" customHeight="1" x14ac:dyDescent="0.2">
      <c r="A3393" s="104"/>
      <c r="B3393" s="93"/>
      <c r="C3393" s="971"/>
      <c r="D3393" s="971"/>
      <c r="E3393" s="53"/>
      <c r="F3393" s="42"/>
      <c r="G3393" s="979"/>
      <c r="H3393" s="979"/>
      <c r="I3393" s="982" t="s">
        <v>612</v>
      </c>
      <c r="J3393" s="983"/>
      <c r="K3393" s="983"/>
      <c r="L3393" s="983"/>
      <c r="M3393" s="983"/>
      <c r="N3393" s="983"/>
      <c r="O3393" s="983"/>
      <c r="P3393" s="983"/>
      <c r="Q3393" s="984"/>
      <c r="R3393" s="1660"/>
      <c r="S3393" s="1661"/>
      <c r="T3393" s="1662"/>
      <c r="U3393" s="1660"/>
      <c r="V3393" s="1661"/>
      <c r="W3393" s="1662"/>
      <c r="X3393" s="860"/>
      <c r="Y3393" s="862"/>
      <c r="Z3393" s="851"/>
      <c r="AA3393" s="852"/>
      <c r="AB3393" s="852"/>
      <c r="AC3393" s="853"/>
      <c r="AD3393" s="860"/>
      <c r="AE3393" s="861"/>
      <c r="AF3393" s="861"/>
      <c r="AG3393" s="862"/>
    </row>
    <row r="3394" spans="1:33" s="29" customFormat="1" ht="13.5" hidden="1" customHeight="1" x14ac:dyDescent="0.2">
      <c r="A3394" s="104"/>
      <c r="B3394" s="93"/>
      <c r="C3394" s="971"/>
      <c r="D3394" s="971"/>
      <c r="E3394" s="53"/>
      <c r="F3394" s="42"/>
      <c r="G3394" s="981" t="s">
        <v>313</v>
      </c>
      <c r="H3394" s="981"/>
      <c r="I3394" s="961" t="s">
        <v>314</v>
      </c>
      <c r="J3394" s="962"/>
      <c r="K3394" s="962"/>
      <c r="L3394" s="962"/>
      <c r="M3394" s="962"/>
      <c r="N3394" s="962"/>
      <c r="O3394" s="962"/>
      <c r="P3394" s="962"/>
      <c r="Q3394" s="963"/>
      <c r="R3394" s="1657">
        <f>R3391</f>
        <v>5947249</v>
      </c>
      <c r="S3394" s="1658"/>
      <c r="T3394" s="1659"/>
      <c r="U3394" s="1657">
        <f>U3391</f>
        <v>4878131.8100000005</v>
      </c>
      <c r="V3394" s="1658"/>
      <c r="W3394" s="1659"/>
      <c r="X3394" s="851">
        <f t="shared" si="251"/>
        <v>-0.1797666769963725</v>
      </c>
      <c r="Y3394" s="853"/>
      <c r="Z3394" s="851"/>
      <c r="AA3394" s="852"/>
      <c r="AB3394" s="852"/>
      <c r="AC3394" s="853"/>
      <c r="AD3394" s="854">
        <f>U3394+AA3394</f>
        <v>4878131.8100000005</v>
      </c>
      <c r="AE3394" s="855"/>
      <c r="AF3394" s="855"/>
      <c r="AG3394" s="856"/>
    </row>
    <row r="3395" spans="1:33" s="29" customFormat="1" ht="13.5" hidden="1" customHeight="1" x14ac:dyDescent="0.2">
      <c r="A3395" s="104"/>
      <c r="B3395" s="93"/>
      <c r="C3395" s="971"/>
      <c r="D3395" s="971"/>
      <c r="E3395" s="53"/>
      <c r="F3395" s="42"/>
      <c r="G3395" s="972"/>
      <c r="H3395" s="972"/>
      <c r="I3395" s="958" t="s">
        <v>629</v>
      </c>
      <c r="J3395" s="959"/>
      <c r="K3395" s="959"/>
      <c r="L3395" s="959"/>
      <c r="M3395" s="959"/>
      <c r="N3395" s="959"/>
      <c r="O3395" s="959"/>
      <c r="P3395" s="959"/>
      <c r="Q3395" s="960"/>
      <c r="R3395" s="1660">
        <f>SUM(R3394)</f>
        <v>5947249</v>
      </c>
      <c r="S3395" s="1661"/>
      <c r="T3395" s="1662"/>
      <c r="U3395" s="1660">
        <f>SUM(U3394)</f>
        <v>4878131.8100000005</v>
      </c>
      <c r="V3395" s="1661"/>
      <c r="W3395" s="1662"/>
      <c r="X3395" s="1547">
        <f t="shared" si="251"/>
        <v>-0.1797666769963725</v>
      </c>
      <c r="Y3395" s="975"/>
      <c r="Z3395" s="1547"/>
      <c r="AA3395" s="974"/>
      <c r="AB3395" s="974"/>
      <c r="AC3395" s="975"/>
      <c r="AD3395" s="860">
        <f>U3395+AA3395</f>
        <v>4878131.8100000005</v>
      </c>
      <c r="AE3395" s="861"/>
      <c r="AF3395" s="861"/>
      <c r="AG3395" s="862"/>
    </row>
    <row r="3396" spans="1:33" s="29" customFormat="1" ht="13.5" hidden="1" customHeight="1" x14ac:dyDescent="0.2">
      <c r="A3396" s="104"/>
      <c r="B3396" s="94"/>
      <c r="C3396" s="971"/>
      <c r="D3396" s="971"/>
      <c r="E3396" s="53"/>
      <c r="F3396" s="42"/>
      <c r="G3396" s="972"/>
      <c r="H3396" s="972"/>
      <c r="I3396" s="958"/>
      <c r="J3396" s="959"/>
      <c r="K3396" s="959"/>
      <c r="L3396" s="959"/>
      <c r="M3396" s="959"/>
      <c r="N3396" s="959"/>
      <c r="O3396" s="959"/>
      <c r="P3396" s="959"/>
      <c r="Q3396" s="960"/>
      <c r="R3396" s="958"/>
      <c r="S3396" s="959"/>
      <c r="T3396" s="960"/>
      <c r="U3396" s="854"/>
      <c r="V3396" s="855"/>
      <c r="W3396" s="856"/>
      <c r="X3396" s="854"/>
      <c r="Y3396" s="856"/>
      <c r="Z3396" s="851"/>
      <c r="AA3396" s="852"/>
      <c r="AB3396" s="852"/>
      <c r="AC3396" s="853"/>
      <c r="AD3396" s="854"/>
      <c r="AE3396" s="855"/>
      <c r="AF3396" s="855"/>
      <c r="AG3396" s="856"/>
    </row>
    <row r="3397" spans="1:33" s="29" customFormat="1" ht="13.5" hidden="1" customHeight="1" x14ac:dyDescent="0.2">
      <c r="A3397" s="107"/>
      <c r="B3397" s="90" t="s">
        <v>630</v>
      </c>
      <c r="C3397" s="1548"/>
      <c r="D3397" s="1548"/>
      <c r="E3397" s="91"/>
      <c r="F3397" s="79"/>
      <c r="G3397" s="1549"/>
      <c r="H3397" s="1549"/>
      <c r="I3397" s="1550" t="s">
        <v>631</v>
      </c>
      <c r="J3397" s="1551"/>
      <c r="K3397" s="1551"/>
      <c r="L3397" s="1551"/>
      <c r="M3397" s="1551"/>
      <c r="N3397" s="1551"/>
      <c r="O3397" s="1551"/>
      <c r="P3397" s="1551"/>
      <c r="Q3397" s="1552"/>
      <c r="R3397" s="1550"/>
      <c r="S3397" s="1551"/>
      <c r="T3397" s="1552"/>
      <c r="U3397" s="857"/>
      <c r="V3397" s="858"/>
      <c r="W3397" s="859"/>
      <c r="X3397" s="857"/>
      <c r="Y3397" s="859"/>
      <c r="Z3397" s="1575"/>
      <c r="AA3397" s="1576"/>
      <c r="AB3397" s="1576"/>
      <c r="AC3397" s="1577"/>
      <c r="AD3397" s="857"/>
      <c r="AE3397" s="858"/>
      <c r="AF3397" s="858"/>
      <c r="AG3397" s="859"/>
    </row>
    <row r="3398" spans="1:33" s="29" customFormat="1" ht="13.5" hidden="1" customHeight="1" x14ac:dyDescent="0.2">
      <c r="A3398" s="104"/>
      <c r="B3398" s="92"/>
      <c r="C3398" s="1565" t="s">
        <v>624</v>
      </c>
      <c r="D3398" s="1565"/>
      <c r="E3398" s="86"/>
      <c r="F3398" s="105"/>
      <c r="G3398" s="1566"/>
      <c r="H3398" s="1566"/>
      <c r="I3398" s="958" t="s">
        <v>625</v>
      </c>
      <c r="J3398" s="959"/>
      <c r="K3398" s="959"/>
      <c r="L3398" s="959"/>
      <c r="M3398" s="959"/>
      <c r="N3398" s="959"/>
      <c r="O3398" s="959"/>
      <c r="P3398" s="959"/>
      <c r="Q3398" s="960"/>
      <c r="R3398" s="958"/>
      <c r="S3398" s="959"/>
      <c r="T3398" s="960"/>
      <c r="U3398" s="854"/>
      <c r="V3398" s="855"/>
      <c r="W3398" s="856"/>
      <c r="X3398" s="854"/>
      <c r="Y3398" s="856"/>
      <c r="Z3398" s="851"/>
      <c r="AA3398" s="852"/>
      <c r="AB3398" s="852"/>
      <c r="AC3398" s="853"/>
      <c r="AD3398" s="854"/>
      <c r="AE3398" s="855"/>
      <c r="AF3398" s="855"/>
      <c r="AG3398" s="856"/>
    </row>
    <row r="3399" spans="1:33" s="29" customFormat="1" ht="13.5" hidden="1" customHeight="1" x14ac:dyDescent="0.2">
      <c r="A3399" s="104"/>
      <c r="B3399" s="92"/>
      <c r="C3399" s="1578"/>
      <c r="D3399" s="1578"/>
      <c r="E3399" s="53">
        <v>160</v>
      </c>
      <c r="F3399" s="42"/>
      <c r="G3399" s="972"/>
      <c r="H3399" s="972"/>
      <c r="I3399" s="961" t="s">
        <v>572</v>
      </c>
      <c r="J3399" s="962"/>
      <c r="K3399" s="962"/>
      <c r="L3399" s="962"/>
      <c r="M3399" s="962"/>
      <c r="N3399" s="962"/>
      <c r="O3399" s="962"/>
      <c r="P3399" s="962"/>
      <c r="Q3399" s="963"/>
      <c r="R3399" s="1687"/>
      <c r="S3399" s="1688"/>
      <c r="T3399" s="1689"/>
      <c r="U3399" s="1657"/>
      <c r="V3399" s="1658"/>
      <c r="W3399" s="1659"/>
      <c r="X3399" s="854"/>
      <c r="Y3399" s="856"/>
      <c r="Z3399" s="851"/>
      <c r="AA3399" s="852"/>
      <c r="AB3399" s="852"/>
      <c r="AC3399" s="853"/>
      <c r="AD3399" s="854"/>
      <c r="AE3399" s="855"/>
      <c r="AF3399" s="855"/>
      <c r="AG3399" s="856"/>
    </row>
    <row r="3400" spans="1:33" s="29" customFormat="1" ht="13.5" hidden="1" customHeight="1" x14ac:dyDescent="0.2">
      <c r="A3400" s="43"/>
      <c r="B3400" s="43"/>
      <c r="C3400" s="971"/>
      <c r="D3400" s="971"/>
      <c r="E3400" s="53"/>
      <c r="F3400" s="42"/>
      <c r="G3400" s="972">
        <v>411</v>
      </c>
      <c r="H3400" s="972"/>
      <c r="I3400" s="961" t="s">
        <v>108</v>
      </c>
      <c r="J3400" s="962"/>
      <c r="K3400" s="962"/>
      <c r="L3400" s="962"/>
      <c r="M3400" s="962"/>
      <c r="N3400" s="962"/>
      <c r="O3400" s="962"/>
      <c r="P3400" s="962"/>
      <c r="Q3400" s="963"/>
      <c r="R3400" s="1657">
        <v>1120654</v>
      </c>
      <c r="S3400" s="1658"/>
      <c r="T3400" s="1659"/>
      <c r="U3400" s="1657">
        <v>1120653.82</v>
      </c>
      <c r="V3400" s="1658"/>
      <c r="W3400" s="1659"/>
      <c r="X3400" s="851">
        <f t="shared" si="251"/>
        <v>-1.6062049479348417E-7</v>
      </c>
      <c r="Y3400" s="853"/>
      <c r="Z3400" s="851"/>
      <c r="AA3400" s="852"/>
      <c r="AB3400" s="852"/>
      <c r="AC3400" s="853"/>
      <c r="AD3400" s="854">
        <f t="shared" ref="AD3400:AD3410" si="253">U3400+AA3400</f>
        <v>1120653.82</v>
      </c>
      <c r="AE3400" s="855"/>
      <c r="AF3400" s="855"/>
      <c r="AG3400" s="856"/>
    </row>
    <row r="3401" spans="1:33" s="29" customFormat="1" ht="13.5" hidden="1" customHeight="1" x14ac:dyDescent="0.2">
      <c r="A3401" s="43"/>
      <c r="B3401" s="43"/>
      <c r="C3401" s="971"/>
      <c r="D3401" s="971"/>
      <c r="E3401" s="53"/>
      <c r="F3401" s="42"/>
      <c r="G3401" s="972">
        <v>412</v>
      </c>
      <c r="H3401" s="972"/>
      <c r="I3401" s="982" t="s">
        <v>109</v>
      </c>
      <c r="J3401" s="983"/>
      <c r="K3401" s="983"/>
      <c r="L3401" s="983"/>
      <c r="M3401" s="983"/>
      <c r="N3401" s="983"/>
      <c r="O3401" s="983"/>
      <c r="P3401" s="983"/>
      <c r="Q3401" s="984"/>
      <c r="R3401" s="1657">
        <v>169780</v>
      </c>
      <c r="S3401" s="1658"/>
      <c r="T3401" s="1659"/>
      <c r="U3401" s="1657">
        <v>169779.06</v>
      </c>
      <c r="V3401" s="1658"/>
      <c r="W3401" s="1659"/>
      <c r="X3401" s="851">
        <f t="shared" si="251"/>
        <v>-5.5365767464010673E-6</v>
      </c>
      <c r="Y3401" s="853"/>
      <c r="Z3401" s="851"/>
      <c r="AA3401" s="852"/>
      <c r="AB3401" s="852"/>
      <c r="AC3401" s="853"/>
      <c r="AD3401" s="854">
        <f t="shared" si="253"/>
        <v>169779.06</v>
      </c>
      <c r="AE3401" s="855"/>
      <c r="AF3401" s="855"/>
      <c r="AG3401" s="856"/>
    </row>
    <row r="3402" spans="1:33" s="29" customFormat="1" ht="13.5" hidden="1" customHeight="1" x14ac:dyDescent="0.2">
      <c r="A3402" s="43"/>
      <c r="B3402" s="43"/>
      <c r="C3402" s="971"/>
      <c r="D3402" s="971"/>
      <c r="E3402" s="53"/>
      <c r="F3402" s="42"/>
      <c r="G3402" s="972">
        <v>413</v>
      </c>
      <c r="H3402" s="972"/>
      <c r="I3402" s="961" t="s">
        <v>110</v>
      </c>
      <c r="J3402" s="962"/>
      <c r="K3402" s="962"/>
      <c r="L3402" s="962"/>
      <c r="M3402" s="962"/>
      <c r="N3402" s="962"/>
      <c r="O3402" s="962"/>
      <c r="P3402" s="962"/>
      <c r="Q3402" s="963"/>
      <c r="R3402" s="1657">
        <v>50000</v>
      </c>
      <c r="S3402" s="1658"/>
      <c r="T3402" s="1659"/>
      <c r="U3402" s="1657">
        <v>50000</v>
      </c>
      <c r="V3402" s="1658"/>
      <c r="W3402" s="1659"/>
      <c r="X3402" s="851">
        <f t="shared" si="251"/>
        <v>0</v>
      </c>
      <c r="Y3402" s="853"/>
      <c r="Z3402" s="851"/>
      <c r="AA3402" s="852"/>
      <c r="AB3402" s="852"/>
      <c r="AC3402" s="853"/>
      <c r="AD3402" s="854">
        <f t="shared" si="253"/>
        <v>50000</v>
      </c>
      <c r="AE3402" s="855"/>
      <c r="AF3402" s="855"/>
      <c r="AG3402" s="856"/>
    </row>
    <row r="3403" spans="1:33" s="29" customFormat="1" ht="13.5" hidden="1" customHeight="1" x14ac:dyDescent="0.2">
      <c r="A3403" s="43"/>
      <c r="B3403" s="43"/>
      <c r="C3403" s="971"/>
      <c r="D3403" s="971"/>
      <c r="E3403" s="53"/>
      <c r="F3403" s="42"/>
      <c r="G3403" s="972">
        <v>414</v>
      </c>
      <c r="H3403" s="972"/>
      <c r="I3403" s="961" t="s">
        <v>111</v>
      </c>
      <c r="J3403" s="962"/>
      <c r="K3403" s="962"/>
      <c r="L3403" s="962"/>
      <c r="M3403" s="962"/>
      <c r="N3403" s="962"/>
      <c r="O3403" s="962"/>
      <c r="P3403" s="962"/>
      <c r="Q3403" s="963"/>
      <c r="R3403" s="1657">
        <v>21000</v>
      </c>
      <c r="S3403" s="1658"/>
      <c r="T3403" s="1659"/>
      <c r="U3403" s="1657">
        <v>0</v>
      </c>
      <c r="V3403" s="1658"/>
      <c r="W3403" s="1659"/>
      <c r="X3403" s="851">
        <f t="shared" si="251"/>
        <v>-1</v>
      </c>
      <c r="Y3403" s="853"/>
      <c r="Z3403" s="851"/>
      <c r="AA3403" s="852"/>
      <c r="AB3403" s="852"/>
      <c r="AC3403" s="853"/>
      <c r="AD3403" s="854">
        <f t="shared" si="253"/>
        <v>0</v>
      </c>
      <c r="AE3403" s="855"/>
      <c r="AF3403" s="855"/>
      <c r="AG3403" s="856"/>
    </row>
    <row r="3404" spans="1:33" s="29" customFormat="1" ht="13.5" hidden="1" customHeight="1" x14ac:dyDescent="0.2">
      <c r="A3404" s="43"/>
      <c r="B3404" s="43"/>
      <c r="C3404" s="971"/>
      <c r="D3404" s="971"/>
      <c r="E3404" s="53"/>
      <c r="F3404" s="42"/>
      <c r="G3404" s="972">
        <v>421</v>
      </c>
      <c r="H3404" s="972"/>
      <c r="I3404" s="961" t="s">
        <v>115</v>
      </c>
      <c r="J3404" s="962"/>
      <c r="K3404" s="962"/>
      <c r="L3404" s="962"/>
      <c r="M3404" s="962"/>
      <c r="N3404" s="962"/>
      <c r="O3404" s="962"/>
      <c r="P3404" s="962"/>
      <c r="Q3404" s="963"/>
      <c r="R3404" s="1657">
        <v>2910000</v>
      </c>
      <c r="S3404" s="1658"/>
      <c r="T3404" s="1659"/>
      <c r="U3404" s="1657">
        <v>2542960.9700000002</v>
      </c>
      <c r="V3404" s="1658"/>
      <c r="W3404" s="1659"/>
      <c r="X3404" s="851">
        <f t="shared" si="251"/>
        <v>-0.12613025085910645</v>
      </c>
      <c r="Y3404" s="853"/>
      <c r="Z3404" s="851"/>
      <c r="AA3404" s="852"/>
      <c r="AB3404" s="852"/>
      <c r="AC3404" s="853"/>
      <c r="AD3404" s="854">
        <f t="shared" si="253"/>
        <v>2542960.9700000002</v>
      </c>
      <c r="AE3404" s="855"/>
      <c r="AF3404" s="855"/>
      <c r="AG3404" s="856"/>
    </row>
    <row r="3405" spans="1:33" s="29" customFormat="1" ht="13.5" hidden="1" customHeight="1" x14ac:dyDescent="0.2">
      <c r="A3405" s="43"/>
      <c r="B3405" s="43"/>
      <c r="C3405" s="971"/>
      <c r="D3405" s="971"/>
      <c r="E3405" s="53"/>
      <c r="F3405" s="42"/>
      <c r="G3405" s="972">
        <v>422</v>
      </c>
      <c r="H3405" s="972"/>
      <c r="I3405" s="961" t="s">
        <v>116</v>
      </c>
      <c r="J3405" s="962"/>
      <c r="K3405" s="962"/>
      <c r="L3405" s="962"/>
      <c r="M3405" s="962"/>
      <c r="N3405" s="962"/>
      <c r="O3405" s="962"/>
      <c r="P3405" s="962"/>
      <c r="Q3405" s="963"/>
      <c r="R3405" s="1657">
        <v>50000</v>
      </c>
      <c r="S3405" s="1658"/>
      <c r="T3405" s="1659"/>
      <c r="U3405" s="1657">
        <v>50000</v>
      </c>
      <c r="V3405" s="1658"/>
      <c r="W3405" s="1659"/>
      <c r="X3405" s="851">
        <f t="shared" si="251"/>
        <v>0</v>
      </c>
      <c r="Y3405" s="853"/>
      <c r="Z3405" s="851"/>
      <c r="AA3405" s="852"/>
      <c r="AB3405" s="852"/>
      <c r="AC3405" s="853"/>
      <c r="AD3405" s="854">
        <f t="shared" si="253"/>
        <v>50000</v>
      </c>
      <c r="AE3405" s="855"/>
      <c r="AF3405" s="855"/>
      <c r="AG3405" s="856"/>
    </row>
    <row r="3406" spans="1:33" s="29" customFormat="1" ht="13.5" hidden="1" customHeight="1" x14ac:dyDescent="0.2">
      <c r="A3406" s="43"/>
      <c r="B3406" s="43"/>
      <c r="C3406" s="971"/>
      <c r="D3406" s="971"/>
      <c r="E3406" s="53"/>
      <c r="F3406" s="42"/>
      <c r="G3406" s="972">
        <v>423</v>
      </c>
      <c r="H3406" s="972"/>
      <c r="I3406" s="961" t="s">
        <v>117</v>
      </c>
      <c r="J3406" s="962"/>
      <c r="K3406" s="962"/>
      <c r="L3406" s="962"/>
      <c r="M3406" s="962"/>
      <c r="N3406" s="962"/>
      <c r="O3406" s="962"/>
      <c r="P3406" s="962"/>
      <c r="Q3406" s="963"/>
      <c r="R3406" s="1657">
        <v>4240000</v>
      </c>
      <c r="S3406" s="1658"/>
      <c r="T3406" s="1659"/>
      <c r="U3406" s="1657">
        <v>3911806.55</v>
      </c>
      <c r="V3406" s="1658"/>
      <c r="W3406" s="1659"/>
      <c r="X3406" s="851">
        <f t="shared" si="251"/>
        <v>-7.7404115566037768E-2</v>
      </c>
      <c r="Y3406" s="853"/>
      <c r="Z3406" s="851"/>
      <c r="AA3406" s="852"/>
      <c r="AB3406" s="852"/>
      <c r="AC3406" s="853"/>
      <c r="AD3406" s="854">
        <f t="shared" si="253"/>
        <v>3911806.55</v>
      </c>
      <c r="AE3406" s="855"/>
      <c r="AF3406" s="855"/>
      <c r="AG3406" s="856"/>
    </row>
    <row r="3407" spans="1:33" s="29" customFormat="1" ht="13.5" hidden="1" customHeight="1" x14ac:dyDescent="0.2">
      <c r="A3407" s="43"/>
      <c r="B3407" s="43"/>
      <c r="C3407" s="971"/>
      <c r="D3407" s="971"/>
      <c r="E3407" s="53"/>
      <c r="F3407" s="42"/>
      <c r="G3407" s="972">
        <v>425</v>
      </c>
      <c r="H3407" s="972"/>
      <c r="I3407" s="961" t="s">
        <v>119</v>
      </c>
      <c r="J3407" s="962"/>
      <c r="K3407" s="962"/>
      <c r="L3407" s="962"/>
      <c r="M3407" s="962"/>
      <c r="N3407" s="962"/>
      <c r="O3407" s="962"/>
      <c r="P3407" s="962"/>
      <c r="Q3407" s="963"/>
      <c r="R3407" s="1657">
        <v>3500000</v>
      </c>
      <c r="S3407" s="1658"/>
      <c r="T3407" s="1659"/>
      <c r="U3407" s="1657">
        <v>3437924.32</v>
      </c>
      <c r="V3407" s="1658"/>
      <c r="W3407" s="1659"/>
      <c r="X3407" s="851">
        <f t="shared" si="251"/>
        <v>-1.7735908571428594E-2</v>
      </c>
      <c r="Y3407" s="853"/>
      <c r="Z3407" s="851"/>
      <c r="AA3407" s="852"/>
      <c r="AB3407" s="852"/>
      <c r="AC3407" s="853"/>
      <c r="AD3407" s="854">
        <f t="shared" si="253"/>
        <v>3437924.32</v>
      </c>
      <c r="AE3407" s="855"/>
      <c r="AF3407" s="855"/>
      <c r="AG3407" s="856"/>
    </row>
    <row r="3408" spans="1:33" s="29" customFormat="1" ht="13.5" hidden="1" customHeight="1" x14ac:dyDescent="0.2">
      <c r="A3408" s="43"/>
      <c r="B3408" s="43"/>
      <c r="C3408" s="971"/>
      <c r="D3408" s="971"/>
      <c r="E3408" s="53"/>
      <c r="F3408" s="42"/>
      <c r="G3408" s="972">
        <v>426</v>
      </c>
      <c r="H3408" s="972"/>
      <c r="I3408" s="961" t="s">
        <v>120</v>
      </c>
      <c r="J3408" s="962"/>
      <c r="K3408" s="962"/>
      <c r="L3408" s="962"/>
      <c r="M3408" s="962"/>
      <c r="N3408" s="962"/>
      <c r="O3408" s="962"/>
      <c r="P3408" s="962"/>
      <c r="Q3408" s="963"/>
      <c r="R3408" s="1657">
        <v>1700000</v>
      </c>
      <c r="S3408" s="1658"/>
      <c r="T3408" s="1659"/>
      <c r="U3408" s="1657">
        <v>1653383.46</v>
      </c>
      <c r="V3408" s="1658"/>
      <c r="W3408" s="1659"/>
      <c r="X3408" s="851">
        <f t="shared" si="251"/>
        <v>-2.7421494117647049E-2</v>
      </c>
      <c r="Y3408" s="853"/>
      <c r="Z3408" s="851"/>
      <c r="AA3408" s="852"/>
      <c r="AB3408" s="852"/>
      <c r="AC3408" s="853"/>
      <c r="AD3408" s="854">
        <f t="shared" si="253"/>
        <v>1653383.46</v>
      </c>
      <c r="AE3408" s="855"/>
      <c r="AF3408" s="855"/>
      <c r="AG3408" s="856"/>
    </row>
    <row r="3409" spans="1:33" s="29" customFormat="1" ht="13.5" hidden="1" customHeight="1" x14ac:dyDescent="0.2">
      <c r="A3409" s="43"/>
      <c r="B3409" s="43"/>
      <c r="C3409" s="971"/>
      <c r="D3409" s="971"/>
      <c r="E3409" s="53"/>
      <c r="F3409" s="42"/>
      <c r="G3409" s="972">
        <v>482</v>
      </c>
      <c r="H3409" s="972"/>
      <c r="I3409" s="961" t="s">
        <v>131</v>
      </c>
      <c r="J3409" s="962"/>
      <c r="K3409" s="962"/>
      <c r="L3409" s="962"/>
      <c r="M3409" s="962"/>
      <c r="N3409" s="962"/>
      <c r="O3409" s="962"/>
      <c r="P3409" s="962"/>
      <c r="Q3409" s="963"/>
      <c r="R3409" s="1657">
        <v>200000</v>
      </c>
      <c r="S3409" s="1658"/>
      <c r="T3409" s="1659"/>
      <c r="U3409" s="1657">
        <v>114973.04</v>
      </c>
      <c r="V3409" s="1658"/>
      <c r="W3409" s="1659"/>
      <c r="X3409" s="851">
        <f t="shared" si="251"/>
        <v>-0.42513480000000003</v>
      </c>
      <c r="Y3409" s="853"/>
      <c r="Z3409" s="851"/>
      <c r="AA3409" s="852"/>
      <c r="AB3409" s="852"/>
      <c r="AC3409" s="853"/>
      <c r="AD3409" s="854">
        <f t="shared" si="253"/>
        <v>114973.04</v>
      </c>
      <c r="AE3409" s="855"/>
      <c r="AF3409" s="855"/>
      <c r="AG3409" s="856"/>
    </row>
    <row r="3410" spans="1:33" s="29" customFormat="1" ht="13.5" hidden="1" customHeight="1" x14ac:dyDescent="0.2">
      <c r="A3410" s="43"/>
      <c r="B3410" s="43"/>
      <c r="C3410" s="971"/>
      <c r="D3410" s="971"/>
      <c r="E3410" s="53"/>
      <c r="F3410" s="42"/>
      <c r="G3410" s="972">
        <v>512</v>
      </c>
      <c r="H3410" s="972"/>
      <c r="I3410" s="961" t="s">
        <v>139</v>
      </c>
      <c r="J3410" s="962"/>
      <c r="K3410" s="962"/>
      <c r="L3410" s="962"/>
      <c r="M3410" s="962"/>
      <c r="N3410" s="962"/>
      <c r="O3410" s="962"/>
      <c r="P3410" s="962"/>
      <c r="Q3410" s="963"/>
      <c r="R3410" s="1657">
        <v>180000</v>
      </c>
      <c r="S3410" s="1658"/>
      <c r="T3410" s="1659"/>
      <c r="U3410" s="1657">
        <v>78890</v>
      </c>
      <c r="V3410" s="1658"/>
      <c r="W3410" s="1659"/>
      <c r="X3410" s="851">
        <f t="shared" si="251"/>
        <v>-0.56172222222222223</v>
      </c>
      <c r="Y3410" s="853"/>
      <c r="Z3410" s="851"/>
      <c r="AA3410" s="852"/>
      <c r="AB3410" s="852"/>
      <c r="AC3410" s="853"/>
      <c r="AD3410" s="854">
        <f t="shared" si="253"/>
        <v>78890</v>
      </c>
      <c r="AE3410" s="855"/>
      <c r="AF3410" s="855"/>
      <c r="AG3410" s="856"/>
    </row>
    <row r="3411" spans="1:33" s="29" customFormat="1" ht="13.5" hidden="1" customHeight="1" x14ac:dyDescent="0.2">
      <c r="A3411" s="43"/>
      <c r="B3411" s="43"/>
      <c r="C3411" s="971"/>
      <c r="D3411" s="971"/>
      <c r="E3411" s="53"/>
      <c r="F3411" s="42"/>
      <c r="G3411" s="972"/>
      <c r="H3411" s="972"/>
      <c r="I3411" s="961" t="s">
        <v>632</v>
      </c>
      <c r="J3411" s="962"/>
      <c r="K3411" s="962"/>
      <c r="L3411" s="962"/>
      <c r="M3411" s="962"/>
      <c r="N3411" s="962"/>
      <c r="O3411" s="962"/>
      <c r="P3411" s="962"/>
      <c r="Q3411" s="963"/>
      <c r="R3411" s="1657"/>
      <c r="S3411" s="1658"/>
      <c r="T3411" s="1659"/>
      <c r="U3411" s="1657"/>
      <c r="V3411" s="1658"/>
      <c r="W3411" s="1659"/>
      <c r="X3411" s="854"/>
      <c r="Y3411" s="856"/>
      <c r="Z3411" s="851"/>
      <c r="AA3411" s="852"/>
      <c r="AB3411" s="852"/>
      <c r="AC3411" s="853"/>
      <c r="AD3411" s="854"/>
      <c r="AE3411" s="855"/>
      <c r="AF3411" s="855"/>
      <c r="AG3411" s="856"/>
    </row>
    <row r="3412" spans="1:33" s="29" customFormat="1" ht="13.5" hidden="1" customHeight="1" x14ac:dyDescent="0.2">
      <c r="A3412" s="43"/>
      <c r="B3412" s="43"/>
      <c r="C3412" s="971"/>
      <c r="D3412" s="971"/>
      <c r="E3412" s="53"/>
      <c r="F3412" s="42"/>
      <c r="G3412" s="981" t="s">
        <v>313</v>
      </c>
      <c r="H3412" s="981"/>
      <c r="I3412" s="961" t="s">
        <v>314</v>
      </c>
      <c r="J3412" s="962"/>
      <c r="K3412" s="962"/>
      <c r="L3412" s="962"/>
      <c r="M3412" s="962"/>
      <c r="N3412" s="962"/>
      <c r="O3412" s="962"/>
      <c r="P3412" s="962"/>
      <c r="Q3412" s="963"/>
      <c r="R3412" s="1657">
        <f>SUM(R3400:R3411)</f>
        <v>14141434</v>
      </c>
      <c r="S3412" s="1658"/>
      <c r="T3412" s="1659"/>
      <c r="U3412" s="1657">
        <f>SUM(U3400:U3411)</f>
        <v>13130371.219999999</v>
      </c>
      <c r="V3412" s="1658"/>
      <c r="W3412" s="1659"/>
      <c r="X3412" s="851">
        <f t="shared" si="251"/>
        <v>-7.1496481898511988E-2</v>
      </c>
      <c r="Y3412" s="853"/>
      <c r="Z3412" s="851"/>
      <c r="AA3412" s="852"/>
      <c r="AB3412" s="852"/>
      <c r="AC3412" s="853"/>
      <c r="AD3412" s="854">
        <f>U3412+AA3412</f>
        <v>13130371.219999999</v>
      </c>
      <c r="AE3412" s="855"/>
      <c r="AF3412" s="855"/>
      <c r="AG3412" s="856"/>
    </row>
    <row r="3413" spans="1:33" s="29" customFormat="1" ht="13.5" hidden="1" customHeight="1" x14ac:dyDescent="0.2">
      <c r="A3413" s="43"/>
      <c r="B3413" s="43"/>
      <c r="C3413" s="979"/>
      <c r="D3413" s="979"/>
      <c r="E3413" s="53"/>
      <c r="F3413" s="42"/>
      <c r="G3413" s="972"/>
      <c r="H3413" s="972"/>
      <c r="I3413" s="961" t="s">
        <v>633</v>
      </c>
      <c r="J3413" s="962"/>
      <c r="K3413" s="962"/>
      <c r="L3413" s="962"/>
      <c r="M3413" s="962"/>
      <c r="N3413" s="962"/>
      <c r="O3413" s="962"/>
      <c r="P3413" s="962"/>
      <c r="Q3413" s="963"/>
      <c r="R3413" s="1660">
        <f>SUM(R3412:R3412)</f>
        <v>14141434</v>
      </c>
      <c r="S3413" s="1661"/>
      <c r="T3413" s="1662"/>
      <c r="U3413" s="1660">
        <f>SUM(U3412:U3412)</f>
        <v>13130371.219999999</v>
      </c>
      <c r="V3413" s="1661"/>
      <c r="W3413" s="1662"/>
      <c r="X3413" s="1547">
        <f t="shared" si="251"/>
        <v>-7.1496481898511988E-2</v>
      </c>
      <c r="Y3413" s="975"/>
      <c r="Z3413" s="1547"/>
      <c r="AA3413" s="974"/>
      <c r="AB3413" s="974"/>
      <c r="AC3413" s="975"/>
      <c r="AD3413" s="860">
        <f>U3413+AA3413</f>
        <v>13130371.219999999</v>
      </c>
      <c r="AE3413" s="861"/>
      <c r="AF3413" s="861"/>
      <c r="AG3413" s="862"/>
    </row>
    <row r="3414" spans="1:33" s="29" customFormat="1" ht="13.5" hidden="1" customHeight="1" x14ac:dyDescent="0.2">
      <c r="A3414" s="43"/>
      <c r="B3414" s="43"/>
      <c r="C3414" s="971"/>
      <c r="D3414" s="971"/>
      <c r="E3414" s="53"/>
      <c r="F3414" s="42"/>
      <c r="G3414" s="979"/>
      <c r="H3414" s="979"/>
      <c r="I3414" s="982" t="s">
        <v>634</v>
      </c>
      <c r="J3414" s="983"/>
      <c r="K3414" s="983"/>
      <c r="L3414" s="983"/>
      <c r="M3414" s="983"/>
      <c r="N3414" s="983"/>
      <c r="O3414" s="983"/>
      <c r="P3414" s="983"/>
      <c r="Q3414" s="984"/>
      <c r="R3414" s="1660"/>
      <c r="S3414" s="1661"/>
      <c r="T3414" s="1662"/>
      <c r="U3414" s="1660"/>
      <c r="V3414" s="1661"/>
      <c r="W3414" s="1662"/>
      <c r="X3414" s="860"/>
      <c r="Y3414" s="862"/>
      <c r="Z3414" s="851"/>
      <c r="AA3414" s="852"/>
      <c r="AB3414" s="852"/>
      <c r="AC3414" s="853"/>
      <c r="AD3414" s="860"/>
      <c r="AE3414" s="861"/>
      <c r="AF3414" s="861"/>
      <c r="AG3414" s="862"/>
    </row>
    <row r="3415" spans="1:33" s="29" customFormat="1" ht="13.5" hidden="1" customHeight="1" x14ac:dyDescent="0.2">
      <c r="A3415" s="43"/>
      <c r="B3415" s="43"/>
      <c r="C3415" s="971"/>
      <c r="D3415" s="971"/>
      <c r="E3415" s="53"/>
      <c r="F3415" s="42"/>
      <c r="G3415" s="981" t="s">
        <v>313</v>
      </c>
      <c r="H3415" s="981"/>
      <c r="I3415" s="961" t="s">
        <v>314</v>
      </c>
      <c r="J3415" s="962"/>
      <c r="K3415" s="962"/>
      <c r="L3415" s="962"/>
      <c r="M3415" s="962"/>
      <c r="N3415" s="962"/>
      <c r="O3415" s="962"/>
      <c r="P3415" s="962"/>
      <c r="Q3415" s="963"/>
      <c r="R3415" s="1657">
        <f>R3412</f>
        <v>14141434</v>
      </c>
      <c r="S3415" s="1658"/>
      <c r="T3415" s="1659"/>
      <c r="U3415" s="1657">
        <f>U3412</f>
        <v>13130371.219999999</v>
      </c>
      <c r="V3415" s="1658"/>
      <c r="W3415" s="1659"/>
      <c r="X3415" s="851">
        <f t="shared" si="251"/>
        <v>-7.1496481898511988E-2</v>
      </c>
      <c r="Y3415" s="853"/>
      <c r="Z3415" s="851"/>
      <c r="AA3415" s="852"/>
      <c r="AB3415" s="852"/>
      <c r="AC3415" s="853"/>
      <c r="AD3415" s="854">
        <f>U3415+AA3415</f>
        <v>13130371.219999999</v>
      </c>
      <c r="AE3415" s="855"/>
      <c r="AF3415" s="855"/>
      <c r="AG3415" s="856"/>
    </row>
    <row r="3416" spans="1:33" s="29" customFormat="1" ht="13.5" hidden="1" customHeight="1" x14ac:dyDescent="0.2">
      <c r="A3416" s="43"/>
      <c r="B3416" s="93"/>
      <c r="C3416" s="971"/>
      <c r="D3416" s="971"/>
      <c r="E3416" s="53"/>
      <c r="F3416" s="42"/>
      <c r="G3416" s="972"/>
      <c r="H3416" s="972"/>
      <c r="I3416" s="958" t="s">
        <v>635</v>
      </c>
      <c r="J3416" s="959"/>
      <c r="K3416" s="959"/>
      <c r="L3416" s="959"/>
      <c r="M3416" s="959"/>
      <c r="N3416" s="959"/>
      <c r="O3416" s="959"/>
      <c r="P3416" s="959"/>
      <c r="Q3416" s="960"/>
      <c r="R3416" s="1660">
        <f>SUM(R3415:R3415)</f>
        <v>14141434</v>
      </c>
      <c r="S3416" s="1661"/>
      <c r="T3416" s="1662"/>
      <c r="U3416" s="1660">
        <f>SUM(U3415:U3415)</f>
        <v>13130371.219999999</v>
      </c>
      <c r="V3416" s="1661"/>
      <c r="W3416" s="1662"/>
      <c r="X3416" s="1547">
        <f t="shared" si="251"/>
        <v>-7.1496481898511988E-2</v>
      </c>
      <c r="Y3416" s="975"/>
      <c r="Z3416" s="1547"/>
      <c r="AA3416" s="974"/>
      <c r="AB3416" s="974"/>
      <c r="AC3416" s="975"/>
      <c r="AD3416" s="860">
        <f>U3416+AA3416</f>
        <v>13130371.219999999</v>
      </c>
      <c r="AE3416" s="861"/>
      <c r="AF3416" s="861"/>
      <c r="AG3416" s="862"/>
    </row>
    <row r="3417" spans="1:33" s="29" customFormat="1" ht="13.5" hidden="1" customHeight="1" x14ac:dyDescent="0.2">
      <c r="A3417" s="43"/>
      <c r="B3417" s="93"/>
      <c r="C3417" s="971"/>
      <c r="D3417" s="971"/>
      <c r="E3417" s="53"/>
      <c r="F3417" s="42"/>
      <c r="G3417" s="972"/>
      <c r="H3417" s="972"/>
      <c r="I3417" s="958"/>
      <c r="J3417" s="959"/>
      <c r="K3417" s="959"/>
      <c r="L3417" s="959"/>
      <c r="M3417" s="959"/>
      <c r="N3417" s="959"/>
      <c r="O3417" s="959"/>
      <c r="P3417" s="959"/>
      <c r="Q3417" s="960"/>
      <c r="R3417" s="958"/>
      <c r="S3417" s="959"/>
      <c r="T3417" s="960"/>
      <c r="U3417" s="854"/>
      <c r="V3417" s="855"/>
      <c r="W3417" s="856"/>
      <c r="X3417" s="854"/>
      <c r="Y3417" s="856"/>
      <c r="Z3417" s="851"/>
      <c r="AA3417" s="852"/>
      <c r="AB3417" s="852"/>
      <c r="AC3417" s="853"/>
      <c r="AD3417" s="854"/>
      <c r="AE3417" s="855"/>
      <c r="AF3417" s="855"/>
      <c r="AG3417" s="856"/>
    </row>
    <row r="3418" spans="1:33" s="29" customFormat="1" ht="13.5" hidden="1" customHeight="1" x14ac:dyDescent="0.2">
      <c r="A3418" s="43"/>
      <c r="B3418" s="90" t="s">
        <v>636</v>
      </c>
      <c r="C3418" s="1548"/>
      <c r="D3418" s="1548"/>
      <c r="E3418" s="91"/>
      <c r="F3418" s="79"/>
      <c r="G3418" s="1549"/>
      <c r="H3418" s="1549"/>
      <c r="I3418" s="1550" t="s">
        <v>637</v>
      </c>
      <c r="J3418" s="1551"/>
      <c r="K3418" s="1551"/>
      <c r="L3418" s="1551"/>
      <c r="M3418" s="1551"/>
      <c r="N3418" s="1551"/>
      <c r="O3418" s="1551"/>
      <c r="P3418" s="1551"/>
      <c r="Q3418" s="1552"/>
      <c r="R3418" s="1550"/>
      <c r="S3418" s="1551"/>
      <c r="T3418" s="1552"/>
      <c r="U3418" s="857"/>
      <c r="V3418" s="858"/>
      <c r="W3418" s="859"/>
      <c r="X3418" s="857"/>
      <c r="Y3418" s="859"/>
      <c r="Z3418" s="1575"/>
      <c r="AA3418" s="1576"/>
      <c r="AB3418" s="1576"/>
      <c r="AC3418" s="1577"/>
      <c r="AD3418" s="857"/>
      <c r="AE3418" s="858"/>
      <c r="AF3418" s="858"/>
      <c r="AG3418" s="859"/>
    </row>
    <row r="3419" spans="1:33" s="29" customFormat="1" ht="13.5" hidden="1" customHeight="1" x14ac:dyDescent="0.2">
      <c r="A3419" s="43"/>
      <c r="B3419" s="92"/>
      <c r="C3419" s="1565" t="s">
        <v>624</v>
      </c>
      <c r="D3419" s="1565"/>
      <c r="E3419" s="86"/>
      <c r="F3419" s="105"/>
      <c r="G3419" s="1566"/>
      <c r="H3419" s="1566"/>
      <c r="I3419" s="958" t="s">
        <v>625</v>
      </c>
      <c r="J3419" s="959"/>
      <c r="K3419" s="959"/>
      <c r="L3419" s="959"/>
      <c r="M3419" s="959"/>
      <c r="N3419" s="959"/>
      <c r="O3419" s="959"/>
      <c r="P3419" s="959"/>
      <c r="Q3419" s="960"/>
      <c r="R3419" s="958"/>
      <c r="S3419" s="959"/>
      <c r="T3419" s="960"/>
      <c r="U3419" s="854"/>
      <c r="V3419" s="855"/>
      <c r="W3419" s="856"/>
      <c r="X3419" s="854"/>
      <c r="Y3419" s="856"/>
      <c r="Z3419" s="851"/>
      <c r="AA3419" s="852"/>
      <c r="AB3419" s="852"/>
      <c r="AC3419" s="853"/>
      <c r="AD3419" s="854"/>
      <c r="AE3419" s="855"/>
      <c r="AF3419" s="855"/>
      <c r="AG3419" s="856"/>
    </row>
    <row r="3420" spans="1:33" s="29" customFormat="1" ht="13.5" hidden="1" customHeight="1" x14ac:dyDescent="0.2">
      <c r="A3420" s="43"/>
      <c r="B3420" s="92"/>
      <c r="C3420" s="1578"/>
      <c r="D3420" s="1578"/>
      <c r="E3420" s="53">
        <v>160</v>
      </c>
      <c r="F3420" s="42"/>
      <c r="G3420" s="972"/>
      <c r="H3420" s="972"/>
      <c r="I3420" s="961" t="s">
        <v>572</v>
      </c>
      <c r="J3420" s="962"/>
      <c r="K3420" s="962"/>
      <c r="L3420" s="962"/>
      <c r="M3420" s="962"/>
      <c r="N3420" s="962"/>
      <c r="O3420" s="962"/>
      <c r="P3420" s="962"/>
      <c r="Q3420" s="963"/>
      <c r="R3420" s="961"/>
      <c r="S3420" s="962"/>
      <c r="T3420" s="963"/>
      <c r="U3420" s="854"/>
      <c r="V3420" s="855"/>
      <c r="W3420" s="856"/>
      <c r="X3420" s="854"/>
      <c r="Y3420" s="856"/>
      <c r="Z3420" s="851"/>
      <c r="AA3420" s="852"/>
      <c r="AB3420" s="852"/>
      <c r="AC3420" s="853"/>
      <c r="AD3420" s="854"/>
      <c r="AE3420" s="855"/>
      <c r="AF3420" s="855"/>
      <c r="AG3420" s="856"/>
    </row>
    <row r="3421" spans="1:33" s="29" customFormat="1" ht="13.5" hidden="1" customHeight="1" x14ac:dyDescent="0.2">
      <c r="A3421" s="43"/>
      <c r="B3421" s="93"/>
      <c r="C3421" s="971"/>
      <c r="D3421" s="971"/>
      <c r="E3421" s="53"/>
      <c r="F3421" s="42"/>
      <c r="G3421" s="972">
        <v>411</v>
      </c>
      <c r="H3421" s="972"/>
      <c r="I3421" s="961" t="s">
        <v>108</v>
      </c>
      <c r="J3421" s="962"/>
      <c r="K3421" s="962"/>
      <c r="L3421" s="962"/>
      <c r="M3421" s="962"/>
      <c r="N3421" s="962"/>
      <c r="O3421" s="962"/>
      <c r="P3421" s="962"/>
      <c r="Q3421" s="963"/>
      <c r="R3421" s="1657">
        <v>1024500</v>
      </c>
      <c r="S3421" s="1658"/>
      <c r="T3421" s="1659"/>
      <c r="U3421" s="1657">
        <v>974002.39</v>
      </c>
      <c r="V3421" s="1658"/>
      <c r="W3421" s="1659"/>
      <c r="X3421" s="851">
        <f t="shared" si="251"/>
        <v>-4.929000488042945E-2</v>
      </c>
      <c r="Y3421" s="853"/>
      <c r="Z3421" s="851"/>
      <c r="AA3421" s="852"/>
      <c r="AB3421" s="852"/>
      <c r="AC3421" s="853"/>
      <c r="AD3421" s="854">
        <f t="shared" ref="AD3421:AD3432" si="254">U3421+AA3421</f>
        <v>974002.39</v>
      </c>
      <c r="AE3421" s="855"/>
      <c r="AF3421" s="855"/>
      <c r="AG3421" s="856"/>
    </row>
    <row r="3422" spans="1:33" s="29" customFormat="1" ht="13.5" hidden="1" customHeight="1" x14ac:dyDescent="0.2">
      <c r="A3422" s="43"/>
      <c r="B3422" s="93"/>
      <c r="C3422" s="971"/>
      <c r="D3422" s="971"/>
      <c r="E3422" s="53"/>
      <c r="F3422" s="42"/>
      <c r="G3422" s="972">
        <v>412</v>
      </c>
      <c r="H3422" s="972"/>
      <c r="I3422" s="961" t="s">
        <v>109</v>
      </c>
      <c r="J3422" s="962"/>
      <c r="K3422" s="962"/>
      <c r="L3422" s="962"/>
      <c r="M3422" s="962"/>
      <c r="N3422" s="962"/>
      <c r="O3422" s="962"/>
      <c r="P3422" s="962"/>
      <c r="Q3422" s="963"/>
      <c r="R3422" s="1657">
        <v>155240</v>
      </c>
      <c r="S3422" s="1658"/>
      <c r="T3422" s="1659"/>
      <c r="U3422" s="1657">
        <v>147561.37</v>
      </c>
      <c r="V3422" s="1658"/>
      <c r="W3422" s="1659"/>
      <c r="X3422" s="851">
        <f t="shared" si="251"/>
        <v>-4.9462960577170811E-2</v>
      </c>
      <c r="Y3422" s="853"/>
      <c r="Z3422" s="851"/>
      <c r="AA3422" s="852"/>
      <c r="AB3422" s="852"/>
      <c r="AC3422" s="853"/>
      <c r="AD3422" s="854">
        <f t="shared" si="254"/>
        <v>147561.37</v>
      </c>
      <c r="AE3422" s="855"/>
      <c r="AF3422" s="855"/>
      <c r="AG3422" s="856"/>
    </row>
    <row r="3423" spans="1:33" s="29" customFormat="1" ht="13.5" hidden="1" customHeight="1" x14ac:dyDescent="0.2">
      <c r="A3423" s="43"/>
      <c r="B3423" s="93"/>
      <c r="C3423" s="971"/>
      <c r="D3423" s="971"/>
      <c r="E3423" s="53"/>
      <c r="F3423" s="42"/>
      <c r="G3423" s="972">
        <v>413</v>
      </c>
      <c r="H3423" s="972"/>
      <c r="I3423" s="961" t="s">
        <v>110</v>
      </c>
      <c r="J3423" s="962"/>
      <c r="K3423" s="962"/>
      <c r="L3423" s="962"/>
      <c r="M3423" s="962"/>
      <c r="N3423" s="962"/>
      <c r="O3423" s="962"/>
      <c r="P3423" s="962"/>
      <c r="Q3423" s="963"/>
      <c r="R3423" s="1657">
        <v>10000</v>
      </c>
      <c r="S3423" s="1658"/>
      <c r="T3423" s="1659"/>
      <c r="U3423" s="1657">
        <v>10000</v>
      </c>
      <c r="V3423" s="1658"/>
      <c r="W3423" s="1659"/>
      <c r="X3423" s="851">
        <f t="shared" si="251"/>
        <v>0</v>
      </c>
      <c r="Y3423" s="853"/>
      <c r="Z3423" s="851"/>
      <c r="AA3423" s="852"/>
      <c r="AB3423" s="852"/>
      <c r="AC3423" s="853"/>
      <c r="AD3423" s="854">
        <f t="shared" si="254"/>
        <v>10000</v>
      </c>
      <c r="AE3423" s="855"/>
      <c r="AF3423" s="855"/>
      <c r="AG3423" s="856"/>
    </row>
    <row r="3424" spans="1:33" s="29" customFormat="1" ht="13.5" hidden="1" customHeight="1" x14ac:dyDescent="0.2">
      <c r="A3424" s="43"/>
      <c r="B3424" s="93"/>
      <c r="C3424" s="971"/>
      <c r="D3424" s="971"/>
      <c r="E3424" s="53"/>
      <c r="F3424" s="42"/>
      <c r="G3424" s="972">
        <v>414</v>
      </c>
      <c r="H3424" s="972"/>
      <c r="I3424" s="961" t="s">
        <v>111</v>
      </c>
      <c r="J3424" s="962"/>
      <c r="K3424" s="962"/>
      <c r="L3424" s="962"/>
      <c r="M3424" s="962"/>
      <c r="N3424" s="962"/>
      <c r="O3424" s="962"/>
      <c r="P3424" s="962"/>
      <c r="Q3424" s="963"/>
      <c r="R3424" s="1657">
        <v>30000</v>
      </c>
      <c r="S3424" s="1658"/>
      <c r="T3424" s="1659"/>
      <c r="U3424" s="1657">
        <v>29000</v>
      </c>
      <c r="V3424" s="1658"/>
      <c r="W3424" s="1659"/>
      <c r="X3424" s="851">
        <v>0</v>
      </c>
      <c r="Y3424" s="853"/>
      <c r="Z3424" s="851"/>
      <c r="AA3424" s="852"/>
      <c r="AB3424" s="852"/>
      <c r="AC3424" s="853"/>
      <c r="AD3424" s="854">
        <f t="shared" ref="AD3424" si="255">U3424+AA3424</f>
        <v>29000</v>
      </c>
      <c r="AE3424" s="855"/>
      <c r="AF3424" s="855"/>
      <c r="AG3424" s="856"/>
    </row>
    <row r="3425" spans="1:33" s="29" customFormat="1" ht="13.5" hidden="1" customHeight="1" x14ac:dyDescent="0.2">
      <c r="A3425" s="43"/>
      <c r="B3425" s="93"/>
      <c r="C3425" s="971"/>
      <c r="D3425" s="971"/>
      <c r="E3425" s="53"/>
      <c r="F3425" s="42"/>
      <c r="G3425" s="972">
        <v>415</v>
      </c>
      <c r="H3425" s="972"/>
      <c r="I3425" s="961" t="s">
        <v>112</v>
      </c>
      <c r="J3425" s="962"/>
      <c r="K3425" s="962"/>
      <c r="L3425" s="962"/>
      <c r="M3425" s="962"/>
      <c r="N3425" s="962"/>
      <c r="O3425" s="962"/>
      <c r="P3425" s="962"/>
      <c r="Q3425" s="963"/>
      <c r="R3425" s="1657">
        <v>155000</v>
      </c>
      <c r="S3425" s="1658"/>
      <c r="T3425" s="1659"/>
      <c r="U3425" s="1657">
        <v>131023.99</v>
      </c>
      <c r="V3425" s="1658"/>
      <c r="W3425" s="1659"/>
      <c r="X3425" s="851">
        <f t="shared" si="251"/>
        <v>-0.15468393548387094</v>
      </c>
      <c r="Y3425" s="853"/>
      <c r="Z3425" s="851"/>
      <c r="AA3425" s="852"/>
      <c r="AB3425" s="852"/>
      <c r="AC3425" s="853"/>
      <c r="AD3425" s="854">
        <f t="shared" si="254"/>
        <v>131023.99</v>
      </c>
      <c r="AE3425" s="855"/>
      <c r="AF3425" s="855"/>
      <c r="AG3425" s="856"/>
    </row>
    <row r="3426" spans="1:33" s="29" customFormat="1" ht="13.5" hidden="1" customHeight="1" x14ac:dyDescent="0.2">
      <c r="A3426" s="43"/>
      <c r="B3426" s="93"/>
      <c r="C3426" s="971"/>
      <c r="D3426" s="971"/>
      <c r="E3426" s="53"/>
      <c r="F3426" s="42"/>
      <c r="G3426" s="972">
        <v>421</v>
      </c>
      <c r="H3426" s="972"/>
      <c r="I3426" s="961" t="s">
        <v>115</v>
      </c>
      <c r="J3426" s="962"/>
      <c r="K3426" s="962"/>
      <c r="L3426" s="962"/>
      <c r="M3426" s="962"/>
      <c r="N3426" s="962"/>
      <c r="O3426" s="962"/>
      <c r="P3426" s="962"/>
      <c r="Q3426" s="963"/>
      <c r="R3426" s="1657">
        <v>868000</v>
      </c>
      <c r="S3426" s="1658"/>
      <c r="T3426" s="1659"/>
      <c r="U3426" s="1657">
        <v>713307.53</v>
      </c>
      <c r="V3426" s="1658"/>
      <c r="W3426" s="1659"/>
      <c r="X3426" s="851">
        <f t="shared" si="251"/>
        <v>-0.17821713133640549</v>
      </c>
      <c r="Y3426" s="853"/>
      <c r="Z3426" s="851"/>
      <c r="AA3426" s="852"/>
      <c r="AB3426" s="852"/>
      <c r="AC3426" s="853"/>
      <c r="AD3426" s="854">
        <f t="shared" si="254"/>
        <v>713307.53</v>
      </c>
      <c r="AE3426" s="855"/>
      <c r="AF3426" s="855"/>
      <c r="AG3426" s="856"/>
    </row>
    <row r="3427" spans="1:33" s="29" customFormat="1" ht="13.5" hidden="1" customHeight="1" x14ac:dyDescent="0.2">
      <c r="A3427" s="43"/>
      <c r="B3427" s="93"/>
      <c r="C3427" s="971"/>
      <c r="D3427" s="971"/>
      <c r="E3427" s="53"/>
      <c r="F3427" s="42"/>
      <c r="G3427" s="972">
        <v>422</v>
      </c>
      <c r="H3427" s="972"/>
      <c r="I3427" s="961" t="s">
        <v>116</v>
      </c>
      <c r="J3427" s="962"/>
      <c r="K3427" s="962"/>
      <c r="L3427" s="962"/>
      <c r="M3427" s="962"/>
      <c r="N3427" s="962"/>
      <c r="O3427" s="962"/>
      <c r="P3427" s="962"/>
      <c r="Q3427" s="963"/>
      <c r="R3427" s="1657">
        <v>470000</v>
      </c>
      <c r="S3427" s="1658"/>
      <c r="T3427" s="1659"/>
      <c r="U3427" s="1657">
        <v>461600</v>
      </c>
      <c r="V3427" s="1658"/>
      <c r="W3427" s="1659"/>
      <c r="X3427" s="851">
        <f t="shared" si="251"/>
        <v>-1.7872340425531874E-2</v>
      </c>
      <c r="Y3427" s="853"/>
      <c r="Z3427" s="851"/>
      <c r="AA3427" s="852"/>
      <c r="AB3427" s="852"/>
      <c r="AC3427" s="853"/>
      <c r="AD3427" s="854">
        <f t="shared" si="254"/>
        <v>461600</v>
      </c>
      <c r="AE3427" s="855"/>
      <c r="AF3427" s="855"/>
      <c r="AG3427" s="856"/>
    </row>
    <row r="3428" spans="1:33" s="29" customFormat="1" ht="13.5" hidden="1" customHeight="1" x14ac:dyDescent="0.2">
      <c r="A3428" s="43"/>
      <c r="B3428" s="93"/>
      <c r="C3428" s="971"/>
      <c r="D3428" s="971"/>
      <c r="E3428" s="53"/>
      <c r="F3428" s="42"/>
      <c r="G3428" s="972">
        <v>423</v>
      </c>
      <c r="H3428" s="972"/>
      <c r="I3428" s="961" t="s">
        <v>117</v>
      </c>
      <c r="J3428" s="962"/>
      <c r="K3428" s="962"/>
      <c r="L3428" s="962"/>
      <c r="M3428" s="962"/>
      <c r="N3428" s="962"/>
      <c r="O3428" s="962"/>
      <c r="P3428" s="962"/>
      <c r="Q3428" s="963"/>
      <c r="R3428" s="1657">
        <v>3268000</v>
      </c>
      <c r="S3428" s="1658"/>
      <c r="T3428" s="1659"/>
      <c r="U3428" s="1657">
        <v>2536961.41</v>
      </c>
      <c r="V3428" s="1658"/>
      <c r="W3428" s="1659"/>
      <c r="X3428" s="851">
        <f t="shared" si="251"/>
        <v>-0.22369601897184821</v>
      </c>
      <c r="Y3428" s="853"/>
      <c r="Z3428" s="851"/>
      <c r="AA3428" s="852"/>
      <c r="AB3428" s="852"/>
      <c r="AC3428" s="853"/>
      <c r="AD3428" s="854">
        <f t="shared" si="254"/>
        <v>2536961.41</v>
      </c>
      <c r="AE3428" s="855"/>
      <c r="AF3428" s="855"/>
      <c r="AG3428" s="856"/>
    </row>
    <row r="3429" spans="1:33" s="29" customFormat="1" ht="15" hidden="1" customHeight="1" x14ac:dyDescent="0.2">
      <c r="A3429" s="43"/>
      <c r="B3429" s="93"/>
      <c r="C3429" s="971"/>
      <c r="D3429" s="971"/>
      <c r="E3429" s="53"/>
      <c r="F3429" s="42"/>
      <c r="G3429" s="972">
        <v>425</v>
      </c>
      <c r="H3429" s="972"/>
      <c r="I3429" s="961" t="s">
        <v>119</v>
      </c>
      <c r="J3429" s="962"/>
      <c r="K3429" s="962"/>
      <c r="L3429" s="962"/>
      <c r="M3429" s="962"/>
      <c r="N3429" s="962"/>
      <c r="O3429" s="962"/>
      <c r="P3429" s="962"/>
      <c r="Q3429" s="963"/>
      <c r="R3429" s="1657">
        <v>80000</v>
      </c>
      <c r="S3429" s="1658"/>
      <c r="T3429" s="1659"/>
      <c r="U3429" s="1657">
        <v>39590</v>
      </c>
      <c r="V3429" s="1658"/>
      <c r="W3429" s="1659"/>
      <c r="X3429" s="851">
        <f t="shared" si="251"/>
        <v>-0.50512500000000005</v>
      </c>
      <c r="Y3429" s="853"/>
      <c r="Z3429" s="851"/>
      <c r="AA3429" s="852"/>
      <c r="AB3429" s="852"/>
      <c r="AC3429" s="853"/>
      <c r="AD3429" s="854">
        <f t="shared" si="254"/>
        <v>39590</v>
      </c>
      <c r="AE3429" s="855"/>
      <c r="AF3429" s="855"/>
      <c r="AG3429" s="856"/>
    </row>
    <row r="3430" spans="1:33" s="29" customFormat="1" ht="13.5" hidden="1" customHeight="1" x14ac:dyDescent="0.2">
      <c r="A3430" s="43"/>
      <c r="B3430" s="93"/>
      <c r="C3430" s="971"/>
      <c r="D3430" s="971"/>
      <c r="E3430" s="53"/>
      <c r="F3430" s="42"/>
      <c r="G3430" s="972">
        <v>426</v>
      </c>
      <c r="H3430" s="972"/>
      <c r="I3430" s="961" t="s">
        <v>120</v>
      </c>
      <c r="J3430" s="962"/>
      <c r="K3430" s="962"/>
      <c r="L3430" s="962"/>
      <c r="M3430" s="962"/>
      <c r="N3430" s="962"/>
      <c r="O3430" s="962"/>
      <c r="P3430" s="962"/>
      <c r="Q3430" s="963"/>
      <c r="R3430" s="1657">
        <v>394000</v>
      </c>
      <c r="S3430" s="1658"/>
      <c r="T3430" s="1659"/>
      <c r="U3430" s="1657">
        <v>346166.74</v>
      </c>
      <c r="V3430" s="1658"/>
      <c r="W3430" s="1659"/>
      <c r="X3430" s="851">
        <f t="shared" si="251"/>
        <v>-0.12140421319796957</v>
      </c>
      <c r="Y3430" s="853"/>
      <c r="Z3430" s="851"/>
      <c r="AA3430" s="852"/>
      <c r="AB3430" s="852"/>
      <c r="AC3430" s="853"/>
      <c r="AD3430" s="854">
        <f t="shared" si="254"/>
        <v>346166.74</v>
      </c>
      <c r="AE3430" s="855"/>
      <c r="AF3430" s="855"/>
      <c r="AG3430" s="856"/>
    </row>
    <row r="3431" spans="1:33" s="29" customFormat="1" ht="13.5" hidden="1" customHeight="1" x14ac:dyDescent="0.2">
      <c r="A3431" s="43"/>
      <c r="B3431" s="93"/>
      <c r="C3431" s="971"/>
      <c r="D3431" s="971"/>
      <c r="E3431" s="53"/>
      <c r="F3431" s="42"/>
      <c r="G3431" s="972">
        <v>482</v>
      </c>
      <c r="H3431" s="972"/>
      <c r="I3431" s="961" t="s">
        <v>131</v>
      </c>
      <c r="J3431" s="962"/>
      <c r="K3431" s="962"/>
      <c r="L3431" s="962"/>
      <c r="M3431" s="962"/>
      <c r="N3431" s="962"/>
      <c r="O3431" s="962"/>
      <c r="P3431" s="962"/>
      <c r="Q3431" s="963"/>
      <c r="R3431" s="1657">
        <v>100000</v>
      </c>
      <c r="S3431" s="1658"/>
      <c r="T3431" s="1659"/>
      <c r="U3431" s="1657">
        <v>92338.08</v>
      </c>
      <c r="V3431" s="1658"/>
      <c r="W3431" s="1659"/>
      <c r="X3431" s="851">
        <f t="shared" si="251"/>
        <v>-7.6619199999999998E-2</v>
      </c>
      <c r="Y3431" s="853"/>
      <c r="Z3431" s="851"/>
      <c r="AA3431" s="852"/>
      <c r="AB3431" s="852"/>
      <c r="AC3431" s="853"/>
      <c r="AD3431" s="854">
        <f t="shared" si="254"/>
        <v>92338.08</v>
      </c>
      <c r="AE3431" s="855"/>
      <c r="AF3431" s="855"/>
      <c r="AG3431" s="856"/>
    </row>
    <row r="3432" spans="1:33" s="29" customFormat="1" ht="13.5" hidden="1" customHeight="1" x14ac:dyDescent="0.2">
      <c r="A3432" s="43"/>
      <c r="B3432" s="93"/>
      <c r="C3432" s="971"/>
      <c r="D3432" s="971"/>
      <c r="E3432" s="53"/>
      <c r="F3432" s="42"/>
      <c r="G3432" s="972">
        <v>512</v>
      </c>
      <c r="H3432" s="972"/>
      <c r="I3432" s="961" t="s">
        <v>980</v>
      </c>
      <c r="J3432" s="962"/>
      <c r="K3432" s="962"/>
      <c r="L3432" s="962"/>
      <c r="M3432" s="962"/>
      <c r="N3432" s="962"/>
      <c r="O3432" s="962"/>
      <c r="P3432" s="962"/>
      <c r="Q3432" s="963"/>
      <c r="R3432" s="1657">
        <v>528000</v>
      </c>
      <c r="S3432" s="1658"/>
      <c r="T3432" s="1659"/>
      <c r="U3432" s="1657">
        <v>519990</v>
      </c>
      <c r="V3432" s="1658"/>
      <c r="W3432" s="1659"/>
      <c r="X3432" s="851">
        <f t="shared" si="251"/>
        <v>-1.5170454545454515E-2</v>
      </c>
      <c r="Y3432" s="853"/>
      <c r="Z3432" s="851"/>
      <c r="AA3432" s="852"/>
      <c r="AB3432" s="852"/>
      <c r="AC3432" s="853"/>
      <c r="AD3432" s="854">
        <f t="shared" si="254"/>
        <v>519990</v>
      </c>
      <c r="AE3432" s="855"/>
      <c r="AF3432" s="855"/>
      <c r="AG3432" s="856"/>
    </row>
    <row r="3433" spans="1:33" s="29" customFormat="1" ht="13.5" hidden="1" customHeight="1" x14ac:dyDescent="0.2">
      <c r="A3433" s="43"/>
      <c r="B3433" s="93"/>
      <c r="C3433" s="971"/>
      <c r="D3433" s="971"/>
      <c r="E3433" s="53"/>
      <c r="F3433" s="42"/>
      <c r="G3433" s="972"/>
      <c r="H3433" s="972"/>
      <c r="I3433" s="961" t="s">
        <v>638</v>
      </c>
      <c r="J3433" s="962"/>
      <c r="K3433" s="962"/>
      <c r="L3433" s="962"/>
      <c r="M3433" s="962"/>
      <c r="N3433" s="962"/>
      <c r="O3433" s="962"/>
      <c r="P3433" s="962"/>
      <c r="Q3433" s="963"/>
      <c r="R3433" s="1657"/>
      <c r="S3433" s="1658"/>
      <c r="T3433" s="1659"/>
      <c r="U3433" s="1657"/>
      <c r="V3433" s="1658"/>
      <c r="W3433" s="1659"/>
      <c r="X3433" s="854"/>
      <c r="Y3433" s="856"/>
      <c r="Z3433" s="851"/>
      <c r="AA3433" s="852"/>
      <c r="AB3433" s="852"/>
      <c r="AC3433" s="853"/>
      <c r="AD3433" s="854"/>
      <c r="AE3433" s="855"/>
      <c r="AF3433" s="855"/>
      <c r="AG3433" s="856"/>
    </row>
    <row r="3434" spans="1:33" s="29" customFormat="1" ht="13.5" hidden="1" customHeight="1" x14ac:dyDescent="0.2">
      <c r="A3434" s="43"/>
      <c r="B3434" s="93"/>
      <c r="C3434" s="971"/>
      <c r="D3434" s="971"/>
      <c r="E3434" s="53"/>
      <c r="F3434" s="42"/>
      <c r="G3434" s="981" t="s">
        <v>313</v>
      </c>
      <c r="H3434" s="981"/>
      <c r="I3434" s="961" t="s">
        <v>314</v>
      </c>
      <c r="J3434" s="962"/>
      <c r="K3434" s="962"/>
      <c r="L3434" s="962"/>
      <c r="M3434" s="962"/>
      <c r="N3434" s="962"/>
      <c r="O3434" s="962"/>
      <c r="P3434" s="962"/>
      <c r="Q3434" s="963"/>
      <c r="R3434" s="1657">
        <f>SUM(R3421:R3432)</f>
        <v>7082740</v>
      </c>
      <c r="S3434" s="1658"/>
      <c r="T3434" s="1659"/>
      <c r="U3434" s="1657">
        <f>SUM(U3421:U3432)</f>
        <v>6001541.5100000007</v>
      </c>
      <c r="V3434" s="1658"/>
      <c r="W3434" s="1659"/>
      <c r="X3434" s="851">
        <f t="shared" si="251"/>
        <v>-0.15265257372146923</v>
      </c>
      <c r="Y3434" s="853"/>
      <c r="Z3434" s="851"/>
      <c r="AA3434" s="852"/>
      <c r="AB3434" s="852"/>
      <c r="AC3434" s="853"/>
      <c r="AD3434" s="854">
        <f>U3434+AA3434</f>
        <v>6001541.5100000007</v>
      </c>
      <c r="AE3434" s="855"/>
      <c r="AF3434" s="855"/>
      <c r="AG3434" s="856"/>
    </row>
    <row r="3435" spans="1:33" s="29" customFormat="1" ht="13.5" hidden="1" customHeight="1" x14ac:dyDescent="0.2">
      <c r="A3435" s="43"/>
      <c r="B3435" s="93"/>
      <c r="C3435" s="971"/>
      <c r="D3435" s="971"/>
      <c r="E3435" s="53"/>
      <c r="F3435" s="42"/>
      <c r="G3435" s="972"/>
      <c r="H3435" s="972"/>
      <c r="I3435" s="958" t="s">
        <v>639</v>
      </c>
      <c r="J3435" s="959"/>
      <c r="K3435" s="959"/>
      <c r="L3435" s="959"/>
      <c r="M3435" s="959"/>
      <c r="N3435" s="959"/>
      <c r="O3435" s="959"/>
      <c r="P3435" s="959"/>
      <c r="Q3435" s="960"/>
      <c r="R3435" s="1660">
        <f>R3434</f>
        <v>7082740</v>
      </c>
      <c r="S3435" s="1661"/>
      <c r="T3435" s="1662"/>
      <c r="U3435" s="1660">
        <f>U3434</f>
        <v>6001541.5100000007</v>
      </c>
      <c r="V3435" s="1661"/>
      <c r="W3435" s="1662"/>
      <c r="X3435" s="1547">
        <f t="shared" si="251"/>
        <v>-0.15265257372146923</v>
      </c>
      <c r="Y3435" s="975"/>
      <c r="Z3435" s="1547"/>
      <c r="AA3435" s="974"/>
      <c r="AB3435" s="974"/>
      <c r="AC3435" s="975"/>
      <c r="AD3435" s="860">
        <f>U3435+AA3435</f>
        <v>6001541.5100000007</v>
      </c>
      <c r="AE3435" s="861"/>
      <c r="AF3435" s="861"/>
      <c r="AG3435" s="862"/>
    </row>
    <row r="3436" spans="1:33" s="29" customFormat="1" ht="13.5" hidden="1" customHeight="1" x14ac:dyDescent="0.2">
      <c r="A3436" s="43"/>
      <c r="B3436" s="94"/>
      <c r="C3436" s="971"/>
      <c r="D3436" s="971"/>
      <c r="E3436" s="53"/>
      <c r="F3436" s="42"/>
      <c r="G3436" s="1574"/>
      <c r="H3436" s="1574"/>
      <c r="I3436" s="982" t="s">
        <v>640</v>
      </c>
      <c r="J3436" s="983"/>
      <c r="K3436" s="983"/>
      <c r="L3436" s="983"/>
      <c r="M3436" s="983"/>
      <c r="N3436" s="983"/>
      <c r="O3436" s="983"/>
      <c r="P3436" s="983"/>
      <c r="Q3436" s="983"/>
      <c r="R3436" s="1660"/>
      <c r="S3436" s="1661"/>
      <c r="T3436" s="1662"/>
      <c r="U3436" s="1660"/>
      <c r="V3436" s="1661"/>
      <c r="W3436" s="1662"/>
      <c r="X3436" s="860"/>
      <c r="Y3436" s="862"/>
      <c r="Z3436" s="851"/>
      <c r="AA3436" s="852"/>
      <c r="AB3436" s="852"/>
      <c r="AC3436" s="853"/>
      <c r="AD3436" s="860"/>
      <c r="AE3436" s="861"/>
      <c r="AF3436" s="861"/>
      <c r="AG3436" s="862"/>
    </row>
    <row r="3437" spans="1:33" s="29" customFormat="1" ht="13.5" hidden="1" customHeight="1" x14ac:dyDescent="0.2">
      <c r="A3437" s="43"/>
      <c r="B3437" s="94"/>
      <c r="C3437" s="971"/>
      <c r="D3437" s="971"/>
      <c r="E3437" s="53"/>
      <c r="F3437" s="42"/>
      <c r="G3437" s="981" t="s">
        <v>313</v>
      </c>
      <c r="H3437" s="981"/>
      <c r="I3437" s="961" t="s">
        <v>314</v>
      </c>
      <c r="J3437" s="962"/>
      <c r="K3437" s="962"/>
      <c r="L3437" s="962"/>
      <c r="M3437" s="962"/>
      <c r="N3437" s="962"/>
      <c r="O3437" s="962"/>
      <c r="P3437" s="962"/>
      <c r="Q3437" s="963"/>
      <c r="R3437" s="1657">
        <f>+R3434</f>
        <v>7082740</v>
      </c>
      <c r="S3437" s="1658"/>
      <c r="T3437" s="1659"/>
      <c r="U3437" s="1657">
        <f>+U3434</f>
        <v>6001541.5100000007</v>
      </c>
      <c r="V3437" s="1658"/>
      <c r="W3437" s="1659"/>
      <c r="X3437" s="851">
        <f t="shared" si="251"/>
        <v>-0.15265257372146923</v>
      </c>
      <c r="Y3437" s="853"/>
      <c r="Z3437" s="851"/>
      <c r="AA3437" s="852"/>
      <c r="AB3437" s="852"/>
      <c r="AC3437" s="853"/>
      <c r="AD3437" s="854">
        <f>U3437+AA3437</f>
        <v>6001541.5100000007</v>
      </c>
      <c r="AE3437" s="855"/>
      <c r="AF3437" s="855"/>
      <c r="AG3437" s="856"/>
    </row>
    <row r="3438" spans="1:33" s="29" customFormat="1" ht="13.5" hidden="1" customHeight="1" x14ac:dyDescent="0.2">
      <c r="A3438" s="43"/>
      <c r="B3438" s="94"/>
      <c r="C3438" s="971"/>
      <c r="D3438" s="971"/>
      <c r="E3438" s="53"/>
      <c r="F3438" s="42"/>
      <c r="G3438" s="979"/>
      <c r="H3438" s="979"/>
      <c r="I3438" s="958" t="s">
        <v>707</v>
      </c>
      <c r="J3438" s="959"/>
      <c r="K3438" s="959"/>
      <c r="L3438" s="959"/>
      <c r="M3438" s="959"/>
      <c r="N3438" s="959"/>
      <c r="O3438" s="959"/>
      <c r="P3438" s="959"/>
      <c r="Q3438" s="960"/>
      <c r="R3438" s="1660">
        <f>SUM(R3437:R3437)</f>
        <v>7082740</v>
      </c>
      <c r="S3438" s="1661"/>
      <c r="T3438" s="1662"/>
      <c r="U3438" s="1660">
        <f>SUM(U3437:U3437)</f>
        <v>6001541.5100000007</v>
      </c>
      <c r="V3438" s="1661"/>
      <c r="W3438" s="1662"/>
      <c r="X3438" s="1547">
        <f t="shared" si="251"/>
        <v>-0.15265257372146923</v>
      </c>
      <c r="Y3438" s="975"/>
      <c r="Z3438" s="1547"/>
      <c r="AA3438" s="974"/>
      <c r="AB3438" s="974"/>
      <c r="AC3438" s="975"/>
      <c r="AD3438" s="860">
        <f>U3438+AA3438</f>
        <v>6001541.5100000007</v>
      </c>
      <c r="AE3438" s="861"/>
      <c r="AF3438" s="861"/>
      <c r="AG3438" s="862"/>
    </row>
    <row r="3439" spans="1:33" s="29" customFormat="1" ht="13.5" hidden="1" customHeight="1" x14ac:dyDescent="0.2">
      <c r="A3439" s="43"/>
      <c r="B3439" s="94"/>
      <c r="C3439" s="971"/>
      <c r="D3439" s="971"/>
      <c r="E3439" s="53"/>
      <c r="F3439" s="42"/>
      <c r="G3439" s="979"/>
      <c r="H3439" s="979"/>
      <c r="I3439" s="958"/>
      <c r="J3439" s="959"/>
      <c r="K3439" s="959"/>
      <c r="L3439" s="959"/>
      <c r="M3439" s="959"/>
      <c r="N3439" s="959"/>
      <c r="O3439" s="959"/>
      <c r="P3439" s="959"/>
      <c r="Q3439" s="960"/>
      <c r="R3439" s="958"/>
      <c r="S3439" s="959"/>
      <c r="T3439" s="960"/>
      <c r="U3439" s="854"/>
      <c r="V3439" s="855"/>
      <c r="W3439" s="856"/>
      <c r="X3439" s="854"/>
      <c r="Y3439" s="856"/>
      <c r="Z3439" s="851"/>
      <c r="AA3439" s="852"/>
      <c r="AB3439" s="852"/>
      <c r="AC3439" s="853"/>
      <c r="AD3439" s="854"/>
      <c r="AE3439" s="855"/>
      <c r="AF3439" s="855"/>
      <c r="AG3439" s="856"/>
    </row>
    <row r="3440" spans="1:33" s="29" customFormat="1" ht="13.5" hidden="1" customHeight="1" x14ac:dyDescent="0.2">
      <c r="A3440" s="43"/>
      <c r="B3440" s="90" t="s">
        <v>641</v>
      </c>
      <c r="C3440" s="1548"/>
      <c r="D3440" s="1548"/>
      <c r="E3440" s="91"/>
      <c r="F3440" s="79"/>
      <c r="G3440" s="1549"/>
      <c r="H3440" s="1549"/>
      <c r="I3440" s="1550" t="s">
        <v>642</v>
      </c>
      <c r="J3440" s="1551"/>
      <c r="K3440" s="1551"/>
      <c r="L3440" s="1551"/>
      <c r="M3440" s="1551"/>
      <c r="N3440" s="1551"/>
      <c r="O3440" s="1551"/>
      <c r="P3440" s="1551"/>
      <c r="Q3440" s="1552"/>
      <c r="R3440" s="1550"/>
      <c r="S3440" s="1551"/>
      <c r="T3440" s="1552"/>
      <c r="U3440" s="857"/>
      <c r="V3440" s="858"/>
      <c r="W3440" s="859"/>
      <c r="X3440" s="857"/>
      <c r="Y3440" s="859"/>
      <c r="Z3440" s="1575"/>
      <c r="AA3440" s="1576"/>
      <c r="AB3440" s="1576"/>
      <c r="AC3440" s="1577"/>
      <c r="AD3440" s="857"/>
      <c r="AE3440" s="858"/>
      <c r="AF3440" s="858"/>
      <c r="AG3440" s="859"/>
    </row>
    <row r="3441" spans="1:33" s="29" customFormat="1" ht="13.5" hidden="1" customHeight="1" x14ac:dyDescent="0.2">
      <c r="A3441" s="43"/>
      <c r="B3441" s="92"/>
      <c r="C3441" s="1565" t="s">
        <v>624</v>
      </c>
      <c r="D3441" s="1565"/>
      <c r="E3441" s="86"/>
      <c r="F3441" s="105"/>
      <c r="G3441" s="1566"/>
      <c r="H3441" s="1566"/>
      <c r="I3441" s="958" t="s">
        <v>625</v>
      </c>
      <c r="J3441" s="959"/>
      <c r="K3441" s="959"/>
      <c r="L3441" s="959"/>
      <c r="M3441" s="959"/>
      <c r="N3441" s="959"/>
      <c r="O3441" s="959"/>
      <c r="P3441" s="959"/>
      <c r="Q3441" s="960"/>
      <c r="R3441" s="958"/>
      <c r="S3441" s="959"/>
      <c r="T3441" s="960"/>
      <c r="U3441" s="854"/>
      <c r="V3441" s="855"/>
      <c r="W3441" s="856"/>
      <c r="X3441" s="854"/>
      <c r="Y3441" s="856"/>
      <c r="Z3441" s="851"/>
      <c r="AA3441" s="852"/>
      <c r="AB3441" s="852"/>
      <c r="AC3441" s="853"/>
      <c r="AD3441" s="854"/>
      <c r="AE3441" s="855"/>
      <c r="AF3441" s="855"/>
      <c r="AG3441" s="856"/>
    </row>
    <row r="3442" spans="1:33" s="29" customFormat="1" ht="13.5" hidden="1" customHeight="1" x14ac:dyDescent="0.2">
      <c r="A3442" s="43"/>
      <c r="B3442" s="93"/>
      <c r="C3442" s="971"/>
      <c r="D3442" s="971"/>
      <c r="E3442" s="53"/>
      <c r="F3442" s="42"/>
      <c r="G3442" s="972">
        <v>411</v>
      </c>
      <c r="H3442" s="972"/>
      <c r="I3442" s="961" t="s">
        <v>108</v>
      </c>
      <c r="J3442" s="962"/>
      <c r="K3442" s="962"/>
      <c r="L3442" s="962"/>
      <c r="M3442" s="962"/>
      <c r="N3442" s="962"/>
      <c r="O3442" s="962"/>
      <c r="P3442" s="962"/>
      <c r="Q3442" s="963"/>
      <c r="R3442" s="1657">
        <v>1053548</v>
      </c>
      <c r="S3442" s="1658"/>
      <c r="T3442" s="1659"/>
      <c r="U3442" s="1657">
        <v>1053449.58</v>
      </c>
      <c r="V3442" s="1658"/>
      <c r="W3442" s="1659"/>
      <c r="X3442" s="851">
        <f t="shared" ref="X3442:X3503" si="256">(U3442/R3442)-1</f>
        <v>-9.3417670575912659E-5</v>
      </c>
      <c r="Y3442" s="853"/>
      <c r="Z3442" s="851"/>
      <c r="AA3442" s="852"/>
      <c r="AB3442" s="852"/>
      <c r="AC3442" s="853"/>
      <c r="AD3442" s="854">
        <f t="shared" ref="AD3442:AD3454" si="257">U3442+AA3442</f>
        <v>1053449.58</v>
      </c>
      <c r="AE3442" s="855"/>
      <c r="AF3442" s="855"/>
      <c r="AG3442" s="856"/>
    </row>
    <row r="3443" spans="1:33" s="29" customFormat="1" ht="13.5" hidden="1" customHeight="1" x14ac:dyDescent="0.2">
      <c r="A3443" s="43"/>
      <c r="B3443" s="93"/>
      <c r="C3443" s="971"/>
      <c r="D3443" s="971"/>
      <c r="E3443" s="53"/>
      <c r="F3443" s="42"/>
      <c r="G3443" s="972">
        <v>412</v>
      </c>
      <c r="H3443" s="972"/>
      <c r="I3443" s="982" t="s">
        <v>109</v>
      </c>
      <c r="J3443" s="983"/>
      <c r="K3443" s="983"/>
      <c r="L3443" s="983"/>
      <c r="M3443" s="983"/>
      <c r="N3443" s="983"/>
      <c r="O3443" s="983"/>
      <c r="P3443" s="983"/>
      <c r="Q3443" s="984"/>
      <c r="R3443" s="1657">
        <v>159599</v>
      </c>
      <c r="S3443" s="1658"/>
      <c r="T3443" s="1659"/>
      <c r="U3443" s="1657">
        <v>159597.6</v>
      </c>
      <c r="V3443" s="1658"/>
      <c r="W3443" s="1659"/>
      <c r="X3443" s="851">
        <f t="shared" si="256"/>
        <v>-8.7719847868816814E-6</v>
      </c>
      <c r="Y3443" s="853"/>
      <c r="Z3443" s="851"/>
      <c r="AA3443" s="852"/>
      <c r="AB3443" s="852"/>
      <c r="AC3443" s="853"/>
      <c r="AD3443" s="854">
        <f t="shared" si="257"/>
        <v>159597.6</v>
      </c>
      <c r="AE3443" s="855"/>
      <c r="AF3443" s="855"/>
      <c r="AG3443" s="856"/>
    </row>
    <row r="3444" spans="1:33" s="29" customFormat="1" ht="13.5" hidden="1" customHeight="1" x14ac:dyDescent="0.2">
      <c r="A3444" s="43"/>
      <c r="B3444" s="93"/>
      <c r="C3444" s="971"/>
      <c r="D3444" s="971"/>
      <c r="E3444" s="53"/>
      <c r="F3444" s="42"/>
      <c r="G3444" s="972">
        <v>413</v>
      </c>
      <c r="H3444" s="972"/>
      <c r="I3444" s="961" t="s">
        <v>110</v>
      </c>
      <c r="J3444" s="962"/>
      <c r="K3444" s="962"/>
      <c r="L3444" s="962"/>
      <c r="M3444" s="962"/>
      <c r="N3444" s="962"/>
      <c r="O3444" s="962"/>
      <c r="P3444" s="962"/>
      <c r="Q3444" s="963"/>
      <c r="R3444" s="1657">
        <v>10000</v>
      </c>
      <c r="S3444" s="1658"/>
      <c r="T3444" s="1659"/>
      <c r="U3444" s="1657">
        <v>10000</v>
      </c>
      <c r="V3444" s="1658"/>
      <c r="W3444" s="1659"/>
      <c r="X3444" s="851">
        <f t="shared" si="256"/>
        <v>0</v>
      </c>
      <c r="Y3444" s="853"/>
      <c r="Z3444" s="851"/>
      <c r="AA3444" s="852"/>
      <c r="AB3444" s="852"/>
      <c r="AC3444" s="853"/>
      <c r="AD3444" s="854">
        <f t="shared" si="257"/>
        <v>10000</v>
      </c>
      <c r="AE3444" s="855"/>
      <c r="AF3444" s="855"/>
      <c r="AG3444" s="856"/>
    </row>
    <row r="3445" spans="1:33" s="29" customFormat="1" ht="13.5" hidden="1" customHeight="1" x14ac:dyDescent="0.2">
      <c r="A3445" s="43"/>
      <c r="B3445" s="93"/>
      <c r="C3445" s="971"/>
      <c r="D3445" s="971"/>
      <c r="E3445" s="53"/>
      <c r="F3445" s="42"/>
      <c r="G3445" s="972">
        <v>414</v>
      </c>
      <c r="H3445" s="972"/>
      <c r="I3445" s="961" t="s">
        <v>111</v>
      </c>
      <c r="J3445" s="962"/>
      <c r="K3445" s="962"/>
      <c r="L3445" s="962"/>
      <c r="M3445" s="962"/>
      <c r="N3445" s="962"/>
      <c r="O3445" s="962"/>
      <c r="P3445" s="962"/>
      <c r="Q3445" s="963"/>
      <c r="R3445" s="1657">
        <v>1000</v>
      </c>
      <c r="S3445" s="1658"/>
      <c r="T3445" s="1659"/>
      <c r="U3445" s="1657">
        <v>0</v>
      </c>
      <c r="V3445" s="1658"/>
      <c r="W3445" s="1659"/>
      <c r="X3445" s="851">
        <f t="shared" si="256"/>
        <v>-1</v>
      </c>
      <c r="Y3445" s="853"/>
      <c r="Z3445" s="851"/>
      <c r="AA3445" s="852"/>
      <c r="AB3445" s="852"/>
      <c r="AC3445" s="853"/>
      <c r="AD3445" s="854">
        <f t="shared" si="257"/>
        <v>0</v>
      </c>
      <c r="AE3445" s="855"/>
      <c r="AF3445" s="855"/>
      <c r="AG3445" s="856"/>
    </row>
    <row r="3446" spans="1:33" s="29" customFormat="1" ht="13.5" hidden="1" customHeight="1" x14ac:dyDescent="0.2">
      <c r="A3446" s="43"/>
      <c r="B3446" s="93"/>
      <c r="C3446" s="971"/>
      <c r="D3446" s="971"/>
      <c r="E3446" s="53"/>
      <c r="F3446" s="42"/>
      <c r="G3446" s="972">
        <v>416</v>
      </c>
      <c r="H3446" s="972"/>
      <c r="I3446" s="961" t="s">
        <v>327</v>
      </c>
      <c r="J3446" s="962"/>
      <c r="K3446" s="962"/>
      <c r="L3446" s="962"/>
      <c r="M3446" s="962"/>
      <c r="N3446" s="962"/>
      <c r="O3446" s="962"/>
      <c r="P3446" s="962"/>
      <c r="Q3446" s="963"/>
      <c r="R3446" s="1657">
        <v>0</v>
      </c>
      <c r="S3446" s="1658"/>
      <c r="T3446" s="1659"/>
      <c r="U3446" s="1657">
        <v>0</v>
      </c>
      <c r="V3446" s="1658"/>
      <c r="W3446" s="1659"/>
      <c r="X3446" s="851">
        <v>0</v>
      </c>
      <c r="Y3446" s="853"/>
      <c r="Z3446" s="851"/>
      <c r="AA3446" s="852"/>
      <c r="AB3446" s="852"/>
      <c r="AC3446" s="853"/>
      <c r="AD3446" s="854">
        <f t="shared" si="257"/>
        <v>0</v>
      </c>
      <c r="AE3446" s="855"/>
      <c r="AF3446" s="855"/>
      <c r="AG3446" s="856"/>
    </row>
    <row r="3447" spans="1:33" s="29" customFormat="1" ht="13.5" hidden="1" customHeight="1" x14ac:dyDescent="0.2">
      <c r="A3447" s="43"/>
      <c r="B3447" s="93"/>
      <c r="C3447" s="971"/>
      <c r="D3447" s="971"/>
      <c r="E3447" s="53"/>
      <c r="F3447" s="42"/>
      <c r="G3447" s="972">
        <v>421</v>
      </c>
      <c r="H3447" s="972"/>
      <c r="I3447" s="961" t="s">
        <v>115</v>
      </c>
      <c r="J3447" s="962"/>
      <c r="K3447" s="962"/>
      <c r="L3447" s="962"/>
      <c r="M3447" s="962"/>
      <c r="N3447" s="962"/>
      <c r="O3447" s="962"/>
      <c r="P3447" s="962"/>
      <c r="Q3447" s="963"/>
      <c r="R3447" s="1657">
        <v>1893000</v>
      </c>
      <c r="S3447" s="1658"/>
      <c r="T3447" s="1659"/>
      <c r="U3447" s="1657">
        <v>1754223.44</v>
      </c>
      <c r="V3447" s="1658"/>
      <c r="W3447" s="1659"/>
      <c r="X3447" s="851">
        <f t="shared" si="256"/>
        <v>-7.3310385631273123E-2</v>
      </c>
      <c r="Y3447" s="853"/>
      <c r="Z3447" s="851"/>
      <c r="AA3447" s="852"/>
      <c r="AB3447" s="852"/>
      <c r="AC3447" s="853"/>
      <c r="AD3447" s="854">
        <f t="shared" si="257"/>
        <v>1754223.44</v>
      </c>
      <c r="AE3447" s="855"/>
      <c r="AF3447" s="855"/>
      <c r="AG3447" s="856"/>
    </row>
    <row r="3448" spans="1:33" s="29" customFormat="1" ht="13.5" hidden="1" customHeight="1" x14ac:dyDescent="0.2">
      <c r="A3448" s="43"/>
      <c r="B3448" s="93"/>
      <c r="C3448" s="971"/>
      <c r="D3448" s="971"/>
      <c r="E3448" s="53"/>
      <c r="F3448" s="42"/>
      <c r="G3448" s="972">
        <v>422</v>
      </c>
      <c r="H3448" s="972"/>
      <c r="I3448" s="961" t="s">
        <v>116</v>
      </c>
      <c r="J3448" s="962"/>
      <c r="K3448" s="962"/>
      <c r="L3448" s="962"/>
      <c r="M3448" s="962"/>
      <c r="N3448" s="962"/>
      <c r="O3448" s="962"/>
      <c r="P3448" s="962"/>
      <c r="Q3448" s="963"/>
      <c r="R3448" s="1657">
        <v>75000</v>
      </c>
      <c r="S3448" s="1658"/>
      <c r="T3448" s="1659"/>
      <c r="U3448" s="1657">
        <v>74800</v>
      </c>
      <c r="V3448" s="1658"/>
      <c r="W3448" s="1659"/>
      <c r="X3448" s="851">
        <f t="shared" si="256"/>
        <v>-2.666666666666706E-3</v>
      </c>
      <c r="Y3448" s="853"/>
      <c r="Z3448" s="851"/>
      <c r="AA3448" s="852"/>
      <c r="AB3448" s="852"/>
      <c r="AC3448" s="853"/>
      <c r="AD3448" s="854">
        <f t="shared" si="257"/>
        <v>74800</v>
      </c>
      <c r="AE3448" s="855"/>
      <c r="AF3448" s="855"/>
      <c r="AG3448" s="856"/>
    </row>
    <row r="3449" spans="1:33" s="29" customFormat="1" ht="13.5" hidden="1" customHeight="1" x14ac:dyDescent="0.2">
      <c r="A3449" s="43"/>
      <c r="B3449" s="93"/>
      <c r="C3449" s="971"/>
      <c r="D3449" s="971"/>
      <c r="E3449" s="53"/>
      <c r="F3449" s="42"/>
      <c r="G3449" s="972">
        <v>423</v>
      </c>
      <c r="H3449" s="972"/>
      <c r="I3449" s="961" t="s">
        <v>117</v>
      </c>
      <c r="J3449" s="962"/>
      <c r="K3449" s="962"/>
      <c r="L3449" s="962"/>
      <c r="M3449" s="962"/>
      <c r="N3449" s="962"/>
      <c r="O3449" s="962"/>
      <c r="P3449" s="962"/>
      <c r="Q3449" s="963"/>
      <c r="R3449" s="1657">
        <v>4234000</v>
      </c>
      <c r="S3449" s="1658"/>
      <c r="T3449" s="1659"/>
      <c r="U3449" s="1657">
        <v>4176407.67</v>
      </c>
      <c r="V3449" s="1658"/>
      <c r="W3449" s="1659"/>
      <c r="X3449" s="851">
        <f t="shared" si="256"/>
        <v>-1.3602345299952745E-2</v>
      </c>
      <c r="Y3449" s="853"/>
      <c r="Z3449" s="851"/>
      <c r="AA3449" s="852"/>
      <c r="AB3449" s="852"/>
      <c r="AC3449" s="853"/>
      <c r="AD3449" s="854">
        <f t="shared" si="257"/>
        <v>4176407.67</v>
      </c>
      <c r="AE3449" s="855"/>
      <c r="AF3449" s="855"/>
      <c r="AG3449" s="856"/>
    </row>
    <row r="3450" spans="1:33" s="29" customFormat="1" ht="13.5" hidden="1" customHeight="1" x14ac:dyDescent="0.2">
      <c r="A3450" s="43"/>
      <c r="B3450" s="93"/>
      <c r="C3450" s="971"/>
      <c r="D3450" s="971"/>
      <c r="E3450" s="53"/>
      <c r="F3450" s="42"/>
      <c r="G3450" s="972">
        <v>424</v>
      </c>
      <c r="H3450" s="972"/>
      <c r="I3450" s="961" t="s">
        <v>118</v>
      </c>
      <c r="J3450" s="962"/>
      <c r="K3450" s="962"/>
      <c r="L3450" s="962"/>
      <c r="M3450" s="962"/>
      <c r="N3450" s="962"/>
      <c r="O3450" s="962"/>
      <c r="P3450" s="962"/>
      <c r="Q3450" s="963"/>
      <c r="R3450" s="1657">
        <v>600000</v>
      </c>
      <c r="S3450" s="1658"/>
      <c r="T3450" s="1659"/>
      <c r="U3450" s="1657">
        <v>580000</v>
      </c>
      <c r="V3450" s="1658"/>
      <c r="W3450" s="1659"/>
      <c r="X3450" s="851">
        <f t="shared" si="256"/>
        <v>-3.3333333333333326E-2</v>
      </c>
      <c r="Y3450" s="853"/>
      <c r="Z3450" s="851"/>
      <c r="AA3450" s="852"/>
      <c r="AB3450" s="852"/>
      <c r="AC3450" s="853"/>
      <c r="AD3450" s="854">
        <f t="shared" si="257"/>
        <v>580000</v>
      </c>
      <c r="AE3450" s="855"/>
      <c r="AF3450" s="855"/>
      <c r="AG3450" s="856"/>
    </row>
    <row r="3451" spans="1:33" s="29" customFormat="1" ht="12.75" hidden="1" customHeight="1" x14ac:dyDescent="0.2">
      <c r="A3451" s="43"/>
      <c r="B3451" s="93"/>
      <c r="C3451" s="971"/>
      <c r="D3451" s="971"/>
      <c r="E3451" s="53"/>
      <c r="F3451" s="42"/>
      <c r="G3451" s="972">
        <v>425</v>
      </c>
      <c r="H3451" s="972"/>
      <c r="I3451" s="961" t="s">
        <v>119</v>
      </c>
      <c r="J3451" s="962"/>
      <c r="K3451" s="962"/>
      <c r="L3451" s="962"/>
      <c r="M3451" s="962"/>
      <c r="N3451" s="962"/>
      <c r="O3451" s="962"/>
      <c r="P3451" s="962"/>
      <c r="Q3451" s="963"/>
      <c r="R3451" s="1657">
        <v>3070000</v>
      </c>
      <c r="S3451" s="1658"/>
      <c r="T3451" s="1659"/>
      <c r="U3451" s="1657">
        <v>3063978.9</v>
      </c>
      <c r="V3451" s="1658"/>
      <c r="W3451" s="1659"/>
      <c r="X3451" s="851">
        <f t="shared" si="256"/>
        <v>-1.9612703583061775E-3</v>
      </c>
      <c r="Y3451" s="853"/>
      <c r="Z3451" s="851"/>
      <c r="AA3451" s="852"/>
      <c r="AB3451" s="852"/>
      <c r="AC3451" s="853"/>
      <c r="AD3451" s="854">
        <f t="shared" si="257"/>
        <v>3063978.9</v>
      </c>
      <c r="AE3451" s="855"/>
      <c r="AF3451" s="855"/>
      <c r="AG3451" s="856"/>
    </row>
    <row r="3452" spans="1:33" s="29" customFormat="1" ht="13.5" hidden="1" customHeight="1" x14ac:dyDescent="0.2">
      <c r="A3452" s="43"/>
      <c r="B3452" s="93"/>
      <c r="C3452" s="971"/>
      <c r="D3452" s="971"/>
      <c r="E3452" s="53"/>
      <c r="F3452" s="42"/>
      <c r="G3452" s="972">
        <v>426</v>
      </c>
      <c r="H3452" s="972"/>
      <c r="I3452" s="961" t="s">
        <v>120</v>
      </c>
      <c r="J3452" s="962"/>
      <c r="K3452" s="962"/>
      <c r="L3452" s="962"/>
      <c r="M3452" s="962"/>
      <c r="N3452" s="962"/>
      <c r="O3452" s="962"/>
      <c r="P3452" s="962"/>
      <c r="Q3452" s="963"/>
      <c r="R3452" s="1657">
        <v>903000</v>
      </c>
      <c r="S3452" s="1658"/>
      <c r="T3452" s="1659"/>
      <c r="U3452" s="1657">
        <v>812767.14</v>
      </c>
      <c r="V3452" s="1658"/>
      <c r="W3452" s="1659"/>
      <c r="X3452" s="851">
        <f t="shared" si="256"/>
        <v>-9.9925647840531595E-2</v>
      </c>
      <c r="Y3452" s="853"/>
      <c r="Z3452" s="851"/>
      <c r="AA3452" s="852"/>
      <c r="AB3452" s="852"/>
      <c r="AC3452" s="853"/>
      <c r="AD3452" s="854">
        <f t="shared" si="257"/>
        <v>812767.14</v>
      </c>
      <c r="AE3452" s="855"/>
      <c r="AF3452" s="855"/>
      <c r="AG3452" s="856"/>
    </row>
    <row r="3453" spans="1:33" s="29" customFormat="1" ht="13.5" hidden="1" customHeight="1" x14ac:dyDescent="0.2">
      <c r="A3453" s="43"/>
      <c r="B3453" s="93"/>
      <c r="C3453" s="971"/>
      <c r="D3453" s="971"/>
      <c r="E3453" s="53"/>
      <c r="F3453" s="42"/>
      <c r="G3453" s="972">
        <v>482</v>
      </c>
      <c r="H3453" s="972"/>
      <c r="I3453" s="961" t="s">
        <v>131</v>
      </c>
      <c r="J3453" s="962"/>
      <c r="K3453" s="962"/>
      <c r="L3453" s="962"/>
      <c r="M3453" s="962"/>
      <c r="N3453" s="962"/>
      <c r="O3453" s="962"/>
      <c r="P3453" s="962"/>
      <c r="Q3453" s="963"/>
      <c r="R3453" s="1657">
        <v>5000</v>
      </c>
      <c r="S3453" s="1658"/>
      <c r="T3453" s="1659"/>
      <c r="U3453" s="1657">
        <v>1246.31</v>
      </c>
      <c r="V3453" s="1658"/>
      <c r="W3453" s="1659"/>
      <c r="X3453" s="851">
        <f t="shared" si="256"/>
        <v>-0.75073800000000002</v>
      </c>
      <c r="Y3453" s="853"/>
      <c r="Z3453" s="851"/>
      <c r="AA3453" s="852"/>
      <c r="AB3453" s="852"/>
      <c r="AC3453" s="853"/>
      <c r="AD3453" s="854">
        <f t="shared" si="257"/>
        <v>1246.31</v>
      </c>
      <c r="AE3453" s="855"/>
      <c r="AF3453" s="855"/>
      <c r="AG3453" s="856"/>
    </row>
    <row r="3454" spans="1:33" s="29" customFormat="1" ht="13.5" hidden="1" customHeight="1" x14ac:dyDescent="0.2">
      <c r="A3454" s="43"/>
      <c r="B3454" s="93"/>
      <c r="C3454" s="971"/>
      <c r="D3454" s="971"/>
      <c r="E3454" s="53"/>
      <c r="F3454" s="42"/>
      <c r="G3454" s="972">
        <v>512</v>
      </c>
      <c r="H3454" s="972"/>
      <c r="I3454" s="961" t="s">
        <v>139</v>
      </c>
      <c r="J3454" s="962"/>
      <c r="K3454" s="962"/>
      <c r="L3454" s="962"/>
      <c r="M3454" s="962"/>
      <c r="N3454" s="962"/>
      <c r="O3454" s="962"/>
      <c r="P3454" s="962"/>
      <c r="Q3454" s="963"/>
      <c r="R3454" s="1657">
        <v>105000</v>
      </c>
      <c r="S3454" s="1658"/>
      <c r="T3454" s="1659"/>
      <c r="U3454" s="1657">
        <v>97541.2</v>
      </c>
      <c r="V3454" s="1658"/>
      <c r="W3454" s="1659"/>
      <c r="X3454" s="851">
        <f t="shared" si="256"/>
        <v>-7.1036190476190475E-2</v>
      </c>
      <c r="Y3454" s="853"/>
      <c r="Z3454" s="851"/>
      <c r="AA3454" s="852"/>
      <c r="AB3454" s="852"/>
      <c r="AC3454" s="853"/>
      <c r="AD3454" s="854">
        <f t="shared" si="257"/>
        <v>97541.2</v>
      </c>
      <c r="AE3454" s="855"/>
      <c r="AF3454" s="855"/>
      <c r="AG3454" s="856"/>
    </row>
    <row r="3455" spans="1:33" s="29" customFormat="1" ht="13.5" hidden="1" customHeight="1" x14ac:dyDescent="0.2">
      <c r="A3455" s="43"/>
      <c r="B3455" s="93"/>
      <c r="C3455" s="971"/>
      <c r="D3455" s="971"/>
      <c r="E3455" s="53"/>
      <c r="F3455" s="42"/>
      <c r="G3455" s="972"/>
      <c r="H3455" s="972"/>
      <c r="I3455" s="961" t="s">
        <v>638</v>
      </c>
      <c r="J3455" s="962"/>
      <c r="K3455" s="962"/>
      <c r="L3455" s="962"/>
      <c r="M3455" s="962"/>
      <c r="N3455" s="962"/>
      <c r="O3455" s="962"/>
      <c r="P3455" s="962"/>
      <c r="Q3455" s="963"/>
      <c r="R3455" s="1657"/>
      <c r="S3455" s="1658"/>
      <c r="T3455" s="1659"/>
      <c r="U3455" s="1657"/>
      <c r="V3455" s="1658"/>
      <c r="W3455" s="1659"/>
      <c r="X3455" s="854"/>
      <c r="Y3455" s="856"/>
      <c r="Z3455" s="851"/>
      <c r="AA3455" s="852"/>
      <c r="AB3455" s="852"/>
      <c r="AC3455" s="853"/>
      <c r="AD3455" s="854"/>
      <c r="AE3455" s="855"/>
      <c r="AF3455" s="855"/>
      <c r="AG3455" s="856"/>
    </row>
    <row r="3456" spans="1:33" s="29" customFormat="1" ht="13.5" hidden="1" customHeight="1" x14ac:dyDescent="0.2">
      <c r="A3456" s="43"/>
      <c r="B3456" s="93"/>
      <c r="C3456" s="971"/>
      <c r="D3456" s="971"/>
      <c r="E3456" s="53"/>
      <c r="F3456" s="42"/>
      <c r="G3456" s="981" t="s">
        <v>313</v>
      </c>
      <c r="H3456" s="981"/>
      <c r="I3456" s="961" t="s">
        <v>314</v>
      </c>
      <c r="J3456" s="962"/>
      <c r="K3456" s="962"/>
      <c r="L3456" s="962"/>
      <c r="M3456" s="962"/>
      <c r="N3456" s="962"/>
      <c r="O3456" s="962"/>
      <c r="P3456" s="962"/>
      <c r="Q3456" s="963"/>
      <c r="R3456" s="1657">
        <f>SUM(R3442:R3455)</f>
        <v>12109147</v>
      </c>
      <c r="S3456" s="1658"/>
      <c r="T3456" s="1659"/>
      <c r="U3456" s="1657">
        <f>SUM(U3442:U3455)</f>
        <v>11784011.84</v>
      </c>
      <c r="V3456" s="1658"/>
      <c r="W3456" s="1659"/>
      <c r="X3456" s="851">
        <f t="shared" si="256"/>
        <v>-2.6850376826707989E-2</v>
      </c>
      <c r="Y3456" s="853"/>
      <c r="Z3456" s="851"/>
      <c r="AA3456" s="852"/>
      <c r="AB3456" s="852"/>
      <c r="AC3456" s="853"/>
      <c r="AD3456" s="854">
        <f>U3456+AA3456</f>
        <v>11784011.84</v>
      </c>
      <c r="AE3456" s="855"/>
      <c r="AF3456" s="855"/>
      <c r="AG3456" s="856"/>
    </row>
    <row r="3457" spans="1:33" s="29" customFormat="1" ht="13.5" hidden="1" customHeight="1" x14ac:dyDescent="0.2">
      <c r="A3457" s="43"/>
      <c r="B3457" s="93"/>
      <c r="C3457" s="971"/>
      <c r="D3457" s="971"/>
      <c r="E3457" s="53"/>
      <c r="F3457" s="42"/>
      <c r="G3457" s="972"/>
      <c r="H3457" s="972"/>
      <c r="I3457" s="958" t="s">
        <v>639</v>
      </c>
      <c r="J3457" s="959"/>
      <c r="K3457" s="959"/>
      <c r="L3457" s="959"/>
      <c r="M3457" s="959"/>
      <c r="N3457" s="959"/>
      <c r="O3457" s="959"/>
      <c r="P3457" s="959"/>
      <c r="Q3457" s="960"/>
      <c r="R3457" s="1660">
        <f>SUM(R3456)</f>
        <v>12109147</v>
      </c>
      <c r="S3457" s="1661"/>
      <c r="T3457" s="1662"/>
      <c r="U3457" s="1660">
        <f>SUM(U3456)</f>
        <v>11784011.84</v>
      </c>
      <c r="V3457" s="1661"/>
      <c r="W3457" s="1662"/>
      <c r="X3457" s="1547">
        <f t="shared" si="256"/>
        <v>-2.6850376826707989E-2</v>
      </c>
      <c r="Y3457" s="975"/>
      <c r="Z3457" s="1547"/>
      <c r="AA3457" s="974"/>
      <c r="AB3457" s="974"/>
      <c r="AC3457" s="975"/>
      <c r="AD3457" s="860">
        <f>U3457+AA3457</f>
        <v>11784011.84</v>
      </c>
      <c r="AE3457" s="861"/>
      <c r="AF3457" s="861"/>
      <c r="AG3457" s="862"/>
    </row>
    <row r="3458" spans="1:33" s="29" customFormat="1" ht="13.5" hidden="1" customHeight="1" x14ac:dyDescent="0.2">
      <c r="A3458" s="43"/>
      <c r="B3458" s="93"/>
      <c r="C3458" s="971"/>
      <c r="D3458" s="971"/>
      <c r="E3458" s="53"/>
      <c r="F3458" s="42"/>
      <c r="G3458" s="972"/>
      <c r="H3458" s="972"/>
      <c r="I3458" s="961" t="s">
        <v>724</v>
      </c>
      <c r="J3458" s="962"/>
      <c r="K3458" s="962"/>
      <c r="L3458" s="962"/>
      <c r="M3458" s="962"/>
      <c r="N3458" s="962"/>
      <c r="O3458" s="962"/>
      <c r="P3458" s="962"/>
      <c r="Q3458" s="963"/>
      <c r="R3458" s="1657"/>
      <c r="S3458" s="1658"/>
      <c r="T3458" s="1659"/>
      <c r="U3458" s="1657"/>
      <c r="V3458" s="1658"/>
      <c r="W3458" s="1659"/>
      <c r="X3458" s="854"/>
      <c r="Y3458" s="856"/>
      <c r="Z3458" s="851"/>
      <c r="AA3458" s="852"/>
      <c r="AB3458" s="852"/>
      <c r="AC3458" s="853"/>
      <c r="AD3458" s="854"/>
      <c r="AE3458" s="855"/>
      <c r="AF3458" s="855"/>
      <c r="AG3458" s="856"/>
    </row>
    <row r="3459" spans="1:33" s="29" customFormat="1" ht="15" hidden="1" customHeight="1" x14ac:dyDescent="0.2">
      <c r="A3459" s="43"/>
      <c r="B3459" s="93"/>
      <c r="C3459" s="971"/>
      <c r="D3459" s="971"/>
      <c r="E3459" s="53"/>
      <c r="F3459" s="42"/>
      <c r="G3459" s="981" t="s">
        <v>313</v>
      </c>
      <c r="H3459" s="981"/>
      <c r="I3459" s="961" t="s">
        <v>314</v>
      </c>
      <c r="J3459" s="962"/>
      <c r="K3459" s="962"/>
      <c r="L3459" s="962"/>
      <c r="M3459" s="962"/>
      <c r="N3459" s="962"/>
      <c r="O3459" s="962"/>
      <c r="P3459" s="962"/>
      <c r="Q3459" s="963"/>
      <c r="R3459" s="1657">
        <f>+R3456</f>
        <v>12109147</v>
      </c>
      <c r="S3459" s="1658"/>
      <c r="T3459" s="1659"/>
      <c r="U3459" s="1657">
        <f>+U3456</f>
        <v>11784011.84</v>
      </c>
      <c r="V3459" s="1658"/>
      <c r="W3459" s="1659"/>
      <c r="X3459" s="851">
        <f t="shared" si="256"/>
        <v>-2.6850376826707989E-2</v>
      </c>
      <c r="Y3459" s="853"/>
      <c r="Z3459" s="851"/>
      <c r="AA3459" s="852"/>
      <c r="AB3459" s="852"/>
      <c r="AC3459" s="853"/>
      <c r="AD3459" s="854">
        <f>U3459+AA3459</f>
        <v>11784011.84</v>
      </c>
      <c r="AE3459" s="855"/>
      <c r="AF3459" s="855"/>
      <c r="AG3459" s="856"/>
    </row>
    <row r="3460" spans="1:33" s="29" customFormat="1" ht="13.5" hidden="1" customHeight="1" x14ac:dyDescent="0.2">
      <c r="A3460" s="43"/>
      <c r="B3460" s="93"/>
      <c r="C3460" s="971"/>
      <c r="D3460" s="971"/>
      <c r="E3460" s="53"/>
      <c r="F3460" s="42"/>
      <c r="G3460" s="972"/>
      <c r="H3460" s="972"/>
      <c r="I3460" s="958" t="s">
        <v>643</v>
      </c>
      <c r="J3460" s="959"/>
      <c r="K3460" s="959"/>
      <c r="L3460" s="959"/>
      <c r="M3460" s="959"/>
      <c r="N3460" s="959"/>
      <c r="O3460" s="959"/>
      <c r="P3460" s="959"/>
      <c r="Q3460" s="960"/>
      <c r="R3460" s="1660">
        <f>SUM(R3459)</f>
        <v>12109147</v>
      </c>
      <c r="S3460" s="1661"/>
      <c r="T3460" s="1662"/>
      <c r="U3460" s="1660">
        <f>SUM(U3459)</f>
        <v>11784011.84</v>
      </c>
      <c r="V3460" s="1661"/>
      <c r="W3460" s="1662"/>
      <c r="X3460" s="1547">
        <f t="shared" si="256"/>
        <v>-2.6850376826707989E-2</v>
      </c>
      <c r="Y3460" s="975"/>
      <c r="Z3460" s="1547"/>
      <c r="AA3460" s="974"/>
      <c r="AB3460" s="974"/>
      <c r="AC3460" s="975"/>
      <c r="AD3460" s="860">
        <f>U3460+AA3460</f>
        <v>11784011.84</v>
      </c>
      <c r="AE3460" s="861"/>
      <c r="AF3460" s="861"/>
      <c r="AG3460" s="862"/>
    </row>
    <row r="3461" spans="1:33" s="29" customFormat="1" ht="13.5" hidden="1" customHeight="1" x14ac:dyDescent="0.2">
      <c r="A3461" s="43"/>
      <c r="B3461" s="94"/>
      <c r="C3461" s="971"/>
      <c r="D3461" s="971"/>
      <c r="E3461" s="53"/>
      <c r="F3461" s="42"/>
      <c r="G3461" s="972"/>
      <c r="H3461" s="972"/>
      <c r="I3461" s="958"/>
      <c r="J3461" s="959"/>
      <c r="K3461" s="959"/>
      <c r="L3461" s="959"/>
      <c r="M3461" s="959"/>
      <c r="N3461" s="959"/>
      <c r="O3461" s="959"/>
      <c r="P3461" s="959"/>
      <c r="Q3461" s="960"/>
      <c r="R3461" s="958"/>
      <c r="S3461" s="959"/>
      <c r="T3461" s="960"/>
      <c r="U3461" s="854"/>
      <c r="V3461" s="855"/>
      <c r="W3461" s="856"/>
      <c r="X3461" s="854"/>
      <c r="Y3461" s="856"/>
      <c r="Z3461" s="851"/>
      <c r="AA3461" s="852"/>
      <c r="AB3461" s="852"/>
      <c r="AC3461" s="853"/>
      <c r="AD3461" s="854"/>
      <c r="AE3461" s="855"/>
      <c r="AF3461" s="855"/>
      <c r="AG3461" s="856"/>
    </row>
    <row r="3462" spans="1:33" s="29" customFormat="1" ht="13.5" hidden="1" customHeight="1" x14ac:dyDescent="0.2">
      <c r="A3462" s="43"/>
      <c r="B3462" s="90" t="s">
        <v>644</v>
      </c>
      <c r="C3462" s="1548"/>
      <c r="D3462" s="1548"/>
      <c r="E3462" s="91"/>
      <c r="F3462" s="79"/>
      <c r="G3462" s="1549"/>
      <c r="H3462" s="1549"/>
      <c r="I3462" s="1550" t="s">
        <v>645</v>
      </c>
      <c r="J3462" s="1551"/>
      <c r="K3462" s="1551"/>
      <c r="L3462" s="1551"/>
      <c r="M3462" s="1551"/>
      <c r="N3462" s="1551"/>
      <c r="O3462" s="1551"/>
      <c r="P3462" s="1551"/>
      <c r="Q3462" s="1552"/>
      <c r="R3462" s="1550"/>
      <c r="S3462" s="1551"/>
      <c r="T3462" s="1552"/>
      <c r="U3462" s="857"/>
      <c r="V3462" s="858"/>
      <c r="W3462" s="859"/>
      <c r="X3462" s="857"/>
      <c r="Y3462" s="859"/>
      <c r="Z3462" s="1575"/>
      <c r="AA3462" s="1576"/>
      <c r="AB3462" s="1576"/>
      <c r="AC3462" s="1577"/>
      <c r="AD3462" s="857"/>
      <c r="AE3462" s="858"/>
      <c r="AF3462" s="858"/>
      <c r="AG3462" s="859"/>
    </row>
    <row r="3463" spans="1:33" s="29" customFormat="1" ht="13.5" hidden="1" customHeight="1" x14ac:dyDescent="0.2">
      <c r="A3463" s="43"/>
      <c r="B3463" s="92"/>
      <c r="C3463" s="1565" t="s">
        <v>624</v>
      </c>
      <c r="D3463" s="1565"/>
      <c r="E3463" s="86"/>
      <c r="F3463" s="105"/>
      <c r="G3463" s="1566"/>
      <c r="H3463" s="1566"/>
      <c r="I3463" s="958" t="s">
        <v>625</v>
      </c>
      <c r="J3463" s="959"/>
      <c r="K3463" s="959"/>
      <c r="L3463" s="959"/>
      <c r="M3463" s="959"/>
      <c r="N3463" s="959"/>
      <c r="O3463" s="959"/>
      <c r="P3463" s="959"/>
      <c r="Q3463" s="960"/>
      <c r="R3463" s="958"/>
      <c r="S3463" s="959"/>
      <c r="T3463" s="960"/>
      <c r="U3463" s="854"/>
      <c r="V3463" s="855"/>
      <c r="W3463" s="856"/>
      <c r="X3463" s="854"/>
      <c r="Y3463" s="856"/>
      <c r="Z3463" s="851"/>
      <c r="AA3463" s="852"/>
      <c r="AB3463" s="852"/>
      <c r="AC3463" s="853"/>
      <c r="AD3463" s="854"/>
      <c r="AE3463" s="855"/>
      <c r="AF3463" s="855"/>
      <c r="AG3463" s="856"/>
    </row>
    <row r="3464" spans="1:33" s="29" customFormat="1" ht="13.5" hidden="1" customHeight="1" x14ac:dyDescent="0.2">
      <c r="A3464" s="43"/>
      <c r="B3464" s="92"/>
      <c r="C3464" s="1578"/>
      <c r="D3464" s="1578"/>
      <c r="E3464" s="53">
        <v>160</v>
      </c>
      <c r="F3464" s="42"/>
      <c r="G3464" s="972"/>
      <c r="H3464" s="972"/>
      <c r="I3464" s="961" t="s">
        <v>572</v>
      </c>
      <c r="J3464" s="962"/>
      <c r="K3464" s="962"/>
      <c r="L3464" s="962"/>
      <c r="M3464" s="962"/>
      <c r="N3464" s="962"/>
      <c r="O3464" s="962"/>
      <c r="P3464" s="962"/>
      <c r="Q3464" s="963"/>
      <c r="R3464" s="961"/>
      <c r="S3464" s="962"/>
      <c r="T3464" s="963"/>
      <c r="U3464" s="854"/>
      <c r="V3464" s="855"/>
      <c r="W3464" s="856"/>
      <c r="X3464" s="854"/>
      <c r="Y3464" s="856"/>
      <c r="Z3464" s="851"/>
      <c r="AA3464" s="852"/>
      <c r="AB3464" s="852"/>
      <c r="AC3464" s="853"/>
      <c r="AD3464" s="854"/>
      <c r="AE3464" s="855"/>
      <c r="AF3464" s="855"/>
      <c r="AG3464" s="856"/>
    </row>
    <row r="3465" spans="1:33" s="29" customFormat="1" ht="13.5" hidden="1" customHeight="1" x14ac:dyDescent="0.2">
      <c r="A3465" s="43"/>
      <c r="B3465" s="43"/>
      <c r="C3465" s="971"/>
      <c r="D3465" s="971"/>
      <c r="E3465" s="53"/>
      <c r="F3465" s="42"/>
      <c r="G3465" s="972">
        <v>411</v>
      </c>
      <c r="H3465" s="972"/>
      <c r="I3465" s="961" t="s">
        <v>108</v>
      </c>
      <c r="J3465" s="962"/>
      <c r="K3465" s="962"/>
      <c r="L3465" s="962"/>
      <c r="M3465" s="962"/>
      <c r="N3465" s="962"/>
      <c r="O3465" s="962"/>
      <c r="P3465" s="962"/>
      <c r="Q3465" s="963"/>
      <c r="R3465" s="1657">
        <v>968700</v>
      </c>
      <c r="S3465" s="1658"/>
      <c r="T3465" s="1659"/>
      <c r="U3465" s="1657">
        <v>960356.02</v>
      </c>
      <c r="V3465" s="1658"/>
      <c r="W3465" s="1659"/>
      <c r="X3465" s="851">
        <f t="shared" si="256"/>
        <v>-8.6135852173014893E-3</v>
      </c>
      <c r="Y3465" s="853"/>
      <c r="Z3465" s="851"/>
      <c r="AA3465" s="852"/>
      <c r="AB3465" s="852"/>
      <c r="AC3465" s="853"/>
      <c r="AD3465" s="854">
        <f t="shared" ref="AD3465:AD3475" si="258">U3465+AA3465</f>
        <v>960356.02</v>
      </c>
      <c r="AE3465" s="855"/>
      <c r="AF3465" s="855"/>
      <c r="AG3465" s="856"/>
    </row>
    <row r="3466" spans="1:33" s="29" customFormat="1" ht="13.5" hidden="1" customHeight="1" x14ac:dyDescent="0.2">
      <c r="A3466" s="43"/>
      <c r="B3466" s="43"/>
      <c r="C3466" s="971"/>
      <c r="D3466" s="971"/>
      <c r="E3466" s="53"/>
      <c r="F3466" s="42"/>
      <c r="G3466" s="972">
        <v>412</v>
      </c>
      <c r="H3466" s="972"/>
      <c r="I3466" s="961" t="s">
        <v>109</v>
      </c>
      <c r="J3466" s="962"/>
      <c r="K3466" s="962"/>
      <c r="L3466" s="962"/>
      <c r="M3466" s="962"/>
      <c r="N3466" s="962"/>
      <c r="O3466" s="962"/>
      <c r="P3466" s="962"/>
      <c r="Q3466" s="963"/>
      <c r="R3466" s="1657">
        <v>146800</v>
      </c>
      <c r="S3466" s="1658"/>
      <c r="T3466" s="1659"/>
      <c r="U3466" s="1657">
        <v>145493.93</v>
      </c>
      <c r="V3466" s="1658"/>
      <c r="W3466" s="1659"/>
      <c r="X3466" s="851">
        <f t="shared" si="256"/>
        <v>-8.8969346049047049E-3</v>
      </c>
      <c r="Y3466" s="853"/>
      <c r="Z3466" s="851"/>
      <c r="AA3466" s="852"/>
      <c r="AB3466" s="852"/>
      <c r="AC3466" s="853"/>
      <c r="AD3466" s="854">
        <f t="shared" si="258"/>
        <v>145493.93</v>
      </c>
      <c r="AE3466" s="855"/>
      <c r="AF3466" s="855"/>
      <c r="AG3466" s="856"/>
    </row>
    <row r="3467" spans="1:33" s="29" customFormat="1" ht="13.5" hidden="1" customHeight="1" x14ac:dyDescent="0.2">
      <c r="A3467" s="43"/>
      <c r="B3467" s="43"/>
      <c r="C3467" s="971"/>
      <c r="D3467" s="971"/>
      <c r="E3467" s="53"/>
      <c r="F3467" s="42"/>
      <c r="G3467" s="972">
        <v>414</v>
      </c>
      <c r="H3467" s="972"/>
      <c r="I3467" s="961" t="s">
        <v>111</v>
      </c>
      <c r="J3467" s="962"/>
      <c r="K3467" s="962"/>
      <c r="L3467" s="962"/>
      <c r="M3467" s="962"/>
      <c r="N3467" s="962"/>
      <c r="O3467" s="962"/>
      <c r="P3467" s="962"/>
      <c r="Q3467" s="963"/>
      <c r="R3467" s="1657">
        <v>60000</v>
      </c>
      <c r="S3467" s="1658"/>
      <c r="T3467" s="1659"/>
      <c r="U3467" s="1657">
        <v>0</v>
      </c>
      <c r="V3467" s="1658"/>
      <c r="W3467" s="1659"/>
      <c r="X3467" s="851">
        <f t="shared" si="256"/>
        <v>-1</v>
      </c>
      <c r="Y3467" s="853"/>
      <c r="Z3467" s="851"/>
      <c r="AA3467" s="852"/>
      <c r="AB3467" s="852"/>
      <c r="AC3467" s="853"/>
      <c r="AD3467" s="854">
        <f t="shared" si="258"/>
        <v>0</v>
      </c>
      <c r="AE3467" s="855"/>
      <c r="AF3467" s="855"/>
      <c r="AG3467" s="856"/>
    </row>
    <row r="3468" spans="1:33" s="29" customFormat="1" ht="13.5" hidden="1" customHeight="1" x14ac:dyDescent="0.2">
      <c r="A3468" s="43"/>
      <c r="B3468" s="43"/>
      <c r="C3468" s="971"/>
      <c r="D3468" s="971"/>
      <c r="E3468" s="53"/>
      <c r="F3468" s="42"/>
      <c r="G3468" s="972">
        <v>421</v>
      </c>
      <c r="H3468" s="972"/>
      <c r="I3468" s="961" t="s">
        <v>115</v>
      </c>
      <c r="J3468" s="962"/>
      <c r="K3468" s="962"/>
      <c r="L3468" s="962"/>
      <c r="M3468" s="962"/>
      <c r="N3468" s="962"/>
      <c r="O3468" s="962"/>
      <c r="P3468" s="962"/>
      <c r="Q3468" s="963"/>
      <c r="R3468" s="1657">
        <v>829000</v>
      </c>
      <c r="S3468" s="1658"/>
      <c r="T3468" s="1659"/>
      <c r="U3468" s="1657">
        <v>694317.01</v>
      </c>
      <c r="V3468" s="1658"/>
      <c r="W3468" s="1659"/>
      <c r="X3468" s="851">
        <f t="shared" si="256"/>
        <v>-0.16246440289505426</v>
      </c>
      <c r="Y3468" s="853"/>
      <c r="Z3468" s="851"/>
      <c r="AA3468" s="852"/>
      <c r="AB3468" s="852"/>
      <c r="AC3468" s="853"/>
      <c r="AD3468" s="854">
        <f t="shared" si="258"/>
        <v>694317.01</v>
      </c>
      <c r="AE3468" s="855"/>
      <c r="AF3468" s="855"/>
      <c r="AG3468" s="856"/>
    </row>
    <row r="3469" spans="1:33" s="29" customFormat="1" ht="13.5" hidden="1" customHeight="1" x14ac:dyDescent="0.2">
      <c r="A3469" s="43"/>
      <c r="B3469" s="43"/>
      <c r="C3469" s="971"/>
      <c r="D3469" s="971"/>
      <c r="E3469" s="53"/>
      <c r="F3469" s="42"/>
      <c r="G3469" s="972">
        <v>422</v>
      </c>
      <c r="H3469" s="972"/>
      <c r="I3469" s="961" t="s">
        <v>116</v>
      </c>
      <c r="J3469" s="962"/>
      <c r="K3469" s="962"/>
      <c r="L3469" s="962"/>
      <c r="M3469" s="962"/>
      <c r="N3469" s="962"/>
      <c r="O3469" s="962"/>
      <c r="P3469" s="962"/>
      <c r="Q3469" s="963"/>
      <c r="R3469" s="1657">
        <v>22000</v>
      </c>
      <c r="S3469" s="1658"/>
      <c r="T3469" s="1659"/>
      <c r="U3469" s="1657">
        <v>0</v>
      </c>
      <c r="V3469" s="1658"/>
      <c r="W3469" s="1659"/>
      <c r="X3469" s="851">
        <f t="shared" si="256"/>
        <v>-1</v>
      </c>
      <c r="Y3469" s="853"/>
      <c r="Z3469" s="851"/>
      <c r="AA3469" s="852"/>
      <c r="AB3469" s="852"/>
      <c r="AC3469" s="853"/>
      <c r="AD3469" s="854">
        <f t="shared" si="258"/>
        <v>0</v>
      </c>
      <c r="AE3469" s="855"/>
      <c r="AF3469" s="855"/>
      <c r="AG3469" s="856"/>
    </row>
    <row r="3470" spans="1:33" s="29" customFormat="1" ht="13.5" hidden="1" customHeight="1" x14ac:dyDescent="0.2">
      <c r="A3470" s="43"/>
      <c r="B3470" s="43"/>
      <c r="C3470" s="971"/>
      <c r="D3470" s="971"/>
      <c r="E3470" s="53"/>
      <c r="F3470" s="42"/>
      <c r="G3470" s="972">
        <v>423</v>
      </c>
      <c r="H3470" s="972"/>
      <c r="I3470" s="961" t="s">
        <v>117</v>
      </c>
      <c r="J3470" s="962"/>
      <c r="K3470" s="962"/>
      <c r="L3470" s="962"/>
      <c r="M3470" s="962"/>
      <c r="N3470" s="962"/>
      <c r="O3470" s="962"/>
      <c r="P3470" s="962"/>
      <c r="Q3470" s="963"/>
      <c r="R3470" s="1657">
        <v>6616480</v>
      </c>
      <c r="S3470" s="1658"/>
      <c r="T3470" s="1659"/>
      <c r="U3470" s="1657">
        <v>6489459.7400000002</v>
      </c>
      <c r="V3470" s="1658"/>
      <c r="W3470" s="1659"/>
      <c r="X3470" s="851">
        <f t="shared" si="256"/>
        <v>-1.9197558218267075E-2</v>
      </c>
      <c r="Y3470" s="853"/>
      <c r="Z3470" s="851"/>
      <c r="AA3470" s="852"/>
      <c r="AB3470" s="852"/>
      <c r="AC3470" s="853"/>
      <c r="AD3470" s="854">
        <f t="shared" si="258"/>
        <v>6489459.7400000002</v>
      </c>
      <c r="AE3470" s="855"/>
      <c r="AF3470" s="855"/>
      <c r="AG3470" s="856"/>
    </row>
    <row r="3471" spans="1:33" s="29" customFormat="1" ht="13.5" hidden="1" customHeight="1" x14ac:dyDescent="0.2">
      <c r="A3471" s="43"/>
      <c r="B3471" s="43"/>
      <c r="C3471" s="971"/>
      <c r="D3471" s="971"/>
      <c r="E3471" s="53"/>
      <c r="F3471" s="42"/>
      <c r="G3471" s="972">
        <v>424</v>
      </c>
      <c r="H3471" s="972"/>
      <c r="I3471" s="961" t="s">
        <v>118</v>
      </c>
      <c r="J3471" s="962"/>
      <c r="K3471" s="962"/>
      <c r="L3471" s="962"/>
      <c r="M3471" s="962"/>
      <c r="N3471" s="962"/>
      <c r="O3471" s="962"/>
      <c r="P3471" s="962"/>
      <c r="Q3471" s="963"/>
      <c r="R3471" s="1657">
        <v>32000</v>
      </c>
      <c r="S3471" s="1658"/>
      <c r="T3471" s="1659"/>
      <c r="U3471" s="1657">
        <v>0</v>
      </c>
      <c r="V3471" s="1658"/>
      <c r="W3471" s="1659"/>
      <c r="X3471" s="851">
        <f t="shared" si="256"/>
        <v>-1</v>
      </c>
      <c r="Y3471" s="853"/>
      <c r="Z3471" s="851"/>
      <c r="AA3471" s="852"/>
      <c r="AB3471" s="852"/>
      <c r="AC3471" s="853"/>
      <c r="AD3471" s="854">
        <f t="shared" si="258"/>
        <v>0</v>
      </c>
      <c r="AE3471" s="855"/>
      <c r="AF3471" s="855"/>
      <c r="AG3471" s="856"/>
    </row>
    <row r="3472" spans="1:33" s="29" customFormat="1" ht="13.5" hidden="1" customHeight="1" x14ac:dyDescent="0.2">
      <c r="A3472" s="43"/>
      <c r="B3472" s="43"/>
      <c r="C3472" s="971"/>
      <c r="D3472" s="971"/>
      <c r="E3472" s="53"/>
      <c r="F3472" s="42"/>
      <c r="G3472" s="972">
        <v>425</v>
      </c>
      <c r="H3472" s="972"/>
      <c r="I3472" s="961" t="s">
        <v>119</v>
      </c>
      <c r="J3472" s="962"/>
      <c r="K3472" s="962"/>
      <c r="L3472" s="962"/>
      <c r="M3472" s="962"/>
      <c r="N3472" s="962"/>
      <c r="O3472" s="962"/>
      <c r="P3472" s="962"/>
      <c r="Q3472" s="963"/>
      <c r="R3472" s="1657">
        <v>3212520</v>
      </c>
      <c r="S3472" s="1658"/>
      <c r="T3472" s="1659"/>
      <c r="U3472" s="1657">
        <v>2221825.64</v>
      </c>
      <c r="V3472" s="1658"/>
      <c r="W3472" s="1659"/>
      <c r="X3472" s="851">
        <f t="shared" si="256"/>
        <v>-0.30838542950705361</v>
      </c>
      <c r="Y3472" s="853"/>
      <c r="Z3472" s="851"/>
      <c r="AA3472" s="852"/>
      <c r="AB3472" s="852"/>
      <c r="AC3472" s="853"/>
      <c r="AD3472" s="854">
        <f t="shared" si="258"/>
        <v>2221825.64</v>
      </c>
      <c r="AE3472" s="855"/>
      <c r="AF3472" s="855"/>
      <c r="AG3472" s="856"/>
    </row>
    <row r="3473" spans="1:33" s="29" customFormat="1" ht="13.5" hidden="1" customHeight="1" x14ac:dyDescent="0.2">
      <c r="A3473" s="43"/>
      <c r="B3473" s="43"/>
      <c r="C3473" s="971"/>
      <c r="D3473" s="971"/>
      <c r="E3473" s="53"/>
      <c r="F3473" s="42"/>
      <c r="G3473" s="972">
        <v>426</v>
      </c>
      <c r="H3473" s="972"/>
      <c r="I3473" s="961" t="s">
        <v>120</v>
      </c>
      <c r="J3473" s="962"/>
      <c r="K3473" s="962"/>
      <c r="L3473" s="962"/>
      <c r="M3473" s="962"/>
      <c r="N3473" s="962"/>
      <c r="O3473" s="962"/>
      <c r="P3473" s="962"/>
      <c r="Q3473" s="963"/>
      <c r="R3473" s="1657">
        <v>1465000</v>
      </c>
      <c r="S3473" s="1658"/>
      <c r="T3473" s="1659"/>
      <c r="U3473" s="1657">
        <v>1336081.5</v>
      </c>
      <c r="V3473" s="1658"/>
      <c r="W3473" s="1659"/>
      <c r="X3473" s="851">
        <f t="shared" si="256"/>
        <v>-8.7998976109215032E-2</v>
      </c>
      <c r="Y3473" s="853"/>
      <c r="Z3473" s="851"/>
      <c r="AA3473" s="852"/>
      <c r="AB3473" s="852"/>
      <c r="AC3473" s="853"/>
      <c r="AD3473" s="854">
        <f t="shared" si="258"/>
        <v>1336081.5</v>
      </c>
      <c r="AE3473" s="855"/>
      <c r="AF3473" s="855"/>
      <c r="AG3473" s="856"/>
    </row>
    <row r="3474" spans="1:33" s="29" customFormat="1" ht="14.25" hidden="1" customHeight="1" x14ac:dyDescent="0.2">
      <c r="A3474" s="43"/>
      <c r="B3474" s="43"/>
      <c r="C3474" s="971"/>
      <c r="D3474" s="971"/>
      <c r="E3474" s="53"/>
      <c r="F3474" s="42"/>
      <c r="G3474" s="972">
        <v>482</v>
      </c>
      <c r="H3474" s="972"/>
      <c r="I3474" s="961" t="s">
        <v>131</v>
      </c>
      <c r="J3474" s="962"/>
      <c r="K3474" s="962"/>
      <c r="L3474" s="962"/>
      <c r="M3474" s="962"/>
      <c r="N3474" s="962"/>
      <c r="O3474" s="962"/>
      <c r="P3474" s="962"/>
      <c r="Q3474" s="963"/>
      <c r="R3474" s="1657">
        <v>18000</v>
      </c>
      <c r="S3474" s="1658"/>
      <c r="T3474" s="1659"/>
      <c r="U3474" s="1657">
        <v>6516</v>
      </c>
      <c r="V3474" s="1658"/>
      <c r="W3474" s="1659"/>
      <c r="X3474" s="851">
        <f t="shared" si="256"/>
        <v>-0.63800000000000001</v>
      </c>
      <c r="Y3474" s="853"/>
      <c r="Z3474" s="851"/>
      <c r="AA3474" s="852"/>
      <c r="AB3474" s="852"/>
      <c r="AC3474" s="853"/>
      <c r="AD3474" s="854">
        <f t="shared" si="258"/>
        <v>6516</v>
      </c>
      <c r="AE3474" s="855"/>
      <c r="AF3474" s="855"/>
      <c r="AG3474" s="856"/>
    </row>
    <row r="3475" spans="1:33" s="29" customFormat="1" ht="13.5" hidden="1" customHeight="1" x14ac:dyDescent="0.2">
      <c r="A3475" s="43"/>
      <c r="B3475" s="43"/>
      <c r="C3475" s="971"/>
      <c r="D3475" s="971"/>
      <c r="E3475" s="53"/>
      <c r="F3475" s="42"/>
      <c r="G3475" s="972">
        <v>512</v>
      </c>
      <c r="H3475" s="972"/>
      <c r="I3475" s="961" t="s">
        <v>139</v>
      </c>
      <c r="J3475" s="962"/>
      <c r="K3475" s="962"/>
      <c r="L3475" s="962"/>
      <c r="M3475" s="962"/>
      <c r="N3475" s="962"/>
      <c r="O3475" s="962"/>
      <c r="P3475" s="962"/>
      <c r="Q3475" s="963"/>
      <c r="R3475" s="1657">
        <v>250000</v>
      </c>
      <c r="S3475" s="1658"/>
      <c r="T3475" s="1659"/>
      <c r="U3475" s="1657">
        <v>92060</v>
      </c>
      <c r="V3475" s="1658"/>
      <c r="W3475" s="1659"/>
      <c r="X3475" s="851">
        <f t="shared" si="256"/>
        <v>-0.63175999999999999</v>
      </c>
      <c r="Y3475" s="853"/>
      <c r="Z3475" s="851"/>
      <c r="AA3475" s="852"/>
      <c r="AB3475" s="852"/>
      <c r="AC3475" s="853"/>
      <c r="AD3475" s="854">
        <f t="shared" si="258"/>
        <v>92060</v>
      </c>
      <c r="AE3475" s="855"/>
      <c r="AF3475" s="855"/>
      <c r="AG3475" s="856"/>
    </row>
    <row r="3476" spans="1:33" s="29" customFormat="1" ht="13.5" hidden="1" customHeight="1" x14ac:dyDescent="0.2">
      <c r="A3476" s="43"/>
      <c r="B3476" s="43"/>
      <c r="C3476" s="971"/>
      <c r="D3476" s="971"/>
      <c r="E3476" s="53"/>
      <c r="F3476" s="42"/>
      <c r="G3476" s="972"/>
      <c r="H3476" s="972"/>
      <c r="I3476" s="961" t="s">
        <v>638</v>
      </c>
      <c r="J3476" s="962"/>
      <c r="K3476" s="962"/>
      <c r="L3476" s="962"/>
      <c r="M3476" s="962"/>
      <c r="N3476" s="962"/>
      <c r="O3476" s="962"/>
      <c r="P3476" s="962"/>
      <c r="Q3476" s="963"/>
      <c r="R3476" s="1657"/>
      <c r="S3476" s="1658"/>
      <c r="T3476" s="1659"/>
      <c r="U3476" s="1657"/>
      <c r="V3476" s="1658"/>
      <c r="W3476" s="1659"/>
      <c r="X3476" s="854"/>
      <c r="Y3476" s="856"/>
      <c r="Z3476" s="851"/>
      <c r="AA3476" s="852"/>
      <c r="AB3476" s="852"/>
      <c r="AC3476" s="853"/>
      <c r="AD3476" s="854"/>
      <c r="AE3476" s="855"/>
      <c r="AF3476" s="855"/>
      <c r="AG3476" s="856"/>
    </row>
    <row r="3477" spans="1:33" s="29" customFormat="1" ht="13.5" hidden="1" customHeight="1" x14ac:dyDescent="0.2">
      <c r="A3477" s="43"/>
      <c r="B3477" s="43"/>
      <c r="C3477" s="971"/>
      <c r="D3477" s="971"/>
      <c r="E3477" s="53"/>
      <c r="F3477" s="42"/>
      <c r="G3477" s="981" t="s">
        <v>313</v>
      </c>
      <c r="H3477" s="981"/>
      <c r="I3477" s="961" t="s">
        <v>314</v>
      </c>
      <c r="J3477" s="962"/>
      <c r="K3477" s="962"/>
      <c r="L3477" s="962"/>
      <c r="M3477" s="962"/>
      <c r="N3477" s="962"/>
      <c r="O3477" s="962"/>
      <c r="P3477" s="962"/>
      <c r="Q3477" s="963"/>
      <c r="R3477" s="1657">
        <f>SUM(R3465:R3476)</f>
        <v>13620500</v>
      </c>
      <c r="S3477" s="1658"/>
      <c r="T3477" s="1659"/>
      <c r="U3477" s="1657">
        <f>SUM(U3465:U3476)</f>
        <v>11946109.84</v>
      </c>
      <c r="V3477" s="1658"/>
      <c r="W3477" s="1659"/>
      <c r="X3477" s="851">
        <f t="shared" si="256"/>
        <v>-0.12293162218714437</v>
      </c>
      <c r="Y3477" s="853"/>
      <c r="Z3477" s="851"/>
      <c r="AA3477" s="852"/>
      <c r="AB3477" s="852"/>
      <c r="AC3477" s="853"/>
      <c r="AD3477" s="854">
        <f>U3477+AA3477</f>
        <v>11946109.84</v>
      </c>
      <c r="AE3477" s="855"/>
      <c r="AF3477" s="855"/>
      <c r="AG3477" s="856"/>
    </row>
    <row r="3478" spans="1:33" s="29" customFormat="1" ht="13.5" hidden="1" customHeight="1" x14ac:dyDescent="0.2">
      <c r="A3478" s="43"/>
      <c r="B3478" s="43"/>
      <c r="C3478" s="971"/>
      <c r="D3478" s="971"/>
      <c r="E3478" s="53"/>
      <c r="F3478" s="42"/>
      <c r="G3478" s="972"/>
      <c r="H3478" s="972"/>
      <c r="I3478" s="958" t="s">
        <v>639</v>
      </c>
      <c r="J3478" s="959"/>
      <c r="K3478" s="959"/>
      <c r="L3478" s="959"/>
      <c r="M3478" s="959"/>
      <c r="N3478" s="959"/>
      <c r="O3478" s="959"/>
      <c r="P3478" s="959"/>
      <c r="Q3478" s="960"/>
      <c r="R3478" s="1660">
        <f>SUM(R3477:R3477)</f>
        <v>13620500</v>
      </c>
      <c r="S3478" s="1661"/>
      <c r="T3478" s="1662"/>
      <c r="U3478" s="1660">
        <f>SUM(U3477:U3477)</f>
        <v>11946109.84</v>
      </c>
      <c r="V3478" s="1661"/>
      <c r="W3478" s="1662"/>
      <c r="X3478" s="1547">
        <f t="shared" si="256"/>
        <v>-0.12293162218714437</v>
      </c>
      <c r="Y3478" s="975"/>
      <c r="Z3478" s="1547"/>
      <c r="AA3478" s="974"/>
      <c r="AB3478" s="974"/>
      <c r="AC3478" s="975"/>
      <c r="AD3478" s="860">
        <f>U3478+AA3478</f>
        <v>11946109.84</v>
      </c>
      <c r="AE3478" s="861"/>
      <c r="AF3478" s="861"/>
      <c r="AG3478" s="862"/>
    </row>
    <row r="3479" spans="1:33" s="29" customFormat="1" ht="13.5" hidden="1" customHeight="1" x14ac:dyDescent="0.2">
      <c r="A3479" s="43"/>
      <c r="B3479" s="43"/>
      <c r="C3479" s="971"/>
      <c r="D3479" s="971"/>
      <c r="E3479" s="53"/>
      <c r="F3479" s="42"/>
      <c r="G3479" s="979"/>
      <c r="H3479" s="979"/>
      <c r="I3479" s="982" t="s">
        <v>664</v>
      </c>
      <c r="J3479" s="983"/>
      <c r="K3479" s="983"/>
      <c r="L3479" s="983"/>
      <c r="M3479" s="983"/>
      <c r="N3479" s="983"/>
      <c r="O3479" s="983"/>
      <c r="P3479" s="983"/>
      <c r="Q3479" s="984"/>
      <c r="R3479" s="1660"/>
      <c r="S3479" s="1661"/>
      <c r="T3479" s="1662"/>
      <c r="U3479" s="1660"/>
      <c r="V3479" s="1661"/>
      <c r="W3479" s="1662"/>
      <c r="X3479" s="860"/>
      <c r="Y3479" s="862"/>
      <c r="Z3479" s="851"/>
      <c r="AA3479" s="852"/>
      <c r="AB3479" s="852"/>
      <c r="AC3479" s="853"/>
      <c r="AD3479" s="854"/>
      <c r="AE3479" s="855"/>
      <c r="AF3479" s="855"/>
      <c r="AG3479" s="856"/>
    </row>
    <row r="3480" spans="1:33" s="29" customFormat="1" ht="13.5" hidden="1" customHeight="1" x14ac:dyDescent="0.2">
      <c r="A3480" s="43"/>
      <c r="B3480" s="43"/>
      <c r="C3480" s="971"/>
      <c r="D3480" s="971"/>
      <c r="E3480" s="53"/>
      <c r="F3480" s="42"/>
      <c r="G3480" s="981" t="s">
        <v>313</v>
      </c>
      <c r="H3480" s="981"/>
      <c r="I3480" s="961" t="s">
        <v>314</v>
      </c>
      <c r="J3480" s="962"/>
      <c r="K3480" s="962"/>
      <c r="L3480" s="962"/>
      <c r="M3480" s="962"/>
      <c r="N3480" s="962"/>
      <c r="O3480" s="962"/>
      <c r="P3480" s="962"/>
      <c r="Q3480" s="963"/>
      <c r="R3480" s="1657">
        <f>+R3477</f>
        <v>13620500</v>
      </c>
      <c r="S3480" s="1658"/>
      <c r="T3480" s="1659"/>
      <c r="U3480" s="1657">
        <f>+U3477</f>
        <v>11946109.84</v>
      </c>
      <c r="V3480" s="1658"/>
      <c r="W3480" s="1659"/>
      <c r="X3480" s="851">
        <f t="shared" si="256"/>
        <v>-0.12293162218714437</v>
      </c>
      <c r="Y3480" s="853"/>
      <c r="Z3480" s="851"/>
      <c r="AA3480" s="852"/>
      <c r="AB3480" s="852"/>
      <c r="AC3480" s="853"/>
      <c r="AD3480" s="854">
        <f>U3480+AA3480</f>
        <v>11946109.84</v>
      </c>
      <c r="AE3480" s="855"/>
      <c r="AF3480" s="855"/>
      <c r="AG3480" s="856"/>
    </row>
    <row r="3481" spans="1:33" s="29" customFormat="1" ht="13.5" hidden="1" customHeight="1" x14ac:dyDescent="0.2">
      <c r="A3481" s="43"/>
      <c r="B3481" s="95"/>
      <c r="C3481" s="971"/>
      <c r="D3481" s="971"/>
      <c r="E3481" s="86"/>
      <c r="F3481" s="42"/>
      <c r="G3481" s="1566"/>
      <c r="H3481" s="1566"/>
      <c r="I3481" s="958" t="s">
        <v>647</v>
      </c>
      <c r="J3481" s="959"/>
      <c r="K3481" s="959"/>
      <c r="L3481" s="959"/>
      <c r="M3481" s="959"/>
      <c r="N3481" s="959"/>
      <c r="O3481" s="959"/>
      <c r="P3481" s="959"/>
      <c r="Q3481" s="960"/>
      <c r="R3481" s="1660">
        <f>SUM(R3480:S3480)</f>
        <v>13620500</v>
      </c>
      <c r="S3481" s="1661"/>
      <c r="T3481" s="1662"/>
      <c r="U3481" s="1660">
        <f>SUM(U3480:V3480)</f>
        <v>11946109.84</v>
      </c>
      <c r="V3481" s="1661"/>
      <c r="W3481" s="1662"/>
      <c r="X3481" s="1547">
        <f t="shared" si="256"/>
        <v>-0.12293162218714437</v>
      </c>
      <c r="Y3481" s="975"/>
      <c r="Z3481" s="1547"/>
      <c r="AA3481" s="974"/>
      <c r="AB3481" s="974"/>
      <c r="AC3481" s="975"/>
      <c r="AD3481" s="860">
        <f>U3481+AA3481</f>
        <v>11946109.84</v>
      </c>
      <c r="AE3481" s="861"/>
      <c r="AF3481" s="861"/>
      <c r="AG3481" s="862"/>
    </row>
    <row r="3482" spans="1:33" s="29" customFormat="1" ht="13.5" hidden="1" customHeight="1" x14ac:dyDescent="0.2">
      <c r="A3482" s="43"/>
      <c r="B3482" s="96"/>
      <c r="C3482" s="971"/>
      <c r="D3482" s="971"/>
      <c r="E3482" s="86"/>
      <c r="F3482" s="42"/>
      <c r="G3482" s="1566"/>
      <c r="H3482" s="1566"/>
      <c r="I3482" s="958"/>
      <c r="J3482" s="959"/>
      <c r="K3482" s="959"/>
      <c r="L3482" s="959"/>
      <c r="M3482" s="959"/>
      <c r="N3482" s="959"/>
      <c r="O3482" s="959"/>
      <c r="P3482" s="959"/>
      <c r="Q3482" s="960"/>
      <c r="R3482" s="958"/>
      <c r="S3482" s="959"/>
      <c r="T3482" s="960"/>
      <c r="U3482" s="854"/>
      <c r="V3482" s="855"/>
      <c r="W3482" s="856"/>
      <c r="X3482" s="854"/>
      <c r="Y3482" s="856"/>
      <c r="Z3482" s="851"/>
      <c r="AA3482" s="852"/>
      <c r="AB3482" s="852"/>
      <c r="AC3482" s="853"/>
      <c r="AD3482" s="854"/>
      <c r="AE3482" s="855"/>
      <c r="AF3482" s="855"/>
      <c r="AG3482" s="856"/>
    </row>
    <row r="3483" spans="1:33" s="29" customFormat="1" ht="15" hidden="1" customHeight="1" x14ac:dyDescent="0.2">
      <c r="A3483" s="43"/>
      <c r="B3483" s="90" t="s">
        <v>648</v>
      </c>
      <c r="C3483" s="1548"/>
      <c r="D3483" s="1548"/>
      <c r="E3483" s="91"/>
      <c r="F3483" s="79"/>
      <c r="G3483" s="1549"/>
      <c r="H3483" s="1549"/>
      <c r="I3483" s="1550" t="s">
        <v>649</v>
      </c>
      <c r="J3483" s="1551"/>
      <c r="K3483" s="1551"/>
      <c r="L3483" s="1551"/>
      <c r="M3483" s="1551"/>
      <c r="N3483" s="1551"/>
      <c r="O3483" s="1551"/>
      <c r="P3483" s="1551"/>
      <c r="Q3483" s="1552"/>
      <c r="R3483" s="1550"/>
      <c r="S3483" s="1551"/>
      <c r="T3483" s="1552"/>
      <c r="U3483" s="857"/>
      <c r="V3483" s="858"/>
      <c r="W3483" s="859"/>
      <c r="X3483" s="857"/>
      <c r="Y3483" s="859"/>
      <c r="Z3483" s="1575"/>
      <c r="AA3483" s="1576"/>
      <c r="AB3483" s="1576"/>
      <c r="AC3483" s="1577"/>
      <c r="AD3483" s="857"/>
      <c r="AE3483" s="858"/>
      <c r="AF3483" s="858"/>
      <c r="AG3483" s="859"/>
    </row>
    <row r="3484" spans="1:33" s="29" customFormat="1" ht="13.5" hidden="1" customHeight="1" x14ac:dyDescent="0.2">
      <c r="A3484" s="43"/>
      <c r="B3484" s="92"/>
      <c r="C3484" s="1565" t="s">
        <v>624</v>
      </c>
      <c r="D3484" s="1565"/>
      <c r="E3484" s="86"/>
      <c r="F3484" s="105"/>
      <c r="G3484" s="1566"/>
      <c r="H3484" s="1566"/>
      <c r="I3484" s="958" t="s">
        <v>625</v>
      </c>
      <c r="J3484" s="959"/>
      <c r="K3484" s="959"/>
      <c r="L3484" s="959"/>
      <c r="M3484" s="959"/>
      <c r="N3484" s="959"/>
      <c r="O3484" s="959"/>
      <c r="P3484" s="959"/>
      <c r="Q3484" s="960"/>
      <c r="R3484" s="958"/>
      <c r="S3484" s="959"/>
      <c r="T3484" s="960"/>
      <c r="U3484" s="854"/>
      <c r="V3484" s="855"/>
      <c r="W3484" s="856"/>
      <c r="X3484" s="854"/>
      <c r="Y3484" s="856"/>
      <c r="Z3484" s="851"/>
      <c r="AA3484" s="852"/>
      <c r="AB3484" s="852"/>
      <c r="AC3484" s="853"/>
      <c r="AD3484" s="854"/>
      <c r="AE3484" s="855"/>
      <c r="AF3484" s="855"/>
      <c r="AG3484" s="856"/>
    </row>
    <row r="3485" spans="1:33" s="29" customFormat="1" ht="13.5" hidden="1" customHeight="1" x14ac:dyDescent="0.2">
      <c r="A3485" s="43"/>
      <c r="B3485" s="92"/>
      <c r="C3485" s="1578"/>
      <c r="D3485" s="1578"/>
      <c r="E3485" s="53">
        <v>160</v>
      </c>
      <c r="F3485" s="42"/>
      <c r="G3485" s="972"/>
      <c r="H3485" s="972"/>
      <c r="I3485" s="961" t="s">
        <v>572</v>
      </c>
      <c r="J3485" s="962"/>
      <c r="K3485" s="962"/>
      <c r="L3485" s="962"/>
      <c r="M3485" s="962"/>
      <c r="N3485" s="962"/>
      <c r="O3485" s="962"/>
      <c r="P3485" s="962"/>
      <c r="Q3485" s="963"/>
      <c r="R3485" s="961"/>
      <c r="S3485" s="962"/>
      <c r="T3485" s="963"/>
      <c r="U3485" s="854"/>
      <c r="V3485" s="855"/>
      <c r="W3485" s="856"/>
      <c r="X3485" s="854"/>
      <c r="Y3485" s="856"/>
      <c r="Z3485" s="851"/>
      <c r="AA3485" s="852"/>
      <c r="AB3485" s="852"/>
      <c r="AC3485" s="853"/>
      <c r="AD3485" s="854"/>
      <c r="AE3485" s="855"/>
      <c r="AF3485" s="855"/>
      <c r="AG3485" s="856"/>
    </row>
    <row r="3486" spans="1:33" s="29" customFormat="1" ht="13.5" hidden="1" customHeight="1" x14ac:dyDescent="0.2">
      <c r="A3486" s="43"/>
      <c r="B3486" s="93"/>
      <c r="C3486" s="971"/>
      <c r="D3486" s="971"/>
      <c r="E3486" s="53"/>
      <c r="F3486" s="42"/>
      <c r="G3486" s="972">
        <v>411</v>
      </c>
      <c r="H3486" s="972"/>
      <c r="I3486" s="961" t="s">
        <v>108</v>
      </c>
      <c r="J3486" s="962"/>
      <c r="K3486" s="962"/>
      <c r="L3486" s="962"/>
      <c r="M3486" s="962"/>
      <c r="N3486" s="962"/>
      <c r="O3486" s="962"/>
      <c r="P3486" s="962"/>
      <c r="Q3486" s="963"/>
      <c r="R3486" s="1657">
        <v>1935994</v>
      </c>
      <c r="S3486" s="1658"/>
      <c r="T3486" s="1659"/>
      <c r="U3486" s="1657">
        <v>1935958.57</v>
      </c>
      <c r="V3486" s="1658"/>
      <c r="W3486" s="1659"/>
      <c r="X3486" s="851">
        <f t="shared" si="256"/>
        <v>-1.8300676551619155E-5</v>
      </c>
      <c r="Y3486" s="853"/>
      <c r="Z3486" s="851"/>
      <c r="AA3486" s="852"/>
      <c r="AB3486" s="852"/>
      <c r="AC3486" s="853"/>
      <c r="AD3486" s="854">
        <f t="shared" ref="AD3486:AD3497" si="259">U3486+AA3486</f>
        <v>1935958.57</v>
      </c>
      <c r="AE3486" s="855"/>
      <c r="AF3486" s="855"/>
      <c r="AG3486" s="856"/>
    </row>
    <row r="3487" spans="1:33" s="29" customFormat="1" ht="13.5" hidden="1" customHeight="1" x14ac:dyDescent="0.2">
      <c r="A3487" s="43"/>
      <c r="B3487" s="93"/>
      <c r="C3487" s="971"/>
      <c r="D3487" s="971"/>
      <c r="E3487" s="53"/>
      <c r="F3487" s="42"/>
      <c r="G3487" s="972">
        <v>412</v>
      </c>
      <c r="H3487" s="972"/>
      <c r="I3487" s="982" t="s">
        <v>109</v>
      </c>
      <c r="J3487" s="983"/>
      <c r="K3487" s="983"/>
      <c r="L3487" s="983"/>
      <c r="M3487" s="983"/>
      <c r="N3487" s="983"/>
      <c r="O3487" s="983"/>
      <c r="P3487" s="983"/>
      <c r="Q3487" s="984"/>
      <c r="R3487" s="1657">
        <v>293361</v>
      </c>
      <c r="S3487" s="1658"/>
      <c r="T3487" s="1659"/>
      <c r="U3487" s="1657">
        <v>293297.69</v>
      </c>
      <c r="V3487" s="1658"/>
      <c r="W3487" s="1659"/>
      <c r="X3487" s="851">
        <f t="shared" si="256"/>
        <v>-2.1580919072405891E-4</v>
      </c>
      <c r="Y3487" s="853"/>
      <c r="Z3487" s="851"/>
      <c r="AA3487" s="852"/>
      <c r="AB3487" s="852"/>
      <c r="AC3487" s="853"/>
      <c r="AD3487" s="854">
        <f t="shared" si="259"/>
        <v>293297.69</v>
      </c>
      <c r="AE3487" s="855"/>
      <c r="AF3487" s="855"/>
      <c r="AG3487" s="856"/>
    </row>
    <row r="3488" spans="1:33" s="29" customFormat="1" ht="13.5" hidden="1" customHeight="1" x14ac:dyDescent="0.2">
      <c r="A3488" s="43"/>
      <c r="B3488" s="93"/>
      <c r="C3488" s="971"/>
      <c r="D3488" s="971"/>
      <c r="E3488" s="53"/>
      <c r="F3488" s="42"/>
      <c r="G3488" s="972">
        <v>414</v>
      </c>
      <c r="H3488" s="972"/>
      <c r="I3488" s="982" t="s">
        <v>111</v>
      </c>
      <c r="J3488" s="983"/>
      <c r="K3488" s="983"/>
      <c r="L3488" s="983"/>
      <c r="M3488" s="983"/>
      <c r="N3488" s="983"/>
      <c r="O3488" s="983"/>
      <c r="P3488" s="983"/>
      <c r="Q3488" s="984"/>
      <c r="R3488" s="1657">
        <v>20000</v>
      </c>
      <c r="S3488" s="1658"/>
      <c r="T3488" s="1659"/>
      <c r="U3488" s="1657">
        <v>13700</v>
      </c>
      <c r="V3488" s="1658"/>
      <c r="W3488" s="1659"/>
      <c r="X3488" s="851">
        <f t="shared" si="256"/>
        <v>-0.31499999999999995</v>
      </c>
      <c r="Y3488" s="853"/>
      <c r="Z3488" s="851"/>
      <c r="AA3488" s="852"/>
      <c r="AB3488" s="852"/>
      <c r="AC3488" s="853"/>
      <c r="AD3488" s="854">
        <f t="shared" si="259"/>
        <v>13700</v>
      </c>
      <c r="AE3488" s="855"/>
      <c r="AF3488" s="855"/>
      <c r="AG3488" s="856"/>
    </row>
    <row r="3489" spans="1:33" s="29" customFormat="1" ht="13.5" hidden="1" customHeight="1" x14ac:dyDescent="0.2">
      <c r="A3489" s="43"/>
      <c r="B3489" s="93"/>
      <c r="C3489" s="971"/>
      <c r="D3489" s="971"/>
      <c r="E3489" s="53"/>
      <c r="F3489" s="42"/>
      <c r="G3489" s="972">
        <v>421</v>
      </c>
      <c r="H3489" s="972"/>
      <c r="I3489" s="961" t="s">
        <v>115</v>
      </c>
      <c r="J3489" s="962"/>
      <c r="K3489" s="962"/>
      <c r="L3489" s="962"/>
      <c r="M3489" s="962"/>
      <c r="N3489" s="962"/>
      <c r="O3489" s="962"/>
      <c r="P3489" s="962"/>
      <c r="Q3489" s="963"/>
      <c r="R3489" s="1657">
        <v>1482000</v>
      </c>
      <c r="S3489" s="1658"/>
      <c r="T3489" s="1659"/>
      <c r="U3489" s="1657">
        <v>1381681.53</v>
      </c>
      <c r="V3489" s="1658"/>
      <c r="W3489" s="1659"/>
      <c r="X3489" s="851">
        <f t="shared" si="256"/>
        <v>-6.7691275303643716E-2</v>
      </c>
      <c r="Y3489" s="853"/>
      <c r="Z3489" s="851"/>
      <c r="AA3489" s="852"/>
      <c r="AB3489" s="852"/>
      <c r="AC3489" s="853"/>
      <c r="AD3489" s="854">
        <f t="shared" si="259"/>
        <v>1381681.53</v>
      </c>
      <c r="AE3489" s="855"/>
      <c r="AF3489" s="855"/>
      <c r="AG3489" s="856"/>
    </row>
    <row r="3490" spans="1:33" s="29" customFormat="1" ht="13.5" hidden="1" customHeight="1" x14ac:dyDescent="0.2">
      <c r="A3490" s="43"/>
      <c r="B3490" s="93"/>
      <c r="C3490" s="971"/>
      <c r="D3490" s="971"/>
      <c r="E3490" s="53"/>
      <c r="F3490" s="42"/>
      <c r="G3490" s="972">
        <v>422</v>
      </c>
      <c r="H3490" s="972"/>
      <c r="I3490" s="961" t="s">
        <v>116</v>
      </c>
      <c r="J3490" s="962"/>
      <c r="K3490" s="962"/>
      <c r="L3490" s="962"/>
      <c r="M3490" s="962"/>
      <c r="N3490" s="962"/>
      <c r="O3490" s="962"/>
      <c r="P3490" s="962"/>
      <c r="Q3490" s="963"/>
      <c r="R3490" s="1657">
        <v>22000</v>
      </c>
      <c r="S3490" s="1658"/>
      <c r="T3490" s="1659"/>
      <c r="U3490" s="1657">
        <v>0</v>
      </c>
      <c r="V3490" s="1658"/>
      <c r="W3490" s="1659"/>
      <c r="X3490" s="851">
        <f t="shared" si="256"/>
        <v>-1</v>
      </c>
      <c r="Y3490" s="853"/>
      <c r="Z3490" s="851"/>
      <c r="AA3490" s="852"/>
      <c r="AB3490" s="852"/>
      <c r="AC3490" s="853"/>
      <c r="AD3490" s="854">
        <f t="shared" si="259"/>
        <v>0</v>
      </c>
      <c r="AE3490" s="855"/>
      <c r="AF3490" s="855"/>
      <c r="AG3490" s="856"/>
    </row>
    <row r="3491" spans="1:33" s="29" customFormat="1" ht="13.5" hidden="1" customHeight="1" x14ac:dyDescent="0.2">
      <c r="A3491" s="43"/>
      <c r="B3491" s="93"/>
      <c r="C3491" s="971"/>
      <c r="D3491" s="971"/>
      <c r="E3491" s="53"/>
      <c r="F3491" s="42"/>
      <c r="G3491" s="972">
        <v>423</v>
      </c>
      <c r="H3491" s="972"/>
      <c r="I3491" s="961" t="s">
        <v>117</v>
      </c>
      <c r="J3491" s="962"/>
      <c r="K3491" s="962"/>
      <c r="L3491" s="962"/>
      <c r="M3491" s="962"/>
      <c r="N3491" s="962"/>
      <c r="O3491" s="962"/>
      <c r="P3491" s="962"/>
      <c r="Q3491" s="963"/>
      <c r="R3491" s="1657">
        <v>1420000</v>
      </c>
      <c r="S3491" s="1658"/>
      <c r="T3491" s="1659"/>
      <c r="U3491" s="1657">
        <v>1143002.3999999999</v>
      </c>
      <c r="V3491" s="1658"/>
      <c r="W3491" s="1659"/>
      <c r="X3491" s="851">
        <f t="shared" si="256"/>
        <v>-0.19506873239436628</v>
      </c>
      <c r="Y3491" s="853"/>
      <c r="Z3491" s="851"/>
      <c r="AA3491" s="852"/>
      <c r="AB3491" s="852"/>
      <c r="AC3491" s="853"/>
      <c r="AD3491" s="854">
        <f t="shared" si="259"/>
        <v>1143002.3999999999</v>
      </c>
      <c r="AE3491" s="855"/>
      <c r="AF3491" s="855"/>
      <c r="AG3491" s="856"/>
    </row>
    <row r="3492" spans="1:33" s="29" customFormat="1" ht="13.5" hidden="1" customHeight="1" x14ac:dyDescent="0.2">
      <c r="A3492" s="43"/>
      <c r="B3492" s="93"/>
      <c r="C3492" s="971"/>
      <c r="D3492" s="971"/>
      <c r="E3492" s="53"/>
      <c r="F3492" s="42"/>
      <c r="G3492" s="972">
        <v>424</v>
      </c>
      <c r="H3492" s="972"/>
      <c r="I3492" s="961" t="s">
        <v>118</v>
      </c>
      <c r="J3492" s="962"/>
      <c r="K3492" s="962"/>
      <c r="L3492" s="962"/>
      <c r="M3492" s="962"/>
      <c r="N3492" s="962"/>
      <c r="O3492" s="962"/>
      <c r="P3492" s="962"/>
      <c r="Q3492" s="963"/>
      <c r="R3492" s="1657">
        <v>280000</v>
      </c>
      <c r="S3492" s="1658"/>
      <c r="T3492" s="1659"/>
      <c r="U3492" s="1657">
        <v>272540</v>
      </c>
      <c r="V3492" s="1658"/>
      <c r="W3492" s="1659"/>
      <c r="X3492" s="851">
        <f t="shared" si="256"/>
        <v>-2.664285714285719E-2</v>
      </c>
      <c r="Y3492" s="853"/>
      <c r="Z3492" s="851"/>
      <c r="AA3492" s="852"/>
      <c r="AB3492" s="852"/>
      <c r="AC3492" s="853"/>
      <c r="AD3492" s="854">
        <f t="shared" si="259"/>
        <v>272540</v>
      </c>
      <c r="AE3492" s="855"/>
      <c r="AF3492" s="855"/>
      <c r="AG3492" s="856"/>
    </row>
    <row r="3493" spans="1:33" s="29" customFormat="1" ht="13.5" hidden="1" customHeight="1" x14ac:dyDescent="0.2">
      <c r="A3493" s="43"/>
      <c r="B3493" s="93"/>
      <c r="C3493" s="971"/>
      <c r="D3493" s="971"/>
      <c r="E3493" s="53"/>
      <c r="F3493" s="42"/>
      <c r="G3493" s="972">
        <v>425</v>
      </c>
      <c r="H3493" s="972"/>
      <c r="I3493" s="961" t="s">
        <v>119</v>
      </c>
      <c r="J3493" s="962"/>
      <c r="K3493" s="962"/>
      <c r="L3493" s="962"/>
      <c r="M3493" s="962"/>
      <c r="N3493" s="962"/>
      <c r="O3493" s="962"/>
      <c r="P3493" s="962"/>
      <c r="Q3493" s="963"/>
      <c r="R3493" s="1657">
        <v>420000</v>
      </c>
      <c r="S3493" s="1658"/>
      <c r="T3493" s="1659"/>
      <c r="U3493" s="1657">
        <v>147700.98000000001</v>
      </c>
      <c r="V3493" s="1658"/>
      <c r="W3493" s="1659"/>
      <c r="X3493" s="851">
        <f t="shared" si="256"/>
        <v>-0.64833099999999999</v>
      </c>
      <c r="Y3493" s="853"/>
      <c r="Z3493" s="851"/>
      <c r="AA3493" s="852"/>
      <c r="AB3493" s="852"/>
      <c r="AC3493" s="853"/>
      <c r="AD3493" s="854">
        <f t="shared" si="259"/>
        <v>147700.98000000001</v>
      </c>
      <c r="AE3493" s="855"/>
      <c r="AF3493" s="855"/>
      <c r="AG3493" s="856"/>
    </row>
    <row r="3494" spans="1:33" s="29" customFormat="1" ht="13.5" hidden="1" customHeight="1" x14ac:dyDescent="0.2">
      <c r="A3494" s="43"/>
      <c r="B3494" s="93"/>
      <c r="C3494" s="971"/>
      <c r="D3494" s="971"/>
      <c r="E3494" s="53"/>
      <c r="F3494" s="42"/>
      <c r="G3494" s="972">
        <v>426</v>
      </c>
      <c r="H3494" s="972"/>
      <c r="I3494" s="961" t="s">
        <v>120</v>
      </c>
      <c r="J3494" s="962"/>
      <c r="K3494" s="962"/>
      <c r="L3494" s="962"/>
      <c r="M3494" s="962"/>
      <c r="N3494" s="962"/>
      <c r="O3494" s="962"/>
      <c r="P3494" s="962"/>
      <c r="Q3494" s="963"/>
      <c r="R3494" s="1657">
        <v>460000</v>
      </c>
      <c r="S3494" s="1658"/>
      <c r="T3494" s="1659"/>
      <c r="U3494" s="1657">
        <v>404690.84</v>
      </c>
      <c r="V3494" s="1658"/>
      <c r="W3494" s="1659"/>
      <c r="X3494" s="851">
        <f t="shared" si="256"/>
        <v>-0.12023730434782598</v>
      </c>
      <c r="Y3494" s="853"/>
      <c r="Z3494" s="851"/>
      <c r="AA3494" s="852"/>
      <c r="AB3494" s="852"/>
      <c r="AC3494" s="853"/>
      <c r="AD3494" s="854">
        <f t="shared" si="259"/>
        <v>404690.84</v>
      </c>
      <c r="AE3494" s="855"/>
      <c r="AF3494" s="855"/>
      <c r="AG3494" s="856"/>
    </row>
    <row r="3495" spans="1:33" s="29" customFormat="1" ht="13.5" hidden="1" customHeight="1" x14ac:dyDescent="0.2">
      <c r="A3495" s="43"/>
      <c r="B3495" s="93"/>
      <c r="C3495" s="971"/>
      <c r="D3495" s="971"/>
      <c r="E3495" s="53"/>
      <c r="F3495" s="42"/>
      <c r="G3495" s="972">
        <v>481</v>
      </c>
      <c r="H3495" s="972"/>
      <c r="I3495" s="961" t="s">
        <v>130</v>
      </c>
      <c r="J3495" s="962"/>
      <c r="K3495" s="962"/>
      <c r="L3495" s="962"/>
      <c r="M3495" s="962"/>
      <c r="N3495" s="962"/>
      <c r="O3495" s="962"/>
      <c r="P3495" s="962"/>
      <c r="Q3495" s="963"/>
      <c r="R3495" s="1657">
        <v>850000</v>
      </c>
      <c r="S3495" s="1658"/>
      <c r="T3495" s="1659"/>
      <c r="U3495" s="1657">
        <v>849323.67</v>
      </c>
      <c r="V3495" s="1658"/>
      <c r="W3495" s="1659"/>
      <c r="X3495" s="851">
        <f t="shared" si="256"/>
        <v>-7.9568235294114054E-4</v>
      </c>
      <c r="Y3495" s="853"/>
      <c r="Z3495" s="851"/>
      <c r="AA3495" s="852"/>
      <c r="AB3495" s="852"/>
      <c r="AC3495" s="853"/>
      <c r="AD3495" s="854">
        <f t="shared" si="259"/>
        <v>849323.67</v>
      </c>
      <c r="AE3495" s="855"/>
      <c r="AF3495" s="855"/>
      <c r="AG3495" s="856"/>
    </row>
    <row r="3496" spans="1:33" s="29" customFormat="1" ht="13.5" hidden="1" customHeight="1" x14ac:dyDescent="0.2">
      <c r="A3496" s="43"/>
      <c r="B3496" s="93"/>
      <c r="C3496" s="971"/>
      <c r="D3496" s="971"/>
      <c r="E3496" s="53"/>
      <c r="F3496" s="42"/>
      <c r="G3496" s="972">
        <v>482</v>
      </c>
      <c r="H3496" s="972"/>
      <c r="I3496" s="961" t="s">
        <v>131</v>
      </c>
      <c r="J3496" s="962"/>
      <c r="K3496" s="962"/>
      <c r="L3496" s="962"/>
      <c r="M3496" s="962"/>
      <c r="N3496" s="962"/>
      <c r="O3496" s="962"/>
      <c r="P3496" s="962"/>
      <c r="Q3496" s="963"/>
      <c r="R3496" s="1657">
        <v>43000</v>
      </c>
      <c r="S3496" s="1658"/>
      <c r="T3496" s="1659"/>
      <c r="U3496" s="1657">
        <v>0</v>
      </c>
      <c r="V3496" s="1658"/>
      <c r="W3496" s="1659"/>
      <c r="X3496" s="851">
        <f t="shared" si="256"/>
        <v>-1</v>
      </c>
      <c r="Y3496" s="853"/>
      <c r="Z3496" s="851"/>
      <c r="AA3496" s="852"/>
      <c r="AB3496" s="852"/>
      <c r="AC3496" s="853"/>
      <c r="AD3496" s="854">
        <f t="shared" si="259"/>
        <v>0</v>
      </c>
      <c r="AE3496" s="855"/>
      <c r="AF3496" s="855"/>
      <c r="AG3496" s="856"/>
    </row>
    <row r="3497" spans="1:33" s="29" customFormat="1" ht="13.5" hidden="1" customHeight="1" x14ac:dyDescent="0.2">
      <c r="A3497" s="43"/>
      <c r="B3497" s="93"/>
      <c r="C3497" s="971"/>
      <c r="D3497" s="971"/>
      <c r="E3497" s="53"/>
      <c r="F3497" s="42"/>
      <c r="G3497" s="972">
        <v>512</v>
      </c>
      <c r="H3497" s="972"/>
      <c r="I3497" s="961" t="s">
        <v>139</v>
      </c>
      <c r="J3497" s="962"/>
      <c r="K3497" s="962"/>
      <c r="L3497" s="962"/>
      <c r="M3497" s="962"/>
      <c r="N3497" s="962"/>
      <c r="O3497" s="962"/>
      <c r="P3497" s="962"/>
      <c r="Q3497" s="963"/>
      <c r="R3497" s="1657">
        <v>580000</v>
      </c>
      <c r="S3497" s="1658"/>
      <c r="T3497" s="1659"/>
      <c r="U3497" s="1657">
        <v>170791.51</v>
      </c>
      <c r="V3497" s="1658"/>
      <c r="W3497" s="1659"/>
      <c r="X3497" s="851">
        <f t="shared" si="256"/>
        <v>-0.70553187931034489</v>
      </c>
      <c r="Y3497" s="853"/>
      <c r="Z3497" s="851"/>
      <c r="AA3497" s="852"/>
      <c r="AB3497" s="852"/>
      <c r="AC3497" s="853"/>
      <c r="AD3497" s="854">
        <f t="shared" si="259"/>
        <v>170791.51</v>
      </c>
      <c r="AE3497" s="855"/>
      <c r="AF3497" s="855"/>
      <c r="AG3497" s="856"/>
    </row>
    <row r="3498" spans="1:33" s="29" customFormat="1" ht="13.5" hidden="1" customHeight="1" x14ac:dyDescent="0.2">
      <c r="A3498" s="43"/>
      <c r="B3498" s="93"/>
      <c r="C3498" s="971"/>
      <c r="D3498" s="971"/>
      <c r="E3498" s="53"/>
      <c r="F3498" s="42"/>
      <c r="G3498" s="972"/>
      <c r="H3498" s="972"/>
      <c r="I3498" s="961" t="s">
        <v>638</v>
      </c>
      <c r="J3498" s="962"/>
      <c r="K3498" s="962"/>
      <c r="L3498" s="962"/>
      <c r="M3498" s="962"/>
      <c r="N3498" s="962"/>
      <c r="O3498" s="962"/>
      <c r="P3498" s="962"/>
      <c r="Q3498" s="963"/>
      <c r="R3498" s="1657"/>
      <c r="S3498" s="1658"/>
      <c r="T3498" s="1659"/>
      <c r="U3498" s="1657"/>
      <c r="V3498" s="1658"/>
      <c r="W3498" s="1659"/>
      <c r="X3498" s="854"/>
      <c r="Y3498" s="856"/>
      <c r="Z3498" s="851"/>
      <c r="AA3498" s="852"/>
      <c r="AB3498" s="852"/>
      <c r="AC3498" s="853"/>
      <c r="AD3498" s="854"/>
      <c r="AE3498" s="855"/>
      <c r="AF3498" s="855"/>
      <c r="AG3498" s="856"/>
    </row>
    <row r="3499" spans="1:33" s="29" customFormat="1" ht="13.5" hidden="1" customHeight="1" x14ac:dyDescent="0.2">
      <c r="A3499" s="43"/>
      <c r="B3499" s="93"/>
      <c r="C3499" s="971"/>
      <c r="D3499" s="971"/>
      <c r="E3499" s="53"/>
      <c r="F3499" s="42"/>
      <c r="G3499" s="981" t="s">
        <v>313</v>
      </c>
      <c r="H3499" s="981"/>
      <c r="I3499" s="961" t="s">
        <v>314</v>
      </c>
      <c r="J3499" s="962"/>
      <c r="K3499" s="962"/>
      <c r="L3499" s="962"/>
      <c r="M3499" s="962"/>
      <c r="N3499" s="962"/>
      <c r="O3499" s="962"/>
      <c r="P3499" s="962"/>
      <c r="Q3499" s="963"/>
      <c r="R3499" s="1657">
        <f>SUM(R3486:R3497)</f>
        <v>7806355</v>
      </c>
      <c r="S3499" s="1658"/>
      <c r="T3499" s="1659"/>
      <c r="U3499" s="1657">
        <f>SUM(U3486:U3497)</f>
        <v>6612687.1899999995</v>
      </c>
      <c r="V3499" s="1658"/>
      <c r="W3499" s="1659"/>
      <c r="X3499" s="851">
        <f t="shared" si="256"/>
        <v>-0.15290975237482796</v>
      </c>
      <c r="Y3499" s="853"/>
      <c r="Z3499" s="851"/>
      <c r="AA3499" s="852"/>
      <c r="AB3499" s="852"/>
      <c r="AC3499" s="853"/>
      <c r="AD3499" s="854">
        <f>U3499+AA3499</f>
        <v>6612687.1899999995</v>
      </c>
      <c r="AE3499" s="855"/>
      <c r="AF3499" s="855"/>
      <c r="AG3499" s="856"/>
    </row>
    <row r="3500" spans="1:33" s="29" customFormat="1" ht="13.5" hidden="1" customHeight="1" x14ac:dyDescent="0.2">
      <c r="A3500" s="43"/>
      <c r="B3500" s="93"/>
      <c r="C3500" s="971"/>
      <c r="D3500" s="971"/>
      <c r="E3500" s="53"/>
      <c r="F3500" s="42"/>
      <c r="G3500" s="972"/>
      <c r="H3500" s="972"/>
      <c r="I3500" s="958" t="s">
        <v>639</v>
      </c>
      <c r="J3500" s="959"/>
      <c r="K3500" s="959"/>
      <c r="L3500" s="959"/>
      <c r="M3500" s="959"/>
      <c r="N3500" s="959"/>
      <c r="O3500" s="959"/>
      <c r="P3500" s="959"/>
      <c r="Q3500" s="960"/>
      <c r="R3500" s="1660">
        <f>SUM(R3499:R3499)</f>
        <v>7806355</v>
      </c>
      <c r="S3500" s="1661"/>
      <c r="T3500" s="1662"/>
      <c r="U3500" s="1660">
        <f>SUM(U3499:U3499)</f>
        <v>6612687.1899999995</v>
      </c>
      <c r="V3500" s="1661"/>
      <c r="W3500" s="1662"/>
      <c r="X3500" s="1547">
        <f t="shared" si="256"/>
        <v>-0.15290975237482796</v>
      </c>
      <c r="Y3500" s="975"/>
      <c r="Z3500" s="1547"/>
      <c r="AA3500" s="974"/>
      <c r="AB3500" s="974"/>
      <c r="AC3500" s="975"/>
      <c r="AD3500" s="860">
        <f>U3500+AA3500</f>
        <v>6612687.1899999995</v>
      </c>
      <c r="AE3500" s="861"/>
      <c r="AF3500" s="861"/>
      <c r="AG3500" s="862"/>
    </row>
    <row r="3501" spans="1:33" s="29" customFormat="1" ht="13.5" hidden="1" customHeight="1" x14ac:dyDescent="0.2">
      <c r="A3501" s="43"/>
      <c r="B3501" s="93"/>
      <c r="C3501" s="971"/>
      <c r="D3501" s="971"/>
      <c r="E3501" s="53"/>
      <c r="F3501" s="42"/>
      <c r="G3501" s="979"/>
      <c r="H3501" s="979"/>
      <c r="I3501" s="961" t="s">
        <v>650</v>
      </c>
      <c r="J3501" s="962"/>
      <c r="K3501" s="962"/>
      <c r="L3501" s="962"/>
      <c r="M3501" s="962"/>
      <c r="N3501" s="962"/>
      <c r="O3501" s="962"/>
      <c r="P3501" s="962"/>
      <c r="Q3501" s="963"/>
      <c r="R3501" s="1660"/>
      <c r="S3501" s="1661"/>
      <c r="T3501" s="1662"/>
      <c r="U3501" s="1660"/>
      <c r="V3501" s="1661"/>
      <c r="W3501" s="1662"/>
      <c r="X3501" s="860"/>
      <c r="Y3501" s="862"/>
      <c r="Z3501" s="851"/>
      <c r="AA3501" s="852"/>
      <c r="AB3501" s="852"/>
      <c r="AC3501" s="853"/>
      <c r="AD3501" s="860"/>
      <c r="AE3501" s="861"/>
      <c r="AF3501" s="861"/>
      <c r="AG3501" s="862"/>
    </row>
    <row r="3502" spans="1:33" s="29" customFormat="1" ht="13.5" hidden="1" customHeight="1" x14ac:dyDescent="0.2">
      <c r="A3502" s="43"/>
      <c r="B3502" s="93"/>
      <c r="C3502" s="971"/>
      <c r="D3502" s="971"/>
      <c r="E3502" s="53"/>
      <c r="F3502" s="42"/>
      <c r="G3502" s="981" t="s">
        <v>313</v>
      </c>
      <c r="H3502" s="981"/>
      <c r="I3502" s="961" t="s">
        <v>314</v>
      </c>
      <c r="J3502" s="962"/>
      <c r="K3502" s="962"/>
      <c r="L3502" s="962"/>
      <c r="M3502" s="962"/>
      <c r="N3502" s="962"/>
      <c r="O3502" s="962"/>
      <c r="P3502" s="962"/>
      <c r="Q3502" s="963"/>
      <c r="R3502" s="1657">
        <f>+R3499</f>
        <v>7806355</v>
      </c>
      <c r="S3502" s="1658"/>
      <c r="T3502" s="1659"/>
      <c r="U3502" s="1657">
        <f>+U3499</f>
        <v>6612687.1899999995</v>
      </c>
      <c r="V3502" s="1658"/>
      <c r="W3502" s="1659"/>
      <c r="X3502" s="851">
        <f t="shared" si="256"/>
        <v>-0.15290975237482796</v>
      </c>
      <c r="Y3502" s="853"/>
      <c r="Z3502" s="851"/>
      <c r="AA3502" s="852"/>
      <c r="AB3502" s="852"/>
      <c r="AC3502" s="853"/>
      <c r="AD3502" s="854">
        <f>U3502+AA3502</f>
        <v>6612687.1899999995</v>
      </c>
      <c r="AE3502" s="855"/>
      <c r="AF3502" s="855"/>
      <c r="AG3502" s="856"/>
    </row>
    <row r="3503" spans="1:33" s="29" customFormat="1" ht="13.5" hidden="1" customHeight="1" x14ac:dyDescent="0.2">
      <c r="A3503" s="43"/>
      <c r="B3503" s="95"/>
      <c r="C3503" s="971"/>
      <c r="D3503" s="971"/>
      <c r="E3503" s="86"/>
      <c r="F3503" s="42"/>
      <c r="G3503" s="1566"/>
      <c r="H3503" s="1566"/>
      <c r="I3503" s="958" t="s">
        <v>651</v>
      </c>
      <c r="J3503" s="959"/>
      <c r="K3503" s="959"/>
      <c r="L3503" s="959"/>
      <c r="M3503" s="959"/>
      <c r="N3503" s="959"/>
      <c r="O3503" s="959"/>
      <c r="P3503" s="959"/>
      <c r="Q3503" s="960"/>
      <c r="R3503" s="1660">
        <f>SUM(R3502)</f>
        <v>7806355</v>
      </c>
      <c r="S3503" s="1661"/>
      <c r="T3503" s="1662"/>
      <c r="U3503" s="1660">
        <f>SUM(U3502)</f>
        <v>6612687.1899999995</v>
      </c>
      <c r="V3503" s="1661"/>
      <c r="W3503" s="1662"/>
      <c r="X3503" s="1547">
        <f t="shared" si="256"/>
        <v>-0.15290975237482796</v>
      </c>
      <c r="Y3503" s="975"/>
      <c r="Z3503" s="1547"/>
      <c r="AA3503" s="974"/>
      <c r="AB3503" s="974"/>
      <c r="AC3503" s="975"/>
      <c r="AD3503" s="860">
        <f>U3503+AA3503</f>
        <v>6612687.1899999995</v>
      </c>
      <c r="AE3503" s="861"/>
      <c r="AF3503" s="861"/>
      <c r="AG3503" s="862"/>
    </row>
    <row r="3504" spans="1:33" s="29" customFormat="1" ht="13.5" hidden="1" customHeight="1" x14ac:dyDescent="0.2">
      <c r="A3504" s="43"/>
      <c r="B3504" s="96"/>
      <c r="C3504" s="971"/>
      <c r="D3504" s="971"/>
      <c r="E3504" s="86"/>
      <c r="F3504" s="42"/>
      <c r="G3504" s="1566"/>
      <c r="H3504" s="1566"/>
      <c r="I3504" s="958"/>
      <c r="J3504" s="959"/>
      <c r="K3504" s="959"/>
      <c r="L3504" s="959"/>
      <c r="M3504" s="959"/>
      <c r="N3504" s="959"/>
      <c r="O3504" s="959"/>
      <c r="P3504" s="959"/>
      <c r="Q3504" s="960"/>
      <c r="R3504" s="958"/>
      <c r="S3504" s="959"/>
      <c r="T3504" s="960"/>
      <c r="U3504" s="854"/>
      <c r="V3504" s="855"/>
      <c r="W3504" s="856"/>
      <c r="X3504" s="854"/>
      <c r="Y3504" s="856"/>
      <c r="Z3504" s="851"/>
      <c r="AA3504" s="852"/>
      <c r="AB3504" s="852"/>
      <c r="AC3504" s="853"/>
      <c r="AD3504" s="860"/>
      <c r="AE3504" s="861"/>
      <c r="AF3504" s="861"/>
      <c r="AG3504" s="862"/>
    </row>
    <row r="3505" spans="1:33" s="29" customFormat="1" ht="13.5" hidden="1" customHeight="1" x14ac:dyDescent="0.2">
      <c r="A3505" s="43"/>
      <c r="B3505" s="90" t="s">
        <v>652</v>
      </c>
      <c r="C3505" s="1548"/>
      <c r="D3505" s="1548"/>
      <c r="E3505" s="91"/>
      <c r="F3505" s="79"/>
      <c r="G3505" s="1549"/>
      <c r="H3505" s="1549"/>
      <c r="I3505" s="1550" t="s">
        <v>653</v>
      </c>
      <c r="J3505" s="1551"/>
      <c r="K3505" s="1551"/>
      <c r="L3505" s="1551"/>
      <c r="M3505" s="1551"/>
      <c r="N3505" s="1551"/>
      <c r="O3505" s="1551"/>
      <c r="P3505" s="1551"/>
      <c r="Q3505" s="1552"/>
      <c r="R3505" s="1550"/>
      <c r="S3505" s="1551"/>
      <c r="T3505" s="1552"/>
      <c r="U3505" s="857"/>
      <c r="V3505" s="858"/>
      <c r="W3505" s="859"/>
      <c r="X3505" s="857"/>
      <c r="Y3505" s="859"/>
      <c r="Z3505" s="1575"/>
      <c r="AA3505" s="1576"/>
      <c r="AB3505" s="1576"/>
      <c r="AC3505" s="1577"/>
      <c r="AD3505" s="863"/>
      <c r="AE3505" s="864"/>
      <c r="AF3505" s="864"/>
      <c r="AG3505" s="865"/>
    </row>
    <row r="3506" spans="1:33" s="29" customFormat="1" ht="13.5" hidden="1" customHeight="1" x14ac:dyDescent="0.2">
      <c r="A3506" s="43"/>
      <c r="B3506" s="92"/>
      <c r="C3506" s="1565" t="s">
        <v>624</v>
      </c>
      <c r="D3506" s="1565"/>
      <c r="E3506" s="86"/>
      <c r="F3506" s="105"/>
      <c r="G3506" s="1566"/>
      <c r="H3506" s="1566"/>
      <c r="I3506" s="958" t="s">
        <v>625</v>
      </c>
      <c r="J3506" s="959"/>
      <c r="K3506" s="959"/>
      <c r="L3506" s="959"/>
      <c r="M3506" s="959"/>
      <c r="N3506" s="959"/>
      <c r="O3506" s="959"/>
      <c r="P3506" s="959"/>
      <c r="Q3506" s="960"/>
      <c r="R3506" s="958"/>
      <c r="S3506" s="959"/>
      <c r="T3506" s="960"/>
      <c r="U3506" s="854"/>
      <c r="V3506" s="855"/>
      <c r="W3506" s="856"/>
      <c r="X3506" s="854"/>
      <c r="Y3506" s="856"/>
      <c r="Z3506" s="851"/>
      <c r="AA3506" s="852"/>
      <c r="AB3506" s="852"/>
      <c r="AC3506" s="853"/>
      <c r="AD3506" s="860"/>
      <c r="AE3506" s="861"/>
      <c r="AF3506" s="861"/>
      <c r="AG3506" s="862"/>
    </row>
    <row r="3507" spans="1:33" s="29" customFormat="1" ht="13.5" hidden="1" customHeight="1" x14ac:dyDescent="0.2">
      <c r="A3507" s="43"/>
      <c r="B3507" s="93"/>
      <c r="C3507" s="971"/>
      <c r="D3507" s="971"/>
      <c r="E3507" s="53"/>
      <c r="F3507" s="42"/>
      <c r="G3507" s="972">
        <v>411</v>
      </c>
      <c r="H3507" s="972"/>
      <c r="I3507" s="961" t="s">
        <v>108</v>
      </c>
      <c r="J3507" s="962"/>
      <c r="K3507" s="962"/>
      <c r="L3507" s="962"/>
      <c r="M3507" s="962"/>
      <c r="N3507" s="962"/>
      <c r="O3507" s="962"/>
      <c r="P3507" s="962"/>
      <c r="Q3507" s="963"/>
      <c r="R3507" s="1657">
        <v>1857302</v>
      </c>
      <c r="S3507" s="1658"/>
      <c r="T3507" s="1659"/>
      <c r="U3507" s="1657">
        <v>1856246.16</v>
      </c>
      <c r="V3507" s="1658"/>
      <c r="W3507" s="1659"/>
      <c r="X3507" s="851">
        <f t="shared" ref="X3507:X3570" si="260">(U3507/R3507)-1</f>
        <v>-5.6848051636193553E-4</v>
      </c>
      <c r="Y3507" s="853"/>
      <c r="Z3507" s="851"/>
      <c r="AA3507" s="852"/>
      <c r="AB3507" s="852"/>
      <c r="AC3507" s="853"/>
      <c r="AD3507" s="854">
        <f t="shared" ref="AD3507:AD3519" si="261">U3507+AA3507</f>
        <v>1856246.16</v>
      </c>
      <c r="AE3507" s="855"/>
      <c r="AF3507" s="855"/>
      <c r="AG3507" s="856"/>
    </row>
    <row r="3508" spans="1:33" s="29" customFormat="1" ht="13.5" hidden="1" customHeight="1" x14ac:dyDescent="0.2">
      <c r="A3508" s="43"/>
      <c r="B3508" s="93"/>
      <c r="C3508" s="971"/>
      <c r="D3508" s="971"/>
      <c r="E3508" s="53"/>
      <c r="F3508" s="42"/>
      <c r="G3508" s="972">
        <v>412</v>
      </c>
      <c r="H3508" s="972"/>
      <c r="I3508" s="982" t="s">
        <v>109</v>
      </c>
      <c r="J3508" s="983"/>
      <c r="K3508" s="983"/>
      <c r="L3508" s="983"/>
      <c r="M3508" s="983"/>
      <c r="N3508" s="983"/>
      <c r="O3508" s="983"/>
      <c r="P3508" s="983"/>
      <c r="Q3508" s="984"/>
      <c r="R3508" s="1657">
        <v>281222</v>
      </c>
      <c r="S3508" s="1658"/>
      <c r="T3508" s="1659"/>
      <c r="U3508" s="1657">
        <v>281221.3</v>
      </c>
      <c r="V3508" s="1658"/>
      <c r="W3508" s="1659"/>
      <c r="X3508" s="851">
        <f t="shared" si="260"/>
        <v>-2.4891366963153416E-6</v>
      </c>
      <c r="Y3508" s="853"/>
      <c r="Z3508" s="851"/>
      <c r="AA3508" s="852"/>
      <c r="AB3508" s="852"/>
      <c r="AC3508" s="853"/>
      <c r="AD3508" s="854">
        <f t="shared" si="261"/>
        <v>281221.3</v>
      </c>
      <c r="AE3508" s="855"/>
      <c r="AF3508" s="855"/>
      <c r="AG3508" s="856"/>
    </row>
    <row r="3509" spans="1:33" s="29" customFormat="1" ht="13.5" hidden="1" customHeight="1" x14ac:dyDescent="0.2">
      <c r="A3509" s="43"/>
      <c r="B3509" s="93"/>
      <c r="C3509" s="971"/>
      <c r="D3509" s="971"/>
      <c r="E3509" s="53"/>
      <c r="F3509" s="42"/>
      <c r="G3509" s="972">
        <v>413</v>
      </c>
      <c r="H3509" s="972"/>
      <c r="I3509" s="961" t="s">
        <v>110</v>
      </c>
      <c r="J3509" s="962"/>
      <c r="K3509" s="962"/>
      <c r="L3509" s="962"/>
      <c r="M3509" s="962"/>
      <c r="N3509" s="962"/>
      <c r="O3509" s="962"/>
      <c r="P3509" s="962"/>
      <c r="Q3509" s="963"/>
      <c r="R3509" s="1657">
        <v>0</v>
      </c>
      <c r="S3509" s="1658"/>
      <c r="T3509" s="1659"/>
      <c r="U3509" s="1657">
        <v>0</v>
      </c>
      <c r="V3509" s="1658"/>
      <c r="W3509" s="1659"/>
      <c r="X3509" s="851">
        <v>0</v>
      </c>
      <c r="Y3509" s="853"/>
      <c r="Z3509" s="851"/>
      <c r="AA3509" s="852"/>
      <c r="AB3509" s="852"/>
      <c r="AC3509" s="853"/>
      <c r="AD3509" s="854">
        <f t="shared" si="261"/>
        <v>0</v>
      </c>
      <c r="AE3509" s="855"/>
      <c r="AF3509" s="855"/>
      <c r="AG3509" s="856"/>
    </row>
    <row r="3510" spans="1:33" s="29" customFormat="1" ht="13.5" hidden="1" customHeight="1" x14ac:dyDescent="0.2">
      <c r="A3510" s="43"/>
      <c r="B3510" s="93"/>
      <c r="C3510" s="971"/>
      <c r="D3510" s="971"/>
      <c r="E3510" s="53"/>
      <c r="F3510" s="42"/>
      <c r="G3510" s="972">
        <v>414</v>
      </c>
      <c r="H3510" s="972"/>
      <c r="I3510" s="961" t="s">
        <v>111</v>
      </c>
      <c r="J3510" s="962"/>
      <c r="K3510" s="962"/>
      <c r="L3510" s="962"/>
      <c r="M3510" s="962"/>
      <c r="N3510" s="962"/>
      <c r="O3510" s="962"/>
      <c r="P3510" s="962"/>
      <c r="Q3510" s="963"/>
      <c r="R3510" s="1657">
        <v>40000</v>
      </c>
      <c r="S3510" s="1658"/>
      <c r="T3510" s="1659"/>
      <c r="U3510" s="1657">
        <v>0</v>
      </c>
      <c r="V3510" s="1658"/>
      <c r="W3510" s="1659"/>
      <c r="X3510" s="851">
        <f t="shared" si="260"/>
        <v>-1</v>
      </c>
      <c r="Y3510" s="853"/>
      <c r="Z3510" s="851"/>
      <c r="AA3510" s="852"/>
      <c r="AB3510" s="852"/>
      <c r="AC3510" s="853"/>
      <c r="AD3510" s="854">
        <f t="shared" si="261"/>
        <v>0</v>
      </c>
      <c r="AE3510" s="855"/>
      <c r="AF3510" s="855"/>
      <c r="AG3510" s="856"/>
    </row>
    <row r="3511" spans="1:33" s="29" customFormat="1" ht="13.5" hidden="1" customHeight="1" x14ac:dyDescent="0.2">
      <c r="A3511" s="43"/>
      <c r="B3511" s="104"/>
      <c r="C3511" s="971"/>
      <c r="D3511" s="971"/>
      <c r="E3511" s="53"/>
      <c r="F3511" s="42"/>
      <c r="G3511" s="972">
        <v>415</v>
      </c>
      <c r="H3511" s="972"/>
      <c r="I3511" s="961" t="s">
        <v>112</v>
      </c>
      <c r="J3511" s="962"/>
      <c r="K3511" s="962"/>
      <c r="L3511" s="962"/>
      <c r="M3511" s="962"/>
      <c r="N3511" s="962"/>
      <c r="O3511" s="962"/>
      <c r="P3511" s="962"/>
      <c r="Q3511" s="963"/>
      <c r="R3511" s="1657">
        <v>120000</v>
      </c>
      <c r="S3511" s="1658"/>
      <c r="T3511" s="1659"/>
      <c r="U3511" s="1657">
        <v>0</v>
      </c>
      <c r="V3511" s="1658"/>
      <c r="W3511" s="1659"/>
      <c r="X3511" s="851">
        <f t="shared" si="260"/>
        <v>-1</v>
      </c>
      <c r="Y3511" s="853"/>
      <c r="Z3511" s="851"/>
      <c r="AA3511" s="852"/>
      <c r="AB3511" s="852"/>
      <c r="AC3511" s="853"/>
      <c r="AD3511" s="854">
        <f t="shared" si="261"/>
        <v>0</v>
      </c>
      <c r="AE3511" s="855"/>
      <c r="AF3511" s="855"/>
      <c r="AG3511" s="856"/>
    </row>
    <row r="3512" spans="1:33" s="29" customFormat="1" ht="13.5" hidden="1" customHeight="1" x14ac:dyDescent="0.2">
      <c r="A3512" s="43"/>
      <c r="B3512" s="93"/>
      <c r="C3512" s="971"/>
      <c r="D3512" s="971"/>
      <c r="E3512" s="53"/>
      <c r="F3512" s="42"/>
      <c r="G3512" s="972">
        <v>421</v>
      </c>
      <c r="H3512" s="972"/>
      <c r="I3512" s="961" t="s">
        <v>115</v>
      </c>
      <c r="J3512" s="962"/>
      <c r="K3512" s="962"/>
      <c r="L3512" s="962"/>
      <c r="M3512" s="962"/>
      <c r="N3512" s="962"/>
      <c r="O3512" s="962"/>
      <c r="P3512" s="962"/>
      <c r="Q3512" s="963"/>
      <c r="R3512" s="1657">
        <v>702000</v>
      </c>
      <c r="S3512" s="1658"/>
      <c r="T3512" s="1659"/>
      <c r="U3512" s="1657">
        <v>578936.13</v>
      </c>
      <c r="V3512" s="1658"/>
      <c r="W3512" s="1659"/>
      <c r="X3512" s="851">
        <f t="shared" si="260"/>
        <v>-0.17530465811965812</v>
      </c>
      <c r="Y3512" s="853"/>
      <c r="Z3512" s="851"/>
      <c r="AA3512" s="852"/>
      <c r="AB3512" s="852"/>
      <c r="AC3512" s="853"/>
      <c r="AD3512" s="854">
        <f t="shared" si="261"/>
        <v>578936.13</v>
      </c>
      <c r="AE3512" s="855"/>
      <c r="AF3512" s="855"/>
      <c r="AG3512" s="856"/>
    </row>
    <row r="3513" spans="1:33" s="29" customFormat="1" ht="13.5" hidden="1" customHeight="1" x14ac:dyDescent="0.2">
      <c r="A3513" s="43"/>
      <c r="B3513" s="93"/>
      <c r="C3513" s="971"/>
      <c r="D3513" s="971"/>
      <c r="E3513" s="53"/>
      <c r="F3513" s="42"/>
      <c r="G3513" s="972">
        <v>423</v>
      </c>
      <c r="H3513" s="972"/>
      <c r="I3513" s="961" t="s">
        <v>117</v>
      </c>
      <c r="J3513" s="962"/>
      <c r="K3513" s="962"/>
      <c r="L3513" s="962"/>
      <c r="M3513" s="962"/>
      <c r="N3513" s="962"/>
      <c r="O3513" s="962"/>
      <c r="P3513" s="962"/>
      <c r="Q3513" s="963"/>
      <c r="R3513" s="1657">
        <v>1210500</v>
      </c>
      <c r="S3513" s="1658"/>
      <c r="T3513" s="1659"/>
      <c r="U3513" s="1657">
        <v>804888.63</v>
      </c>
      <c r="V3513" s="1658"/>
      <c r="W3513" s="1659"/>
      <c r="X3513" s="851">
        <f t="shared" si="260"/>
        <v>-0.33507754646840149</v>
      </c>
      <c r="Y3513" s="853"/>
      <c r="Z3513" s="851"/>
      <c r="AA3513" s="852"/>
      <c r="AB3513" s="852"/>
      <c r="AC3513" s="853"/>
      <c r="AD3513" s="854">
        <f t="shared" si="261"/>
        <v>804888.63</v>
      </c>
      <c r="AE3513" s="855"/>
      <c r="AF3513" s="855"/>
      <c r="AG3513" s="856"/>
    </row>
    <row r="3514" spans="1:33" s="29" customFormat="1" ht="13.5" hidden="1" customHeight="1" x14ac:dyDescent="0.2">
      <c r="A3514" s="43"/>
      <c r="B3514" s="93"/>
      <c r="C3514" s="971"/>
      <c r="D3514" s="971"/>
      <c r="E3514" s="53"/>
      <c r="F3514" s="42"/>
      <c r="G3514" s="972">
        <v>424</v>
      </c>
      <c r="H3514" s="972"/>
      <c r="I3514" s="961" t="s">
        <v>118</v>
      </c>
      <c r="J3514" s="962"/>
      <c r="K3514" s="962"/>
      <c r="L3514" s="962"/>
      <c r="M3514" s="962"/>
      <c r="N3514" s="962"/>
      <c r="O3514" s="962"/>
      <c r="P3514" s="962"/>
      <c r="Q3514" s="963"/>
      <c r="R3514" s="1657">
        <v>35000</v>
      </c>
      <c r="S3514" s="1658"/>
      <c r="T3514" s="1659"/>
      <c r="U3514" s="1657">
        <v>0</v>
      </c>
      <c r="V3514" s="1658"/>
      <c r="W3514" s="1659"/>
      <c r="X3514" s="851">
        <f t="shared" si="260"/>
        <v>-1</v>
      </c>
      <c r="Y3514" s="853"/>
      <c r="Z3514" s="851"/>
      <c r="AA3514" s="852"/>
      <c r="AB3514" s="852"/>
      <c r="AC3514" s="853"/>
      <c r="AD3514" s="854">
        <f t="shared" si="261"/>
        <v>0</v>
      </c>
      <c r="AE3514" s="855"/>
      <c r="AF3514" s="855"/>
      <c r="AG3514" s="856"/>
    </row>
    <row r="3515" spans="1:33" s="29" customFormat="1" ht="13.5" hidden="1" customHeight="1" x14ac:dyDescent="0.2">
      <c r="A3515" s="43"/>
      <c r="B3515" s="93"/>
      <c r="C3515" s="971"/>
      <c r="D3515" s="971"/>
      <c r="E3515" s="53"/>
      <c r="F3515" s="42"/>
      <c r="G3515" s="972">
        <v>425</v>
      </c>
      <c r="H3515" s="972"/>
      <c r="I3515" s="961" t="s">
        <v>119</v>
      </c>
      <c r="J3515" s="962"/>
      <c r="K3515" s="962"/>
      <c r="L3515" s="962"/>
      <c r="M3515" s="962"/>
      <c r="N3515" s="962"/>
      <c r="O3515" s="962"/>
      <c r="P3515" s="962"/>
      <c r="Q3515" s="963"/>
      <c r="R3515" s="1657">
        <v>270000</v>
      </c>
      <c r="S3515" s="1658"/>
      <c r="T3515" s="1659"/>
      <c r="U3515" s="1657">
        <v>64860</v>
      </c>
      <c r="V3515" s="1658"/>
      <c r="W3515" s="1659"/>
      <c r="X3515" s="851">
        <f t="shared" si="260"/>
        <v>-0.75977777777777777</v>
      </c>
      <c r="Y3515" s="853"/>
      <c r="Z3515" s="851"/>
      <c r="AA3515" s="852"/>
      <c r="AB3515" s="852"/>
      <c r="AC3515" s="853"/>
      <c r="AD3515" s="854">
        <f t="shared" si="261"/>
        <v>64860</v>
      </c>
      <c r="AE3515" s="855"/>
      <c r="AF3515" s="855"/>
      <c r="AG3515" s="856"/>
    </row>
    <row r="3516" spans="1:33" s="29" customFormat="1" ht="13.5" hidden="1" customHeight="1" x14ac:dyDescent="0.2">
      <c r="A3516" s="43"/>
      <c r="B3516" s="93"/>
      <c r="C3516" s="971"/>
      <c r="D3516" s="971"/>
      <c r="E3516" s="53"/>
      <c r="F3516" s="42"/>
      <c r="G3516" s="972">
        <v>426</v>
      </c>
      <c r="H3516" s="972"/>
      <c r="I3516" s="961" t="s">
        <v>120</v>
      </c>
      <c r="J3516" s="962"/>
      <c r="K3516" s="962"/>
      <c r="L3516" s="962"/>
      <c r="M3516" s="962"/>
      <c r="N3516" s="962"/>
      <c r="O3516" s="962"/>
      <c r="P3516" s="962"/>
      <c r="Q3516" s="963"/>
      <c r="R3516" s="1657">
        <v>185000</v>
      </c>
      <c r="S3516" s="1658"/>
      <c r="T3516" s="1659"/>
      <c r="U3516" s="1657">
        <v>107286.64</v>
      </c>
      <c r="V3516" s="1658"/>
      <c r="W3516" s="1659"/>
      <c r="X3516" s="851">
        <f t="shared" si="260"/>
        <v>-0.42007221621621627</v>
      </c>
      <c r="Y3516" s="853"/>
      <c r="Z3516" s="851"/>
      <c r="AA3516" s="852"/>
      <c r="AB3516" s="852"/>
      <c r="AC3516" s="853"/>
      <c r="AD3516" s="854">
        <f t="shared" si="261"/>
        <v>107286.64</v>
      </c>
      <c r="AE3516" s="855"/>
      <c r="AF3516" s="855"/>
      <c r="AG3516" s="856"/>
    </row>
    <row r="3517" spans="1:33" s="29" customFormat="1" ht="13.5" hidden="1" customHeight="1" x14ac:dyDescent="0.2">
      <c r="A3517" s="43"/>
      <c r="B3517" s="93"/>
      <c r="C3517" s="971"/>
      <c r="D3517" s="971"/>
      <c r="E3517" s="53"/>
      <c r="F3517" s="42"/>
      <c r="G3517" s="972">
        <v>481</v>
      </c>
      <c r="H3517" s="972"/>
      <c r="I3517" s="961" t="s">
        <v>130</v>
      </c>
      <c r="J3517" s="962"/>
      <c r="K3517" s="962"/>
      <c r="L3517" s="962"/>
      <c r="M3517" s="962"/>
      <c r="N3517" s="962"/>
      <c r="O3517" s="962"/>
      <c r="P3517" s="962"/>
      <c r="Q3517" s="963"/>
      <c r="R3517" s="1657">
        <v>41000</v>
      </c>
      <c r="S3517" s="1658"/>
      <c r="T3517" s="1659"/>
      <c r="U3517" s="1657">
        <v>0</v>
      </c>
      <c r="V3517" s="1658"/>
      <c r="W3517" s="1659"/>
      <c r="X3517" s="851">
        <f t="shared" si="260"/>
        <v>-1</v>
      </c>
      <c r="Y3517" s="853"/>
      <c r="Z3517" s="851"/>
      <c r="AA3517" s="852"/>
      <c r="AB3517" s="852"/>
      <c r="AC3517" s="853"/>
      <c r="AD3517" s="854">
        <f t="shared" si="261"/>
        <v>0</v>
      </c>
      <c r="AE3517" s="855"/>
      <c r="AF3517" s="855"/>
      <c r="AG3517" s="856"/>
    </row>
    <row r="3518" spans="1:33" s="29" customFormat="1" ht="13.5" hidden="1" customHeight="1" x14ac:dyDescent="0.2">
      <c r="A3518" s="43"/>
      <c r="B3518" s="93"/>
      <c r="C3518" s="971"/>
      <c r="D3518" s="971"/>
      <c r="E3518" s="53"/>
      <c r="F3518" s="42"/>
      <c r="G3518" s="972">
        <v>482</v>
      </c>
      <c r="H3518" s="972"/>
      <c r="I3518" s="961" t="s">
        <v>131</v>
      </c>
      <c r="J3518" s="962"/>
      <c r="K3518" s="962"/>
      <c r="L3518" s="962"/>
      <c r="M3518" s="962"/>
      <c r="N3518" s="962"/>
      <c r="O3518" s="962"/>
      <c r="P3518" s="962"/>
      <c r="Q3518" s="963"/>
      <c r="R3518" s="1657">
        <v>90000</v>
      </c>
      <c r="S3518" s="1658"/>
      <c r="T3518" s="1659"/>
      <c r="U3518" s="1657">
        <v>0</v>
      </c>
      <c r="V3518" s="1658"/>
      <c r="W3518" s="1659"/>
      <c r="X3518" s="851">
        <f t="shared" si="260"/>
        <v>-1</v>
      </c>
      <c r="Y3518" s="853"/>
      <c r="Z3518" s="851"/>
      <c r="AA3518" s="852"/>
      <c r="AB3518" s="852"/>
      <c r="AC3518" s="853"/>
      <c r="AD3518" s="854">
        <f t="shared" si="261"/>
        <v>0</v>
      </c>
      <c r="AE3518" s="855"/>
      <c r="AF3518" s="855"/>
      <c r="AG3518" s="856"/>
    </row>
    <row r="3519" spans="1:33" s="29" customFormat="1" ht="13.5" hidden="1" customHeight="1" x14ac:dyDescent="0.2">
      <c r="A3519" s="43"/>
      <c r="B3519" s="93"/>
      <c r="C3519" s="971"/>
      <c r="D3519" s="971"/>
      <c r="E3519" s="53"/>
      <c r="F3519" s="42"/>
      <c r="G3519" s="972">
        <v>512</v>
      </c>
      <c r="H3519" s="972"/>
      <c r="I3519" s="961" t="s">
        <v>139</v>
      </c>
      <c r="J3519" s="962"/>
      <c r="K3519" s="962"/>
      <c r="L3519" s="962"/>
      <c r="M3519" s="962"/>
      <c r="N3519" s="962"/>
      <c r="O3519" s="962"/>
      <c r="P3519" s="962"/>
      <c r="Q3519" s="963"/>
      <c r="R3519" s="1657">
        <v>120000</v>
      </c>
      <c r="S3519" s="1658"/>
      <c r="T3519" s="1659"/>
      <c r="U3519" s="1657">
        <v>101877</v>
      </c>
      <c r="V3519" s="1658"/>
      <c r="W3519" s="1659"/>
      <c r="X3519" s="851">
        <f t="shared" si="260"/>
        <v>-0.15102499999999996</v>
      </c>
      <c r="Y3519" s="853"/>
      <c r="Z3519" s="851"/>
      <c r="AA3519" s="852"/>
      <c r="AB3519" s="852"/>
      <c r="AC3519" s="853"/>
      <c r="AD3519" s="854">
        <f t="shared" si="261"/>
        <v>101877</v>
      </c>
      <c r="AE3519" s="855"/>
      <c r="AF3519" s="855"/>
      <c r="AG3519" s="856"/>
    </row>
    <row r="3520" spans="1:33" s="29" customFormat="1" ht="13.5" hidden="1" customHeight="1" x14ac:dyDescent="0.2">
      <c r="A3520" s="43"/>
      <c r="B3520" s="93"/>
      <c r="C3520" s="971"/>
      <c r="D3520" s="971"/>
      <c r="E3520" s="53"/>
      <c r="F3520" s="42"/>
      <c r="G3520" s="972"/>
      <c r="H3520" s="972"/>
      <c r="I3520" s="961" t="s">
        <v>638</v>
      </c>
      <c r="J3520" s="962"/>
      <c r="K3520" s="962"/>
      <c r="L3520" s="962"/>
      <c r="M3520" s="962"/>
      <c r="N3520" s="962"/>
      <c r="O3520" s="962"/>
      <c r="P3520" s="962"/>
      <c r="Q3520" s="963"/>
      <c r="R3520" s="1657"/>
      <c r="S3520" s="1658"/>
      <c r="T3520" s="1659"/>
      <c r="U3520" s="1657"/>
      <c r="V3520" s="1658"/>
      <c r="W3520" s="1659"/>
      <c r="X3520" s="854"/>
      <c r="Y3520" s="856"/>
      <c r="Z3520" s="851"/>
      <c r="AA3520" s="852"/>
      <c r="AB3520" s="852"/>
      <c r="AC3520" s="853"/>
      <c r="AD3520" s="854"/>
      <c r="AE3520" s="855"/>
      <c r="AF3520" s="855"/>
      <c r="AG3520" s="856"/>
    </row>
    <row r="3521" spans="1:33" s="29" customFormat="1" ht="13.5" hidden="1" customHeight="1" x14ac:dyDescent="0.2">
      <c r="A3521" s="43"/>
      <c r="B3521" s="93"/>
      <c r="C3521" s="971"/>
      <c r="D3521" s="971"/>
      <c r="E3521" s="53"/>
      <c r="F3521" s="42"/>
      <c r="G3521" s="981" t="s">
        <v>313</v>
      </c>
      <c r="H3521" s="981"/>
      <c r="I3521" s="961" t="s">
        <v>314</v>
      </c>
      <c r="J3521" s="962"/>
      <c r="K3521" s="962"/>
      <c r="L3521" s="962"/>
      <c r="M3521" s="962"/>
      <c r="N3521" s="962"/>
      <c r="O3521" s="962"/>
      <c r="P3521" s="962"/>
      <c r="Q3521" s="963"/>
      <c r="R3521" s="1657">
        <f>SUM(R3507:R3519)</f>
        <v>4952024</v>
      </c>
      <c r="S3521" s="1658"/>
      <c r="T3521" s="1659"/>
      <c r="U3521" s="1657">
        <f>SUM(U3507:U3519)</f>
        <v>3795315.86</v>
      </c>
      <c r="V3521" s="1658"/>
      <c r="W3521" s="1659"/>
      <c r="X3521" s="851">
        <f t="shared" si="260"/>
        <v>-0.23358290266767689</v>
      </c>
      <c r="Y3521" s="853"/>
      <c r="Z3521" s="851"/>
      <c r="AA3521" s="852"/>
      <c r="AB3521" s="852"/>
      <c r="AC3521" s="853"/>
      <c r="AD3521" s="854">
        <f>U3521</f>
        <v>3795315.86</v>
      </c>
      <c r="AE3521" s="855"/>
      <c r="AF3521" s="855"/>
      <c r="AG3521" s="856"/>
    </row>
    <row r="3522" spans="1:33" s="29" customFormat="1" ht="13.5" hidden="1" customHeight="1" x14ac:dyDescent="0.2">
      <c r="A3522" s="104"/>
      <c r="B3522" s="104"/>
      <c r="C3522" s="971"/>
      <c r="D3522" s="971"/>
      <c r="E3522" s="53"/>
      <c r="F3522" s="42"/>
      <c r="G3522" s="981" t="s">
        <v>589</v>
      </c>
      <c r="H3522" s="981"/>
      <c r="I3522" s="982" t="s">
        <v>1369</v>
      </c>
      <c r="J3522" s="983"/>
      <c r="K3522" s="983"/>
      <c r="L3522" s="983"/>
      <c r="M3522" s="983"/>
      <c r="N3522" s="983"/>
      <c r="O3522" s="983"/>
      <c r="P3522" s="983"/>
      <c r="Q3522" s="984"/>
      <c r="R3522" s="1690"/>
      <c r="S3522" s="1691"/>
      <c r="T3522" s="1692"/>
      <c r="U3522" s="1657"/>
      <c r="V3522" s="1658"/>
      <c r="W3522" s="1659"/>
      <c r="X3522" s="854"/>
      <c r="Y3522" s="856"/>
      <c r="Z3522" s="854"/>
      <c r="AA3522" s="855"/>
      <c r="AB3522" s="855"/>
      <c r="AC3522" s="856"/>
      <c r="AD3522" s="854">
        <f t="shared" ref="AD3522" si="262">U3522+Z3522</f>
        <v>0</v>
      </c>
      <c r="AE3522" s="855"/>
      <c r="AF3522" s="855"/>
      <c r="AG3522" s="856"/>
    </row>
    <row r="3523" spans="1:33" s="29" customFormat="1" ht="13.5" hidden="1" customHeight="1" x14ac:dyDescent="0.2">
      <c r="A3523" s="43"/>
      <c r="B3523" s="93"/>
      <c r="C3523" s="971"/>
      <c r="D3523" s="971"/>
      <c r="E3523" s="53"/>
      <c r="F3523" s="42"/>
      <c r="G3523" s="981"/>
      <c r="H3523" s="981"/>
      <c r="I3523" s="958" t="s">
        <v>639</v>
      </c>
      <c r="J3523" s="959"/>
      <c r="K3523" s="959"/>
      <c r="L3523" s="959"/>
      <c r="M3523" s="959"/>
      <c r="N3523" s="959"/>
      <c r="O3523" s="959"/>
      <c r="P3523" s="959"/>
      <c r="Q3523" s="960"/>
      <c r="R3523" s="1660">
        <f>SUM(R3521:R3521)</f>
        <v>4952024</v>
      </c>
      <c r="S3523" s="1661"/>
      <c r="T3523" s="1662"/>
      <c r="U3523" s="1660">
        <f>SUM(U3521:U3521)</f>
        <v>3795315.86</v>
      </c>
      <c r="V3523" s="1661"/>
      <c r="W3523" s="1662"/>
      <c r="X3523" s="1547">
        <f t="shared" si="260"/>
        <v>-0.23358290266767689</v>
      </c>
      <c r="Y3523" s="975"/>
      <c r="Z3523" s="1579">
        <f>Z3522</f>
        <v>0</v>
      </c>
      <c r="AA3523" s="1580"/>
      <c r="AB3523" s="1580"/>
      <c r="AC3523" s="1581"/>
      <c r="AD3523" s="860">
        <f>U3523</f>
        <v>3795315.86</v>
      </c>
      <c r="AE3523" s="861"/>
      <c r="AF3523" s="861"/>
      <c r="AG3523" s="862"/>
    </row>
    <row r="3524" spans="1:33" s="29" customFormat="1" ht="13.5" hidden="1" customHeight="1" x14ac:dyDescent="0.2">
      <c r="A3524" s="43"/>
      <c r="B3524" s="93"/>
      <c r="C3524" s="971"/>
      <c r="D3524" s="971"/>
      <c r="E3524" s="53"/>
      <c r="F3524" s="42"/>
      <c r="G3524" s="1574"/>
      <c r="H3524" s="1574"/>
      <c r="I3524" s="982" t="s">
        <v>654</v>
      </c>
      <c r="J3524" s="983"/>
      <c r="K3524" s="983"/>
      <c r="L3524" s="983"/>
      <c r="M3524" s="983"/>
      <c r="N3524" s="983"/>
      <c r="O3524" s="983"/>
      <c r="P3524" s="983"/>
      <c r="Q3524" s="984"/>
      <c r="R3524" s="1660"/>
      <c r="S3524" s="1661"/>
      <c r="T3524" s="1662"/>
      <c r="U3524" s="1660"/>
      <c r="V3524" s="1661"/>
      <c r="W3524" s="1662"/>
      <c r="X3524" s="860"/>
      <c r="Y3524" s="862"/>
      <c r="Z3524" s="851"/>
      <c r="AA3524" s="852"/>
      <c r="AB3524" s="852"/>
      <c r="AC3524" s="853"/>
      <c r="AD3524" s="860"/>
      <c r="AE3524" s="861"/>
      <c r="AF3524" s="861"/>
      <c r="AG3524" s="862"/>
    </row>
    <row r="3525" spans="1:33" s="29" customFormat="1" ht="13.5" hidden="1" customHeight="1" x14ac:dyDescent="0.2">
      <c r="A3525" s="43"/>
      <c r="B3525" s="93"/>
      <c r="C3525" s="971"/>
      <c r="D3525" s="971"/>
      <c r="E3525" s="53"/>
      <c r="F3525" s="42"/>
      <c r="G3525" s="981" t="s">
        <v>313</v>
      </c>
      <c r="H3525" s="981"/>
      <c r="I3525" s="961" t="s">
        <v>314</v>
      </c>
      <c r="J3525" s="962"/>
      <c r="K3525" s="962"/>
      <c r="L3525" s="962"/>
      <c r="M3525" s="962"/>
      <c r="N3525" s="962"/>
      <c r="O3525" s="962"/>
      <c r="P3525" s="962"/>
      <c r="Q3525" s="963"/>
      <c r="R3525" s="1657">
        <f>+R3521</f>
        <v>4952024</v>
      </c>
      <c r="S3525" s="1658"/>
      <c r="T3525" s="1659"/>
      <c r="U3525" s="1657">
        <f>+U3521</f>
        <v>3795315.86</v>
      </c>
      <c r="V3525" s="1658"/>
      <c r="W3525" s="1659"/>
      <c r="X3525" s="851">
        <f t="shared" si="260"/>
        <v>-0.23358290266767689</v>
      </c>
      <c r="Y3525" s="853"/>
      <c r="Z3525" s="851"/>
      <c r="AA3525" s="852"/>
      <c r="AB3525" s="852"/>
      <c r="AC3525" s="853"/>
      <c r="AD3525" s="854">
        <f>U3525+AA3525</f>
        <v>3795315.86</v>
      </c>
      <c r="AE3525" s="855"/>
      <c r="AF3525" s="855"/>
      <c r="AG3525" s="856"/>
    </row>
    <row r="3526" spans="1:33" s="29" customFormat="1" ht="13.5" hidden="1" customHeight="1" x14ac:dyDescent="0.2">
      <c r="A3526" s="104"/>
      <c r="B3526" s="104"/>
      <c r="C3526" s="971"/>
      <c r="D3526" s="971"/>
      <c r="E3526" s="53"/>
      <c r="F3526" s="42"/>
      <c r="G3526" s="981" t="s">
        <v>589</v>
      </c>
      <c r="H3526" s="981"/>
      <c r="I3526" s="982" t="s">
        <v>1369</v>
      </c>
      <c r="J3526" s="983"/>
      <c r="K3526" s="983"/>
      <c r="L3526" s="983"/>
      <c r="M3526" s="983"/>
      <c r="N3526" s="983"/>
      <c r="O3526" s="983"/>
      <c r="P3526" s="983"/>
      <c r="Q3526" s="984"/>
      <c r="R3526" s="1690"/>
      <c r="S3526" s="1691"/>
      <c r="T3526" s="1692"/>
      <c r="U3526" s="1657"/>
      <c r="V3526" s="1658"/>
      <c r="W3526" s="1659"/>
      <c r="X3526" s="854"/>
      <c r="Y3526" s="856"/>
      <c r="Z3526" s="854"/>
      <c r="AA3526" s="855"/>
      <c r="AB3526" s="855"/>
      <c r="AC3526" s="856"/>
      <c r="AD3526" s="854">
        <f t="shared" ref="AD3526" si="263">U3526+Z3526</f>
        <v>0</v>
      </c>
      <c r="AE3526" s="855"/>
      <c r="AF3526" s="855"/>
      <c r="AG3526" s="856"/>
    </row>
    <row r="3527" spans="1:33" s="29" customFormat="1" ht="13.5" hidden="1" customHeight="1" x14ac:dyDescent="0.2">
      <c r="A3527" s="43"/>
      <c r="B3527" s="95"/>
      <c r="C3527" s="971"/>
      <c r="D3527" s="971"/>
      <c r="E3527" s="86"/>
      <c r="F3527" s="42"/>
      <c r="G3527" s="1566"/>
      <c r="H3527" s="1566"/>
      <c r="I3527" s="958" t="s">
        <v>655</v>
      </c>
      <c r="J3527" s="959"/>
      <c r="K3527" s="959"/>
      <c r="L3527" s="959"/>
      <c r="M3527" s="959"/>
      <c r="N3527" s="959"/>
      <c r="O3527" s="959"/>
      <c r="P3527" s="959"/>
      <c r="Q3527" s="960"/>
      <c r="R3527" s="1660">
        <f>SUM(R3525)</f>
        <v>4952024</v>
      </c>
      <c r="S3527" s="1661"/>
      <c r="T3527" s="1662"/>
      <c r="U3527" s="1660">
        <f>SUM(U3525)</f>
        <v>3795315.86</v>
      </c>
      <c r="V3527" s="1661"/>
      <c r="W3527" s="1662"/>
      <c r="X3527" s="1547">
        <f t="shared" si="260"/>
        <v>-0.23358290266767689</v>
      </c>
      <c r="Y3527" s="975"/>
      <c r="Z3527" s="1579">
        <f>Z3526</f>
        <v>0</v>
      </c>
      <c r="AA3527" s="1580"/>
      <c r="AB3527" s="1580"/>
      <c r="AC3527" s="1581"/>
      <c r="AD3527" s="860">
        <f>U3527+AA3527</f>
        <v>3795315.86</v>
      </c>
      <c r="AE3527" s="861"/>
      <c r="AF3527" s="861"/>
      <c r="AG3527" s="862"/>
    </row>
    <row r="3528" spans="1:33" s="29" customFormat="1" ht="13.5" hidden="1" customHeight="1" x14ac:dyDescent="0.2">
      <c r="A3528" s="43"/>
      <c r="B3528" s="96"/>
      <c r="C3528" s="971"/>
      <c r="D3528" s="971"/>
      <c r="E3528" s="86"/>
      <c r="F3528" s="42"/>
      <c r="G3528" s="1566"/>
      <c r="H3528" s="1566"/>
      <c r="I3528" s="958"/>
      <c r="J3528" s="959"/>
      <c r="K3528" s="959"/>
      <c r="L3528" s="959"/>
      <c r="M3528" s="959"/>
      <c r="N3528" s="959"/>
      <c r="O3528" s="959"/>
      <c r="P3528" s="959"/>
      <c r="Q3528" s="960"/>
      <c r="R3528" s="958"/>
      <c r="S3528" s="959"/>
      <c r="T3528" s="960"/>
      <c r="U3528" s="854"/>
      <c r="V3528" s="855"/>
      <c r="W3528" s="856"/>
      <c r="X3528" s="854"/>
      <c r="Y3528" s="856"/>
      <c r="Z3528" s="851"/>
      <c r="AA3528" s="852"/>
      <c r="AB3528" s="852"/>
      <c r="AC3528" s="853"/>
      <c r="AD3528" s="860"/>
      <c r="AE3528" s="861"/>
      <c r="AF3528" s="861"/>
      <c r="AG3528" s="862"/>
    </row>
    <row r="3529" spans="1:33" s="29" customFormat="1" ht="13.5" hidden="1" customHeight="1" x14ac:dyDescent="0.2">
      <c r="A3529" s="43"/>
      <c r="B3529" s="90" t="s">
        <v>656</v>
      </c>
      <c r="C3529" s="1548"/>
      <c r="D3529" s="1548"/>
      <c r="E3529" s="91"/>
      <c r="F3529" s="79"/>
      <c r="G3529" s="1549"/>
      <c r="H3529" s="1549"/>
      <c r="I3529" s="1550" t="s">
        <v>657</v>
      </c>
      <c r="J3529" s="1551"/>
      <c r="K3529" s="1551"/>
      <c r="L3529" s="1551"/>
      <c r="M3529" s="1551"/>
      <c r="N3529" s="1551"/>
      <c r="O3529" s="1551"/>
      <c r="P3529" s="1551"/>
      <c r="Q3529" s="1552"/>
      <c r="R3529" s="1550"/>
      <c r="S3529" s="1551"/>
      <c r="T3529" s="1552"/>
      <c r="U3529" s="857"/>
      <c r="V3529" s="858"/>
      <c r="W3529" s="859"/>
      <c r="X3529" s="857"/>
      <c r="Y3529" s="859"/>
      <c r="Z3529" s="1575"/>
      <c r="AA3529" s="1576"/>
      <c r="AB3529" s="1576"/>
      <c r="AC3529" s="1577"/>
      <c r="AD3529" s="863"/>
      <c r="AE3529" s="864"/>
      <c r="AF3529" s="864"/>
      <c r="AG3529" s="865"/>
    </row>
    <row r="3530" spans="1:33" s="29" customFormat="1" ht="13.5" hidden="1" customHeight="1" x14ac:dyDescent="0.2">
      <c r="A3530" s="43"/>
      <c r="B3530" s="92"/>
      <c r="C3530" s="1565" t="s">
        <v>624</v>
      </c>
      <c r="D3530" s="1565"/>
      <c r="E3530" s="86"/>
      <c r="F3530" s="105"/>
      <c r="G3530" s="1566"/>
      <c r="H3530" s="1566"/>
      <c r="I3530" s="958" t="s">
        <v>625</v>
      </c>
      <c r="J3530" s="959"/>
      <c r="K3530" s="959"/>
      <c r="L3530" s="959"/>
      <c r="M3530" s="959"/>
      <c r="N3530" s="959"/>
      <c r="O3530" s="959"/>
      <c r="P3530" s="959"/>
      <c r="Q3530" s="960"/>
      <c r="R3530" s="958"/>
      <c r="S3530" s="959"/>
      <c r="T3530" s="960"/>
      <c r="U3530" s="854"/>
      <c r="V3530" s="855"/>
      <c r="W3530" s="856"/>
      <c r="X3530" s="854"/>
      <c r="Y3530" s="856"/>
      <c r="Z3530" s="851"/>
      <c r="AA3530" s="852"/>
      <c r="AB3530" s="852"/>
      <c r="AC3530" s="853"/>
      <c r="AD3530" s="860"/>
      <c r="AE3530" s="861"/>
      <c r="AF3530" s="861"/>
      <c r="AG3530" s="862"/>
    </row>
    <row r="3531" spans="1:33" s="29" customFormat="1" ht="13.5" hidden="1" customHeight="1" x14ac:dyDescent="0.2">
      <c r="A3531" s="43"/>
      <c r="B3531" s="92"/>
      <c r="C3531" s="1578"/>
      <c r="D3531" s="1578"/>
      <c r="E3531" s="53">
        <v>160</v>
      </c>
      <c r="F3531" s="42"/>
      <c r="G3531" s="972"/>
      <c r="H3531" s="972"/>
      <c r="I3531" s="961" t="s">
        <v>572</v>
      </c>
      <c r="J3531" s="962"/>
      <c r="K3531" s="962"/>
      <c r="L3531" s="962"/>
      <c r="M3531" s="962"/>
      <c r="N3531" s="962"/>
      <c r="O3531" s="962"/>
      <c r="P3531" s="962"/>
      <c r="Q3531" s="963"/>
      <c r="R3531" s="961"/>
      <c r="S3531" s="962"/>
      <c r="T3531" s="963"/>
      <c r="U3531" s="854"/>
      <c r="V3531" s="855"/>
      <c r="W3531" s="856"/>
      <c r="X3531" s="854"/>
      <c r="Y3531" s="856"/>
      <c r="Z3531" s="851"/>
      <c r="AA3531" s="852"/>
      <c r="AB3531" s="852"/>
      <c r="AC3531" s="853"/>
      <c r="AD3531" s="860"/>
      <c r="AE3531" s="861"/>
      <c r="AF3531" s="861"/>
      <c r="AG3531" s="862"/>
    </row>
    <row r="3532" spans="1:33" s="29" customFormat="1" ht="13.5" hidden="1" customHeight="1" x14ac:dyDescent="0.2">
      <c r="A3532" s="43"/>
      <c r="B3532" s="93"/>
      <c r="C3532" s="971"/>
      <c r="D3532" s="971"/>
      <c r="E3532" s="53"/>
      <c r="F3532" s="42"/>
      <c r="G3532" s="972">
        <v>411</v>
      </c>
      <c r="H3532" s="972"/>
      <c r="I3532" s="961" t="s">
        <v>108</v>
      </c>
      <c r="J3532" s="962"/>
      <c r="K3532" s="962"/>
      <c r="L3532" s="962"/>
      <c r="M3532" s="962"/>
      <c r="N3532" s="962"/>
      <c r="O3532" s="962"/>
      <c r="P3532" s="962"/>
      <c r="Q3532" s="963"/>
      <c r="R3532" s="1657">
        <v>2060007</v>
      </c>
      <c r="S3532" s="1658"/>
      <c r="T3532" s="1659"/>
      <c r="U3532" s="1657">
        <v>2059964.98</v>
      </c>
      <c r="V3532" s="1658"/>
      <c r="W3532" s="1659"/>
      <c r="X3532" s="851">
        <f t="shared" si="260"/>
        <v>-2.0397988938936074E-5</v>
      </c>
      <c r="Y3532" s="853"/>
      <c r="Z3532" s="851"/>
      <c r="AA3532" s="852"/>
      <c r="AB3532" s="852"/>
      <c r="AC3532" s="853"/>
      <c r="AD3532" s="854">
        <f t="shared" ref="AD3532:AD3544" si="264">U3532+AA3532</f>
        <v>2059964.98</v>
      </c>
      <c r="AE3532" s="855"/>
      <c r="AF3532" s="855"/>
      <c r="AG3532" s="856"/>
    </row>
    <row r="3533" spans="1:33" s="29" customFormat="1" ht="13.5" hidden="1" customHeight="1" x14ac:dyDescent="0.2">
      <c r="A3533" s="43"/>
      <c r="B3533" s="93"/>
      <c r="C3533" s="971"/>
      <c r="D3533" s="971"/>
      <c r="E3533" s="53"/>
      <c r="F3533" s="42"/>
      <c r="G3533" s="972">
        <v>412</v>
      </c>
      <c r="H3533" s="972"/>
      <c r="I3533" s="961" t="s">
        <v>109</v>
      </c>
      <c r="J3533" s="962"/>
      <c r="K3533" s="962"/>
      <c r="L3533" s="962"/>
      <c r="M3533" s="962"/>
      <c r="N3533" s="962"/>
      <c r="O3533" s="962"/>
      <c r="P3533" s="962"/>
      <c r="Q3533" s="963"/>
      <c r="R3533" s="1657">
        <v>312086</v>
      </c>
      <c r="S3533" s="1658"/>
      <c r="T3533" s="1659"/>
      <c r="U3533" s="1657">
        <v>312084.65000000002</v>
      </c>
      <c r="V3533" s="1658"/>
      <c r="W3533" s="1659"/>
      <c r="X3533" s="851">
        <f t="shared" si="260"/>
        <v>-4.3257307279498391E-6</v>
      </c>
      <c r="Y3533" s="853"/>
      <c r="Z3533" s="851"/>
      <c r="AA3533" s="852"/>
      <c r="AB3533" s="852"/>
      <c r="AC3533" s="853"/>
      <c r="AD3533" s="854">
        <f t="shared" si="264"/>
        <v>312084.65000000002</v>
      </c>
      <c r="AE3533" s="855"/>
      <c r="AF3533" s="855"/>
      <c r="AG3533" s="856"/>
    </row>
    <row r="3534" spans="1:33" s="29" customFormat="1" ht="13.5" hidden="1" customHeight="1" x14ac:dyDescent="0.2">
      <c r="A3534" s="43"/>
      <c r="B3534" s="93"/>
      <c r="C3534" s="971"/>
      <c r="D3534" s="971"/>
      <c r="E3534" s="53"/>
      <c r="F3534" s="42"/>
      <c r="G3534" s="972">
        <v>413</v>
      </c>
      <c r="H3534" s="972"/>
      <c r="I3534" s="961" t="s">
        <v>110</v>
      </c>
      <c r="J3534" s="962"/>
      <c r="K3534" s="962"/>
      <c r="L3534" s="962"/>
      <c r="M3534" s="962"/>
      <c r="N3534" s="962"/>
      <c r="O3534" s="962"/>
      <c r="P3534" s="962"/>
      <c r="Q3534" s="963"/>
      <c r="R3534" s="1657">
        <v>30000</v>
      </c>
      <c r="S3534" s="1658"/>
      <c r="T3534" s="1659"/>
      <c r="U3534" s="1657">
        <v>14076</v>
      </c>
      <c r="V3534" s="1658"/>
      <c r="W3534" s="1659"/>
      <c r="X3534" s="851">
        <f t="shared" si="260"/>
        <v>-0.53079999999999994</v>
      </c>
      <c r="Y3534" s="853"/>
      <c r="Z3534" s="851"/>
      <c r="AA3534" s="852"/>
      <c r="AB3534" s="852"/>
      <c r="AC3534" s="853"/>
      <c r="AD3534" s="854">
        <f t="shared" si="264"/>
        <v>14076</v>
      </c>
      <c r="AE3534" s="855"/>
      <c r="AF3534" s="855"/>
      <c r="AG3534" s="856"/>
    </row>
    <row r="3535" spans="1:33" s="29" customFormat="1" ht="13.5" hidden="1" customHeight="1" x14ac:dyDescent="0.2">
      <c r="A3535" s="43"/>
      <c r="B3535" s="93"/>
      <c r="C3535" s="971"/>
      <c r="D3535" s="971"/>
      <c r="E3535" s="53"/>
      <c r="F3535" s="42"/>
      <c r="G3535" s="972">
        <v>414</v>
      </c>
      <c r="H3535" s="972"/>
      <c r="I3535" s="961" t="s">
        <v>111</v>
      </c>
      <c r="J3535" s="962"/>
      <c r="K3535" s="962"/>
      <c r="L3535" s="962"/>
      <c r="M3535" s="962"/>
      <c r="N3535" s="962"/>
      <c r="O3535" s="962"/>
      <c r="P3535" s="962"/>
      <c r="Q3535" s="963"/>
      <c r="R3535" s="1657">
        <v>30000</v>
      </c>
      <c r="S3535" s="1658"/>
      <c r="T3535" s="1659"/>
      <c r="U3535" s="1657">
        <v>29500</v>
      </c>
      <c r="V3535" s="1658"/>
      <c r="W3535" s="1659"/>
      <c r="X3535" s="851">
        <f t="shared" si="260"/>
        <v>-1.6666666666666718E-2</v>
      </c>
      <c r="Y3535" s="853"/>
      <c r="Z3535" s="851"/>
      <c r="AA3535" s="852"/>
      <c r="AB3535" s="852"/>
      <c r="AC3535" s="853"/>
      <c r="AD3535" s="854">
        <f t="shared" si="264"/>
        <v>29500</v>
      </c>
      <c r="AE3535" s="855"/>
      <c r="AF3535" s="855"/>
      <c r="AG3535" s="856"/>
    </row>
    <row r="3536" spans="1:33" s="29" customFormat="1" ht="13.5" hidden="1" customHeight="1" x14ac:dyDescent="0.2">
      <c r="A3536" s="43"/>
      <c r="B3536" s="93"/>
      <c r="C3536" s="971"/>
      <c r="D3536" s="971"/>
      <c r="E3536" s="53"/>
      <c r="F3536" s="42"/>
      <c r="G3536" s="972">
        <v>415</v>
      </c>
      <c r="H3536" s="972"/>
      <c r="I3536" s="961" t="s">
        <v>112</v>
      </c>
      <c r="J3536" s="962"/>
      <c r="K3536" s="962"/>
      <c r="L3536" s="962"/>
      <c r="M3536" s="962"/>
      <c r="N3536" s="962"/>
      <c r="O3536" s="962"/>
      <c r="P3536" s="962"/>
      <c r="Q3536" s="963"/>
      <c r="R3536" s="1657">
        <v>0</v>
      </c>
      <c r="S3536" s="1658"/>
      <c r="T3536" s="1659"/>
      <c r="U3536" s="1657">
        <v>0</v>
      </c>
      <c r="V3536" s="1658"/>
      <c r="W3536" s="1659"/>
      <c r="X3536" s="851">
        <v>0</v>
      </c>
      <c r="Y3536" s="853"/>
      <c r="Z3536" s="851"/>
      <c r="AA3536" s="852"/>
      <c r="AB3536" s="852"/>
      <c r="AC3536" s="853"/>
      <c r="AD3536" s="854">
        <f t="shared" si="264"/>
        <v>0</v>
      </c>
      <c r="AE3536" s="855"/>
      <c r="AF3536" s="855"/>
      <c r="AG3536" s="856"/>
    </row>
    <row r="3537" spans="1:33" s="29" customFormat="1" ht="13.5" hidden="1" customHeight="1" x14ac:dyDescent="0.2">
      <c r="A3537" s="43"/>
      <c r="B3537" s="104"/>
      <c r="C3537" s="971"/>
      <c r="D3537" s="971"/>
      <c r="E3537" s="53"/>
      <c r="F3537" s="42"/>
      <c r="G3537" s="972">
        <v>416</v>
      </c>
      <c r="H3537" s="972"/>
      <c r="I3537" s="961" t="s">
        <v>327</v>
      </c>
      <c r="J3537" s="962"/>
      <c r="K3537" s="962"/>
      <c r="L3537" s="962"/>
      <c r="M3537" s="962"/>
      <c r="N3537" s="962"/>
      <c r="O3537" s="962"/>
      <c r="P3537" s="962"/>
      <c r="Q3537" s="963"/>
      <c r="R3537" s="1657">
        <v>0</v>
      </c>
      <c r="S3537" s="1658"/>
      <c r="T3537" s="1659"/>
      <c r="U3537" s="1657">
        <v>0</v>
      </c>
      <c r="V3537" s="1658"/>
      <c r="W3537" s="1659"/>
      <c r="X3537" s="851">
        <v>0</v>
      </c>
      <c r="Y3537" s="853"/>
      <c r="Z3537" s="851"/>
      <c r="AA3537" s="852"/>
      <c r="AB3537" s="852"/>
      <c r="AC3537" s="853"/>
      <c r="AD3537" s="854">
        <f t="shared" si="264"/>
        <v>0</v>
      </c>
      <c r="AE3537" s="855"/>
      <c r="AF3537" s="855"/>
      <c r="AG3537" s="856"/>
    </row>
    <row r="3538" spans="1:33" s="29" customFormat="1" ht="13.5" hidden="1" customHeight="1" x14ac:dyDescent="0.2">
      <c r="A3538" s="43"/>
      <c r="B3538" s="93"/>
      <c r="C3538" s="971"/>
      <c r="D3538" s="971"/>
      <c r="E3538" s="53"/>
      <c r="F3538" s="42"/>
      <c r="G3538" s="972">
        <v>421</v>
      </c>
      <c r="H3538" s="972"/>
      <c r="I3538" s="961" t="s">
        <v>115</v>
      </c>
      <c r="J3538" s="962"/>
      <c r="K3538" s="962"/>
      <c r="L3538" s="962"/>
      <c r="M3538" s="962"/>
      <c r="N3538" s="962"/>
      <c r="O3538" s="962"/>
      <c r="P3538" s="962"/>
      <c r="Q3538" s="963"/>
      <c r="R3538" s="1657">
        <v>574000</v>
      </c>
      <c r="S3538" s="1658"/>
      <c r="T3538" s="1659"/>
      <c r="U3538" s="1657">
        <v>454762.45</v>
      </c>
      <c r="V3538" s="1658"/>
      <c r="W3538" s="1659"/>
      <c r="X3538" s="851">
        <f t="shared" si="260"/>
        <v>-0.20773092334494769</v>
      </c>
      <c r="Y3538" s="853"/>
      <c r="Z3538" s="851"/>
      <c r="AA3538" s="852"/>
      <c r="AB3538" s="852"/>
      <c r="AC3538" s="853"/>
      <c r="AD3538" s="854">
        <f t="shared" si="264"/>
        <v>454762.45</v>
      </c>
      <c r="AE3538" s="855"/>
      <c r="AF3538" s="855"/>
      <c r="AG3538" s="856"/>
    </row>
    <row r="3539" spans="1:33" s="29" customFormat="1" ht="13.5" hidden="1" customHeight="1" x14ac:dyDescent="0.2">
      <c r="A3539" s="43"/>
      <c r="B3539" s="93"/>
      <c r="C3539" s="971"/>
      <c r="D3539" s="971"/>
      <c r="E3539" s="53"/>
      <c r="F3539" s="42"/>
      <c r="G3539" s="972">
        <v>422</v>
      </c>
      <c r="H3539" s="972"/>
      <c r="I3539" s="961" t="s">
        <v>116</v>
      </c>
      <c r="J3539" s="962"/>
      <c r="K3539" s="962"/>
      <c r="L3539" s="962"/>
      <c r="M3539" s="962"/>
      <c r="N3539" s="962"/>
      <c r="O3539" s="962"/>
      <c r="P3539" s="962"/>
      <c r="Q3539" s="963"/>
      <c r="R3539" s="1657">
        <v>0</v>
      </c>
      <c r="S3539" s="1658"/>
      <c r="T3539" s="1659"/>
      <c r="U3539" s="1657">
        <v>0</v>
      </c>
      <c r="V3539" s="1658"/>
      <c r="W3539" s="1659"/>
      <c r="X3539" s="851">
        <v>0</v>
      </c>
      <c r="Y3539" s="853"/>
      <c r="Z3539" s="851"/>
      <c r="AA3539" s="852"/>
      <c r="AB3539" s="852"/>
      <c r="AC3539" s="853"/>
      <c r="AD3539" s="854">
        <f t="shared" si="264"/>
        <v>0</v>
      </c>
      <c r="AE3539" s="855"/>
      <c r="AF3539" s="855"/>
      <c r="AG3539" s="856"/>
    </row>
    <row r="3540" spans="1:33" s="29" customFormat="1" ht="13.5" hidden="1" customHeight="1" x14ac:dyDescent="0.2">
      <c r="A3540" s="43"/>
      <c r="B3540" s="93"/>
      <c r="C3540" s="971"/>
      <c r="D3540" s="971"/>
      <c r="E3540" s="53"/>
      <c r="F3540" s="42"/>
      <c r="G3540" s="972">
        <v>423</v>
      </c>
      <c r="H3540" s="972"/>
      <c r="I3540" s="961" t="s">
        <v>117</v>
      </c>
      <c r="J3540" s="962"/>
      <c r="K3540" s="962"/>
      <c r="L3540" s="962"/>
      <c r="M3540" s="962"/>
      <c r="N3540" s="962"/>
      <c r="O3540" s="962"/>
      <c r="P3540" s="962"/>
      <c r="Q3540" s="963"/>
      <c r="R3540" s="1657">
        <v>1957000</v>
      </c>
      <c r="S3540" s="1658"/>
      <c r="T3540" s="1659"/>
      <c r="U3540" s="1657">
        <v>1950802.52</v>
      </c>
      <c r="V3540" s="1658"/>
      <c r="W3540" s="1659"/>
      <c r="X3540" s="851">
        <f t="shared" si="260"/>
        <v>-3.1668267756770341E-3</v>
      </c>
      <c r="Y3540" s="853"/>
      <c r="Z3540" s="851"/>
      <c r="AA3540" s="852"/>
      <c r="AB3540" s="852"/>
      <c r="AC3540" s="853"/>
      <c r="AD3540" s="854">
        <f t="shared" si="264"/>
        <v>1950802.52</v>
      </c>
      <c r="AE3540" s="855"/>
      <c r="AF3540" s="855"/>
      <c r="AG3540" s="856"/>
    </row>
    <row r="3541" spans="1:33" s="29" customFormat="1" ht="13.5" hidden="1" customHeight="1" x14ac:dyDescent="0.2">
      <c r="A3541" s="43"/>
      <c r="B3541" s="93"/>
      <c r="C3541" s="971"/>
      <c r="D3541" s="971"/>
      <c r="E3541" s="53"/>
      <c r="F3541" s="42"/>
      <c r="G3541" s="972">
        <v>425</v>
      </c>
      <c r="H3541" s="972"/>
      <c r="I3541" s="961" t="s">
        <v>119</v>
      </c>
      <c r="J3541" s="962"/>
      <c r="K3541" s="962"/>
      <c r="L3541" s="962"/>
      <c r="M3541" s="962"/>
      <c r="N3541" s="962"/>
      <c r="O3541" s="962"/>
      <c r="P3541" s="962"/>
      <c r="Q3541" s="963"/>
      <c r="R3541" s="1657">
        <v>393000</v>
      </c>
      <c r="S3541" s="1658"/>
      <c r="T3541" s="1659"/>
      <c r="U3541" s="1657">
        <v>357905.6</v>
      </c>
      <c r="V3541" s="1658"/>
      <c r="W3541" s="1659"/>
      <c r="X3541" s="851">
        <f t="shared" si="260"/>
        <v>-8.9298727735369066E-2</v>
      </c>
      <c r="Y3541" s="853"/>
      <c r="Z3541" s="851"/>
      <c r="AA3541" s="852"/>
      <c r="AB3541" s="852"/>
      <c r="AC3541" s="853"/>
      <c r="AD3541" s="854">
        <f t="shared" si="264"/>
        <v>357905.6</v>
      </c>
      <c r="AE3541" s="855"/>
      <c r="AF3541" s="855"/>
      <c r="AG3541" s="856"/>
    </row>
    <row r="3542" spans="1:33" s="29" customFormat="1" ht="13.5" hidden="1" customHeight="1" x14ac:dyDescent="0.2">
      <c r="A3542" s="43"/>
      <c r="B3542" s="93"/>
      <c r="C3542" s="971"/>
      <c r="D3542" s="971"/>
      <c r="E3542" s="53"/>
      <c r="F3542" s="42"/>
      <c r="G3542" s="972">
        <v>426</v>
      </c>
      <c r="H3542" s="972"/>
      <c r="I3542" s="961" t="s">
        <v>120</v>
      </c>
      <c r="J3542" s="962"/>
      <c r="K3542" s="962"/>
      <c r="L3542" s="962"/>
      <c r="M3542" s="962"/>
      <c r="N3542" s="962"/>
      <c r="O3542" s="962"/>
      <c r="P3542" s="962"/>
      <c r="Q3542" s="963"/>
      <c r="R3542" s="1657">
        <v>550000</v>
      </c>
      <c r="S3542" s="1658"/>
      <c r="T3542" s="1659"/>
      <c r="U3542" s="1657">
        <v>515844.98</v>
      </c>
      <c r="V3542" s="1658"/>
      <c r="W3542" s="1659"/>
      <c r="X3542" s="851">
        <f t="shared" si="260"/>
        <v>-6.2100036363636368E-2</v>
      </c>
      <c r="Y3542" s="853"/>
      <c r="Z3542" s="851"/>
      <c r="AA3542" s="852"/>
      <c r="AB3542" s="852"/>
      <c r="AC3542" s="853"/>
      <c r="AD3542" s="854">
        <f t="shared" si="264"/>
        <v>515844.98</v>
      </c>
      <c r="AE3542" s="855"/>
      <c r="AF3542" s="855"/>
      <c r="AG3542" s="856"/>
    </row>
    <row r="3543" spans="1:33" s="29" customFormat="1" ht="13.5" hidden="1" customHeight="1" x14ac:dyDescent="0.2">
      <c r="A3543" s="43"/>
      <c r="B3543" s="93"/>
      <c r="C3543" s="971"/>
      <c r="D3543" s="971"/>
      <c r="E3543" s="53"/>
      <c r="F3543" s="42"/>
      <c r="G3543" s="972">
        <v>481</v>
      </c>
      <c r="H3543" s="972"/>
      <c r="I3543" s="961" t="s">
        <v>130</v>
      </c>
      <c r="J3543" s="962"/>
      <c r="K3543" s="962"/>
      <c r="L3543" s="962"/>
      <c r="M3543" s="962"/>
      <c r="N3543" s="962"/>
      <c r="O3543" s="962"/>
      <c r="P3543" s="962"/>
      <c r="Q3543" s="963"/>
      <c r="R3543" s="1657">
        <v>280000</v>
      </c>
      <c r="S3543" s="1658"/>
      <c r="T3543" s="1659"/>
      <c r="U3543" s="1657">
        <v>280000</v>
      </c>
      <c r="V3543" s="1658"/>
      <c r="W3543" s="1659"/>
      <c r="X3543" s="851">
        <f t="shared" si="260"/>
        <v>0</v>
      </c>
      <c r="Y3543" s="853"/>
      <c r="Z3543" s="851"/>
      <c r="AA3543" s="852"/>
      <c r="AB3543" s="852"/>
      <c r="AC3543" s="853"/>
      <c r="AD3543" s="854">
        <f t="shared" si="264"/>
        <v>280000</v>
      </c>
      <c r="AE3543" s="855"/>
      <c r="AF3543" s="855"/>
      <c r="AG3543" s="856"/>
    </row>
    <row r="3544" spans="1:33" s="29" customFormat="1" ht="13.5" hidden="1" customHeight="1" x14ac:dyDescent="0.2">
      <c r="A3544" s="43"/>
      <c r="B3544" s="93"/>
      <c r="C3544" s="971"/>
      <c r="D3544" s="971"/>
      <c r="E3544" s="53"/>
      <c r="F3544" s="42"/>
      <c r="G3544" s="972">
        <v>512</v>
      </c>
      <c r="H3544" s="972"/>
      <c r="I3544" s="961" t="s">
        <v>139</v>
      </c>
      <c r="J3544" s="962"/>
      <c r="K3544" s="962"/>
      <c r="L3544" s="962"/>
      <c r="M3544" s="962"/>
      <c r="N3544" s="962"/>
      <c r="O3544" s="962"/>
      <c r="P3544" s="962"/>
      <c r="Q3544" s="963"/>
      <c r="R3544" s="1657">
        <v>150377</v>
      </c>
      <c r="S3544" s="1658"/>
      <c r="T3544" s="1659"/>
      <c r="U3544" s="1657">
        <v>150377</v>
      </c>
      <c r="V3544" s="1658"/>
      <c r="W3544" s="1659"/>
      <c r="X3544" s="851">
        <f t="shared" si="260"/>
        <v>0</v>
      </c>
      <c r="Y3544" s="853"/>
      <c r="Z3544" s="851"/>
      <c r="AA3544" s="852"/>
      <c r="AB3544" s="852"/>
      <c r="AC3544" s="853"/>
      <c r="AD3544" s="854">
        <f t="shared" si="264"/>
        <v>150377</v>
      </c>
      <c r="AE3544" s="855"/>
      <c r="AF3544" s="855"/>
      <c r="AG3544" s="856"/>
    </row>
    <row r="3545" spans="1:33" s="29" customFormat="1" ht="13.5" hidden="1" customHeight="1" x14ac:dyDescent="0.2">
      <c r="A3545" s="43"/>
      <c r="B3545" s="93"/>
      <c r="C3545" s="971"/>
      <c r="D3545" s="971"/>
      <c r="E3545" s="53"/>
      <c r="F3545" s="42"/>
      <c r="G3545" s="972"/>
      <c r="H3545" s="972"/>
      <c r="I3545" s="961" t="s">
        <v>638</v>
      </c>
      <c r="J3545" s="962"/>
      <c r="K3545" s="962"/>
      <c r="L3545" s="962"/>
      <c r="M3545" s="962"/>
      <c r="N3545" s="962"/>
      <c r="O3545" s="962"/>
      <c r="P3545" s="962"/>
      <c r="Q3545" s="963"/>
      <c r="R3545" s="1657"/>
      <c r="S3545" s="1658"/>
      <c r="T3545" s="1659"/>
      <c r="U3545" s="1657"/>
      <c r="V3545" s="1658"/>
      <c r="W3545" s="1659"/>
      <c r="X3545" s="854"/>
      <c r="Y3545" s="856"/>
      <c r="Z3545" s="851"/>
      <c r="AA3545" s="852"/>
      <c r="AB3545" s="852"/>
      <c r="AC3545" s="853"/>
      <c r="AD3545" s="854"/>
      <c r="AE3545" s="855"/>
      <c r="AF3545" s="855"/>
      <c r="AG3545" s="856"/>
    </row>
    <row r="3546" spans="1:33" s="29" customFormat="1" ht="13.5" hidden="1" customHeight="1" x14ac:dyDescent="0.2">
      <c r="A3546" s="43"/>
      <c r="B3546" s="93"/>
      <c r="C3546" s="971"/>
      <c r="D3546" s="971"/>
      <c r="E3546" s="53"/>
      <c r="F3546" s="42"/>
      <c r="G3546" s="981" t="s">
        <v>313</v>
      </c>
      <c r="H3546" s="981"/>
      <c r="I3546" s="961" t="s">
        <v>314</v>
      </c>
      <c r="J3546" s="962"/>
      <c r="K3546" s="962"/>
      <c r="L3546" s="962"/>
      <c r="M3546" s="962"/>
      <c r="N3546" s="962"/>
      <c r="O3546" s="962"/>
      <c r="P3546" s="962"/>
      <c r="Q3546" s="963"/>
      <c r="R3546" s="1657">
        <f>SUM(R3532:R3545)</f>
        <v>6336470</v>
      </c>
      <c r="S3546" s="1658"/>
      <c r="T3546" s="1659"/>
      <c r="U3546" s="1657">
        <f>SUM(U3532:U3545)</f>
        <v>6125318.1799999997</v>
      </c>
      <c r="V3546" s="1658"/>
      <c r="W3546" s="1659"/>
      <c r="X3546" s="851">
        <f t="shared" si="260"/>
        <v>-3.332325727100427E-2</v>
      </c>
      <c r="Y3546" s="853"/>
      <c r="Z3546" s="851"/>
      <c r="AA3546" s="852"/>
      <c r="AB3546" s="852"/>
      <c r="AC3546" s="853"/>
      <c r="AD3546" s="854">
        <f>U3546+AA3546</f>
        <v>6125318.1799999997</v>
      </c>
      <c r="AE3546" s="855"/>
      <c r="AF3546" s="855"/>
      <c r="AG3546" s="856"/>
    </row>
    <row r="3547" spans="1:33" s="29" customFormat="1" ht="13.5" hidden="1" customHeight="1" x14ac:dyDescent="0.2">
      <c r="A3547" s="43"/>
      <c r="B3547" s="93"/>
      <c r="C3547" s="971"/>
      <c r="D3547" s="971"/>
      <c r="E3547" s="53"/>
      <c r="F3547" s="42"/>
      <c r="G3547" s="972"/>
      <c r="H3547" s="972"/>
      <c r="I3547" s="961" t="s">
        <v>658</v>
      </c>
      <c r="J3547" s="962"/>
      <c r="K3547" s="962"/>
      <c r="L3547" s="962"/>
      <c r="M3547" s="962"/>
      <c r="N3547" s="962"/>
      <c r="O3547" s="962"/>
      <c r="P3547" s="962"/>
      <c r="Q3547" s="963"/>
      <c r="R3547" s="1660">
        <f>SUM(R3546:R3546)</f>
        <v>6336470</v>
      </c>
      <c r="S3547" s="1661"/>
      <c r="T3547" s="1662"/>
      <c r="U3547" s="1660">
        <f>SUM(U3546:U3546)</f>
        <v>6125318.1799999997</v>
      </c>
      <c r="V3547" s="1661"/>
      <c r="W3547" s="1662"/>
      <c r="X3547" s="1547">
        <f t="shared" si="260"/>
        <v>-3.332325727100427E-2</v>
      </c>
      <c r="Y3547" s="975"/>
      <c r="Z3547" s="1547"/>
      <c r="AA3547" s="974"/>
      <c r="AB3547" s="974"/>
      <c r="AC3547" s="975"/>
      <c r="AD3547" s="860">
        <f>U3547+AA3547</f>
        <v>6125318.1799999997</v>
      </c>
      <c r="AE3547" s="861"/>
      <c r="AF3547" s="861"/>
      <c r="AG3547" s="862"/>
    </row>
    <row r="3548" spans="1:33" s="29" customFormat="1" ht="13.5" hidden="1" customHeight="1" x14ac:dyDescent="0.2">
      <c r="A3548" s="43"/>
      <c r="B3548" s="93"/>
      <c r="C3548" s="971"/>
      <c r="D3548" s="971"/>
      <c r="E3548" s="53"/>
      <c r="F3548" s="42"/>
      <c r="G3548" s="979"/>
      <c r="H3548" s="979"/>
      <c r="I3548" s="961" t="s">
        <v>659</v>
      </c>
      <c r="J3548" s="962"/>
      <c r="K3548" s="962"/>
      <c r="L3548" s="962"/>
      <c r="M3548" s="962"/>
      <c r="N3548" s="962"/>
      <c r="O3548" s="962"/>
      <c r="P3548" s="962"/>
      <c r="Q3548" s="963"/>
      <c r="R3548" s="1660"/>
      <c r="S3548" s="1661"/>
      <c r="T3548" s="1662"/>
      <c r="U3548" s="1660"/>
      <c r="V3548" s="1661"/>
      <c r="W3548" s="1662"/>
      <c r="X3548" s="860"/>
      <c r="Y3548" s="862"/>
      <c r="Z3548" s="851"/>
      <c r="AA3548" s="852"/>
      <c r="AB3548" s="852"/>
      <c r="AC3548" s="853"/>
      <c r="AD3548" s="860"/>
      <c r="AE3548" s="861"/>
      <c r="AF3548" s="861"/>
      <c r="AG3548" s="862"/>
    </row>
    <row r="3549" spans="1:33" s="29" customFormat="1" ht="13.5" hidden="1" customHeight="1" x14ac:dyDescent="0.2">
      <c r="A3549" s="43"/>
      <c r="B3549" s="93"/>
      <c r="C3549" s="971"/>
      <c r="D3549" s="971"/>
      <c r="E3549" s="53"/>
      <c r="F3549" s="42"/>
      <c r="G3549" s="981" t="s">
        <v>313</v>
      </c>
      <c r="H3549" s="981"/>
      <c r="I3549" s="961" t="s">
        <v>314</v>
      </c>
      <c r="J3549" s="962"/>
      <c r="K3549" s="962"/>
      <c r="L3549" s="962"/>
      <c r="M3549" s="962"/>
      <c r="N3549" s="962"/>
      <c r="O3549" s="962"/>
      <c r="P3549" s="962"/>
      <c r="Q3549" s="963"/>
      <c r="R3549" s="1657">
        <f>R3546</f>
        <v>6336470</v>
      </c>
      <c r="S3549" s="1658"/>
      <c r="T3549" s="1659"/>
      <c r="U3549" s="1657">
        <f>U3546</f>
        <v>6125318.1799999997</v>
      </c>
      <c r="V3549" s="1658"/>
      <c r="W3549" s="1659"/>
      <c r="X3549" s="851">
        <f t="shared" si="260"/>
        <v>-3.332325727100427E-2</v>
      </c>
      <c r="Y3549" s="853"/>
      <c r="Z3549" s="851"/>
      <c r="AA3549" s="852"/>
      <c r="AB3549" s="852"/>
      <c r="AC3549" s="853"/>
      <c r="AD3549" s="854">
        <f>U3549+AA3549</f>
        <v>6125318.1799999997</v>
      </c>
      <c r="AE3549" s="855"/>
      <c r="AF3549" s="855"/>
      <c r="AG3549" s="856"/>
    </row>
    <row r="3550" spans="1:33" s="29" customFormat="1" ht="13.5" hidden="1" customHeight="1" x14ac:dyDescent="0.2">
      <c r="A3550" s="43"/>
      <c r="B3550" s="95"/>
      <c r="C3550" s="971"/>
      <c r="D3550" s="971"/>
      <c r="E3550" s="86"/>
      <c r="F3550" s="42"/>
      <c r="G3550" s="1566"/>
      <c r="H3550" s="1566"/>
      <c r="I3550" s="958" t="s">
        <v>660</v>
      </c>
      <c r="J3550" s="959"/>
      <c r="K3550" s="959"/>
      <c r="L3550" s="959"/>
      <c r="M3550" s="959"/>
      <c r="N3550" s="959"/>
      <c r="O3550" s="959"/>
      <c r="P3550" s="959"/>
      <c r="Q3550" s="960"/>
      <c r="R3550" s="1660">
        <f>SUM(R3549)</f>
        <v>6336470</v>
      </c>
      <c r="S3550" s="1661"/>
      <c r="T3550" s="1662"/>
      <c r="U3550" s="1660">
        <f>SUM(U3549)</f>
        <v>6125318.1799999997</v>
      </c>
      <c r="V3550" s="1661"/>
      <c r="W3550" s="1662"/>
      <c r="X3550" s="1547">
        <f t="shared" si="260"/>
        <v>-3.332325727100427E-2</v>
      </c>
      <c r="Y3550" s="975"/>
      <c r="Z3550" s="1547"/>
      <c r="AA3550" s="974"/>
      <c r="AB3550" s="974"/>
      <c r="AC3550" s="975"/>
      <c r="AD3550" s="860">
        <f>U3550+AA3550</f>
        <v>6125318.1799999997</v>
      </c>
      <c r="AE3550" s="861"/>
      <c r="AF3550" s="861"/>
      <c r="AG3550" s="862"/>
    </row>
    <row r="3551" spans="1:33" s="29" customFormat="1" ht="13.5" hidden="1" customHeight="1" x14ac:dyDescent="0.2">
      <c r="A3551" s="43"/>
      <c r="B3551" s="96"/>
      <c r="C3551" s="971"/>
      <c r="D3551" s="971"/>
      <c r="E3551" s="86"/>
      <c r="F3551" s="42"/>
      <c r="G3551" s="1566"/>
      <c r="H3551" s="1566"/>
      <c r="I3551" s="958"/>
      <c r="J3551" s="959"/>
      <c r="K3551" s="959"/>
      <c r="L3551" s="959"/>
      <c r="M3551" s="959"/>
      <c r="N3551" s="959"/>
      <c r="O3551" s="959"/>
      <c r="P3551" s="959"/>
      <c r="Q3551" s="960"/>
      <c r="R3551" s="958"/>
      <c r="S3551" s="959"/>
      <c r="T3551" s="960"/>
      <c r="U3551" s="854"/>
      <c r="V3551" s="855"/>
      <c r="W3551" s="856"/>
      <c r="X3551" s="854"/>
      <c r="Y3551" s="856"/>
      <c r="Z3551" s="851"/>
      <c r="AA3551" s="852"/>
      <c r="AB3551" s="852"/>
      <c r="AC3551" s="853"/>
      <c r="AD3551" s="860"/>
      <c r="AE3551" s="861"/>
      <c r="AF3551" s="861"/>
      <c r="AG3551" s="862"/>
    </row>
    <row r="3552" spans="1:33" s="29" customFormat="1" ht="13.5" hidden="1" customHeight="1" x14ac:dyDescent="0.2">
      <c r="A3552" s="43"/>
      <c r="B3552" s="90" t="s">
        <v>661</v>
      </c>
      <c r="C3552" s="1548"/>
      <c r="D3552" s="1548"/>
      <c r="E3552" s="91"/>
      <c r="F3552" s="79"/>
      <c r="G3552" s="1549"/>
      <c r="H3552" s="1549"/>
      <c r="I3552" s="1550" t="s">
        <v>662</v>
      </c>
      <c r="J3552" s="1551"/>
      <c r="K3552" s="1551"/>
      <c r="L3552" s="1551"/>
      <c r="M3552" s="1551"/>
      <c r="N3552" s="1551"/>
      <c r="O3552" s="1551"/>
      <c r="P3552" s="1551"/>
      <c r="Q3552" s="1552"/>
      <c r="R3552" s="1550"/>
      <c r="S3552" s="1551"/>
      <c r="T3552" s="1552"/>
      <c r="U3552" s="857"/>
      <c r="V3552" s="858"/>
      <c r="W3552" s="859"/>
      <c r="X3552" s="857"/>
      <c r="Y3552" s="859"/>
      <c r="Z3552" s="1575"/>
      <c r="AA3552" s="1576"/>
      <c r="AB3552" s="1576"/>
      <c r="AC3552" s="1577"/>
      <c r="AD3552" s="863"/>
      <c r="AE3552" s="864"/>
      <c r="AF3552" s="864"/>
      <c r="AG3552" s="865"/>
    </row>
    <row r="3553" spans="1:33" s="29" customFormat="1" ht="13.5" hidden="1" customHeight="1" x14ac:dyDescent="0.2">
      <c r="A3553" s="43"/>
      <c r="B3553" s="92"/>
      <c r="C3553" s="1565" t="s">
        <v>624</v>
      </c>
      <c r="D3553" s="1565"/>
      <c r="E3553" s="86"/>
      <c r="F3553" s="105"/>
      <c r="G3553" s="1566"/>
      <c r="H3553" s="1566"/>
      <c r="I3553" s="958" t="s">
        <v>625</v>
      </c>
      <c r="J3553" s="959"/>
      <c r="K3553" s="959"/>
      <c r="L3553" s="959"/>
      <c r="M3553" s="959"/>
      <c r="N3553" s="959"/>
      <c r="O3553" s="959"/>
      <c r="P3553" s="959"/>
      <c r="Q3553" s="960"/>
      <c r="R3553" s="958"/>
      <c r="S3553" s="959"/>
      <c r="T3553" s="960"/>
      <c r="U3553" s="854"/>
      <c r="V3553" s="855"/>
      <c r="W3553" s="856"/>
      <c r="X3553" s="854"/>
      <c r="Y3553" s="856"/>
      <c r="Z3553" s="851"/>
      <c r="AA3553" s="852"/>
      <c r="AB3553" s="852"/>
      <c r="AC3553" s="853"/>
      <c r="AD3553" s="860"/>
      <c r="AE3553" s="861"/>
      <c r="AF3553" s="861"/>
      <c r="AG3553" s="862"/>
    </row>
    <row r="3554" spans="1:33" s="29" customFormat="1" ht="13.5" hidden="1" customHeight="1" x14ac:dyDescent="0.2">
      <c r="A3554" s="43"/>
      <c r="B3554" s="93"/>
      <c r="C3554" s="971"/>
      <c r="D3554" s="971"/>
      <c r="E3554" s="53"/>
      <c r="F3554" s="42"/>
      <c r="G3554" s="972">
        <v>411</v>
      </c>
      <c r="H3554" s="972"/>
      <c r="I3554" s="961" t="s">
        <v>108</v>
      </c>
      <c r="J3554" s="962"/>
      <c r="K3554" s="962"/>
      <c r="L3554" s="962"/>
      <c r="M3554" s="962"/>
      <c r="N3554" s="962"/>
      <c r="O3554" s="962"/>
      <c r="P3554" s="962"/>
      <c r="Q3554" s="963"/>
      <c r="R3554" s="1657">
        <v>1150643</v>
      </c>
      <c r="S3554" s="1658"/>
      <c r="T3554" s="1659"/>
      <c r="U3554" s="1657">
        <v>1150545.24</v>
      </c>
      <c r="V3554" s="1658"/>
      <c r="W3554" s="1659"/>
      <c r="X3554" s="851">
        <f t="shared" si="260"/>
        <v>-8.4961191264332214E-5</v>
      </c>
      <c r="Y3554" s="853"/>
      <c r="Z3554" s="851"/>
      <c r="AA3554" s="852"/>
      <c r="AB3554" s="852"/>
      <c r="AC3554" s="853"/>
      <c r="AD3554" s="854">
        <f t="shared" ref="AD3554:AD3566" si="265">U3554+AA3554</f>
        <v>1150545.24</v>
      </c>
      <c r="AE3554" s="855"/>
      <c r="AF3554" s="855"/>
      <c r="AG3554" s="856"/>
    </row>
    <row r="3555" spans="1:33" s="29" customFormat="1" ht="13.5" hidden="1" customHeight="1" x14ac:dyDescent="0.2">
      <c r="A3555" s="43"/>
      <c r="B3555" s="93"/>
      <c r="C3555" s="971"/>
      <c r="D3555" s="971"/>
      <c r="E3555" s="53"/>
      <c r="F3555" s="42"/>
      <c r="G3555" s="972">
        <v>412</v>
      </c>
      <c r="H3555" s="972"/>
      <c r="I3555" s="982" t="s">
        <v>109</v>
      </c>
      <c r="J3555" s="983"/>
      <c r="K3555" s="983"/>
      <c r="L3555" s="983"/>
      <c r="M3555" s="983"/>
      <c r="N3555" s="983"/>
      <c r="O3555" s="983"/>
      <c r="P3555" s="983"/>
      <c r="Q3555" s="984"/>
      <c r="R3555" s="1657">
        <v>174315</v>
      </c>
      <c r="S3555" s="1658"/>
      <c r="T3555" s="1659"/>
      <c r="U3555" s="1657">
        <v>174307.56</v>
      </c>
      <c r="V3555" s="1658"/>
      <c r="W3555" s="1659"/>
      <c r="X3555" s="851">
        <f t="shared" si="260"/>
        <v>-4.2681352723561439E-5</v>
      </c>
      <c r="Y3555" s="853"/>
      <c r="Z3555" s="851"/>
      <c r="AA3555" s="852"/>
      <c r="AB3555" s="852"/>
      <c r="AC3555" s="853"/>
      <c r="AD3555" s="854">
        <f t="shared" si="265"/>
        <v>174307.56</v>
      </c>
      <c r="AE3555" s="855"/>
      <c r="AF3555" s="855"/>
      <c r="AG3555" s="856"/>
    </row>
    <row r="3556" spans="1:33" s="29" customFormat="1" ht="13.5" hidden="1" customHeight="1" x14ac:dyDescent="0.2">
      <c r="A3556" s="43"/>
      <c r="B3556" s="93"/>
      <c r="C3556" s="971"/>
      <c r="D3556" s="971"/>
      <c r="E3556" s="53"/>
      <c r="F3556" s="42"/>
      <c r="G3556" s="972">
        <v>413</v>
      </c>
      <c r="H3556" s="972"/>
      <c r="I3556" s="961" t="s">
        <v>110</v>
      </c>
      <c r="J3556" s="962"/>
      <c r="K3556" s="962"/>
      <c r="L3556" s="962"/>
      <c r="M3556" s="962"/>
      <c r="N3556" s="962"/>
      <c r="O3556" s="962"/>
      <c r="P3556" s="962"/>
      <c r="Q3556" s="963"/>
      <c r="R3556" s="1657">
        <v>15000</v>
      </c>
      <c r="S3556" s="1658"/>
      <c r="T3556" s="1659"/>
      <c r="U3556" s="1657">
        <v>7038</v>
      </c>
      <c r="V3556" s="1658"/>
      <c r="W3556" s="1659"/>
      <c r="X3556" s="851">
        <f t="shared" si="260"/>
        <v>-0.53079999999999994</v>
      </c>
      <c r="Y3556" s="853"/>
      <c r="Z3556" s="851"/>
      <c r="AA3556" s="852"/>
      <c r="AB3556" s="852"/>
      <c r="AC3556" s="853"/>
      <c r="AD3556" s="854">
        <f t="shared" si="265"/>
        <v>7038</v>
      </c>
      <c r="AE3556" s="855"/>
      <c r="AF3556" s="855"/>
      <c r="AG3556" s="856"/>
    </row>
    <row r="3557" spans="1:33" s="29" customFormat="1" ht="13.5" hidden="1" customHeight="1" x14ac:dyDescent="0.2">
      <c r="A3557" s="43"/>
      <c r="B3557" s="93"/>
      <c r="C3557" s="971"/>
      <c r="D3557" s="971"/>
      <c r="E3557" s="53"/>
      <c r="F3557" s="42"/>
      <c r="G3557" s="972">
        <v>414</v>
      </c>
      <c r="H3557" s="972"/>
      <c r="I3557" s="961" t="s">
        <v>111</v>
      </c>
      <c r="J3557" s="962"/>
      <c r="K3557" s="962"/>
      <c r="L3557" s="962"/>
      <c r="M3557" s="962"/>
      <c r="N3557" s="962"/>
      <c r="O3557" s="962"/>
      <c r="P3557" s="962"/>
      <c r="Q3557" s="963"/>
      <c r="R3557" s="1657">
        <v>20000</v>
      </c>
      <c r="S3557" s="1658"/>
      <c r="T3557" s="1659"/>
      <c r="U3557" s="1657">
        <v>20000</v>
      </c>
      <c r="V3557" s="1658"/>
      <c r="W3557" s="1659"/>
      <c r="X3557" s="851">
        <f t="shared" si="260"/>
        <v>0</v>
      </c>
      <c r="Y3557" s="853"/>
      <c r="Z3557" s="851"/>
      <c r="AA3557" s="852"/>
      <c r="AB3557" s="852"/>
      <c r="AC3557" s="853"/>
      <c r="AD3557" s="854">
        <f t="shared" si="265"/>
        <v>20000</v>
      </c>
      <c r="AE3557" s="855"/>
      <c r="AF3557" s="855"/>
      <c r="AG3557" s="856"/>
    </row>
    <row r="3558" spans="1:33" s="29" customFormat="1" ht="13.5" hidden="1" customHeight="1" x14ac:dyDescent="0.2">
      <c r="A3558" s="43"/>
      <c r="B3558" s="93"/>
      <c r="C3558" s="971"/>
      <c r="D3558" s="971"/>
      <c r="E3558" s="53"/>
      <c r="F3558" s="42"/>
      <c r="G3558" s="972">
        <v>421</v>
      </c>
      <c r="H3558" s="972"/>
      <c r="I3558" s="961" t="s">
        <v>115</v>
      </c>
      <c r="J3558" s="962"/>
      <c r="K3558" s="962"/>
      <c r="L3558" s="962"/>
      <c r="M3558" s="962"/>
      <c r="N3558" s="962"/>
      <c r="O3558" s="962"/>
      <c r="P3558" s="962"/>
      <c r="Q3558" s="963"/>
      <c r="R3558" s="1657">
        <v>978000</v>
      </c>
      <c r="S3558" s="1658"/>
      <c r="T3558" s="1659"/>
      <c r="U3558" s="1657">
        <v>730826.58</v>
      </c>
      <c r="V3558" s="1658"/>
      <c r="W3558" s="1659"/>
      <c r="X3558" s="851">
        <f t="shared" si="260"/>
        <v>-0.25273355828220867</v>
      </c>
      <c r="Y3558" s="853"/>
      <c r="Z3558" s="851"/>
      <c r="AA3558" s="852"/>
      <c r="AB3558" s="852"/>
      <c r="AC3558" s="853"/>
      <c r="AD3558" s="854">
        <f t="shared" si="265"/>
        <v>730826.58</v>
      </c>
      <c r="AE3558" s="855"/>
      <c r="AF3558" s="855"/>
      <c r="AG3558" s="856"/>
    </row>
    <row r="3559" spans="1:33" s="29" customFormat="1" ht="13.5" hidden="1" customHeight="1" x14ac:dyDescent="0.2">
      <c r="A3559" s="43"/>
      <c r="B3559" s="93"/>
      <c r="C3559" s="971"/>
      <c r="D3559" s="971"/>
      <c r="E3559" s="53"/>
      <c r="F3559" s="42"/>
      <c r="G3559" s="972">
        <v>422</v>
      </c>
      <c r="H3559" s="972"/>
      <c r="I3559" s="961" t="s">
        <v>116</v>
      </c>
      <c r="J3559" s="962"/>
      <c r="K3559" s="962"/>
      <c r="L3559" s="962"/>
      <c r="M3559" s="962"/>
      <c r="N3559" s="962"/>
      <c r="O3559" s="962"/>
      <c r="P3559" s="962"/>
      <c r="Q3559" s="963"/>
      <c r="R3559" s="1657">
        <v>200000</v>
      </c>
      <c r="S3559" s="1658"/>
      <c r="T3559" s="1659"/>
      <c r="U3559" s="1657">
        <v>112500.05</v>
      </c>
      <c r="V3559" s="1658"/>
      <c r="W3559" s="1659"/>
      <c r="X3559" s="851">
        <f t="shared" si="260"/>
        <v>-0.43749974999999997</v>
      </c>
      <c r="Y3559" s="853"/>
      <c r="Z3559" s="851"/>
      <c r="AA3559" s="852"/>
      <c r="AB3559" s="852"/>
      <c r="AC3559" s="853"/>
      <c r="AD3559" s="854">
        <f t="shared" si="265"/>
        <v>112500.05</v>
      </c>
      <c r="AE3559" s="855"/>
      <c r="AF3559" s="855"/>
      <c r="AG3559" s="856"/>
    </row>
    <row r="3560" spans="1:33" s="29" customFormat="1" ht="13.5" hidden="1" customHeight="1" x14ac:dyDescent="0.2">
      <c r="A3560" s="43"/>
      <c r="B3560" s="93"/>
      <c r="C3560" s="971"/>
      <c r="D3560" s="971"/>
      <c r="E3560" s="53"/>
      <c r="F3560" s="42"/>
      <c r="G3560" s="972">
        <v>423</v>
      </c>
      <c r="H3560" s="972"/>
      <c r="I3560" s="961" t="s">
        <v>117</v>
      </c>
      <c r="J3560" s="962"/>
      <c r="K3560" s="962"/>
      <c r="L3560" s="962"/>
      <c r="M3560" s="962"/>
      <c r="N3560" s="962"/>
      <c r="O3560" s="962"/>
      <c r="P3560" s="962"/>
      <c r="Q3560" s="963"/>
      <c r="R3560" s="1657">
        <v>3870000</v>
      </c>
      <c r="S3560" s="1658"/>
      <c r="T3560" s="1659"/>
      <c r="U3560" s="1657">
        <v>3394693.41</v>
      </c>
      <c r="V3560" s="1658"/>
      <c r="W3560" s="1659"/>
      <c r="X3560" s="851">
        <f t="shared" si="260"/>
        <v>-0.12281824031007749</v>
      </c>
      <c r="Y3560" s="853"/>
      <c r="Z3560" s="851"/>
      <c r="AA3560" s="852"/>
      <c r="AB3560" s="852"/>
      <c r="AC3560" s="853"/>
      <c r="AD3560" s="854">
        <f t="shared" si="265"/>
        <v>3394693.41</v>
      </c>
      <c r="AE3560" s="855"/>
      <c r="AF3560" s="855"/>
      <c r="AG3560" s="856"/>
    </row>
    <row r="3561" spans="1:33" s="29" customFormat="1" ht="13.5" hidden="1" customHeight="1" x14ac:dyDescent="0.2">
      <c r="A3561" s="43"/>
      <c r="B3561" s="93"/>
      <c r="C3561" s="971"/>
      <c r="D3561" s="971"/>
      <c r="E3561" s="53"/>
      <c r="F3561" s="42"/>
      <c r="G3561" s="972">
        <v>424</v>
      </c>
      <c r="H3561" s="972"/>
      <c r="I3561" s="961" t="s">
        <v>118</v>
      </c>
      <c r="J3561" s="962"/>
      <c r="K3561" s="962"/>
      <c r="L3561" s="962"/>
      <c r="M3561" s="962"/>
      <c r="N3561" s="962"/>
      <c r="O3561" s="962"/>
      <c r="P3561" s="962"/>
      <c r="Q3561" s="963"/>
      <c r="R3561" s="1657">
        <v>450000</v>
      </c>
      <c r="S3561" s="1658"/>
      <c r="T3561" s="1659"/>
      <c r="U3561" s="1657">
        <v>159960</v>
      </c>
      <c r="V3561" s="1658"/>
      <c r="W3561" s="1659"/>
      <c r="X3561" s="851">
        <f t="shared" si="260"/>
        <v>-0.6445333333333334</v>
      </c>
      <c r="Y3561" s="853"/>
      <c r="Z3561" s="851"/>
      <c r="AA3561" s="852"/>
      <c r="AB3561" s="852"/>
      <c r="AC3561" s="853"/>
      <c r="AD3561" s="854">
        <f t="shared" si="265"/>
        <v>159960</v>
      </c>
      <c r="AE3561" s="855"/>
      <c r="AF3561" s="855"/>
      <c r="AG3561" s="856"/>
    </row>
    <row r="3562" spans="1:33" s="29" customFormat="1" ht="13.5" hidden="1" customHeight="1" x14ac:dyDescent="0.2">
      <c r="A3562" s="43"/>
      <c r="B3562" s="93"/>
      <c r="C3562" s="971"/>
      <c r="D3562" s="971"/>
      <c r="E3562" s="53"/>
      <c r="F3562" s="42"/>
      <c r="G3562" s="972">
        <v>425</v>
      </c>
      <c r="H3562" s="972"/>
      <c r="I3562" s="961" t="s">
        <v>119</v>
      </c>
      <c r="J3562" s="962"/>
      <c r="K3562" s="962"/>
      <c r="L3562" s="962"/>
      <c r="M3562" s="962"/>
      <c r="N3562" s="962"/>
      <c r="O3562" s="962"/>
      <c r="P3562" s="962"/>
      <c r="Q3562" s="963"/>
      <c r="R3562" s="1657">
        <v>4800000</v>
      </c>
      <c r="S3562" s="1658"/>
      <c r="T3562" s="1659"/>
      <c r="U3562" s="1657">
        <v>4467085.9000000004</v>
      </c>
      <c r="V3562" s="1658"/>
      <c r="W3562" s="1659"/>
      <c r="X3562" s="851">
        <f t="shared" si="260"/>
        <v>-6.9357104166666628E-2</v>
      </c>
      <c r="Y3562" s="853"/>
      <c r="Z3562" s="851"/>
      <c r="AA3562" s="852"/>
      <c r="AB3562" s="852"/>
      <c r="AC3562" s="853"/>
      <c r="AD3562" s="854">
        <f t="shared" si="265"/>
        <v>4467085.9000000004</v>
      </c>
      <c r="AE3562" s="855"/>
      <c r="AF3562" s="855"/>
      <c r="AG3562" s="856"/>
    </row>
    <row r="3563" spans="1:33" s="29" customFormat="1" ht="13.5" hidden="1" customHeight="1" x14ac:dyDescent="0.2">
      <c r="A3563" s="104"/>
      <c r="B3563" s="93"/>
      <c r="C3563" s="971"/>
      <c r="D3563" s="971"/>
      <c r="E3563" s="53"/>
      <c r="F3563" s="42"/>
      <c r="G3563" s="972">
        <v>426</v>
      </c>
      <c r="H3563" s="972"/>
      <c r="I3563" s="961" t="s">
        <v>120</v>
      </c>
      <c r="J3563" s="962"/>
      <c r="K3563" s="962"/>
      <c r="L3563" s="962"/>
      <c r="M3563" s="962"/>
      <c r="N3563" s="962"/>
      <c r="O3563" s="962"/>
      <c r="P3563" s="962"/>
      <c r="Q3563" s="963"/>
      <c r="R3563" s="1657">
        <v>2210000</v>
      </c>
      <c r="S3563" s="1658"/>
      <c r="T3563" s="1659"/>
      <c r="U3563" s="1657">
        <v>1846395.53</v>
      </c>
      <c r="V3563" s="1658"/>
      <c r="W3563" s="1659"/>
      <c r="X3563" s="851">
        <f t="shared" si="260"/>
        <v>-0.16452690950226245</v>
      </c>
      <c r="Y3563" s="853"/>
      <c r="Z3563" s="851"/>
      <c r="AA3563" s="852"/>
      <c r="AB3563" s="852"/>
      <c r="AC3563" s="853"/>
      <c r="AD3563" s="854">
        <f t="shared" si="265"/>
        <v>1846395.53</v>
      </c>
      <c r="AE3563" s="855"/>
      <c r="AF3563" s="855"/>
      <c r="AG3563" s="856"/>
    </row>
    <row r="3564" spans="1:33" s="29" customFormat="1" ht="13.5" hidden="1" customHeight="1" x14ac:dyDescent="0.2">
      <c r="A3564" s="104"/>
      <c r="B3564" s="93"/>
      <c r="C3564" s="971"/>
      <c r="D3564" s="971"/>
      <c r="E3564" s="53"/>
      <c r="F3564" s="42"/>
      <c r="G3564" s="972">
        <v>481</v>
      </c>
      <c r="H3564" s="972"/>
      <c r="I3564" s="961" t="s">
        <v>130</v>
      </c>
      <c r="J3564" s="962"/>
      <c r="K3564" s="962"/>
      <c r="L3564" s="962"/>
      <c r="M3564" s="962"/>
      <c r="N3564" s="962"/>
      <c r="O3564" s="962"/>
      <c r="P3564" s="962"/>
      <c r="Q3564" s="963"/>
      <c r="R3564" s="1657">
        <v>0</v>
      </c>
      <c r="S3564" s="1658"/>
      <c r="T3564" s="1659"/>
      <c r="U3564" s="1657">
        <v>0</v>
      </c>
      <c r="V3564" s="1658"/>
      <c r="W3564" s="1659"/>
      <c r="X3564" s="851">
        <v>0</v>
      </c>
      <c r="Y3564" s="853"/>
      <c r="Z3564" s="851"/>
      <c r="AA3564" s="852"/>
      <c r="AB3564" s="852"/>
      <c r="AC3564" s="853"/>
      <c r="AD3564" s="854">
        <f t="shared" si="265"/>
        <v>0</v>
      </c>
      <c r="AE3564" s="855"/>
      <c r="AF3564" s="855"/>
      <c r="AG3564" s="856"/>
    </row>
    <row r="3565" spans="1:33" s="29" customFormat="1" ht="13.5" hidden="1" customHeight="1" x14ac:dyDescent="0.2">
      <c r="A3565" s="104"/>
      <c r="B3565" s="93"/>
      <c r="C3565" s="971"/>
      <c r="D3565" s="971"/>
      <c r="E3565" s="53"/>
      <c r="F3565" s="42"/>
      <c r="G3565" s="972">
        <v>482</v>
      </c>
      <c r="H3565" s="972"/>
      <c r="I3565" s="961" t="s">
        <v>131</v>
      </c>
      <c r="J3565" s="962"/>
      <c r="K3565" s="962"/>
      <c r="L3565" s="962"/>
      <c r="M3565" s="962"/>
      <c r="N3565" s="962"/>
      <c r="O3565" s="962"/>
      <c r="P3565" s="962"/>
      <c r="Q3565" s="963"/>
      <c r="R3565" s="1657">
        <v>15000</v>
      </c>
      <c r="S3565" s="1658"/>
      <c r="T3565" s="1659"/>
      <c r="U3565" s="1657">
        <v>8172</v>
      </c>
      <c r="V3565" s="1658"/>
      <c r="W3565" s="1659"/>
      <c r="X3565" s="851">
        <f t="shared" si="260"/>
        <v>-0.45520000000000005</v>
      </c>
      <c r="Y3565" s="853"/>
      <c r="Z3565" s="851"/>
      <c r="AA3565" s="852"/>
      <c r="AB3565" s="852"/>
      <c r="AC3565" s="853"/>
      <c r="AD3565" s="854">
        <f t="shared" si="265"/>
        <v>8172</v>
      </c>
      <c r="AE3565" s="855"/>
      <c r="AF3565" s="855"/>
      <c r="AG3565" s="856"/>
    </row>
    <row r="3566" spans="1:33" s="29" customFormat="1" ht="13.5" hidden="1" customHeight="1" x14ac:dyDescent="0.2">
      <c r="A3566" s="104"/>
      <c r="B3566" s="93"/>
      <c r="C3566" s="971"/>
      <c r="D3566" s="971"/>
      <c r="E3566" s="53"/>
      <c r="F3566" s="42"/>
      <c r="G3566" s="972">
        <v>512</v>
      </c>
      <c r="H3566" s="972"/>
      <c r="I3566" s="961" t="s">
        <v>139</v>
      </c>
      <c r="J3566" s="962"/>
      <c r="K3566" s="962"/>
      <c r="L3566" s="962"/>
      <c r="M3566" s="962"/>
      <c r="N3566" s="962"/>
      <c r="O3566" s="962"/>
      <c r="P3566" s="962"/>
      <c r="Q3566" s="963"/>
      <c r="R3566" s="1657">
        <v>82000</v>
      </c>
      <c r="S3566" s="1658"/>
      <c r="T3566" s="1659"/>
      <c r="U3566" s="1657">
        <v>81750</v>
      </c>
      <c r="V3566" s="1658"/>
      <c r="W3566" s="1659"/>
      <c r="X3566" s="851">
        <f t="shared" si="260"/>
        <v>-3.0487804878048808E-3</v>
      </c>
      <c r="Y3566" s="853"/>
      <c r="Z3566" s="851"/>
      <c r="AA3566" s="852"/>
      <c r="AB3566" s="852"/>
      <c r="AC3566" s="853"/>
      <c r="AD3566" s="854">
        <f t="shared" si="265"/>
        <v>81750</v>
      </c>
      <c r="AE3566" s="855"/>
      <c r="AF3566" s="855"/>
      <c r="AG3566" s="856"/>
    </row>
    <row r="3567" spans="1:33" s="29" customFormat="1" ht="13.5" hidden="1" customHeight="1" x14ac:dyDescent="0.2">
      <c r="A3567" s="104"/>
      <c r="B3567" s="93"/>
      <c r="C3567" s="971"/>
      <c r="D3567" s="971"/>
      <c r="E3567" s="53"/>
      <c r="F3567" s="42"/>
      <c r="G3567" s="1574"/>
      <c r="H3567" s="1574"/>
      <c r="I3567" s="982" t="s">
        <v>663</v>
      </c>
      <c r="J3567" s="983"/>
      <c r="K3567" s="983"/>
      <c r="L3567" s="983"/>
      <c r="M3567" s="983"/>
      <c r="N3567" s="983"/>
      <c r="O3567" s="983"/>
      <c r="P3567" s="983"/>
      <c r="Q3567" s="984"/>
      <c r="R3567" s="1657"/>
      <c r="S3567" s="1658"/>
      <c r="T3567" s="1659"/>
      <c r="U3567" s="1657"/>
      <c r="V3567" s="1658"/>
      <c r="W3567" s="1659"/>
      <c r="X3567" s="854"/>
      <c r="Y3567" s="856"/>
      <c r="Z3567" s="851"/>
      <c r="AA3567" s="852"/>
      <c r="AB3567" s="852"/>
      <c r="AC3567" s="853"/>
      <c r="AD3567" s="854"/>
      <c r="AE3567" s="855"/>
      <c r="AF3567" s="855"/>
      <c r="AG3567" s="856"/>
    </row>
    <row r="3568" spans="1:33" s="29" customFormat="1" ht="13.5" hidden="1" customHeight="1" x14ac:dyDescent="0.2">
      <c r="A3568" s="104"/>
      <c r="B3568" s="93"/>
      <c r="C3568" s="971"/>
      <c r="D3568" s="971"/>
      <c r="E3568" s="53"/>
      <c r="F3568" s="42"/>
      <c r="G3568" s="981" t="s">
        <v>313</v>
      </c>
      <c r="H3568" s="981"/>
      <c r="I3568" s="961" t="s">
        <v>314</v>
      </c>
      <c r="J3568" s="962"/>
      <c r="K3568" s="962"/>
      <c r="L3568" s="962"/>
      <c r="M3568" s="962"/>
      <c r="N3568" s="962"/>
      <c r="O3568" s="962"/>
      <c r="P3568" s="962"/>
      <c r="Q3568" s="963"/>
      <c r="R3568" s="1657">
        <f>SUM(R3554:R3567)</f>
        <v>13964958</v>
      </c>
      <c r="S3568" s="1658"/>
      <c r="T3568" s="1659"/>
      <c r="U3568" s="1657">
        <f>SUM(U3554:U3567)</f>
        <v>12153274.27</v>
      </c>
      <c r="V3568" s="1658"/>
      <c r="W3568" s="1659"/>
      <c r="X3568" s="851">
        <f t="shared" si="260"/>
        <v>-0.12973069664799564</v>
      </c>
      <c r="Y3568" s="853"/>
      <c r="Z3568" s="851"/>
      <c r="AA3568" s="852"/>
      <c r="AB3568" s="852"/>
      <c r="AC3568" s="853"/>
      <c r="AD3568" s="854">
        <f>U3568+AA3568</f>
        <v>12153274.27</v>
      </c>
      <c r="AE3568" s="855"/>
      <c r="AF3568" s="855"/>
      <c r="AG3568" s="856"/>
    </row>
    <row r="3569" spans="1:1004" s="29" customFormat="1" ht="13.5" hidden="1" customHeight="1" x14ac:dyDescent="0.2">
      <c r="A3569" s="104"/>
      <c r="B3569" s="104"/>
      <c r="C3569" s="1531"/>
      <c r="D3569" s="1532"/>
      <c r="E3569" s="53"/>
      <c r="F3569" s="42"/>
      <c r="G3569" s="1533" t="s">
        <v>709</v>
      </c>
      <c r="H3569" s="1534"/>
      <c r="I3569" s="961" t="s">
        <v>710</v>
      </c>
      <c r="J3569" s="962"/>
      <c r="K3569" s="962"/>
      <c r="L3569" s="962"/>
      <c r="M3569" s="962"/>
      <c r="N3569" s="962"/>
      <c r="O3569" s="962"/>
      <c r="P3569" s="962"/>
      <c r="Q3569" s="962"/>
      <c r="R3569" s="1657"/>
      <c r="S3569" s="1658"/>
      <c r="T3569" s="1658"/>
      <c r="U3569" s="1657"/>
      <c r="V3569" s="1658"/>
      <c r="W3569" s="1658"/>
      <c r="X3569" s="856"/>
      <c r="Y3569" s="856"/>
      <c r="Z3569" s="854">
        <f>SUM(AA3562:AA3568)</f>
        <v>0</v>
      </c>
      <c r="AA3569" s="855"/>
      <c r="AB3569" s="855"/>
      <c r="AC3569" s="855"/>
      <c r="AD3569" s="855">
        <f>U3569+Z3569</f>
        <v>0</v>
      </c>
      <c r="AE3569" s="855"/>
      <c r="AF3569" s="855"/>
      <c r="AG3569" s="855"/>
    </row>
    <row r="3570" spans="1:1004" s="29" customFormat="1" ht="13.5" hidden="1" customHeight="1" x14ac:dyDescent="0.2">
      <c r="A3570" s="104"/>
      <c r="B3570" s="93"/>
      <c r="C3570" s="971"/>
      <c r="D3570" s="971"/>
      <c r="E3570" s="53"/>
      <c r="F3570" s="42"/>
      <c r="G3570" s="972"/>
      <c r="H3570" s="972"/>
      <c r="I3570" s="961" t="s">
        <v>708</v>
      </c>
      <c r="J3570" s="962"/>
      <c r="K3570" s="962"/>
      <c r="L3570" s="962"/>
      <c r="M3570" s="962"/>
      <c r="N3570" s="962"/>
      <c r="O3570" s="962"/>
      <c r="P3570" s="962"/>
      <c r="Q3570" s="963"/>
      <c r="R3570" s="1660">
        <f>SUM(R3568)</f>
        <v>13964958</v>
      </c>
      <c r="S3570" s="1661"/>
      <c r="T3570" s="1662"/>
      <c r="U3570" s="1660">
        <f>SUM(U3568)</f>
        <v>12153274.27</v>
      </c>
      <c r="V3570" s="1661"/>
      <c r="W3570" s="1662"/>
      <c r="X3570" s="1547">
        <f t="shared" si="260"/>
        <v>-0.12973069664799564</v>
      </c>
      <c r="Y3570" s="975"/>
      <c r="Z3570" s="860">
        <f>SUM(Z3569)</f>
        <v>0</v>
      </c>
      <c r="AA3570" s="861"/>
      <c r="AB3570" s="861"/>
      <c r="AC3570" s="862"/>
      <c r="AD3570" s="860">
        <f>U3570+Z3570</f>
        <v>12153274.27</v>
      </c>
      <c r="AE3570" s="861"/>
      <c r="AF3570" s="861"/>
      <c r="AG3570" s="862"/>
    </row>
    <row r="3571" spans="1:1004" s="28" customFormat="1" ht="13.5" hidden="1" customHeight="1" x14ac:dyDescent="0.2">
      <c r="A3571" s="104"/>
      <c r="B3571" s="93"/>
      <c r="C3571" s="971"/>
      <c r="D3571" s="971"/>
      <c r="E3571" s="53"/>
      <c r="F3571" s="42"/>
      <c r="G3571" s="1574"/>
      <c r="H3571" s="1574"/>
      <c r="I3571" s="982" t="s">
        <v>664</v>
      </c>
      <c r="J3571" s="983"/>
      <c r="K3571" s="983"/>
      <c r="L3571" s="983"/>
      <c r="M3571" s="983"/>
      <c r="N3571" s="983"/>
      <c r="O3571" s="983"/>
      <c r="P3571" s="983"/>
      <c r="Q3571" s="984"/>
      <c r="R3571" s="1660"/>
      <c r="S3571" s="1661"/>
      <c r="T3571" s="1662"/>
      <c r="U3571" s="1660"/>
      <c r="V3571" s="1661"/>
      <c r="W3571" s="1662"/>
      <c r="X3571" s="860"/>
      <c r="Y3571" s="862"/>
      <c r="Z3571" s="851"/>
      <c r="AA3571" s="852"/>
      <c r="AB3571" s="852"/>
      <c r="AC3571" s="853"/>
      <c r="AD3571" s="860"/>
      <c r="AE3571" s="861"/>
      <c r="AF3571" s="861"/>
      <c r="AG3571" s="862"/>
    </row>
    <row r="3572" spans="1:1004" s="28" customFormat="1" ht="13.5" hidden="1" customHeight="1" x14ac:dyDescent="0.2">
      <c r="A3572" s="104"/>
      <c r="B3572" s="93"/>
      <c r="C3572" s="971"/>
      <c r="D3572" s="971"/>
      <c r="E3572" s="53"/>
      <c r="F3572" s="42"/>
      <c r="G3572" s="981" t="s">
        <v>313</v>
      </c>
      <c r="H3572" s="981"/>
      <c r="I3572" s="961" t="s">
        <v>314</v>
      </c>
      <c r="J3572" s="962"/>
      <c r="K3572" s="962"/>
      <c r="L3572" s="962"/>
      <c r="M3572" s="962"/>
      <c r="N3572" s="962"/>
      <c r="O3572" s="962"/>
      <c r="P3572" s="962"/>
      <c r="Q3572" s="963"/>
      <c r="R3572" s="1657">
        <f>+R3568</f>
        <v>13964958</v>
      </c>
      <c r="S3572" s="1658"/>
      <c r="T3572" s="1659"/>
      <c r="U3572" s="1657">
        <f>+U3568</f>
        <v>12153274.27</v>
      </c>
      <c r="V3572" s="1658"/>
      <c r="W3572" s="1659"/>
      <c r="X3572" s="851">
        <f t="shared" ref="X3572:X3574" si="266">(U3572/R3572)-1</f>
        <v>-0.12973069664799564</v>
      </c>
      <c r="Y3572" s="853"/>
      <c r="Z3572" s="851"/>
      <c r="AA3572" s="852"/>
      <c r="AB3572" s="852"/>
      <c r="AC3572" s="853"/>
      <c r="AD3572" s="854">
        <f>U3572+AA3572</f>
        <v>12153274.27</v>
      </c>
      <c r="AE3572" s="855"/>
      <c r="AF3572" s="855"/>
      <c r="AG3572" s="856"/>
    </row>
    <row r="3573" spans="1:1004" s="28" customFormat="1" ht="13.5" hidden="1" customHeight="1" x14ac:dyDescent="0.2">
      <c r="A3573" s="104"/>
      <c r="B3573" s="104"/>
      <c r="C3573" s="1531"/>
      <c r="D3573" s="1532"/>
      <c r="E3573" s="53"/>
      <c r="F3573" s="42"/>
      <c r="G3573" s="1533" t="s">
        <v>709</v>
      </c>
      <c r="H3573" s="1534"/>
      <c r="I3573" s="961" t="s">
        <v>710</v>
      </c>
      <c r="J3573" s="962"/>
      <c r="K3573" s="962"/>
      <c r="L3573" s="962"/>
      <c r="M3573" s="962"/>
      <c r="N3573" s="962"/>
      <c r="O3573" s="962"/>
      <c r="P3573" s="962"/>
      <c r="Q3573" s="962"/>
      <c r="R3573" s="1657"/>
      <c r="S3573" s="1658"/>
      <c r="T3573" s="1658"/>
      <c r="U3573" s="1657"/>
      <c r="V3573" s="1658"/>
      <c r="W3573" s="1658"/>
      <c r="X3573" s="856"/>
      <c r="Y3573" s="856"/>
      <c r="Z3573" s="854">
        <f>Z3569</f>
        <v>0</v>
      </c>
      <c r="AA3573" s="855"/>
      <c r="AB3573" s="855"/>
      <c r="AC3573" s="855"/>
      <c r="AD3573" s="855">
        <f>U3573+Z3573</f>
        <v>0</v>
      </c>
      <c r="AE3573" s="855"/>
      <c r="AF3573" s="855"/>
      <c r="AG3573" s="855"/>
    </row>
    <row r="3574" spans="1:1004" s="28" customFormat="1" ht="13.5" hidden="1" customHeight="1" x14ac:dyDescent="0.2">
      <c r="A3574" s="113"/>
      <c r="B3574" s="113"/>
      <c r="C3574" s="1535"/>
      <c r="D3574" s="1535"/>
      <c r="E3574" s="97"/>
      <c r="F3574" s="98"/>
      <c r="G3574" s="1536"/>
      <c r="H3574" s="1536"/>
      <c r="I3574" s="1537" t="s">
        <v>665</v>
      </c>
      <c r="J3574" s="1538"/>
      <c r="K3574" s="1538"/>
      <c r="L3574" s="1538"/>
      <c r="M3574" s="1538"/>
      <c r="N3574" s="1538"/>
      <c r="O3574" s="1538"/>
      <c r="P3574" s="1538"/>
      <c r="Q3574" s="1539"/>
      <c r="R3574" s="1681">
        <f>SUM(R3572:T3573)</f>
        <v>13964958</v>
      </c>
      <c r="S3574" s="1682"/>
      <c r="T3574" s="1683"/>
      <c r="U3574" s="1681">
        <f>SUM(U3572:W3573)</f>
        <v>12153274.27</v>
      </c>
      <c r="V3574" s="1682"/>
      <c r="W3574" s="1683"/>
      <c r="X3574" s="1540">
        <f t="shared" si="266"/>
        <v>-0.12973069664799564</v>
      </c>
      <c r="Y3574" s="1541"/>
      <c r="Z3574" s="954">
        <f>SUM(Z3573)</f>
        <v>0</v>
      </c>
      <c r="AA3574" s="955"/>
      <c r="AB3574" s="955"/>
      <c r="AC3574" s="956"/>
      <c r="AD3574" s="954">
        <f>U3574+Z3574</f>
        <v>12153274.27</v>
      </c>
      <c r="AE3574" s="955"/>
      <c r="AF3574" s="955"/>
      <c r="AG3574" s="956"/>
    </row>
    <row r="3575" spans="1:1004" ht="15" x14ac:dyDescent="0.25">
      <c r="A3575" s="57"/>
      <c r="B3575" s="57"/>
      <c r="C3575" s="57"/>
      <c r="D3575" s="57"/>
      <c r="E3575" s="57"/>
      <c r="F3575" s="57"/>
      <c r="G3575" s="57"/>
      <c r="H3575" s="60"/>
      <c r="I3575" s="60"/>
      <c r="J3575" s="61"/>
      <c r="K3575" s="61"/>
      <c r="L3575" s="61"/>
      <c r="M3575" s="61"/>
      <c r="N3575" s="61"/>
      <c r="O3575" s="61"/>
      <c r="P3575" s="61"/>
      <c r="Q3575" s="61"/>
      <c r="R3575" s="62"/>
      <c r="S3575" s="62"/>
      <c r="T3575" s="62"/>
      <c r="U3575" s="62"/>
      <c r="V3575" s="62"/>
      <c r="W3575" s="62"/>
      <c r="X3575" s="62"/>
      <c r="Y3575" s="63"/>
      <c r="Z3575" s="63"/>
      <c r="AA3575" s="63"/>
      <c r="AB3575" s="63"/>
      <c r="AC3575" s="63"/>
      <c r="AD3575" s="63"/>
      <c r="AE3575" s="63"/>
      <c r="AF3575" s="63"/>
      <c r="AG3575" s="62"/>
      <c r="ALK3575" s="36"/>
    </row>
    <row r="3576" spans="1:1004" ht="21" customHeight="1" x14ac:dyDescent="0.2">
      <c r="A3576" s="827" t="s">
        <v>3440</v>
      </c>
      <c r="B3576" s="828"/>
      <c r="C3576" s="828"/>
      <c r="D3576" s="828"/>
      <c r="E3576" s="828"/>
      <c r="F3576" s="828"/>
      <c r="G3576" s="828"/>
      <c r="H3576" s="828"/>
      <c r="I3576" s="828"/>
      <c r="J3576" s="828"/>
      <c r="K3576" s="828"/>
      <c r="L3576" s="828"/>
      <c r="M3576" s="828"/>
      <c r="N3576" s="828"/>
      <c r="O3576" s="828"/>
      <c r="P3576" s="828"/>
      <c r="Q3576" s="828"/>
      <c r="R3576" s="828"/>
      <c r="S3576" s="828"/>
      <c r="T3576" s="828"/>
      <c r="U3576" s="828"/>
      <c r="V3576" s="828"/>
      <c r="W3576" s="828"/>
      <c r="X3576" s="828"/>
      <c r="Y3576" s="828"/>
      <c r="Z3576" s="828"/>
      <c r="AA3576" s="828"/>
      <c r="AB3576" s="828"/>
      <c r="AC3576" s="828"/>
      <c r="AD3576" s="828"/>
      <c r="AE3576" s="828"/>
      <c r="AF3576" s="828"/>
      <c r="AG3576" s="829"/>
      <c r="ALL3576" s="41"/>
      <c r="ALM3576" s="41"/>
      <c r="ALN3576" s="41"/>
      <c r="ALO3576" s="41"/>
      <c r="ALP3576" s="41"/>
    </row>
    <row r="3577" spans="1:1004" ht="15" x14ac:dyDescent="0.2">
      <c r="A3577" s="186"/>
      <c r="B3577" s="187"/>
      <c r="C3577" s="187"/>
      <c r="D3577" s="187"/>
      <c r="E3577" s="187"/>
      <c r="F3577" s="187"/>
      <c r="G3577" s="188"/>
      <c r="H3577" s="188"/>
      <c r="I3577" s="188"/>
      <c r="J3577" s="188"/>
      <c r="K3577" s="188"/>
      <c r="L3577" s="188"/>
      <c r="M3577" s="188"/>
      <c r="N3577" s="188"/>
      <c r="O3577" s="188"/>
      <c r="P3577" s="188"/>
      <c r="Q3577" s="188"/>
      <c r="R3577" s="189"/>
      <c r="S3577" s="189"/>
      <c r="T3577" s="189"/>
      <c r="U3577" s="189"/>
      <c r="V3577" s="189"/>
      <c r="W3577" s="189"/>
      <c r="X3577" s="189"/>
      <c r="Y3577" s="189"/>
      <c r="Z3577" s="189"/>
      <c r="AA3577" s="189"/>
      <c r="AB3577" s="189"/>
      <c r="AC3577" s="189"/>
      <c r="AD3577" s="189"/>
      <c r="AE3577" s="189"/>
      <c r="AF3577" s="189"/>
      <c r="AG3577" s="189"/>
      <c r="ALL3577" s="41"/>
      <c r="ALM3577" s="41"/>
      <c r="ALN3577" s="41"/>
      <c r="ALO3577" s="41"/>
      <c r="ALP3577" s="41"/>
    </row>
    <row r="3578" spans="1:1004" ht="15" x14ac:dyDescent="0.2">
      <c r="A3578" s="403" t="s">
        <v>2722</v>
      </c>
      <c r="B3578" s="403"/>
      <c r="C3578" s="403"/>
      <c r="D3578" s="403"/>
      <c r="E3578" s="403"/>
      <c r="F3578" s="514" t="s">
        <v>1441</v>
      </c>
      <c r="G3578" s="515"/>
      <c r="H3578" s="516"/>
      <c r="I3578" s="407"/>
      <c r="J3578" s="408"/>
      <c r="K3578" s="408"/>
      <c r="L3578" s="408"/>
      <c r="M3578" s="408"/>
      <c r="N3578" s="408"/>
      <c r="O3578" s="408"/>
      <c r="P3578" s="408"/>
      <c r="Q3578" s="408"/>
      <c r="R3578" s="408"/>
      <c r="S3578" s="408"/>
      <c r="T3578" s="408"/>
      <c r="U3578" s="408"/>
      <c r="V3578" s="408"/>
      <c r="W3578" s="408"/>
      <c r="X3578" s="408"/>
      <c r="Y3578" s="408"/>
      <c r="Z3578" s="408"/>
      <c r="AA3578" s="408"/>
      <c r="AB3578" s="408"/>
      <c r="AC3578" s="408"/>
      <c r="AD3578" s="408"/>
      <c r="AE3578" s="408"/>
      <c r="AF3578" s="408"/>
      <c r="AG3578" s="409"/>
      <c r="ALL3578" s="41"/>
      <c r="ALM3578" s="41"/>
      <c r="ALN3578" s="41"/>
      <c r="ALO3578" s="41"/>
      <c r="ALP3578" s="41"/>
    </row>
    <row r="3579" spans="1:1004" ht="15" x14ac:dyDescent="0.2">
      <c r="A3579" s="403" t="s">
        <v>2723</v>
      </c>
      <c r="B3579" s="403"/>
      <c r="C3579" s="403"/>
      <c r="D3579" s="403"/>
      <c r="E3579" s="403"/>
      <c r="F3579" s="410"/>
      <c r="G3579" s="411"/>
      <c r="H3579" s="412"/>
      <c r="I3579" s="407" t="s">
        <v>2724</v>
      </c>
      <c r="J3579" s="408"/>
      <c r="K3579" s="408"/>
      <c r="L3579" s="408"/>
      <c r="M3579" s="408"/>
      <c r="N3579" s="408"/>
      <c r="O3579" s="408"/>
      <c r="P3579" s="408"/>
      <c r="Q3579" s="408"/>
      <c r="R3579" s="408"/>
      <c r="S3579" s="408"/>
      <c r="T3579" s="408"/>
      <c r="U3579" s="408"/>
      <c r="V3579" s="408"/>
      <c r="W3579" s="408"/>
      <c r="X3579" s="408"/>
      <c r="Y3579" s="408"/>
      <c r="Z3579" s="408"/>
      <c r="AA3579" s="408"/>
      <c r="AB3579" s="408"/>
      <c r="AC3579" s="408"/>
      <c r="AD3579" s="408"/>
      <c r="AE3579" s="408"/>
      <c r="AF3579" s="408"/>
      <c r="AG3579" s="409"/>
      <c r="ALL3579" s="41"/>
      <c r="ALM3579" s="41"/>
      <c r="ALN3579" s="41"/>
      <c r="ALO3579" s="41"/>
      <c r="ALP3579" s="41"/>
    </row>
    <row r="3580" spans="1:1004" ht="14.25" x14ac:dyDescent="0.2">
      <c r="A3580" s="187"/>
      <c r="B3580" s="187"/>
      <c r="C3580" s="187"/>
      <c r="D3580" s="187"/>
      <c r="E3580" s="187"/>
      <c r="F3580" s="187"/>
      <c r="G3580" s="188"/>
      <c r="H3580" s="188"/>
      <c r="I3580" s="188"/>
      <c r="J3580" s="188"/>
      <c r="K3580" s="188"/>
      <c r="L3580" s="188"/>
      <c r="M3580" s="188"/>
      <c r="N3580" s="188"/>
      <c r="O3580" s="188"/>
      <c r="P3580" s="188"/>
      <c r="Q3580" s="188"/>
      <c r="R3580" s="189"/>
      <c r="S3580" s="189"/>
      <c r="T3580" s="189"/>
      <c r="U3580" s="189"/>
      <c r="V3580" s="189"/>
      <c r="W3580" s="189"/>
      <c r="X3580" s="189"/>
      <c r="Y3580" s="189"/>
      <c r="Z3580" s="189"/>
      <c r="AA3580" s="189"/>
      <c r="AB3580" s="189"/>
      <c r="AC3580" s="189"/>
      <c r="AD3580" s="189"/>
      <c r="AE3580" s="189"/>
      <c r="AF3580" s="189"/>
      <c r="AG3580" s="189"/>
      <c r="ALL3580" s="41"/>
      <c r="ALM3580" s="41"/>
      <c r="ALN3580" s="41"/>
      <c r="ALO3580" s="41"/>
      <c r="ALP3580" s="41"/>
    </row>
    <row r="3581" spans="1:1004" ht="15" x14ac:dyDescent="0.2">
      <c r="A3581" s="190" t="s">
        <v>2725</v>
      </c>
      <c r="B3581" s="191"/>
      <c r="C3581" s="191"/>
      <c r="D3581" s="191"/>
      <c r="E3581" s="191"/>
      <c r="F3581" s="191"/>
      <c r="G3581" s="191"/>
      <c r="H3581" s="191"/>
      <c r="I3581" s="191"/>
      <c r="J3581" s="191"/>
      <c r="K3581" s="191"/>
      <c r="L3581" s="188"/>
      <c r="M3581" s="188"/>
      <c r="N3581" s="188"/>
      <c r="O3581" s="188"/>
      <c r="P3581" s="188"/>
      <c r="Q3581" s="188"/>
      <c r="R3581" s="189"/>
      <c r="S3581" s="189"/>
      <c r="T3581" s="189"/>
      <c r="U3581" s="189"/>
      <c r="V3581" s="189"/>
      <c r="W3581" s="189"/>
      <c r="X3581" s="189"/>
      <c r="Y3581" s="189"/>
      <c r="Z3581" s="189"/>
      <c r="AA3581" s="189"/>
      <c r="AB3581" s="189"/>
      <c r="AC3581" s="189"/>
      <c r="AD3581" s="189"/>
      <c r="AE3581" s="189"/>
      <c r="AF3581" s="189"/>
      <c r="AG3581" s="189"/>
      <c r="ALL3581" s="41"/>
      <c r="ALM3581" s="41"/>
      <c r="ALN3581" s="41"/>
      <c r="ALO3581" s="41"/>
      <c r="ALP3581" s="41"/>
    </row>
    <row r="3582" spans="1:1004" ht="40.5" customHeight="1" x14ac:dyDescent="0.2">
      <c r="A3582" s="373" t="s">
        <v>2726</v>
      </c>
      <c r="B3582" s="373"/>
      <c r="C3582" s="373"/>
      <c r="D3582" s="413" t="s">
        <v>2727</v>
      </c>
      <c r="E3582" s="413"/>
      <c r="F3582" s="413"/>
      <c r="G3582" s="804" t="s">
        <v>2728</v>
      </c>
      <c r="H3582" s="805"/>
      <c r="I3582" s="805"/>
      <c r="J3582" s="805"/>
      <c r="K3582" s="805"/>
      <c r="L3582" s="805"/>
      <c r="M3582" s="805"/>
      <c r="N3582" s="805"/>
      <c r="O3582" s="805"/>
      <c r="P3582" s="805"/>
      <c r="Q3582" s="806"/>
      <c r="R3582" s="373" t="s">
        <v>3441</v>
      </c>
      <c r="S3582" s="373"/>
      <c r="T3582" s="373"/>
      <c r="U3582" s="373"/>
      <c r="V3582" s="373" t="s">
        <v>3442</v>
      </c>
      <c r="W3582" s="373"/>
      <c r="X3582" s="373"/>
      <c r="Y3582" s="373"/>
      <c r="Z3582" s="373" t="s">
        <v>3443</v>
      </c>
      <c r="AA3582" s="373"/>
      <c r="AB3582" s="373"/>
      <c r="AC3582" s="373"/>
      <c r="AD3582" s="373" t="s">
        <v>2729</v>
      </c>
      <c r="AE3582" s="373"/>
      <c r="AF3582" s="373"/>
      <c r="AG3582" s="373"/>
      <c r="ALL3582" s="41"/>
      <c r="ALM3582" s="41"/>
      <c r="ALN3582" s="41"/>
      <c r="ALO3582" s="41"/>
      <c r="ALP3582" s="41"/>
    </row>
    <row r="3583" spans="1:1004" ht="19.5" customHeight="1" x14ac:dyDescent="0.2">
      <c r="A3583" s="414" t="s">
        <v>306</v>
      </c>
      <c r="B3583" s="414"/>
      <c r="C3583" s="414"/>
      <c r="D3583" s="808"/>
      <c r="E3583" s="808"/>
      <c r="F3583" s="808"/>
      <c r="G3583" s="809" t="s">
        <v>2730</v>
      </c>
      <c r="H3583" s="809"/>
      <c r="I3583" s="809"/>
      <c r="J3583" s="809"/>
      <c r="K3583" s="809"/>
      <c r="L3583" s="809"/>
      <c r="M3583" s="809"/>
      <c r="N3583" s="809"/>
      <c r="O3583" s="809"/>
      <c r="P3583" s="809"/>
      <c r="Q3583" s="809"/>
      <c r="R3583" s="778">
        <f>R3584+R3585+R3586</f>
        <v>13327200</v>
      </c>
      <c r="S3583" s="778"/>
      <c r="T3583" s="778"/>
      <c r="U3583" s="778"/>
      <c r="V3583" s="778">
        <f>V3584+V3585+V3586</f>
        <v>14249700</v>
      </c>
      <c r="W3583" s="778"/>
      <c r="X3583" s="778"/>
      <c r="Y3583" s="778"/>
      <c r="Z3583" s="778">
        <f>Z3584+Z3585+Z3586</f>
        <v>13575938.73</v>
      </c>
      <c r="AA3583" s="778"/>
      <c r="AB3583" s="778"/>
      <c r="AC3583" s="778"/>
      <c r="AD3583" s="706">
        <f>Z3583/V3583</f>
        <v>0.95271751194762</v>
      </c>
      <c r="AE3583" s="706"/>
      <c r="AF3583" s="706"/>
      <c r="AG3583" s="706"/>
      <c r="ALL3583" s="41"/>
      <c r="ALM3583" s="41"/>
      <c r="ALN3583" s="41"/>
      <c r="ALO3583" s="41"/>
      <c r="ALP3583" s="41"/>
    </row>
    <row r="3584" spans="1:1004" ht="21.75" customHeight="1" x14ac:dyDescent="0.2">
      <c r="A3584" s="299"/>
      <c r="B3584" s="300"/>
      <c r="C3584" s="301"/>
      <c r="D3584" s="414" t="s">
        <v>2731</v>
      </c>
      <c r="E3584" s="414"/>
      <c r="F3584" s="414"/>
      <c r="G3584" s="415" t="s">
        <v>309</v>
      </c>
      <c r="H3584" s="415"/>
      <c r="I3584" s="415"/>
      <c r="J3584" s="415"/>
      <c r="K3584" s="415"/>
      <c r="L3584" s="415"/>
      <c r="M3584" s="415"/>
      <c r="N3584" s="415"/>
      <c r="O3584" s="415"/>
      <c r="P3584" s="415"/>
      <c r="Q3584" s="415"/>
      <c r="R3584" s="303">
        <v>13327200</v>
      </c>
      <c r="S3584" s="304"/>
      <c r="T3584" s="304"/>
      <c r="U3584" s="305"/>
      <c r="V3584" s="303">
        <v>14249700</v>
      </c>
      <c r="W3584" s="304"/>
      <c r="X3584" s="304"/>
      <c r="Y3584" s="305"/>
      <c r="Z3584" s="303">
        <v>13575938.73</v>
      </c>
      <c r="AA3584" s="304"/>
      <c r="AB3584" s="304"/>
      <c r="AC3584" s="305"/>
      <c r="AD3584" s="706">
        <f>Z3584/V3584</f>
        <v>0.95271751194762</v>
      </c>
      <c r="AE3584" s="706"/>
      <c r="AF3584" s="706"/>
      <c r="AG3584" s="706"/>
      <c r="ALL3584" s="41"/>
      <c r="ALM3584" s="41"/>
      <c r="ALN3584" s="41"/>
      <c r="ALO3584" s="41"/>
      <c r="ALP3584" s="41"/>
    </row>
    <row r="3585" spans="1:1004" ht="21.75" hidden="1" customHeight="1" x14ac:dyDescent="0.2">
      <c r="A3585" s="299" t="s">
        <v>2732</v>
      </c>
      <c r="B3585" s="300"/>
      <c r="C3585" s="301"/>
      <c r="D3585" s="299" t="s">
        <v>2733</v>
      </c>
      <c r="E3585" s="300"/>
      <c r="F3585" s="301"/>
      <c r="G3585" s="420" t="s">
        <v>2734</v>
      </c>
      <c r="H3585" s="421"/>
      <c r="I3585" s="421"/>
      <c r="J3585" s="421"/>
      <c r="K3585" s="421"/>
      <c r="L3585" s="421"/>
      <c r="M3585" s="421"/>
      <c r="N3585" s="421"/>
      <c r="O3585" s="421"/>
      <c r="P3585" s="421"/>
      <c r="Q3585" s="422"/>
      <c r="R3585" s="303">
        <v>0</v>
      </c>
      <c r="S3585" s="304"/>
      <c r="T3585" s="304"/>
      <c r="U3585" s="305"/>
      <c r="V3585" s="303"/>
      <c r="W3585" s="304"/>
      <c r="X3585" s="304"/>
      <c r="Y3585" s="305"/>
      <c r="Z3585" s="303"/>
      <c r="AA3585" s="304"/>
      <c r="AB3585" s="304"/>
      <c r="AC3585" s="305"/>
      <c r="AD3585" s="417" t="e">
        <f t="shared" ref="AD3585:AD3586" si="267">Z3585/V3585</f>
        <v>#DIV/0!</v>
      </c>
      <c r="AE3585" s="418"/>
      <c r="AF3585" s="418"/>
      <c r="AG3585" s="419"/>
      <c r="ALL3585" s="41"/>
      <c r="ALM3585" s="41"/>
      <c r="ALN3585" s="41"/>
      <c r="ALO3585" s="41"/>
      <c r="ALP3585" s="41"/>
    </row>
    <row r="3586" spans="1:1004" ht="21.75" hidden="1" customHeight="1" x14ac:dyDescent="0.2">
      <c r="A3586" s="299" t="s">
        <v>2732</v>
      </c>
      <c r="B3586" s="300"/>
      <c r="C3586" s="301"/>
      <c r="D3586" s="299" t="s">
        <v>1307</v>
      </c>
      <c r="E3586" s="300"/>
      <c r="F3586" s="301"/>
      <c r="G3586" s="420" t="s">
        <v>2735</v>
      </c>
      <c r="H3586" s="421"/>
      <c r="I3586" s="421"/>
      <c r="J3586" s="421"/>
      <c r="K3586" s="421"/>
      <c r="L3586" s="421"/>
      <c r="M3586" s="421"/>
      <c r="N3586" s="421"/>
      <c r="O3586" s="421"/>
      <c r="P3586" s="421"/>
      <c r="Q3586" s="422"/>
      <c r="R3586" s="303">
        <v>0</v>
      </c>
      <c r="S3586" s="304"/>
      <c r="T3586" s="304"/>
      <c r="U3586" s="305"/>
      <c r="V3586" s="303"/>
      <c r="W3586" s="304"/>
      <c r="X3586" s="304"/>
      <c r="Y3586" s="305"/>
      <c r="Z3586" s="303"/>
      <c r="AA3586" s="304"/>
      <c r="AB3586" s="304"/>
      <c r="AC3586" s="305"/>
      <c r="AD3586" s="417" t="e">
        <f t="shared" si="267"/>
        <v>#DIV/0!</v>
      </c>
      <c r="AE3586" s="418"/>
      <c r="AF3586" s="418"/>
      <c r="AG3586" s="419"/>
      <c r="ALL3586" s="41"/>
      <c r="ALM3586" s="41"/>
      <c r="ALN3586" s="41"/>
      <c r="ALO3586" s="41"/>
      <c r="ALP3586" s="41"/>
    </row>
    <row r="3587" spans="1:1004" ht="19.5" customHeight="1" x14ac:dyDescent="0.2">
      <c r="A3587" s="423"/>
      <c r="B3587" s="423"/>
      <c r="C3587" s="423"/>
      <c r="D3587" s="423"/>
      <c r="E3587" s="423"/>
      <c r="F3587" s="423"/>
      <c r="G3587" s="768" t="s">
        <v>2232</v>
      </c>
      <c r="H3587" s="769"/>
      <c r="I3587" s="769"/>
      <c r="J3587" s="769"/>
      <c r="K3587" s="769"/>
      <c r="L3587" s="769"/>
      <c r="M3587" s="769"/>
      <c r="N3587" s="769"/>
      <c r="O3587" s="769"/>
      <c r="P3587" s="769"/>
      <c r="Q3587" s="770"/>
      <c r="R3587" s="810">
        <f>SUM(R3583)</f>
        <v>13327200</v>
      </c>
      <c r="S3587" s="810"/>
      <c r="T3587" s="810"/>
      <c r="U3587" s="810"/>
      <c r="V3587" s="810">
        <f>SUM(V3583)</f>
        <v>14249700</v>
      </c>
      <c r="W3587" s="810"/>
      <c r="X3587" s="810"/>
      <c r="Y3587" s="810"/>
      <c r="Z3587" s="810">
        <f>SUM(Z3583)</f>
        <v>13575938.73</v>
      </c>
      <c r="AA3587" s="810"/>
      <c r="AB3587" s="810"/>
      <c r="AC3587" s="810"/>
      <c r="AD3587" s="707">
        <f>Z3587/V3587</f>
        <v>0.95271751194762</v>
      </c>
      <c r="AE3587" s="707"/>
      <c r="AF3587" s="707"/>
      <c r="AG3587" s="707"/>
      <c r="ALL3587" s="41"/>
      <c r="ALM3587" s="41"/>
      <c r="ALN3587" s="41"/>
      <c r="ALO3587" s="41"/>
      <c r="ALP3587" s="41"/>
    </row>
    <row r="3588" spans="1:1004" ht="14.25" x14ac:dyDescent="0.2">
      <c r="A3588" s="187"/>
      <c r="B3588" s="187"/>
      <c r="C3588" s="187"/>
      <c r="D3588" s="187"/>
      <c r="E3588" s="187"/>
      <c r="F3588" s="187"/>
      <c r="G3588" s="188"/>
      <c r="H3588" s="188"/>
      <c r="I3588" s="188"/>
      <c r="J3588" s="188"/>
      <c r="K3588" s="188"/>
      <c r="L3588" s="188"/>
      <c r="M3588" s="188"/>
      <c r="N3588" s="188"/>
      <c r="O3588" s="188"/>
      <c r="P3588" s="188"/>
      <c r="Q3588" s="188"/>
      <c r="R3588" s="189"/>
      <c r="S3588" s="189"/>
      <c r="T3588" s="189"/>
      <c r="U3588" s="189"/>
      <c r="V3588" s="189"/>
      <c r="W3588" s="189"/>
      <c r="X3588" s="189"/>
      <c r="Y3588" s="189"/>
      <c r="Z3588" s="189"/>
      <c r="AA3588" s="189"/>
      <c r="AB3588" s="189"/>
      <c r="AC3588" s="189"/>
      <c r="AD3588" s="189"/>
      <c r="AE3588" s="189"/>
      <c r="AF3588" s="189"/>
      <c r="AG3588" s="189"/>
      <c r="ALL3588" s="41"/>
      <c r="ALM3588" s="41"/>
      <c r="ALN3588" s="41"/>
      <c r="ALO3588" s="41"/>
      <c r="ALP3588" s="41"/>
    </row>
    <row r="3589" spans="1:1004" ht="15.75" x14ac:dyDescent="0.2">
      <c r="A3589" s="394" t="s">
        <v>2736</v>
      </c>
      <c r="B3589" s="394"/>
      <c r="C3589" s="394"/>
      <c r="D3589" s="394"/>
      <c r="E3589" s="394"/>
      <c r="F3589" s="394"/>
      <c r="G3589" s="394"/>
      <c r="H3589" s="394"/>
      <c r="I3589" s="394"/>
      <c r="J3589" s="394"/>
      <c r="K3589" s="394"/>
      <c r="L3589" s="394"/>
      <c r="M3589" s="394"/>
      <c r="N3589" s="394"/>
      <c r="O3589" s="394"/>
      <c r="P3589" s="394"/>
      <c r="Q3589" s="394"/>
      <c r="R3589" s="394"/>
      <c r="S3589" s="394"/>
      <c r="T3589" s="394"/>
      <c r="U3589" s="394"/>
      <c r="V3589" s="394"/>
      <c r="W3589" s="394"/>
      <c r="X3589" s="394"/>
      <c r="Y3589" s="394"/>
      <c r="Z3589" s="394"/>
      <c r="AA3589" s="394"/>
      <c r="AB3589" s="394"/>
      <c r="AC3589" s="394"/>
      <c r="AD3589" s="394"/>
      <c r="AE3589" s="394"/>
      <c r="AF3589" s="394"/>
      <c r="AG3589" s="394"/>
      <c r="ALL3589" s="41"/>
      <c r="ALM3589" s="41"/>
      <c r="ALN3589" s="41"/>
      <c r="ALO3589" s="41"/>
      <c r="ALP3589" s="41"/>
    </row>
    <row r="3590" spans="1:1004" ht="14.25" x14ac:dyDescent="0.2">
      <c r="A3590" s="187"/>
      <c r="B3590" s="187"/>
      <c r="C3590" s="187"/>
      <c r="D3590" s="187"/>
      <c r="E3590" s="187"/>
      <c r="F3590" s="187"/>
      <c r="G3590" s="188"/>
      <c r="H3590" s="188"/>
      <c r="I3590" s="188"/>
      <c r="J3590" s="188"/>
      <c r="K3590" s="188"/>
      <c r="L3590" s="188"/>
      <c r="M3590" s="188"/>
      <c r="N3590" s="188"/>
      <c r="O3590" s="188"/>
      <c r="P3590" s="188"/>
      <c r="Q3590" s="188"/>
      <c r="R3590" s="189"/>
      <c r="S3590" s="189"/>
      <c r="T3590" s="189"/>
      <c r="U3590" s="189"/>
      <c r="V3590" s="189"/>
      <c r="W3590" s="189"/>
      <c r="X3590" s="189"/>
      <c r="Y3590" s="189"/>
      <c r="Z3590" s="189"/>
      <c r="AA3590" s="189"/>
      <c r="AB3590" s="189"/>
      <c r="AC3590" s="189"/>
      <c r="AD3590" s="189"/>
      <c r="AE3590" s="189"/>
      <c r="AF3590" s="189"/>
      <c r="AG3590" s="189"/>
      <c r="ALL3590" s="41"/>
      <c r="ALM3590" s="41"/>
      <c r="ALN3590" s="41"/>
      <c r="ALO3590" s="41"/>
      <c r="ALP3590" s="41"/>
    </row>
    <row r="3591" spans="1:1004" ht="21" customHeight="1" x14ac:dyDescent="0.2">
      <c r="A3591" s="374" t="s">
        <v>2737</v>
      </c>
      <c r="B3591" s="374"/>
      <c r="C3591" s="374"/>
      <c r="D3591" s="374"/>
      <c r="E3591" s="374"/>
      <c r="F3591" s="374"/>
      <c r="G3591" s="374"/>
      <c r="H3591" s="374"/>
      <c r="I3591" s="374"/>
      <c r="J3591" s="395" t="s">
        <v>306</v>
      </c>
      <c r="K3591" s="437"/>
      <c r="L3591" s="437"/>
      <c r="M3591" s="438"/>
      <c r="N3591" s="398" t="s">
        <v>2616</v>
      </c>
      <c r="O3591" s="811"/>
      <c r="P3591" s="811"/>
      <c r="Q3591" s="811"/>
      <c r="R3591" s="811"/>
      <c r="S3591" s="811"/>
      <c r="T3591" s="811"/>
      <c r="U3591" s="811"/>
      <c r="V3591" s="811"/>
      <c r="W3591" s="811"/>
      <c r="X3591" s="811"/>
      <c r="Y3591" s="811"/>
      <c r="Z3591" s="811"/>
      <c r="AA3591" s="811"/>
      <c r="AB3591" s="811"/>
      <c r="AC3591" s="811"/>
      <c r="AD3591" s="811"/>
      <c r="AE3591" s="811"/>
      <c r="AF3591" s="811"/>
      <c r="AG3591" s="812"/>
      <c r="ALL3591" s="41"/>
      <c r="ALM3591" s="41"/>
      <c r="ALN3591" s="41"/>
      <c r="ALO3591" s="41"/>
      <c r="ALP3591" s="41"/>
    </row>
    <row r="3592" spans="1:1004" ht="20.25" customHeight="1" x14ac:dyDescent="0.2">
      <c r="A3592" s="380" t="s">
        <v>2738</v>
      </c>
      <c r="B3592" s="380"/>
      <c r="C3592" s="380"/>
      <c r="D3592" s="380"/>
      <c r="E3592" s="380"/>
      <c r="F3592" s="380"/>
      <c r="G3592" s="380"/>
      <c r="H3592" s="380"/>
      <c r="I3592" s="380"/>
      <c r="J3592" s="321" t="s">
        <v>2739</v>
      </c>
      <c r="K3592" s="322"/>
      <c r="L3592" s="322"/>
      <c r="M3592" s="322"/>
      <c r="N3592" s="322"/>
      <c r="O3592" s="322"/>
      <c r="P3592" s="322"/>
      <c r="Q3592" s="322"/>
      <c r="R3592" s="322"/>
      <c r="S3592" s="322"/>
      <c r="T3592" s="322"/>
      <c r="U3592" s="322"/>
      <c r="V3592" s="322"/>
      <c r="W3592" s="322"/>
      <c r="X3592" s="322"/>
      <c r="Y3592" s="322"/>
      <c r="Z3592" s="322"/>
      <c r="AA3592" s="322"/>
      <c r="AB3592" s="322"/>
      <c r="AC3592" s="322"/>
      <c r="AD3592" s="322"/>
      <c r="AE3592" s="322"/>
      <c r="AF3592" s="322"/>
      <c r="AG3592" s="359"/>
      <c r="ALL3592" s="41"/>
      <c r="ALM3592" s="41"/>
      <c r="ALN3592" s="41"/>
      <c r="ALO3592" s="41"/>
      <c r="ALP3592" s="41"/>
    </row>
    <row r="3593" spans="1:1004" ht="16.5" customHeight="1" x14ac:dyDescent="0.2">
      <c r="A3593" s="380" t="s">
        <v>2740</v>
      </c>
      <c r="B3593" s="380"/>
      <c r="C3593" s="380"/>
      <c r="D3593" s="380"/>
      <c r="E3593" s="380"/>
      <c r="F3593" s="380"/>
      <c r="G3593" s="380"/>
      <c r="H3593" s="380"/>
      <c r="I3593" s="380"/>
      <c r="J3593" s="321" t="s">
        <v>2741</v>
      </c>
      <c r="K3593" s="322"/>
      <c r="L3593" s="322"/>
      <c r="M3593" s="322"/>
      <c r="N3593" s="322"/>
      <c r="O3593" s="322"/>
      <c r="P3593" s="322"/>
      <c r="Q3593" s="322"/>
      <c r="R3593" s="322"/>
      <c r="S3593" s="322"/>
      <c r="T3593" s="381" t="s">
        <v>2742</v>
      </c>
      <c r="U3593" s="381"/>
      <c r="V3593" s="381"/>
      <c r="W3593" s="381"/>
      <c r="X3593" s="566" t="s">
        <v>2743</v>
      </c>
      <c r="Y3593" s="566"/>
      <c r="Z3593" s="566"/>
      <c r="AA3593" s="566"/>
      <c r="AB3593" s="566"/>
      <c r="AC3593" s="566"/>
      <c r="AD3593" s="566"/>
      <c r="AE3593" s="566"/>
      <c r="AF3593" s="566"/>
      <c r="AG3593" s="358"/>
      <c r="ALL3593" s="41"/>
      <c r="ALM3593" s="41"/>
      <c r="ALN3593" s="41"/>
      <c r="ALO3593" s="41"/>
      <c r="ALP3593" s="41"/>
    </row>
    <row r="3594" spans="1:1004" ht="47.25" customHeight="1" x14ac:dyDescent="0.2">
      <c r="A3594" s="380" t="s">
        <v>2744</v>
      </c>
      <c r="B3594" s="380"/>
      <c r="C3594" s="380"/>
      <c r="D3594" s="380"/>
      <c r="E3594" s="380"/>
      <c r="F3594" s="380"/>
      <c r="G3594" s="380"/>
      <c r="H3594" s="380"/>
      <c r="I3594" s="380"/>
      <c r="J3594" s="801" t="s">
        <v>2745</v>
      </c>
      <c r="K3594" s="802"/>
      <c r="L3594" s="802"/>
      <c r="M3594" s="802"/>
      <c r="N3594" s="802"/>
      <c r="O3594" s="802"/>
      <c r="P3594" s="802"/>
      <c r="Q3594" s="802"/>
      <c r="R3594" s="802"/>
      <c r="S3594" s="802"/>
      <c r="T3594" s="802"/>
      <c r="U3594" s="802"/>
      <c r="V3594" s="802"/>
      <c r="W3594" s="802"/>
      <c r="X3594" s="802"/>
      <c r="Y3594" s="802"/>
      <c r="Z3594" s="802"/>
      <c r="AA3594" s="802"/>
      <c r="AB3594" s="802"/>
      <c r="AC3594" s="802"/>
      <c r="AD3594" s="802"/>
      <c r="AE3594" s="802"/>
      <c r="AF3594" s="802"/>
      <c r="AG3594" s="803"/>
      <c r="ALL3594" s="41"/>
      <c r="ALM3594" s="41"/>
      <c r="ALN3594" s="41"/>
      <c r="ALO3594" s="41"/>
      <c r="ALP3594" s="41"/>
    </row>
    <row r="3595" spans="1:1004" ht="48.75" customHeight="1" x14ac:dyDescent="0.2">
      <c r="A3595" s="402" t="s">
        <v>2746</v>
      </c>
      <c r="B3595" s="402"/>
      <c r="C3595" s="402"/>
      <c r="D3595" s="402"/>
      <c r="E3595" s="402"/>
      <c r="F3595" s="402"/>
      <c r="G3595" s="402"/>
      <c r="H3595" s="402"/>
      <c r="I3595" s="402"/>
      <c r="J3595" s="815" t="s">
        <v>2747</v>
      </c>
      <c r="K3595" s="816"/>
      <c r="L3595" s="816"/>
      <c r="M3595" s="816"/>
      <c r="N3595" s="816"/>
      <c r="O3595" s="816"/>
      <c r="P3595" s="816"/>
      <c r="Q3595" s="816"/>
      <c r="R3595" s="816"/>
      <c r="S3595" s="816"/>
      <c r="T3595" s="816"/>
      <c r="U3595" s="816"/>
      <c r="V3595" s="816"/>
      <c r="W3595" s="816"/>
      <c r="X3595" s="816"/>
      <c r="Y3595" s="816"/>
      <c r="Z3595" s="816"/>
      <c r="AA3595" s="816"/>
      <c r="AB3595" s="816"/>
      <c r="AC3595" s="816"/>
      <c r="AD3595" s="816"/>
      <c r="AE3595" s="816"/>
      <c r="AF3595" s="816"/>
      <c r="AG3595" s="817"/>
      <c r="ALL3595" s="41"/>
      <c r="ALM3595" s="41"/>
      <c r="ALN3595" s="41"/>
      <c r="ALO3595" s="41"/>
      <c r="ALP3595" s="41"/>
    </row>
    <row r="3596" spans="1:1004" ht="14.25" x14ac:dyDescent="0.2">
      <c r="A3596" s="187"/>
      <c r="B3596" s="187"/>
      <c r="C3596" s="187"/>
      <c r="D3596" s="187"/>
      <c r="E3596" s="187"/>
      <c r="F3596" s="187"/>
      <c r="G3596" s="188"/>
      <c r="H3596" s="188"/>
      <c r="I3596" s="188"/>
      <c r="J3596" s="188"/>
      <c r="K3596" s="188"/>
      <c r="L3596" s="188"/>
      <c r="M3596" s="188"/>
      <c r="N3596" s="188"/>
      <c r="O3596" s="188"/>
      <c r="P3596" s="188"/>
      <c r="Q3596" s="188"/>
      <c r="R3596" s="189"/>
      <c r="S3596" s="189"/>
      <c r="T3596" s="189"/>
      <c r="U3596" s="189"/>
      <c r="V3596" s="189"/>
      <c r="W3596" s="189"/>
      <c r="X3596" s="189"/>
      <c r="Y3596" s="189"/>
      <c r="Z3596" s="189"/>
      <c r="AA3596" s="189"/>
      <c r="AB3596" s="189"/>
      <c r="AC3596" s="189"/>
      <c r="AD3596" s="189"/>
      <c r="AE3596" s="189"/>
      <c r="AF3596" s="189"/>
      <c r="AG3596" s="189"/>
      <c r="ALL3596" s="41"/>
      <c r="ALM3596" s="41"/>
      <c r="ALN3596" s="41"/>
      <c r="ALO3596" s="41"/>
      <c r="ALP3596" s="41"/>
    </row>
    <row r="3597" spans="1:1004" ht="22.5" customHeight="1" x14ac:dyDescent="0.2">
      <c r="A3597" s="374" t="s">
        <v>2748</v>
      </c>
      <c r="B3597" s="374"/>
      <c r="C3597" s="374"/>
      <c r="D3597" s="374"/>
      <c r="E3597" s="374"/>
      <c r="F3597" s="374"/>
      <c r="G3597" s="374"/>
      <c r="H3597" s="374"/>
      <c r="I3597" s="374"/>
      <c r="J3597" s="375" t="s">
        <v>292</v>
      </c>
      <c r="K3597" s="376"/>
      <c r="L3597" s="376"/>
      <c r="M3597" s="376"/>
      <c r="N3597" s="343" t="s">
        <v>293</v>
      </c>
      <c r="O3597" s="344"/>
      <c r="P3597" s="344"/>
      <c r="Q3597" s="344"/>
      <c r="R3597" s="344"/>
      <c r="S3597" s="344"/>
      <c r="T3597" s="344"/>
      <c r="U3597" s="344"/>
      <c r="V3597" s="344"/>
      <c r="W3597" s="344"/>
      <c r="X3597" s="344"/>
      <c r="Y3597" s="344"/>
      <c r="Z3597" s="344"/>
      <c r="AA3597" s="344"/>
      <c r="AB3597" s="344"/>
      <c r="AC3597" s="344"/>
      <c r="AD3597" s="344"/>
      <c r="AE3597" s="344"/>
      <c r="AF3597" s="344"/>
      <c r="AG3597" s="345"/>
      <c r="ALL3597" s="41"/>
      <c r="ALM3597" s="41"/>
      <c r="ALN3597" s="41"/>
      <c r="ALO3597" s="41"/>
      <c r="ALP3597" s="41"/>
    </row>
    <row r="3598" spans="1:1004" ht="20.25" customHeight="1" x14ac:dyDescent="0.2">
      <c r="A3598" s="380" t="s">
        <v>2749</v>
      </c>
      <c r="B3598" s="380"/>
      <c r="C3598" s="380"/>
      <c r="D3598" s="380"/>
      <c r="E3598" s="380"/>
      <c r="F3598" s="380"/>
      <c r="G3598" s="380"/>
      <c r="H3598" s="380"/>
      <c r="I3598" s="380"/>
      <c r="J3598" s="321" t="s">
        <v>2741</v>
      </c>
      <c r="K3598" s="322"/>
      <c r="L3598" s="322"/>
      <c r="M3598" s="322"/>
      <c r="N3598" s="322"/>
      <c r="O3598" s="322"/>
      <c r="P3598" s="322"/>
      <c r="Q3598" s="322"/>
      <c r="R3598" s="322"/>
      <c r="S3598" s="322"/>
      <c r="T3598" s="381" t="s">
        <v>2742</v>
      </c>
      <c r="U3598" s="381"/>
      <c r="V3598" s="381"/>
      <c r="W3598" s="381"/>
      <c r="X3598" s="566" t="s">
        <v>2743</v>
      </c>
      <c r="Y3598" s="566"/>
      <c r="Z3598" s="566"/>
      <c r="AA3598" s="566"/>
      <c r="AB3598" s="566"/>
      <c r="AC3598" s="566"/>
      <c r="AD3598" s="566"/>
      <c r="AE3598" s="566"/>
      <c r="AF3598" s="566"/>
      <c r="AG3598" s="358"/>
      <c r="ALL3598" s="41"/>
      <c r="ALM3598" s="41"/>
      <c r="ALN3598" s="41"/>
      <c r="ALO3598" s="41"/>
      <c r="ALP3598" s="41"/>
    </row>
    <row r="3599" spans="1:1004" ht="43.5" customHeight="1" x14ac:dyDescent="0.2">
      <c r="A3599" s="382" t="s">
        <v>2750</v>
      </c>
      <c r="B3599" s="382"/>
      <c r="C3599" s="382"/>
      <c r="D3599" s="382"/>
      <c r="E3599" s="382"/>
      <c r="F3599" s="382"/>
      <c r="G3599" s="382"/>
      <c r="H3599" s="382"/>
      <c r="I3599" s="382"/>
      <c r="J3599" s="657" t="s">
        <v>2751</v>
      </c>
      <c r="K3599" s="657"/>
      <c r="L3599" s="657"/>
      <c r="M3599" s="657"/>
      <c r="N3599" s="657"/>
      <c r="O3599" s="657"/>
      <c r="P3599" s="657"/>
      <c r="Q3599" s="657"/>
      <c r="R3599" s="657"/>
      <c r="S3599" s="657"/>
      <c r="T3599" s="657"/>
      <c r="U3599" s="657"/>
      <c r="V3599" s="657"/>
      <c r="W3599" s="657"/>
      <c r="X3599" s="657"/>
      <c r="Y3599" s="657"/>
      <c r="Z3599" s="657"/>
      <c r="AA3599" s="657"/>
      <c r="AB3599" s="657"/>
      <c r="AC3599" s="657"/>
      <c r="AD3599" s="657"/>
      <c r="AE3599" s="657"/>
      <c r="AF3599" s="657"/>
      <c r="AG3599" s="657"/>
      <c r="ALL3599" s="41"/>
      <c r="ALM3599" s="41"/>
      <c r="ALN3599" s="41"/>
      <c r="ALO3599" s="41"/>
      <c r="ALP3599" s="41"/>
    </row>
    <row r="3600" spans="1:1004" ht="140.25" customHeight="1" x14ac:dyDescent="0.2">
      <c r="A3600" s="383" t="s">
        <v>2752</v>
      </c>
      <c r="B3600" s="383"/>
      <c r="C3600" s="383"/>
      <c r="D3600" s="383"/>
      <c r="E3600" s="383"/>
      <c r="F3600" s="383"/>
      <c r="G3600" s="383"/>
      <c r="H3600" s="383"/>
      <c r="I3600" s="383"/>
      <c r="J3600" s="384" t="s">
        <v>3522</v>
      </c>
      <c r="K3600" s="825"/>
      <c r="L3600" s="825"/>
      <c r="M3600" s="825"/>
      <c r="N3600" s="825"/>
      <c r="O3600" s="825"/>
      <c r="P3600" s="825"/>
      <c r="Q3600" s="825"/>
      <c r="R3600" s="825"/>
      <c r="S3600" s="825"/>
      <c r="T3600" s="825"/>
      <c r="U3600" s="825"/>
      <c r="V3600" s="825"/>
      <c r="W3600" s="825"/>
      <c r="X3600" s="825"/>
      <c r="Y3600" s="825"/>
      <c r="Z3600" s="825"/>
      <c r="AA3600" s="825"/>
      <c r="AB3600" s="825"/>
      <c r="AC3600" s="825"/>
      <c r="AD3600" s="825"/>
      <c r="AE3600" s="825"/>
      <c r="AF3600" s="825"/>
      <c r="AG3600" s="826"/>
      <c r="ALL3600" s="41"/>
      <c r="ALM3600" s="41"/>
      <c r="ALN3600" s="41"/>
      <c r="ALO3600" s="41"/>
      <c r="ALP3600" s="41"/>
    </row>
    <row r="3601" spans="1:1004" ht="14.25" x14ac:dyDescent="0.2">
      <c r="A3601" s="187"/>
      <c r="B3601" s="187"/>
      <c r="C3601" s="187"/>
      <c r="D3601" s="187"/>
      <c r="E3601" s="187"/>
      <c r="F3601" s="187"/>
      <c r="G3601" s="188"/>
      <c r="H3601" s="188"/>
      <c r="I3601" s="188"/>
      <c r="J3601" s="188"/>
      <c r="K3601" s="188"/>
      <c r="L3601" s="188"/>
      <c r="M3601" s="188"/>
      <c r="N3601" s="188"/>
      <c r="O3601" s="188"/>
      <c r="P3601" s="188"/>
      <c r="Q3601" s="188"/>
      <c r="R3601" s="189"/>
      <c r="S3601" s="189"/>
      <c r="T3601" s="189"/>
      <c r="U3601" s="189"/>
      <c r="V3601" s="189"/>
      <c r="W3601" s="189"/>
      <c r="X3601" s="189"/>
      <c r="Y3601" s="189"/>
      <c r="Z3601" s="189"/>
      <c r="AA3601" s="189"/>
      <c r="AB3601" s="189"/>
      <c r="AC3601" s="189"/>
      <c r="AD3601" s="189"/>
      <c r="AE3601" s="189"/>
      <c r="AF3601" s="189"/>
      <c r="AG3601" s="189"/>
      <c r="ALL3601" s="41"/>
      <c r="ALM3601" s="41"/>
      <c r="ALN3601" s="41"/>
      <c r="ALO3601" s="41"/>
      <c r="ALP3601" s="41"/>
    </row>
    <row r="3602" spans="1:1004" ht="15" x14ac:dyDescent="0.2">
      <c r="A3602" s="403" t="s">
        <v>2722</v>
      </c>
      <c r="B3602" s="403"/>
      <c r="C3602" s="403"/>
      <c r="D3602" s="403"/>
      <c r="E3602" s="403"/>
      <c r="F3602" s="514" t="s">
        <v>1485</v>
      </c>
      <c r="G3602" s="515"/>
      <c r="H3602" s="516"/>
      <c r="I3602" s="407"/>
      <c r="J3602" s="408"/>
      <c r="K3602" s="408"/>
      <c r="L3602" s="408"/>
      <c r="M3602" s="408"/>
      <c r="N3602" s="408"/>
      <c r="O3602" s="408"/>
      <c r="P3602" s="408"/>
      <c r="Q3602" s="408"/>
      <c r="R3602" s="408"/>
      <c r="S3602" s="408"/>
      <c r="T3602" s="408"/>
      <c r="U3602" s="408"/>
      <c r="V3602" s="408"/>
      <c r="W3602" s="408"/>
      <c r="X3602" s="408"/>
      <c r="Y3602" s="408"/>
      <c r="Z3602" s="408"/>
      <c r="AA3602" s="408"/>
      <c r="AB3602" s="408"/>
      <c r="AC3602" s="408"/>
      <c r="AD3602" s="408"/>
      <c r="AE3602" s="408"/>
      <c r="AF3602" s="408"/>
      <c r="AG3602" s="409"/>
      <c r="ALL3602" s="41"/>
      <c r="ALM3602" s="41"/>
      <c r="ALN3602" s="41"/>
      <c r="ALO3602" s="41"/>
      <c r="ALP3602" s="41"/>
    </row>
    <row r="3603" spans="1:1004" ht="15" x14ac:dyDescent="0.2">
      <c r="A3603" s="403" t="s">
        <v>2723</v>
      </c>
      <c r="B3603" s="403"/>
      <c r="C3603" s="403"/>
      <c r="D3603" s="403"/>
      <c r="E3603" s="403"/>
      <c r="F3603" s="410"/>
      <c r="G3603" s="411"/>
      <c r="H3603" s="412"/>
      <c r="I3603" s="407" t="s">
        <v>2753</v>
      </c>
      <c r="J3603" s="408"/>
      <c r="K3603" s="408"/>
      <c r="L3603" s="408"/>
      <c r="M3603" s="408"/>
      <c r="N3603" s="408"/>
      <c r="O3603" s="408"/>
      <c r="P3603" s="408"/>
      <c r="Q3603" s="408"/>
      <c r="R3603" s="408"/>
      <c r="S3603" s="408"/>
      <c r="T3603" s="408"/>
      <c r="U3603" s="408"/>
      <c r="V3603" s="408"/>
      <c r="W3603" s="408"/>
      <c r="X3603" s="408"/>
      <c r="Y3603" s="408"/>
      <c r="Z3603" s="408"/>
      <c r="AA3603" s="408"/>
      <c r="AB3603" s="408"/>
      <c r="AC3603" s="408"/>
      <c r="AD3603" s="408"/>
      <c r="AE3603" s="408"/>
      <c r="AF3603" s="408"/>
      <c r="AG3603" s="409"/>
      <c r="ALL3603" s="41"/>
      <c r="ALM3603" s="41"/>
      <c r="ALN3603" s="41"/>
      <c r="ALO3603" s="41"/>
      <c r="ALP3603" s="41"/>
    </row>
    <row r="3604" spans="1:1004" ht="14.25" x14ac:dyDescent="0.2">
      <c r="A3604" s="187"/>
      <c r="B3604" s="187"/>
      <c r="C3604" s="187"/>
      <c r="D3604" s="187"/>
      <c r="E3604" s="187"/>
      <c r="F3604" s="187"/>
      <c r="G3604" s="188"/>
      <c r="H3604" s="188"/>
      <c r="I3604" s="188"/>
      <c r="J3604" s="188"/>
      <c r="K3604" s="188"/>
      <c r="L3604" s="188"/>
      <c r="M3604" s="188"/>
      <c r="N3604" s="188"/>
      <c r="O3604" s="188"/>
      <c r="P3604" s="188"/>
      <c r="Q3604" s="188"/>
      <c r="R3604" s="189"/>
      <c r="S3604" s="189"/>
      <c r="T3604" s="189"/>
      <c r="U3604" s="189"/>
      <c r="V3604" s="189"/>
      <c r="W3604" s="189"/>
      <c r="X3604" s="189"/>
      <c r="Y3604" s="189"/>
      <c r="Z3604" s="189"/>
      <c r="AA3604" s="189"/>
      <c r="AB3604" s="189"/>
      <c r="AC3604" s="189"/>
      <c r="AD3604" s="189"/>
      <c r="AE3604" s="189"/>
      <c r="AF3604" s="189"/>
      <c r="AG3604" s="189"/>
      <c r="ALL3604" s="41"/>
      <c r="ALM3604" s="41"/>
      <c r="ALN3604" s="41"/>
      <c r="ALO3604" s="41"/>
      <c r="ALP3604" s="41"/>
    </row>
    <row r="3605" spans="1:1004" ht="15" x14ac:dyDescent="0.2">
      <c r="A3605" s="190" t="s">
        <v>2725</v>
      </c>
      <c r="B3605" s="191"/>
      <c r="C3605" s="191"/>
      <c r="D3605" s="191"/>
      <c r="E3605" s="191"/>
      <c r="F3605" s="191"/>
      <c r="G3605" s="191"/>
      <c r="H3605" s="191"/>
      <c r="I3605" s="191"/>
      <c r="J3605" s="191"/>
      <c r="K3605" s="191"/>
      <c r="L3605" s="188"/>
      <c r="M3605" s="188"/>
      <c r="N3605" s="188"/>
      <c r="O3605" s="188"/>
      <c r="P3605" s="188"/>
      <c r="Q3605" s="188"/>
      <c r="R3605" s="189"/>
      <c r="S3605" s="189"/>
      <c r="T3605" s="189"/>
      <c r="U3605" s="189"/>
      <c r="V3605" s="189"/>
      <c r="W3605" s="189"/>
      <c r="X3605" s="189"/>
      <c r="Y3605" s="189"/>
      <c r="Z3605" s="189"/>
      <c r="AA3605" s="189"/>
      <c r="AB3605" s="189"/>
      <c r="AC3605" s="189"/>
      <c r="AD3605" s="189"/>
      <c r="AE3605" s="189"/>
      <c r="AF3605" s="189"/>
      <c r="AG3605" s="189"/>
      <c r="ALL3605" s="41"/>
      <c r="ALM3605" s="41"/>
      <c r="ALN3605" s="41"/>
      <c r="ALO3605" s="41"/>
      <c r="ALP3605" s="41"/>
    </row>
    <row r="3606" spans="1:1004" ht="35.25" customHeight="1" x14ac:dyDescent="0.2">
      <c r="A3606" s="373" t="s">
        <v>2726</v>
      </c>
      <c r="B3606" s="373"/>
      <c r="C3606" s="373"/>
      <c r="D3606" s="413" t="s">
        <v>2727</v>
      </c>
      <c r="E3606" s="413"/>
      <c r="F3606" s="413"/>
      <c r="G3606" s="804" t="s">
        <v>2728</v>
      </c>
      <c r="H3606" s="805"/>
      <c r="I3606" s="805"/>
      <c r="J3606" s="805"/>
      <c r="K3606" s="805"/>
      <c r="L3606" s="805"/>
      <c r="M3606" s="805"/>
      <c r="N3606" s="805"/>
      <c r="O3606" s="805"/>
      <c r="P3606" s="805"/>
      <c r="Q3606" s="806"/>
      <c r="R3606" s="373" t="s">
        <v>3441</v>
      </c>
      <c r="S3606" s="373"/>
      <c r="T3606" s="373"/>
      <c r="U3606" s="373"/>
      <c r="V3606" s="373" t="s">
        <v>3442</v>
      </c>
      <c r="W3606" s="373"/>
      <c r="X3606" s="373"/>
      <c r="Y3606" s="373"/>
      <c r="Z3606" s="373" t="s">
        <v>3443</v>
      </c>
      <c r="AA3606" s="373"/>
      <c r="AB3606" s="373"/>
      <c r="AC3606" s="373"/>
      <c r="AD3606" s="373" t="s">
        <v>2729</v>
      </c>
      <c r="AE3606" s="373"/>
      <c r="AF3606" s="373"/>
      <c r="AG3606" s="373"/>
      <c r="ALL3606" s="41"/>
      <c r="ALM3606" s="41"/>
      <c r="ALN3606" s="41"/>
      <c r="ALO3606" s="41"/>
      <c r="ALP3606" s="41"/>
    </row>
    <row r="3607" spans="1:1004" ht="21" customHeight="1" x14ac:dyDescent="0.2">
      <c r="A3607" s="820" t="s">
        <v>306</v>
      </c>
      <c r="B3607" s="820"/>
      <c r="C3607" s="820"/>
      <c r="D3607" s="808"/>
      <c r="E3607" s="808"/>
      <c r="F3607" s="808"/>
      <c r="G3607" s="809" t="s">
        <v>2730</v>
      </c>
      <c r="H3607" s="809"/>
      <c r="I3607" s="809"/>
      <c r="J3607" s="809"/>
      <c r="K3607" s="809"/>
      <c r="L3607" s="809"/>
      <c r="M3607" s="809"/>
      <c r="N3607" s="809"/>
      <c r="O3607" s="809"/>
      <c r="P3607" s="809"/>
      <c r="Q3607" s="809"/>
      <c r="R3607" s="778">
        <f>R3608</f>
        <v>15504800</v>
      </c>
      <c r="S3607" s="778"/>
      <c r="T3607" s="778"/>
      <c r="U3607" s="778"/>
      <c r="V3607" s="778">
        <f>V3608</f>
        <v>18178800</v>
      </c>
      <c r="W3607" s="778"/>
      <c r="X3607" s="778"/>
      <c r="Y3607" s="778"/>
      <c r="Z3607" s="778">
        <f>Z3608</f>
        <v>17543128.93</v>
      </c>
      <c r="AA3607" s="778"/>
      <c r="AB3607" s="778"/>
      <c r="AC3607" s="778"/>
      <c r="AD3607" s="706">
        <f>Z3607/V3607</f>
        <v>0.96503228650956052</v>
      </c>
      <c r="AE3607" s="706"/>
      <c r="AF3607" s="706"/>
      <c r="AG3607" s="706"/>
      <c r="ALL3607" s="41"/>
      <c r="ALM3607" s="41"/>
      <c r="ALN3607" s="41"/>
      <c r="ALO3607" s="41"/>
      <c r="ALP3607" s="41"/>
    </row>
    <row r="3608" spans="1:1004" ht="22.5" customHeight="1" x14ac:dyDescent="0.2">
      <c r="A3608" s="822"/>
      <c r="B3608" s="823"/>
      <c r="C3608" s="824"/>
      <c r="D3608" s="820" t="s">
        <v>2754</v>
      </c>
      <c r="E3608" s="820"/>
      <c r="F3608" s="820"/>
      <c r="G3608" s="415" t="s">
        <v>295</v>
      </c>
      <c r="H3608" s="415"/>
      <c r="I3608" s="415"/>
      <c r="J3608" s="415"/>
      <c r="K3608" s="415"/>
      <c r="L3608" s="415"/>
      <c r="M3608" s="415"/>
      <c r="N3608" s="415"/>
      <c r="O3608" s="415"/>
      <c r="P3608" s="415"/>
      <c r="Q3608" s="415"/>
      <c r="R3608" s="303">
        <v>15504800</v>
      </c>
      <c r="S3608" s="304"/>
      <c r="T3608" s="304"/>
      <c r="U3608" s="305"/>
      <c r="V3608" s="303">
        <v>18178800</v>
      </c>
      <c r="W3608" s="304"/>
      <c r="X3608" s="304"/>
      <c r="Y3608" s="305"/>
      <c r="Z3608" s="303">
        <v>17543128.93</v>
      </c>
      <c r="AA3608" s="304"/>
      <c r="AB3608" s="304"/>
      <c r="AC3608" s="305"/>
      <c r="AD3608" s="706">
        <f>Z3608/V3608</f>
        <v>0.96503228650956052</v>
      </c>
      <c r="AE3608" s="706"/>
      <c r="AF3608" s="706"/>
      <c r="AG3608" s="706"/>
      <c r="ALL3608" s="41"/>
      <c r="ALM3608" s="41"/>
      <c r="ALN3608" s="41"/>
      <c r="ALO3608" s="41"/>
      <c r="ALP3608" s="41"/>
    </row>
    <row r="3609" spans="1:1004" ht="15" x14ac:dyDescent="0.2">
      <c r="A3609" s="423"/>
      <c r="B3609" s="423"/>
      <c r="C3609" s="423"/>
      <c r="D3609" s="423"/>
      <c r="E3609" s="423"/>
      <c r="F3609" s="423"/>
      <c r="G3609" s="768" t="s">
        <v>2232</v>
      </c>
      <c r="H3609" s="769"/>
      <c r="I3609" s="769"/>
      <c r="J3609" s="769"/>
      <c r="K3609" s="769"/>
      <c r="L3609" s="769"/>
      <c r="M3609" s="769"/>
      <c r="N3609" s="769"/>
      <c r="O3609" s="769"/>
      <c r="P3609" s="769"/>
      <c r="Q3609" s="770"/>
      <c r="R3609" s="810">
        <f>SUM(R3607)</f>
        <v>15504800</v>
      </c>
      <c r="S3609" s="810"/>
      <c r="T3609" s="810"/>
      <c r="U3609" s="810"/>
      <c r="V3609" s="810">
        <f>SUM(V3607)</f>
        <v>18178800</v>
      </c>
      <c r="W3609" s="810"/>
      <c r="X3609" s="810"/>
      <c r="Y3609" s="810"/>
      <c r="Z3609" s="810">
        <f>SUM(Z3607)</f>
        <v>17543128.93</v>
      </c>
      <c r="AA3609" s="810"/>
      <c r="AB3609" s="810"/>
      <c r="AC3609" s="810"/>
      <c r="AD3609" s="707">
        <f>Z3609/V3609</f>
        <v>0.96503228650956052</v>
      </c>
      <c r="AE3609" s="707"/>
      <c r="AF3609" s="707"/>
      <c r="AG3609" s="707"/>
      <c r="ALL3609" s="41"/>
      <c r="ALM3609" s="41"/>
      <c r="ALN3609" s="41"/>
      <c r="ALO3609" s="41"/>
      <c r="ALP3609" s="41"/>
    </row>
    <row r="3610" spans="1:1004" ht="14.25" x14ac:dyDescent="0.2">
      <c r="A3610" s="187"/>
      <c r="B3610" s="187"/>
      <c r="C3610" s="187"/>
      <c r="D3610" s="187"/>
      <c r="E3610" s="187"/>
      <c r="F3610" s="187"/>
      <c r="G3610" s="188"/>
      <c r="H3610" s="188"/>
      <c r="I3610" s="188"/>
      <c r="J3610" s="188"/>
      <c r="K3610" s="188"/>
      <c r="L3610" s="188"/>
      <c r="M3610" s="188"/>
      <c r="N3610" s="188"/>
      <c r="O3610" s="188"/>
      <c r="P3610" s="188"/>
      <c r="Q3610" s="188"/>
      <c r="R3610" s="189"/>
      <c r="S3610" s="189"/>
      <c r="T3610" s="189"/>
      <c r="U3610" s="189"/>
      <c r="V3610" s="189"/>
      <c r="W3610" s="189"/>
      <c r="X3610" s="189"/>
      <c r="Y3610" s="189"/>
      <c r="Z3610" s="189"/>
      <c r="AA3610" s="189"/>
      <c r="AB3610" s="189"/>
      <c r="AC3610" s="189"/>
      <c r="AD3610" s="189"/>
      <c r="AE3610" s="189"/>
      <c r="AF3610" s="189"/>
      <c r="AG3610" s="189"/>
      <c r="ALL3610" s="41"/>
      <c r="ALM3610" s="41"/>
      <c r="ALN3610" s="41"/>
      <c r="ALO3610" s="41"/>
      <c r="ALP3610" s="41"/>
    </row>
    <row r="3611" spans="1:1004" ht="15.75" x14ac:dyDescent="0.2">
      <c r="A3611" s="394" t="s">
        <v>2736</v>
      </c>
      <c r="B3611" s="394"/>
      <c r="C3611" s="394"/>
      <c r="D3611" s="394"/>
      <c r="E3611" s="394"/>
      <c r="F3611" s="394"/>
      <c r="G3611" s="394"/>
      <c r="H3611" s="394"/>
      <c r="I3611" s="394"/>
      <c r="J3611" s="394"/>
      <c r="K3611" s="394"/>
      <c r="L3611" s="394"/>
      <c r="M3611" s="394"/>
      <c r="N3611" s="394"/>
      <c r="O3611" s="394"/>
      <c r="P3611" s="394"/>
      <c r="Q3611" s="394"/>
      <c r="R3611" s="394"/>
      <c r="S3611" s="394"/>
      <c r="T3611" s="394"/>
      <c r="U3611" s="394"/>
      <c r="V3611" s="394"/>
      <c r="W3611" s="394"/>
      <c r="X3611" s="394"/>
      <c r="Y3611" s="394"/>
      <c r="Z3611" s="394"/>
      <c r="AA3611" s="394"/>
      <c r="AB3611" s="394"/>
      <c r="AC3611" s="394"/>
      <c r="AD3611" s="394"/>
      <c r="AE3611" s="394"/>
      <c r="AF3611" s="394"/>
      <c r="AG3611" s="394"/>
      <c r="ALL3611" s="41"/>
      <c r="ALM3611" s="41"/>
      <c r="ALN3611" s="41"/>
      <c r="ALO3611" s="41"/>
      <c r="ALP3611" s="41"/>
    </row>
    <row r="3612" spans="1:1004" ht="14.25" x14ac:dyDescent="0.2">
      <c r="A3612" s="187"/>
      <c r="B3612" s="187"/>
      <c r="C3612" s="187"/>
      <c r="D3612" s="187"/>
      <c r="E3612" s="187"/>
      <c r="F3612" s="187"/>
      <c r="G3612" s="188"/>
      <c r="H3612" s="188"/>
      <c r="I3612" s="188"/>
      <c r="J3612" s="188"/>
      <c r="K3612" s="188"/>
      <c r="L3612" s="188"/>
      <c r="M3612" s="188"/>
      <c r="N3612" s="188"/>
      <c r="O3612" s="188"/>
      <c r="P3612" s="188"/>
      <c r="Q3612" s="188"/>
      <c r="R3612" s="189"/>
      <c r="S3612" s="189"/>
      <c r="T3612" s="189"/>
      <c r="U3612" s="189"/>
      <c r="V3612" s="189"/>
      <c r="W3612" s="189"/>
      <c r="X3612" s="189"/>
      <c r="Y3612" s="189"/>
      <c r="Z3612" s="189"/>
      <c r="AA3612" s="189"/>
      <c r="AB3612" s="189"/>
      <c r="AC3612" s="189"/>
      <c r="AD3612" s="189"/>
      <c r="AE3612" s="189"/>
      <c r="AF3612" s="189"/>
      <c r="AG3612" s="189"/>
      <c r="ALL3612" s="41"/>
      <c r="ALM3612" s="41"/>
      <c r="ALN3612" s="41"/>
      <c r="ALO3612" s="41"/>
      <c r="ALP3612" s="41"/>
    </row>
    <row r="3613" spans="1:1004" ht="21" customHeight="1" x14ac:dyDescent="0.2">
      <c r="A3613" s="374" t="s">
        <v>2737</v>
      </c>
      <c r="B3613" s="374"/>
      <c r="C3613" s="374"/>
      <c r="D3613" s="374"/>
      <c r="E3613" s="374"/>
      <c r="F3613" s="374"/>
      <c r="G3613" s="374"/>
      <c r="H3613" s="374"/>
      <c r="I3613" s="374"/>
      <c r="J3613" s="395" t="s">
        <v>306</v>
      </c>
      <c r="K3613" s="437"/>
      <c r="L3613" s="437"/>
      <c r="M3613" s="438"/>
      <c r="N3613" s="398" t="s">
        <v>2730</v>
      </c>
      <c r="O3613" s="811"/>
      <c r="P3613" s="811"/>
      <c r="Q3613" s="811"/>
      <c r="R3613" s="811"/>
      <c r="S3613" s="811"/>
      <c r="T3613" s="811"/>
      <c r="U3613" s="811"/>
      <c r="V3613" s="811"/>
      <c r="W3613" s="811"/>
      <c r="X3613" s="811"/>
      <c r="Y3613" s="811"/>
      <c r="Z3613" s="811"/>
      <c r="AA3613" s="811"/>
      <c r="AB3613" s="811"/>
      <c r="AC3613" s="811"/>
      <c r="AD3613" s="811"/>
      <c r="AE3613" s="811"/>
      <c r="AF3613" s="811"/>
      <c r="AG3613" s="812"/>
      <c r="ALL3613" s="41"/>
      <c r="ALM3613" s="41"/>
      <c r="ALN3613" s="41"/>
      <c r="ALO3613" s="41"/>
      <c r="ALP3613" s="41"/>
    </row>
    <row r="3614" spans="1:1004" ht="17.25" customHeight="1" x14ac:dyDescent="0.2">
      <c r="A3614" s="380" t="s">
        <v>2738</v>
      </c>
      <c r="B3614" s="380"/>
      <c r="C3614" s="380"/>
      <c r="D3614" s="380"/>
      <c r="E3614" s="380"/>
      <c r="F3614" s="380"/>
      <c r="G3614" s="380"/>
      <c r="H3614" s="380"/>
      <c r="I3614" s="380"/>
      <c r="J3614" s="321" t="s">
        <v>2739</v>
      </c>
      <c r="K3614" s="322"/>
      <c r="L3614" s="322"/>
      <c r="M3614" s="322"/>
      <c r="N3614" s="322"/>
      <c r="O3614" s="322"/>
      <c r="P3614" s="322"/>
      <c r="Q3614" s="322"/>
      <c r="R3614" s="322"/>
      <c r="S3614" s="322"/>
      <c r="T3614" s="322"/>
      <c r="U3614" s="322"/>
      <c r="V3614" s="322"/>
      <c r="W3614" s="322"/>
      <c r="X3614" s="322"/>
      <c r="Y3614" s="322"/>
      <c r="Z3614" s="322"/>
      <c r="AA3614" s="322"/>
      <c r="AB3614" s="322"/>
      <c r="AC3614" s="322"/>
      <c r="AD3614" s="322"/>
      <c r="AE3614" s="322"/>
      <c r="AF3614" s="322"/>
      <c r="AG3614" s="359"/>
      <c r="ALL3614" s="41"/>
      <c r="ALM3614" s="41"/>
      <c r="ALN3614" s="41"/>
      <c r="ALO3614" s="41"/>
      <c r="ALP3614" s="41"/>
    </row>
    <row r="3615" spans="1:1004" ht="16.5" customHeight="1" x14ac:dyDescent="0.2">
      <c r="A3615" s="380" t="s">
        <v>2740</v>
      </c>
      <c r="B3615" s="380"/>
      <c r="C3615" s="380"/>
      <c r="D3615" s="380"/>
      <c r="E3615" s="380"/>
      <c r="F3615" s="380"/>
      <c r="G3615" s="380"/>
      <c r="H3615" s="380"/>
      <c r="I3615" s="380"/>
      <c r="J3615" s="321" t="s">
        <v>2755</v>
      </c>
      <c r="K3615" s="322"/>
      <c r="L3615" s="322"/>
      <c r="M3615" s="322"/>
      <c r="N3615" s="322"/>
      <c r="O3615" s="322"/>
      <c r="P3615" s="322"/>
      <c r="Q3615" s="322"/>
      <c r="R3615" s="322"/>
      <c r="S3615" s="322"/>
      <c r="T3615" s="381" t="s">
        <v>2742</v>
      </c>
      <c r="U3615" s="381"/>
      <c r="V3615" s="381"/>
      <c r="W3615" s="381"/>
      <c r="X3615" s="566" t="s">
        <v>2756</v>
      </c>
      <c r="Y3615" s="566"/>
      <c r="Z3615" s="566"/>
      <c r="AA3615" s="566"/>
      <c r="AB3615" s="566"/>
      <c r="AC3615" s="566"/>
      <c r="AD3615" s="566"/>
      <c r="AE3615" s="566"/>
      <c r="AF3615" s="566"/>
      <c r="AG3615" s="358"/>
      <c r="ALL3615" s="41"/>
      <c r="ALM3615" s="41"/>
      <c r="ALN3615" s="41"/>
      <c r="ALO3615" s="41"/>
      <c r="ALP3615" s="41"/>
    </row>
    <row r="3616" spans="1:1004" ht="45" customHeight="1" x14ac:dyDescent="0.2">
      <c r="A3616" s="813" t="s">
        <v>2744</v>
      </c>
      <c r="B3616" s="813"/>
      <c r="C3616" s="813"/>
      <c r="D3616" s="813"/>
      <c r="E3616" s="813"/>
      <c r="F3616" s="813"/>
      <c r="G3616" s="813"/>
      <c r="H3616" s="813"/>
      <c r="I3616" s="813"/>
      <c r="J3616" s="363" t="s">
        <v>2745</v>
      </c>
      <c r="K3616" s="535"/>
      <c r="L3616" s="535"/>
      <c r="M3616" s="535"/>
      <c r="N3616" s="535"/>
      <c r="O3616" s="535"/>
      <c r="P3616" s="535"/>
      <c r="Q3616" s="535"/>
      <c r="R3616" s="535"/>
      <c r="S3616" s="535"/>
      <c r="T3616" s="535"/>
      <c r="U3616" s="535"/>
      <c r="V3616" s="535"/>
      <c r="W3616" s="535"/>
      <c r="X3616" s="535"/>
      <c r="Y3616" s="535"/>
      <c r="Z3616" s="535"/>
      <c r="AA3616" s="535"/>
      <c r="AB3616" s="535"/>
      <c r="AC3616" s="535"/>
      <c r="AD3616" s="535"/>
      <c r="AE3616" s="535"/>
      <c r="AF3616" s="535"/>
      <c r="AG3616" s="365"/>
      <c r="ALL3616" s="41"/>
      <c r="ALM3616" s="41"/>
      <c r="ALN3616" s="41"/>
      <c r="ALO3616" s="41"/>
      <c r="ALP3616" s="41"/>
    </row>
    <row r="3617" spans="1:1004" ht="47.25" customHeight="1" x14ac:dyDescent="0.2">
      <c r="A3617" s="814" t="s">
        <v>2746</v>
      </c>
      <c r="B3617" s="814"/>
      <c r="C3617" s="814"/>
      <c r="D3617" s="814"/>
      <c r="E3617" s="814"/>
      <c r="F3617" s="814"/>
      <c r="G3617" s="814"/>
      <c r="H3617" s="814"/>
      <c r="I3617" s="814"/>
      <c r="J3617" s="815" t="s">
        <v>2747</v>
      </c>
      <c r="K3617" s="816"/>
      <c r="L3617" s="816"/>
      <c r="M3617" s="816"/>
      <c r="N3617" s="816"/>
      <c r="O3617" s="816"/>
      <c r="P3617" s="816"/>
      <c r="Q3617" s="816"/>
      <c r="R3617" s="816"/>
      <c r="S3617" s="816"/>
      <c r="T3617" s="816"/>
      <c r="U3617" s="816"/>
      <c r="V3617" s="816"/>
      <c r="W3617" s="816"/>
      <c r="X3617" s="816"/>
      <c r="Y3617" s="816"/>
      <c r="Z3617" s="816"/>
      <c r="AA3617" s="816"/>
      <c r="AB3617" s="816"/>
      <c r="AC3617" s="816"/>
      <c r="AD3617" s="816"/>
      <c r="AE3617" s="816"/>
      <c r="AF3617" s="816"/>
      <c r="AG3617" s="817"/>
      <c r="ALL3617" s="41"/>
      <c r="ALM3617" s="41"/>
      <c r="ALN3617" s="41"/>
      <c r="ALO3617" s="41"/>
      <c r="ALP3617" s="41"/>
    </row>
    <row r="3618" spans="1:1004" ht="15" x14ac:dyDescent="0.2">
      <c r="A3618" s="192"/>
      <c r="B3618" s="192"/>
      <c r="C3618" s="192"/>
      <c r="D3618" s="192"/>
      <c r="E3618" s="192"/>
      <c r="F3618" s="192"/>
      <c r="G3618" s="193"/>
      <c r="H3618" s="193"/>
      <c r="I3618" s="193"/>
      <c r="J3618" s="194"/>
      <c r="K3618" s="194"/>
      <c r="L3618" s="194"/>
      <c r="M3618" s="194"/>
      <c r="N3618" s="194"/>
      <c r="O3618" s="194"/>
      <c r="P3618" s="194"/>
      <c r="Q3618" s="194"/>
      <c r="R3618" s="195"/>
      <c r="S3618" s="195"/>
      <c r="T3618" s="195"/>
      <c r="U3618" s="195"/>
      <c r="V3618" s="195"/>
      <c r="W3618" s="195"/>
      <c r="X3618" s="195"/>
      <c r="Y3618" s="195"/>
      <c r="Z3618" s="195"/>
      <c r="AA3618" s="195"/>
      <c r="AB3618" s="195"/>
      <c r="AC3618" s="195"/>
      <c r="AD3618" s="195"/>
      <c r="AE3618" s="195"/>
      <c r="AF3618" s="195"/>
      <c r="AG3618" s="196"/>
      <c r="ALL3618" s="41"/>
      <c r="ALM3618" s="41"/>
      <c r="ALN3618" s="41"/>
      <c r="ALO3618" s="41"/>
      <c r="ALP3618" s="41"/>
    </row>
    <row r="3619" spans="1:1004" ht="16.5" customHeight="1" x14ac:dyDescent="0.2">
      <c r="A3619" s="374" t="s">
        <v>2748</v>
      </c>
      <c r="B3619" s="374"/>
      <c r="C3619" s="374"/>
      <c r="D3619" s="374"/>
      <c r="E3619" s="374"/>
      <c r="F3619" s="374"/>
      <c r="G3619" s="374"/>
      <c r="H3619" s="374"/>
      <c r="I3619" s="374"/>
      <c r="J3619" s="438" t="s">
        <v>294</v>
      </c>
      <c r="K3619" s="376"/>
      <c r="L3619" s="376"/>
      <c r="M3619" s="376"/>
      <c r="N3619" s="343" t="s">
        <v>295</v>
      </c>
      <c r="O3619" s="344"/>
      <c r="P3619" s="344"/>
      <c r="Q3619" s="344"/>
      <c r="R3619" s="344"/>
      <c r="S3619" s="344"/>
      <c r="T3619" s="344"/>
      <c r="U3619" s="344"/>
      <c r="V3619" s="344"/>
      <c r="W3619" s="344"/>
      <c r="X3619" s="344"/>
      <c r="Y3619" s="344"/>
      <c r="Z3619" s="344"/>
      <c r="AA3619" s="344"/>
      <c r="AB3619" s="344"/>
      <c r="AC3619" s="344"/>
      <c r="AD3619" s="344"/>
      <c r="AE3619" s="344"/>
      <c r="AF3619" s="344"/>
      <c r="AG3619" s="345"/>
      <c r="ALL3619" s="41"/>
      <c r="ALM3619" s="41"/>
      <c r="ALN3619" s="41"/>
      <c r="ALO3619" s="41"/>
      <c r="ALP3619" s="41"/>
    </row>
    <row r="3620" spans="1:1004" ht="17.25" customHeight="1" x14ac:dyDescent="0.2">
      <c r="A3620" s="380" t="s">
        <v>2749</v>
      </c>
      <c r="B3620" s="380"/>
      <c r="C3620" s="380"/>
      <c r="D3620" s="380"/>
      <c r="E3620" s="380"/>
      <c r="F3620" s="380"/>
      <c r="G3620" s="380"/>
      <c r="H3620" s="380"/>
      <c r="I3620" s="380"/>
      <c r="J3620" s="322" t="s">
        <v>2755</v>
      </c>
      <c r="K3620" s="322"/>
      <c r="L3620" s="322"/>
      <c r="M3620" s="322"/>
      <c r="N3620" s="322"/>
      <c r="O3620" s="322"/>
      <c r="P3620" s="322"/>
      <c r="Q3620" s="322"/>
      <c r="R3620" s="322"/>
      <c r="S3620" s="322"/>
      <c r="T3620" s="381" t="s">
        <v>2742</v>
      </c>
      <c r="U3620" s="381"/>
      <c r="V3620" s="381"/>
      <c r="W3620" s="381"/>
      <c r="X3620" s="566" t="s">
        <v>2756</v>
      </c>
      <c r="Y3620" s="566"/>
      <c r="Z3620" s="566"/>
      <c r="AA3620" s="566"/>
      <c r="AB3620" s="566"/>
      <c r="AC3620" s="566"/>
      <c r="AD3620" s="566"/>
      <c r="AE3620" s="566"/>
      <c r="AF3620" s="566"/>
      <c r="AG3620" s="358"/>
      <c r="ALL3620" s="41"/>
      <c r="ALM3620" s="41"/>
      <c r="ALN3620" s="41"/>
      <c r="ALO3620" s="41"/>
      <c r="ALP3620" s="41"/>
    </row>
    <row r="3621" spans="1:1004" ht="60.75" customHeight="1" x14ac:dyDescent="0.2">
      <c r="A3621" s="383" t="s">
        <v>2750</v>
      </c>
      <c r="B3621" s="383"/>
      <c r="C3621" s="383"/>
      <c r="D3621" s="383"/>
      <c r="E3621" s="383"/>
      <c r="F3621" s="383"/>
      <c r="G3621" s="383"/>
      <c r="H3621" s="383"/>
      <c r="I3621" s="383"/>
      <c r="J3621" s="365" t="s">
        <v>2757</v>
      </c>
      <c r="K3621" s="657"/>
      <c r="L3621" s="657"/>
      <c r="M3621" s="657"/>
      <c r="N3621" s="657"/>
      <c r="O3621" s="657"/>
      <c r="P3621" s="657"/>
      <c r="Q3621" s="657"/>
      <c r="R3621" s="657"/>
      <c r="S3621" s="657"/>
      <c r="T3621" s="657"/>
      <c r="U3621" s="657"/>
      <c r="V3621" s="657"/>
      <c r="W3621" s="657"/>
      <c r="X3621" s="657"/>
      <c r="Y3621" s="657"/>
      <c r="Z3621" s="657"/>
      <c r="AA3621" s="657"/>
      <c r="AB3621" s="657"/>
      <c r="AC3621" s="657"/>
      <c r="AD3621" s="657"/>
      <c r="AE3621" s="657"/>
      <c r="AF3621" s="657"/>
      <c r="AG3621" s="657"/>
      <c r="ALL3621" s="41"/>
      <c r="ALM3621" s="41"/>
      <c r="ALN3621" s="41"/>
      <c r="ALO3621" s="41"/>
      <c r="ALP3621" s="41"/>
    </row>
    <row r="3622" spans="1:1004" ht="15" x14ac:dyDescent="0.2">
      <c r="A3622" s="197"/>
      <c r="B3622" s="192"/>
      <c r="C3622" s="192"/>
      <c r="D3622" s="192"/>
      <c r="E3622" s="192"/>
      <c r="F3622" s="192"/>
      <c r="G3622" s="193"/>
      <c r="H3622" s="193"/>
      <c r="I3622" s="193"/>
      <c r="J3622" s="198"/>
      <c r="K3622" s="198"/>
      <c r="L3622" s="198"/>
      <c r="M3622" s="198"/>
      <c r="N3622" s="198"/>
      <c r="O3622" s="198"/>
      <c r="P3622" s="198"/>
      <c r="Q3622" s="198"/>
      <c r="R3622" s="189"/>
      <c r="S3622" s="189"/>
      <c r="T3622" s="189"/>
      <c r="U3622" s="189"/>
      <c r="V3622" s="189"/>
      <c r="W3622" s="189"/>
      <c r="X3622" s="189"/>
      <c r="Y3622" s="189"/>
      <c r="Z3622" s="189"/>
      <c r="AA3622" s="189"/>
      <c r="AB3622" s="189"/>
      <c r="AC3622" s="189"/>
      <c r="AD3622" s="189"/>
      <c r="AE3622" s="189"/>
      <c r="AF3622" s="189"/>
      <c r="AG3622" s="199"/>
      <c r="ALL3622" s="41"/>
      <c r="ALM3622" s="41"/>
      <c r="ALN3622" s="41"/>
      <c r="ALO3622" s="41"/>
      <c r="ALP3622" s="41"/>
    </row>
    <row r="3623" spans="1:1004" ht="15" x14ac:dyDescent="0.2">
      <c r="A3623" s="403" t="s">
        <v>2722</v>
      </c>
      <c r="B3623" s="403"/>
      <c r="C3623" s="403"/>
      <c r="D3623" s="403"/>
      <c r="E3623" s="403"/>
      <c r="F3623" s="514" t="s">
        <v>1615</v>
      </c>
      <c r="G3623" s="515"/>
      <c r="H3623" s="516"/>
      <c r="I3623" s="407"/>
      <c r="J3623" s="408"/>
      <c r="K3623" s="408"/>
      <c r="L3623" s="408"/>
      <c r="M3623" s="408"/>
      <c r="N3623" s="408"/>
      <c r="O3623" s="408"/>
      <c r="P3623" s="408"/>
      <c r="Q3623" s="408"/>
      <c r="R3623" s="408"/>
      <c r="S3623" s="408"/>
      <c r="T3623" s="408"/>
      <c r="U3623" s="408"/>
      <c r="V3623" s="408"/>
      <c r="W3623" s="408"/>
      <c r="X3623" s="408"/>
      <c r="Y3623" s="408"/>
      <c r="Z3623" s="408"/>
      <c r="AA3623" s="408"/>
      <c r="AB3623" s="408"/>
      <c r="AC3623" s="408"/>
      <c r="AD3623" s="408"/>
      <c r="AE3623" s="408"/>
      <c r="AF3623" s="408"/>
      <c r="AG3623" s="409"/>
      <c r="ALL3623" s="41"/>
      <c r="ALM3623" s="41"/>
      <c r="ALN3623" s="41"/>
      <c r="ALO3623" s="41"/>
      <c r="ALP3623" s="41"/>
    </row>
    <row r="3624" spans="1:1004" ht="15" x14ac:dyDescent="0.2">
      <c r="A3624" s="403" t="s">
        <v>2723</v>
      </c>
      <c r="B3624" s="403"/>
      <c r="C3624" s="403"/>
      <c r="D3624" s="403"/>
      <c r="E3624" s="403"/>
      <c r="F3624" s="410"/>
      <c r="G3624" s="411"/>
      <c r="H3624" s="412"/>
      <c r="I3624" s="407" t="s">
        <v>748</v>
      </c>
      <c r="J3624" s="408"/>
      <c r="K3624" s="408"/>
      <c r="L3624" s="408"/>
      <c r="M3624" s="408"/>
      <c r="N3624" s="408"/>
      <c r="O3624" s="408"/>
      <c r="P3624" s="408"/>
      <c r="Q3624" s="408"/>
      <c r="R3624" s="408"/>
      <c r="S3624" s="408"/>
      <c r="T3624" s="408"/>
      <c r="U3624" s="408"/>
      <c r="V3624" s="408"/>
      <c r="W3624" s="408"/>
      <c r="X3624" s="408"/>
      <c r="Y3624" s="408"/>
      <c r="Z3624" s="408"/>
      <c r="AA3624" s="408"/>
      <c r="AB3624" s="408"/>
      <c r="AC3624" s="408"/>
      <c r="AD3624" s="408"/>
      <c r="AE3624" s="408"/>
      <c r="AF3624" s="408"/>
      <c r="AG3624" s="409"/>
      <c r="ALL3624" s="41"/>
      <c r="ALM3624" s="41"/>
      <c r="ALN3624" s="41"/>
      <c r="ALO3624" s="41"/>
      <c r="ALP3624" s="41"/>
    </row>
    <row r="3625" spans="1:1004" ht="14.25" x14ac:dyDescent="0.2">
      <c r="A3625" s="187"/>
      <c r="B3625" s="187"/>
      <c r="C3625" s="187"/>
      <c r="D3625" s="187"/>
      <c r="E3625" s="187"/>
      <c r="F3625" s="187"/>
      <c r="G3625" s="188"/>
      <c r="H3625" s="188"/>
      <c r="I3625" s="188"/>
      <c r="J3625" s="188"/>
      <c r="K3625" s="188"/>
      <c r="L3625" s="188"/>
      <c r="M3625" s="188"/>
      <c r="N3625" s="188"/>
      <c r="O3625" s="188"/>
      <c r="P3625" s="188"/>
      <c r="Q3625" s="188"/>
      <c r="R3625" s="189"/>
      <c r="S3625" s="189"/>
      <c r="T3625" s="189"/>
      <c r="U3625" s="189"/>
      <c r="V3625" s="189"/>
      <c r="W3625" s="189"/>
      <c r="X3625" s="189"/>
      <c r="Y3625" s="189"/>
      <c r="Z3625" s="189"/>
      <c r="AA3625" s="189"/>
      <c r="AB3625" s="189"/>
      <c r="AC3625" s="189"/>
      <c r="AD3625" s="189"/>
      <c r="AE3625" s="189"/>
      <c r="AF3625" s="189"/>
      <c r="AG3625" s="189"/>
      <c r="ALL3625" s="41"/>
      <c r="ALM3625" s="41"/>
      <c r="ALN3625" s="41"/>
      <c r="ALO3625" s="41"/>
      <c r="ALP3625" s="41"/>
    </row>
    <row r="3626" spans="1:1004" ht="15" x14ac:dyDescent="0.2">
      <c r="A3626" s="190" t="s">
        <v>2725</v>
      </c>
      <c r="B3626" s="191"/>
      <c r="C3626" s="191"/>
      <c r="D3626" s="191"/>
      <c r="E3626" s="191"/>
      <c r="F3626" s="191"/>
      <c r="G3626" s="191"/>
      <c r="H3626" s="191"/>
      <c r="I3626" s="191"/>
      <c r="J3626" s="191"/>
      <c r="K3626" s="191"/>
      <c r="L3626" s="188"/>
      <c r="M3626" s="188"/>
      <c r="N3626" s="188"/>
      <c r="O3626" s="188"/>
      <c r="P3626" s="188"/>
      <c r="Q3626" s="188"/>
      <c r="R3626" s="189"/>
      <c r="S3626" s="189"/>
      <c r="T3626" s="189"/>
      <c r="U3626" s="189"/>
      <c r="V3626" s="189"/>
      <c r="W3626" s="189"/>
      <c r="X3626" s="189"/>
      <c r="Y3626" s="189"/>
      <c r="Z3626" s="189"/>
      <c r="AA3626" s="189"/>
      <c r="AB3626" s="189"/>
      <c r="AC3626" s="189"/>
      <c r="AD3626" s="189"/>
      <c r="AE3626" s="189"/>
      <c r="AF3626" s="189"/>
      <c r="AG3626" s="189"/>
      <c r="ALL3626" s="41"/>
      <c r="ALM3626" s="41"/>
      <c r="ALN3626" s="41"/>
      <c r="ALO3626" s="41"/>
      <c r="ALP3626" s="41"/>
    </row>
    <row r="3627" spans="1:1004" ht="36.75" customHeight="1" x14ac:dyDescent="0.2">
      <c r="A3627" s="373" t="s">
        <v>2726</v>
      </c>
      <c r="B3627" s="373"/>
      <c r="C3627" s="373"/>
      <c r="D3627" s="413" t="s">
        <v>2727</v>
      </c>
      <c r="E3627" s="413"/>
      <c r="F3627" s="413"/>
      <c r="G3627" s="804" t="s">
        <v>2728</v>
      </c>
      <c r="H3627" s="805"/>
      <c r="I3627" s="805"/>
      <c r="J3627" s="805"/>
      <c r="K3627" s="805"/>
      <c r="L3627" s="805"/>
      <c r="M3627" s="805"/>
      <c r="N3627" s="805"/>
      <c r="O3627" s="805"/>
      <c r="P3627" s="805"/>
      <c r="Q3627" s="806"/>
      <c r="R3627" s="373" t="s">
        <v>3441</v>
      </c>
      <c r="S3627" s="373"/>
      <c r="T3627" s="373"/>
      <c r="U3627" s="373"/>
      <c r="V3627" s="373" t="s">
        <v>3442</v>
      </c>
      <c r="W3627" s="373"/>
      <c r="X3627" s="373"/>
      <c r="Y3627" s="373"/>
      <c r="Z3627" s="373" t="s">
        <v>3443</v>
      </c>
      <c r="AA3627" s="373"/>
      <c r="AB3627" s="373"/>
      <c r="AC3627" s="373"/>
      <c r="AD3627" s="373" t="s">
        <v>2729</v>
      </c>
      <c r="AE3627" s="373"/>
      <c r="AF3627" s="373"/>
      <c r="AG3627" s="373"/>
      <c r="ALL3627" s="41"/>
      <c r="ALM3627" s="41"/>
      <c r="ALN3627" s="41"/>
      <c r="ALO3627" s="41"/>
      <c r="ALP3627" s="41"/>
    </row>
    <row r="3628" spans="1:1004" ht="20.25" customHeight="1" x14ac:dyDescent="0.2">
      <c r="A3628" s="820" t="s">
        <v>306</v>
      </c>
      <c r="B3628" s="820"/>
      <c r="C3628" s="820"/>
      <c r="D3628" s="808"/>
      <c r="E3628" s="808"/>
      <c r="F3628" s="808"/>
      <c r="G3628" s="821" t="s">
        <v>2730</v>
      </c>
      <c r="H3628" s="821"/>
      <c r="I3628" s="821"/>
      <c r="J3628" s="821"/>
      <c r="K3628" s="821"/>
      <c r="L3628" s="821"/>
      <c r="M3628" s="821"/>
      <c r="N3628" s="821"/>
      <c r="O3628" s="821"/>
      <c r="P3628" s="821"/>
      <c r="Q3628" s="821"/>
      <c r="R3628" s="778">
        <f>R3629</f>
        <v>12207800</v>
      </c>
      <c r="S3628" s="778"/>
      <c r="T3628" s="778"/>
      <c r="U3628" s="778"/>
      <c r="V3628" s="778">
        <f>V3629</f>
        <v>13505660</v>
      </c>
      <c r="W3628" s="778"/>
      <c r="X3628" s="778"/>
      <c r="Y3628" s="778"/>
      <c r="Z3628" s="778">
        <f>Z3629</f>
        <v>13106287.26</v>
      </c>
      <c r="AA3628" s="778"/>
      <c r="AB3628" s="778"/>
      <c r="AC3628" s="778"/>
      <c r="AD3628" s="706">
        <f>Z3628/V3628</f>
        <v>0.9704292318924066</v>
      </c>
      <c r="AE3628" s="706"/>
      <c r="AF3628" s="706"/>
      <c r="AG3628" s="706"/>
      <c r="ALL3628" s="41"/>
      <c r="ALM3628" s="41"/>
      <c r="ALN3628" s="41"/>
      <c r="ALO3628" s="41"/>
      <c r="ALP3628" s="41"/>
    </row>
    <row r="3629" spans="1:1004" ht="17.25" customHeight="1" x14ac:dyDescent="0.2">
      <c r="A3629" s="822"/>
      <c r="B3629" s="823"/>
      <c r="C3629" s="824"/>
      <c r="D3629" s="820" t="s">
        <v>2754</v>
      </c>
      <c r="E3629" s="820"/>
      <c r="F3629" s="820"/>
      <c r="G3629" s="415" t="s">
        <v>295</v>
      </c>
      <c r="H3629" s="415"/>
      <c r="I3629" s="415"/>
      <c r="J3629" s="415"/>
      <c r="K3629" s="415"/>
      <c r="L3629" s="415"/>
      <c r="M3629" s="415"/>
      <c r="N3629" s="415"/>
      <c r="O3629" s="415"/>
      <c r="P3629" s="415"/>
      <c r="Q3629" s="415"/>
      <c r="R3629" s="303">
        <v>12207800</v>
      </c>
      <c r="S3629" s="304"/>
      <c r="T3629" s="304"/>
      <c r="U3629" s="305"/>
      <c r="V3629" s="303">
        <v>13505660</v>
      </c>
      <c r="W3629" s="304"/>
      <c r="X3629" s="304"/>
      <c r="Y3629" s="305"/>
      <c r="Z3629" s="303">
        <v>13106287.26</v>
      </c>
      <c r="AA3629" s="304"/>
      <c r="AB3629" s="304"/>
      <c r="AC3629" s="305"/>
      <c r="AD3629" s="706">
        <f>Z3629/V3629</f>
        <v>0.9704292318924066</v>
      </c>
      <c r="AE3629" s="706"/>
      <c r="AF3629" s="706"/>
      <c r="AG3629" s="706"/>
      <c r="ALL3629" s="41"/>
      <c r="ALM3629" s="41"/>
      <c r="ALN3629" s="41"/>
      <c r="ALO3629" s="41"/>
      <c r="ALP3629" s="41"/>
    </row>
    <row r="3630" spans="1:1004" ht="15" x14ac:dyDescent="0.2">
      <c r="A3630" s="423"/>
      <c r="B3630" s="423"/>
      <c r="C3630" s="423"/>
      <c r="D3630" s="423"/>
      <c r="E3630" s="423"/>
      <c r="F3630" s="423"/>
      <c r="G3630" s="768" t="s">
        <v>2232</v>
      </c>
      <c r="H3630" s="769"/>
      <c r="I3630" s="769"/>
      <c r="J3630" s="769"/>
      <c r="K3630" s="769"/>
      <c r="L3630" s="769"/>
      <c r="M3630" s="769"/>
      <c r="N3630" s="769"/>
      <c r="O3630" s="769"/>
      <c r="P3630" s="769"/>
      <c r="Q3630" s="770"/>
      <c r="R3630" s="810">
        <f>SUM(R3628)</f>
        <v>12207800</v>
      </c>
      <c r="S3630" s="810"/>
      <c r="T3630" s="810"/>
      <c r="U3630" s="810"/>
      <c r="V3630" s="810">
        <f>SUM(V3628)</f>
        <v>13505660</v>
      </c>
      <c r="W3630" s="810"/>
      <c r="X3630" s="810"/>
      <c r="Y3630" s="810"/>
      <c r="Z3630" s="810">
        <f>SUM(Z3628)</f>
        <v>13106287.26</v>
      </c>
      <c r="AA3630" s="810"/>
      <c r="AB3630" s="810"/>
      <c r="AC3630" s="810"/>
      <c r="AD3630" s="707">
        <f>Z3630/V3630</f>
        <v>0.9704292318924066</v>
      </c>
      <c r="AE3630" s="707"/>
      <c r="AF3630" s="707"/>
      <c r="AG3630" s="707"/>
      <c r="ALL3630" s="41"/>
      <c r="ALM3630" s="41"/>
      <c r="ALN3630" s="41"/>
      <c r="ALO3630" s="41"/>
      <c r="ALP3630" s="41"/>
    </row>
    <row r="3631" spans="1:1004" ht="14.25" x14ac:dyDescent="0.2">
      <c r="A3631" s="187"/>
      <c r="B3631" s="187"/>
      <c r="C3631" s="187"/>
      <c r="D3631" s="187"/>
      <c r="E3631" s="187"/>
      <c r="F3631" s="187"/>
      <c r="G3631" s="188"/>
      <c r="H3631" s="188"/>
      <c r="I3631" s="188"/>
      <c r="J3631" s="188"/>
      <c r="K3631" s="188"/>
      <c r="L3631" s="188"/>
      <c r="M3631" s="188"/>
      <c r="N3631" s="188"/>
      <c r="O3631" s="188"/>
      <c r="P3631" s="188"/>
      <c r="Q3631" s="188"/>
      <c r="R3631" s="189"/>
      <c r="S3631" s="189"/>
      <c r="T3631" s="189"/>
      <c r="U3631" s="189"/>
      <c r="V3631" s="189"/>
      <c r="W3631" s="189"/>
      <c r="X3631" s="189"/>
      <c r="Y3631" s="189"/>
      <c r="Z3631" s="189"/>
      <c r="AA3631" s="189"/>
      <c r="AB3631" s="189"/>
      <c r="AC3631" s="189"/>
      <c r="AD3631" s="189"/>
      <c r="AE3631" s="189"/>
      <c r="AF3631" s="189"/>
      <c r="AG3631" s="189"/>
      <c r="ALL3631" s="41"/>
      <c r="ALM3631" s="41"/>
      <c r="ALN3631" s="41"/>
      <c r="ALO3631" s="41"/>
      <c r="ALP3631" s="41"/>
    </row>
    <row r="3632" spans="1:1004" ht="15.75" x14ac:dyDescent="0.2">
      <c r="A3632" s="394" t="s">
        <v>2736</v>
      </c>
      <c r="B3632" s="394"/>
      <c r="C3632" s="394"/>
      <c r="D3632" s="394"/>
      <c r="E3632" s="394"/>
      <c r="F3632" s="394"/>
      <c r="G3632" s="394"/>
      <c r="H3632" s="394"/>
      <c r="I3632" s="394"/>
      <c r="J3632" s="394"/>
      <c r="K3632" s="394"/>
      <c r="L3632" s="394"/>
      <c r="M3632" s="394"/>
      <c r="N3632" s="394"/>
      <c r="O3632" s="394"/>
      <c r="P3632" s="394"/>
      <c r="Q3632" s="394"/>
      <c r="R3632" s="394"/>
      <c r="S3632" s="394"/>
      <c r="T3632" s="394"/>
      <c r="U3632" s="394"/>
      <c r="V3632" s="394"/>
      <c r="W3632" s="394"/>
      <c r="X3632" s="394"/>
      <c r="Y3632" s="394"/>
      <c r="Z3632" s="394"/>
      <c r="AA3632" s="394"/>
      <c r="AB3632" s="394"/>
      <c r="AC3632" s="394"/>
      <c r="AD3632" s="394"/>
      <c r="AE3632" s="394"/>
      <c r="AF3632" s="394"/>
      <c r="AG3632" s="394"/>
      <c r="ALL3632" s="41"/>
      <c r="ALM3632" s="41"/>
      <c r="ALN3632" s="41"/>
      <c r="ALO3632" s="41"/>
      <c r="ALP3632" s="41"/>
    </row>
    <row r="3633" spans="1:1004" ht="14.25" x14ac:dyDescent="0.2">
      <c r="A3633" s="187"/>
      <c r="B3633" s="187"/>
      <c r="C3633" s="187"/>
      <c r="D3633" s="187"/>
      <c r="E3633" s="187"/>
      <c r="F3633" s="187"/>
      <c r="G3633" s="188"/>
      <c r="H3633" s="188"/>
      <c r="I3633" s="188"/>
      <c r="J3633" s="188"/>
      <c r="K3633" s="188"/>
      <c r="L3633" s="188"/>
      <c r="M3633" s="188"/>
      <c r="N3633" s="188"/>
      <c r="O3633" s="188"/>
      <c r="P3633" s="188"/>
      <c r="Q3633" s="188"/>
      <c r="R3633" s="189"/>
      <c r="S3633" s="189"/>
      <c r="T3633" s="189"/>
      <c r="U3633" s="189"/>
      <c r="V3633" s="189"/>
      <c r="W3633" s="189"/>
      <c r="X3633" s="189"/>
      <c r="Y3633" s="189"/>
      <c r="Z3633" s="189"/>
      <c r="AA3633" s="189"/>
      <c r="AB3633" s="189"/>
      <c r="AC3633" s="189"/>
      <c r="AD3633" s="189"/>
      <c r="AE3633" s="189"/>
      <c r="AF3633" s="189"/>
      <c r="AG3633" s="189"/>
      <c r="ALL3633" s="41"/>
      <c r="ALM3633" s="41"/>
      <c r="ALN3633" s="41"/>
      <c r="ALO3633" s="41"/>
      <c r="ALP3633" s="41"/>
    </row>
    <row r="3634" spans="1:1004" ht="23.25" customHeight="1" x14ac:dyDescent="0.2">
      <c r="A3634" s="374" t="s">
        <v>2737</v>
      </c>
      <c r="B3634" s="374"/>
      <c r="C3634" s="374"/>
      <c r="D3634" s="374"/>
      <c r="E3634" s="374"/>
      <c r="F3634" s="374"/>
      <c r="G3634" s="374"/>
      <c r="H3634" s="374"/>
      <c r="I3634" s="374"/>
      <c r="J3634" s="395" t="s">
        <v>306</v>
      </c>
      <c r="K3634" s="437"/>
      <c r="L3634" s="437"/>
      <c r="M3634" s="438"/>
      <c r="N3634" s="398" t="s">
        <v>2730</v>
      </c>
      <c r="O3634" s="811"/>
      <c r="P3634" s="811"/>
      <c r="Q3634" s="811"/>
      <c r="R3634" s="811"/>
      <c r="S3634" s="811"/>
      <c r="T3634" s="811"/>
      <c r="U3634" s="811"/>
      <c r="V3634" s="811"/>
      <c r="W3634" s="811"/>
      <c r="X3634" s="811"/>
      <c r="Y3634" s="811"/>
      <c r="Z3634" s="811"/>
      <c r="AA3634" s="811"/>
      <c r="AB3634" s="811"/>
      <c r="AC3634" s="811"/>
      <c r="AD3634" s="811"/>
      <c r="AE3634" s="811"/>
      <c r="AF3634" s="811"/>
      <c r="AG3634" s="812"/>
      <c r="ALL3634" s="41"/>
      <c r="ALM3634" s="41"/>
      <c r="ALN3634" s="41"/>
      <c r="ALO3634" s="41"/>
      <c r="ALP3634" s="41"/>
    </row>
    <row r="3635" spans="1:1004" ht="20.25" customHeight="1" x14ac:dyDescent="0.2">
      <c r="A3635" s="380" t="s">
        <v>2738</v>
      </c>
      <c r="B3635" s="380"/>
      <c r="C3635" s="380"/>
      <c r="D3635" s="380"/>
      <c r="E3635" s="380"/>
      <c r="F3635" s="380"/>
      <c r="G3635" s="380"/>
      <c r="H3635" s="380"/>
      <c r="I3635" s="380"/>
      <c r="J3635" s="321" t="s">
        <v>2739</v>
      </c>
      <c r="K3635" s="322"/>
      <c r="L3635" s="322"/>
      <c r="M3635" s="322"/>
      <c r="N3635" s="322"/>
      <c r="O3635" s="322"/>
      <c r="P3635" s="322"/>
      <c r="Q3635" s="322"/>
      <c r="R3635" s="322"/>
      <c r="S3635" s="322"/>
      <c r="T3635" s="322"/>
      <c r="U3635" s="322"/>
      <c r="V3635" s="322"/>
      <c r="W3635" s="322"/>
      <c r="X3635" s="322"/>
      <c r="Y3635" s="322"/>
      <c r="Z3635" s="322"/>
      <c r="AA3635" s="322"/>
      <c r="AB3635" s="322"/>
      <c r="AC3635" s="322"/>
      <c r="AD3635" s="322"/>
      <c r="AE3635" s="322"/>
      <c r="AF3635" s="322"/>
      <c r="AG3635" s="359"/>
      <c r="ALL3635" s="41"/>
      <c r="ALM3635" s="41"/>
      <c r="ALN3635" s="41"/>
      <c r="ALO3635" s="41"/>
      <c r="ALP3635" s="41"/>
    </row>
    <row r="3636" spans="1:1004" ht="16.5" customHeight="1" x14ac:dyDescent="0.2">
      <c r="A3636" s="380" t="s">
        <v>2740</v>
      </c>
      <c r="B3636" s="380"/>
      <c r="C3636" s="380"/>
      <c r="D3636" s="380"/>
      <c r="E3636" s="380"/>
      <c r="F3636" s="380"/>
      <c r="G3636" s="380"/>
      <c r="H3636" s="380"/>
      <c r="I3636" s="380"/>
      <c r="J3636" s="321" t="s">
        <v>2755</v>
      </c>
      <c r="K3636" s="322"/>
      <c r="L3636" s="322"/>
      <c r="M3636" s="322"/>
      <c r="N3636" s="322"/>
      <c r="O3636" s="322"/>
      <c r="P3636" s="322"/>
      <c r="Q3636" s="322"/>
      <c r="R3636" s="322"/>
      <c r="S3636" s="322"/>
      <c r="T3636" s="381" t="s">
        <v>2742</v>
      </c>
      <c r="U3636" s="381"/>
      <c r="V3636" s="381"/>
      <c r="W3636" s="381"/>
      <c r="X3636" s="566" t="s">
        <v>2756</v>
      </c>
      <c r="Y3636" s="566"/>
      <c r="Z3636" s="566"/>
      <c r="AA3636" s="566"/>
      <c r="AB3636" s="566"/>
      <c r="AC3636" s="566"/>
      <c r="AD3636" s="566"/>
      <c r="AE3636" s="566"/>
      <c r="AF3636" s="566"/>
      <c r="AG3636" s="358"/>
      <c r="ALL3636" s="41"/>
      <c r="ALM3636" s="41"/>
      <c r="ALN3636" s="41"/>
      <c r="ALO3636" s="41"/>
      <c r="ALP3636" s="41"/>
    </row>
    <row r="3637" spans="1:1004" ht="41.25" customHeight="1" x14ac:dyDescent="0.2">
      <c r="A3637" s="813" t="s">
        <v>2744</v>
      </c>
      <c r="B3637" s="813"/>
      <c r="C3637" s="813"/>
      <c r="D3637" s="813"/>
      <c r="E3637" s="813"/>
      <c r="F3637" s="813"/>
      <c r="G3637" s="813"/>
      <c r="H3637" s="813"/>
      <c r="I3637" s="813"/>
      <c r="J3637" s="363" t="s">
        <v>2745</v>
      </c>
      <c r="K3637" s="535"/>
      <c r="L3637" s="535"/>
      <c r="M3637" s="535"/>
      <c r="N3637" s="535"/>
      <c r="O3637" s="535"/>
      <c r="P3637" s="535"/>
      <c r="Q3637" s="535"/>
      <c r="R3637" s="535"/>
      <c r="S3637" s="535"/>
      <c r="T3637" s="535"/>
      <c r="U3637" s="535"/>
      <c r="V3637" s="535"/>
      <c r="W3637" s="535"/>
      <c r="X3637" s="535"/>
      <c r="Y3637" s="535"/>
      <c r="Z3637" s="535"/>
      <c r="AA3637" s="535"/>
      <c r="AB3637" s="535"/>
      <c r="AC3637" s="535"/>
      <c r="AD3637" s="535"/>
      <c r="AE3637" s="535"/>
      <c r="AF3637" s="535"/>
      <c r="AG3637" s="365"/>
      <c r="ALL3637" s="41"/>
      <c r="ALM3637" s="41"/>
      <c r="ALN3637" s="41"/>
      <c r="ALO3637" s="41"/>
      <c r="ALP3637" s="41"/>
    </row>
    <row r="3638" spans="1:1004" ht="48" customHeight="1" x14ac:dyDescent="0.2">
      <c r="A3638" s="814" t="s">
        <v>2746</v>
      </c>
      <c r="B3638" s="814"/>
      <c r="C3638" s="814"/>
      <c r="D3638" s="814"/>
      <c r="E3638" s="814"/>
      <c r="F3638" s="814"/>
      <c r="G3638" s="814"/>
      <c r="H3638" s="814"/>
      <c r="I3638" s="814"/>
      <c r="J3638" s="815" t="s">
        <v>2747</v>
      </c>
      <c r="K3638" s="816"/>
      <c r="L3638" s="816"/>
      <c r="M3638" s="816"/>
      <c r="N3638" s="816"/>
      <c r="O3638" s="816"/>
      <c r="P3638" s="816"/>
      <c r="Q3638" s="816"/>
      <c r="R3638" s="816"/>
      <c r="S3638" s="816"/>
      <c r="T3638" s="816"/>
      <c r="U3638" s="816"/>
      <c r="V3638" s="816"/>
      <c r="W3638" s="816"/>
      <c r="X3638" s="816"/>
      <c r="Y3638" s="816"/>
      <c r="Z3638" s="816"/>
      <c r="AA3638" s="816"/>
      <c r="AB3638" s="816"/>
      <c r="AC3638" s="816"/>
      <c r="AD3638" s="816"/>
      <c r="AE3638" s="816"/>
      <c r="AF3638" s="816"/>
      <c r="AG3638" s="817"/>
      <c r="ALL3638" s="41"/>
      <c r="ALM3638" s="41"/>
      <c r="ALN3638" s="41"/>
      <c r="ALO3638" s="41"/>
      <c r="ALP3638" s="41"/>
    </row>
    <row r="3639" spans="1:1004" ht="15" x14ac:dyDescent="0.2">
      <c r="A3639" s="192"/>
      <c r="B3639" s="192"/>
      <c r="C3639" s="192"/>
      <c r="D3639" s="192"/>
      <c r="E3639" s="192"/>
      <c r="F3639" s="192"/>
      <c r="G3639" s="193"/>
      <c r="H3639" s="193"/>
      <c r="I3639" s="193"/>
      <c r="J3639" s="194"/>
      <c r="K3639" s="194"/>
      <c r="L3639" s="194"/>
      <c r="M3639" s="194"/>
      <c r="N3639" s="194"/>
      <c r="O3639" s="194"/>
      <c r="P3639" s="194"/>
      <c r="Q3639" s="194"/>
      <c r="R3639" s="195"/>
      <c r="S3639" s="195"/>
      <c r="T3639" s="195"/>
      <c r="U3639" s="195"/>
      <c r="V3639" s="195"/>
      <c r="W3639" s="195"/>
      <c r="X3639" s="195"/>
      <c r="Y3639" s="195"/>
      <c r="Z3639" s="195"/>
      <c r="AA3639" s="195"/>
      <c r="AB3639" s="195"/>
      <c r="AC3639" s="195"/>
      <c r="AD3639" s="195"/>
      <c r="AE3639" s="195"/>
      <c r="AF3639" s="195"/>
      <c r="AG3639" s="196"/>
      <c r="ALL3639" s="41"/>
      <c r="ALM3639" s="41"/>
      <c r="ALN3639" s="41"/>
      <c r="ALO3639" s="41"/>
      <c r="ALP3639" s="41"/>
    </row>
    <row r="3640" spans="1:1004" ht="21.75" customHeight="1" x14ac:dyDescent="0.2">
      <c r="A3640" s="818" t="s">
        <v>2748</v>
      </c>
      <c r="B3640" s="818"/>
      <c r="C3640" s="818"/>
      <c r="D3640" s="818"/>
      <c r="E3640" s="818"/>
      <c r="F3640" s="818"/>
      <c r="G3640" s="818"/>
      <c r="H3640" s="818"/>
      <c r="I3640" s="818"/>
      <c r="J3640" s="375" t="s">
        <v>294</v>
      </c>
      <c r="K3640" s="376"/>
      <c r="L3640" s="376"/>
      <c r="M3640" s="376"/>
      <c r="N3640" s="343" t="s">
        <v>295</v>
      </c>
      <c r="O3640" s="344"/>
      <c r="P3640" s="344"/>
      <c r="Q3640" s="344"/>
      <c r="R3640" s="344"/>
      <c r="S3640" s="344"/>
      <c r="T3640" s="344"/>
      <c r="U3640" s="344"/>
      <c r="V3640" s="344"/>
      <c r="W3640" s="344"/>
      <c r="X3640" s="344"/>
      <c r="Y3640" s="344"/>
      <c r="Z3640" s="344"/>
      <c r="AA3640" s="344"/>
      <c r="AB3640" s="344"/>
      <c r="AC3640" s="344"/>
      <c r="AD3640" s="344"/>
      <c r="AE3640" s="344"/>
      <c r="AF3640" s="344"/>
      <c r="AG3640" s="345"/>
      <c r="ALL3640" s="41"/>
      <c r="ALM3640" s="41"/>
      <c r="ALN3640" s="41"/>
      <c r="ALO3640" s="41"/>
      <c r="ALP3640" s="41"/>
    </row>
    <row r="3641" spans="1:1004" ht="21.75" customHeight="1" x14ac:dyDescent="0.2">
      <c r="A3641" s="819" t="s">
        <v>2749</v>
      </c>
      <c r="B3641" s="819"/>
      <c r="C3641" s="819"/>
      <c r="D3641" s="819"/>
      <c r="E3641" s="819"/>
      <c r="F3641" s="819"/>
      <c r="G3641" s="819"/>
      <c r="H3641" s="819"/>
      <c r="I3641" s="819"/>
      <c r="J3641" s="321" t="s">
        <v>2755</v>
      </c>
      <c r="K3641" s="322"/>
      <c r="L3641" s="322"/>
      <c r="M3641" s="322"/>
      <c r="N3641" s="322"/>
      <c r="O3641" s="322"/>
      <c r="P3641" s="322"/>
      <c r="Q3641" s="322"/>
      <c r="R3641" s="322"/>
      <c r="S3641" s="322"/>
      <c r="T3641" s="381" t="s">
        <v>2742</v>
      </c>
      <c r="U3641" s="381"/>
      <c r="V3641" s="381"/>
      <c r="W3641" s="381"/>
      <c r="X3641" s="566" t="s">
        <v>2756</v>
      </c>
      <c r="Y3641" s="566"/>
      <c r="Z3641" s="566"/>
      <c r="AA3641" s="566"/>
      <c r="AB3641" s="566"/>
      <c r="AC3641" s="566"/>
      <c r="AD3641" s="566"/>
      <c r="AE3641" s="566"/>
      <c r="AF3641" s="566"/>
      <c r="AG3641" s="358"/>
      <c r="ALL3641" s="41"/>
      <c r="ALM3641" s="41"/>
      <c r="ALN3641" s="41"/>
      <c r="ALO3641" s="41"/>
      <c r="ALP3641" s="41"/>
    </row>
    <row r="3642" spans="1:1004" ht="57.75" customHeight="1" x14ac:dyDescent="0.2">
      <c r="A3642" s="382" t="s">
        <v>2750</v>
      </c>
      <c r="B3642" s="382"/>
      <c r="C3642" s="382"/>
      <c r="D3642" s="382"/>
      <c r="E3642" s="382"/>
      <c r="F3642" s="382"/>
      <c r="G3642" s="382"/>
      <c r="H3642" s="382"/>
      <c r="I3642" s="382"/>
      <c r="J3642" s="657" t="s">
        <v>2757</v>
      </c>
      <c r="K3642" s="657"/>
      <c r="L3642" s="657"/>
      <c r="M3642" s="657"/>
      <c r="N3642" s="657"/>
      <c r="O3642" s="657"/>
      <c r="P3642" s="657"/>
      <c r="Q3642" s="657"/>
      <c r="R3642" s="657"/>
      <c r="S3642" s="657"/>
      <c r="T3642" s="657"/>
      <c r="U3642" s="657"/>
      <c r="V3642" s="657"/>
      <c r="W3642" s="657"/>
      <c r="X3642" s="657"/>
      <c r="Y3642" s="657"/>
      <c r="Z3642" s="657"/>
      <c r="AA3642" s="657"/>
      <c r="AB3642" s="657"/>
      <c r="AC3642" s="657"/>
      <c r="AD3642" s="657"/>
      <c r="AE3642" s="657"/>
      <c r="AF3642" s="657"/>
      <c r="AG3642" s="657"/>
      <c r="ALL3642" s="41"/>
      <c r="ALM3642" s="41"/>
      <c r="ALN3642" s="41"/>
      <c r="ALO3642" s="41"/>
      <c r="ALP3642" s="41"/>
    </row>
    <row r="3643" spans="1:1004" ht="31.5" customHeight="1" x14ac:dyDescent="0.2">
      <c r="A3643" s="448" t="s">
        <v>2752</v>
      </c>
      <c r="B3643" s="449"/>
      <c r="C3643" s="449"/>
      <c r="D3643" s="449"/>
      <c r="E3643" s="449"/>
      <c r="F3643" s="449"/>
      <c r="G3643" s="449"/>
      <c r="H3643" s="449"/>
      <c r="I3643" s="450"/>
      <c r="J3643" s="384" t="s">
        <v>3523</v>
      </c>
      <c r="K3643" s="385"/>
      <c r="L3643" s="385"/>
      <c r="M3643" s="385"/>
      <c r="N3643" s="385"/>
      <c r="O3643" s="385"/>
      <c r="P3643" s="385"/>
      <c r="Q3643" s="385"/>
      <c r="R3643" s="385"/>
      <c r="S3643" s="385"/>
      <c r="T3643" s="385"/>
      <c r="U3643" s="385"/>
      <c r="V3643" s="385"/>
      <c r="W3643" s="385"/>
      <c r="X3643" s="385"/>
      <c r="Y3643" s="385"/>
      <c r="Z3643" s="385"/>
      <c r="AA3643" s="385"/>
      <c r="AB3643" s="385"/>
      <c r="AC3643" s="385"/>
      <c r="AD3643" s="385"/>
      <c r="AE3643" s="385"/>
      <c r="AF3643" s="385"/>
      <c r="AG3643" s="386"/>
      <c r="ALL3643" s="41"/>
      <c r="ALM3643" s="41"/>
      <c r="ALN3643" s="41"/>
      <c r="ALO3643" s="41"/>
      <c r="ALP3643" s="41"/>
    </row>
    <row r="3644" spans="1:1004" ht="15" x14ac:dyDescent="0.2">
      <c r="A3644" s="197"/>
      <c r="B3644" s="192"/>
      <c r="C3644" s="192"/>
      <c r="D3644" s="192"/>
      <c r="E3644" s="192"/>
      <c r="F3644" s="192"/>
      <c r="G3644" s="193"/>
      <c r="H3644" s="193"/>
      <c r="I3644" s="193"/>
      <c r="J3644" s="198"/>
      <c r="K3644" s="198"/>
      <c r="L3644" s="198"/>
      <c r="M3644" s="198"/>
      <c r="N3644" s="198"/>
      <c r="O3644" s="198"/>
      <c r="P3644" s="198"/>
      <c r="Q3644" s="198"/>
      <c r="R3644" s="189"/>
      <c r="S3644" s="189"/>
      <c r="T3644" s="189"/>
      <c r="U3644" s="189"/>
      <c r="V3644" s="189"/>
      <c r="W3644" s="189"/>
      <c r="X3644" s="189"/>
      <c r="Y3644" s="189"/>
      <c r="Z3644" s="189"/>
      <c r="AA3644" s="189"/>
      <c r="AB3644" s="189"/>
      <c r="AC3644" s="189"/>
      <c r="AD3644" s="189"/>
      <c r="AE3644" s="189"/>
      <c r="AF3644" s="189"/>
      <c r="AG3644" s="199"/>
      <c r="ALL3644" s="41"/>
      <c r="ALM3644" s="41"/>
      <c r="ALN3644" s="41"/>
      <c r="ALO3644" s="41"/>
      <c r="ALP3644" s="41"/>
    </row>
    <row r="3645" spans="1:1004" ht="15" x14ac:dyDescent="0.2">
      <c r="A3645" s="197"/>
      <c r="B3645" s="192"/>
      <c r="C3645" s="192"/>
      <c r="D3645" s="192"/>
      <c r="E3645" s="192"/>
      <c r="F3645" s="192"/>
      <c r="G3645" s="193"/>
      <c r="H3645" s="193"/>
      <c r="I3645" s="193"/>
      <c r="J3645" s="198"/>
      <c r="K3645" s="198"/>
      <c r="L3645" s="198"/>
      <c r="M3645" s="198"/>
      <c r="N3645" s="198"/>
      <c r="O3645" s="198"/>
      <c r="P3645" s="198"/>
      <c r="Q3645" s="198"/>
      <c r="R3645" s="189"/>
      <c r="S3645" s="189"/>
      <c r="T3645" s="189"/>
      <c r="U3645" s="189"/>
      <c r="V3645" s="189"/>
      <c r="W3645" s="189"/>
      <c r="X3645" s="189"/>
      <c r="Y3645" s="189"/>
      <c r="Z3645" s="189"/>
      <c r="AA3645" s="189"/>
      <c r="AB3645" s="189"/>
      <c r="AC3645" s="189"/>
      <c r="AD3645" s="189"/>
      <c r="AE3645" s="189"/>
      <c r="AF3645" s="189"/>
      <c r="AG3645" s="199"/>
      <c r="ALL3645" s="41"/>
      <c r="ALM3645" s="41"/>
      <c r="ALN3645" s="41"/>
      <c r="ALO3645" s="41"/>
      <c r="ALP3645" s="41"/>
    </row>
    <row r="3646" spans="1:1004" ht="20.25" customHeight="1" x14ac:dyDescent="0.2">
      <c r="A3646" s="403" t="s">
        <v>2722</v>
      </c>
      <c r="B3646" s="403"/>
      <c r="C3646" s="403"/>
      <c r="D3646" s="403"/>
      <c r="E3646" s="403"/>
      <c r="F3646" s="514" t="s">
        <v>2446</v>
      </c>
      <c r="G3646" s="515"/>
      <c r="H3646" s="516"/>
      <c r="I3646" s="407"/>
      <c r="J3646" s="408"/>
      <c r="K3646" s="408"/>
      <c r="L3646" s="408"/>
      <c r="M3646" s="408"/>
      <c r="N3646" s="408"/>
      <c r="O3646" s="408"/>
      <c r="P3646" s="408"/>
      <c r="Q3646" s="408"/>
      <c r="R3646" s="408"/>
      <c r="S3646" s="408"/>
      <c r="T3646" s="408"/>
      <c r="U3646" s="408"/>
      <c r="V3646" s="408"/>
      <c r="W3646" s="408"/>
      <c r="X3646" s="408"/>
      <c r="Y3646" s="408"/>
      <c r="Z3646" s="408"/>
      <c r="AA3646" s="408"/>
      <c r="AB3646" s="408"/>
      <c r="AC3646" s="408"/>
      <c r="AD3646" s="408"/>
      <c r="AE3646" s="408"/>
      <c r="AF3646" s="408"/>
      <c r="AG3646" s="409"/>
      <c r="ALL3646" s="41"/>
      <c r="ALM3646" s="41"/>
      <c r="ALN3646" s="41"/>
      <c r="ALO3646" s="41"/>
      <c r="ALP3646" s="41"/>
    </row>
    <row r="3647" spans="1:1004" ht="15" x14ac:dyDescent="0.2">
      <c r="A3647" s="403" t="s">
        <v>2723</v>
      </c>
      <c r="B3647" s="403"/>
      <c r="C3647" s="403"/>
      <c r="D3647" s="403"/>
      <c r="E3647" s="403"/>
      <c r="F3647" s="410"/>
      <c r="G3647" s="411"/>
      <c r="H3647" s="412"/>
      <c r="I3647" s="407" t="s">
        <v>330</v>
      </c>
      <c r="J3647" s="408"/>
      <c r="K3647" s="408"/>
      <c r="L3647" s="408"/>
      <c r="M3647" s="408"/>
      <c r="N3647" s="408"/>
      <c r="O3647" s="408"/>
      <c r="P3647" s="408"/>
      <c r="Q3647" s="408"/>
      <c r="R3647" s="408"/>
      <c r="S3647" s="408"/>
      <c r="T3647" s="408"/>
      <c r="U3647" s="408"/>
      <c r="V3647" s="408"/>
      <c r="W3647" s="408"/>
      <c r="X3647" s="408"/>
      <c r="Y3647" s="408"/>
      <c r="Z3647" s="408"/>
      <c r="AA3647" s="408"/>
      <c r="AB3647" s="408"/>
      <c r="AC3647" s="408"/>
      <c r="AD3647" s="408"/>
      <c r="AE3647" s="408"/>
      <c r="AF3647" s="408"/>
      <c r="AG3647" s="409"/>
      <c r="ALL3647" s="41"/>
      <c r="ALM3647" s="41"/>
      <c r="ALN3647" s="41"/>
      <c r="ALO3647" s="41"/>
      <c r="ALP3647" s="41"/>
    </row>
    <row r="3648" spans="1:1004" ht="14.25" x14ac:dyDescent="0.2">
      <c r="A3648" s="187"/>
      <c r="B3648" s="187"/>
      <c r="C3648" s="187"/>
      <c r="D3648" s="187"/>
      <c r="E3648" s="187"/>
      <c r="F3648" s="187"/>
      <c r="G3648" s="188"/>
      <c r="H3648" s="188"/>
      <c r="I3648" s="188"/>
      <c r="J3648" s="188"/>
      <c r="K3648" s="188"/>
      <c r="L3648" s="188"/>
      <c r="M3648" s="188"/>
      <c r="N3648" s="188"/>
      <c r="O3648" s="188"/>
      <c r="P3648" s="188"/>
      <c r="Q3648" s="188"/>
      <c r="R3648" s="189"/>
      <c r="S3648" s="189"/>
      <c r="T3648" s="189"/>
      <c r="U3648" s="189"/>
      <c r="V3648" s="189"/>
      <c r="W3648" s="189"/>
      <c r="X3648" s="189"/>
      <c r="Y3648" s="189"/>
      <c r="Z3648" s="189"/>
      <c r="AA3648" s="189"/>
      <c r="AB3648" s="189"/>
      <c r="AC3648" s="189"/>
      <c r="AD3648" s="189"/>
      <c r="AE3648" s="189"/>
      <c r="AF3648" s="189"/>
      <c r="AG3648" s="189"/>
      <c r="ALL3648" s="41"/>
      <c r="ALM3648" s="41"/>
      <c r="ALN3648" s="41"/>
      <c r="ALO3648" s="41"/>
      <c r="ALP3648" s="41"/>
    </row>
    <row r="3649" spans="1:1004" ht="15" x14ac:dyDescent="0.2">
      <c r="A3649" s="190" t="s">
        <v>2725</v>
      </c>
      <c r="B3649" s="191"/>
      <c r="C3649" s="191"/>
      <c r="D3649" s="191"/>
      <c r="E3649" s="191"/>
      <c r="F3649" s="191"/>
      <c r="G3649" s="191"/>
      <c r="H3649" s="191"/>
      <c r="I3649" s="191"/>
      <c r="J3649" s="191"/>
      <c r="K3649" s="191"/>
      <c r="L3649" s="188"/>
      <c r="M3649" s="188"/>
      <c r="N3649" s="188"/>
      <c r="O3649" s="188"/>
      <c r="P3649" s="188"/>
      <c r="Q3649" s="188"/>
      <c r="R3649" s="189"/>
      <c r="S3649" s="189"/>
      <c r="T3649" s="189"/>
      <c r="U3649" s="189"/>
      <c r="V3649" s="189"/>
      <c r="W3649" s="189"/>
      <c r="X3649" s="189"/>
      <c r="Y3649" s="189"/>
      <c r="Z3649" s="189"/>
      <c r="AA3649" s="189"/>
      <c r="AB3649" s="189"/>
      <c r="AC3649" s="189"/>
      <c r="AD3649" s="189"/>
      <c r="AE3649" s="189"/>
      <c r="AF3649" s="189"/>
      <c r="AG3649" s="189"/>
      <c r="ALL3649" s="41"/>
      <c r="ALM3649" s="41"/>
      <c r="ALN3649" s="41"/>
      <c r="ALO3649" s="41"/>
      <c r="ALP3649" s="41"/>
    </row>
    <row r="3650" spans="1:1004" ht="38.25" customHeight="1" x14ac:dyDescent="0.2">
      <c r="A3650" s="373" t="s">
        <v>2726</v>
      </c>
      <c r="B3650" s="373"/>
      <c r="C3650" s="373"/>
      <c r="D3650" s="413" t="s">
        <v>2727</v>
      </c>
      <c r="E3650" s="413"/>
      <c r="F3650" s="413"/>
      <c r="G3650" s="804" t="s">
        <v>2728</v>
      </c>
      <c r="H3650" s="805"/>
      <c r="I3650" s="805"/>
      <c r="J3650" s="805"/>
      <c r="K3650" s="805"/>
      <c r="L3650" s="805"/>
      <c r="M3650" s="805"/>
      <c r="N3650" s="805"/>
      <c r="O3650" s="805"/>
      <c r="P3650" s="805"/>
      <c r="Q3650" s="806"/>
      <c r="R3650" s="373" t="s">
        <v>3441</v>
      </c>
      <c r="S3650" s="373"/>
      <c r="T3650" s="373"/>
      <c r="U3650" s="373"/>
      <c r="V3650" s="373" t="s">
        <v>3442</v>
      </c>
      <c r="W3650" s="373"/>
      <c r="X3650" s="373"/>
      <c r="Y3650" s="373"/>
      <c r="Z3650" s="373" t="s">
        <v>3443</v>
      </c>
      <c r="AA3650" s="373"/>
      <c r="AB3650" s="373"/>
      <c r="AC3650" s="373"/>
      <c r="AD3650" s="373" t="s">
        <v>2729</v>
      </c>
      <c r="AE3650" s="373"/>
      <c r="AF3650" s="373"/>
      <c r="AG3650" s="373"/>
      <c r="ALL3650" s="41"/>
      <c r="ALM3650" s="41"/>
      <c r="ALN3650" s="41"/>
      <c r="ALO3650" s="41"/>
      <c r="ALP3650" s="41"/>
    </row>
    <row r="3651" spans="1:1004" ht="21" customHeight="1" x14ac:dyDescent="0.2">
      <c r="A3651" s="414" t="s">
        <v>274</v>
      </c>
      <c r="B3651" s="414"/>
      <c r="C3651" s="414"/>
      <c r="D3651" s="808"/>
      <c r="E3651" s="808"/>
      <c r="F3651" s="808"/>
      <c r="G3651" s="809" t="s">
        <v>2758</v>
      </c>
      <c r="H3651" s="809"/>
      <c r="I3651" s="809"/>
      <c r="J3651" s="809"/>
      <c r="K3651" s="809"/>
      <c r="L3651" s="809"/>
      <c r="M3651" s="809"/>
      <c r="N3651" s="809"/>
      <c r="O3651" s="809"/>
      <c r="P3651" s="809"/>
      <c r="Q3651" s="809"/>
      <c r="R3651" s="778">
        <v>2818300</v>
      </c>
      <c r="S3651" s="778"/>
      <c r="T3651" s="778"/>
      <c r="U3651" s="778"/>
      <c r="V3651" s="778">
        <f>V3652</f>
        <v>2818300</v>
      </c>
      <c r="W3651" s="778"/>
      <c r="X3651" s="778"/>
      <c r="Y3651" s="778"/>
      <c r="Z3651" s="778">
        <f>Z3652</f>
        <v>2595457.54</v>
      </c>
      <c r="AA3651" s="778"/>
      <c r="AB3651" s="778"/>
      <c r="AC3651" s="778"/>
      <c r="AD3651" s="706">
        <f>Z3651/V3651</f>
        <v>0.92093018486321543</v>
      </c>
      <c r="AE3651" s="706"/>
      <c r="AF3651" s="706"/>
      <c r="AG3651" s="706"/>
      <c r="ALL3651" s="41"/>
      <c r="ALM3651" s="41"/>
      <c r="ALN3651" s="41"/>
      <c r="ALO3651" s="41"/>
      <c r="ALP3651" s="41"/>
    </row>
    <row r="3652" spans="1:1004" ht="23.25" customHeight="1" x14ac:dyDescent="0.2">
      <c r="A3652" s="299"/>
      <c r="B3652" s="300"/>
      <c r="C3652" s="301"/>
      <c r="D3652" s="414" t="s">
        <v>2759</v>
      </c>
      <c r="E3652" s="414"/>
      <c r="F3652" s="414"/>
      <c r="G3652" s="415" t="s">
        <v>2594</v>
      </c>
      <c r="H3652" s="415"/>
      <c r="I3652" s="415"/>
      <c r="J3652" s="415"/>
      <c r="K3652" s="415"/>
      <c r="L3652" s="415"/>
      <c r="M3652" s="415"/>
      <c r="N3652" s="415"/>
      <c r="O3652" s="415"/>
      <c r="P3652" s="415"/>
      <c r="Q3652" s="415"/>
      <c r="R3652" s="303">
        <v>2818300</v>
      </c>
      <c r="S3652" s="304"/>
      <c r="T3652" s="304"/>
      <c r="U3652" s="305"/>
      <c r="V3652" s="303">
        <v>2818300</v>
      </c>
      <c r="W3652" s="304"/>
      <c r="X3652" s="304"/>
      <c r="Y3652" s="305"/>
      <c r="Z3652" s="303">
        <v>2595457.54</v>
      </c>
      <c r="AA3652" s="304"/>
      <c r="AB3652" s="304"/>
      <c r="AC3652" s="305"/>
      <c r="AD3652" s="706">
        <f>Z3652/V3652</f>
        <v>0.92093018486321543</v>
      </c>
      <c r="AE3652" s="706"/>
      <c r="AF3652" s="706"/>
      <c r="AG3652" s="706"/>
      <c r="ALL3652" s="41"/>
      <c r="ALM3652" s="41"/>
      <c r="ALN3652" s="41"/>
      <c r="ALO3652" s="41"/>
      <c r="ALP3652" s="41"/>
    </row>
    <row r="3653" spans="1:1004" ht="15" x14ac:dyDescent="0.2">
      <c r="A3653" s="423"/>
      <c r="B3653" s="423"/>
      <c r="C3653" s="423"/>
      <c r="D3653" s="423"/>
      <c r="E3653" s="423"/>
      <c r="F3653" s="423"/>
      <c r="G3653" s="768" t="s">
        <v>2232</v>
      </c>
      <c r="H3653" s="769"/>
      <c r="I3653" s="769"/>
      <c r="J3653" s="769"/>
      <c r="K3653" s="769"/>
      <c r="L3653" s="769"/>
      <c r="M3653" s="769"/>
      <c r="N3653" s="769"/>
      <c r="O3653" s="769"/>
      <c r="P3653" s="769"/>
      <c r="Q3653" s="770"/>
      <c r="R3653" s="810">
        <f>SUM(R3651)</f>
        <v>2818300</v>
      </c>
      <c r="S3653" s="810"/>
      <c r="T3653" s="810"/>
      <c r="U3653" s="810"/>
      <c r="V3653" s="810">
        <f>SUM(V3651)</f>
        <v>2818300</v>
      </c>
      <c r="W3653" s="810"/>
      <c r="X3653" s="810"/>
      <c r="Y3653" s="810"/>
      <c r="Z3653" s="810">
        <f>SUM(Z3651)</f>
        <v>2595457.54</v>
      </c>
      <c r="AA3653" s="810"/>
      <c r="AB3653" s="810"/>
      <c r="AC3653" s="810"/>
      <c r="AD3653" s="707">
        <f>Z3653/V3653</f>
        <v>0.92093018486321543</v>
      </c>
      <c r="AE3653" s="707"/>
      <c r="AF3653" s="707"/>
      <c r="AG3653" s="707"/>
      <c r="ALL3653" s="41"/>
      <c r="ALM3653" s="41"/>
      <c r="ALN3653" s="41"/>
      <c r="ALO3653" s="41"/>
      <c r="ALP3653" s="41"/>
    </row>
    <row r="3654" spans="1:1004" ht="14.25" x14ac:dyDescent="0.2">
      <c r="A3654" s="187"/>
      <c r="B3654" s="187"/>
      <c r="C3654" s="187"/>
      <c r="D3654" s="187"/>
      <c r="E3654" s="187"/>
      <c r="F3654" s="187"/>
      <c r="G3654" s="188"/>
      <c r="H3654" s="188"/>
      <c r="I3654" s="188"/>
      <c r="J3654" s="188"/>
      <c r="K3654" s="188"/>
      <c r="L3654" s="188"/>
      <c r="M3654" s="188"/>
      <c r="N3654" s="188"/>
      <c r="O3654" s="188"/>
      <c r="P3654" s="188"/>
      <c r="Q3654" s="188"/>
      <c r="R3654" s="189"/>
      <c r="S3654" s="189"/>
      <c r="T3654" s="189"/>
      <c r="U3654" s="189"/>
      <c r="V3654" s="189"/>
      <c r="W3654" s="189"/>
      <c r="X3654" s="189"/>
      <c r="Y3654" s="189"/>
      <c r="Z3654" s="189"/>
      <c r="AA3654" s="189"/>
      <c r="AB3654" s="189"/>
      <c r="AC3654" s="189"/>
      <c r="AD3654" s="189"/>
      <c r="AE3654" s="189"/>
      <c r="AF3654" s="189"/>
      <c r="AG3654" s="189"/>
      <c r="ALL3654" s="41"/>
      <c r="ALM3654" s="41"/>
      <c r="ALN3654" s="41"/>
      <c r="ALO3654" s="41"/>
      <c r="ALP3654" s="41"/>
    </row>
    <row r="3655" spans="1:1004" ht="15.75" x14ac:dyDescent="0.2">
      <c r="A3655" s="394" t="s">
        <v>2736</v>
      </c>
      <c r="B3655" s="394"/>
      <c r="C3655" s="394"/>
      <c r="D3655" s="394"/>
      <c r="E3655" s="394"/>
      <c r="F3655" s="394"/>
      <c r="G3655" s="394"/>
      <c r="H3655" s="394"/>
      <c r="I3655" s="394"/>
      <c r="J3655" s="394"/>
      <c r="K3655" s="394"/>
      <c r="L3655" s="394"/>
      <c r="M3655" s="394"/>
      <c r="N3655" s="394"/>
      <c r="O3655" s="394"/>
      <c r="P3655" s="394"/>
      <c r="Q3655" s="394"/>
      <c r="R3655" s="394"/>
      <c r="S3655" s="394"/>
      <c r="T3655" s="394"/>
      <c r="U3655" s="394"/>
      <c r="V3655" s="394"/>
      <c r="W3655" s="394"/>
      <c r="X3655" s="394"/>
      <c r="Y3655" s="394"/>
      <c r="Z3655" s="394"/>
      <c r="AA3655" s="394"/>
      <c r="AB3655" s="394"/>
      <c r="AC3655" s="394"/>
      <c r="AD3655" s="394"/>
      <c r="AE3655" s="394"/>
      <c r="AF3655" s="394"/>
      <c r="AG3655" s="394"/>
      <c r="ALL3655" s="41"/>
      <c r="ALM3655" s="41"/>
      <c r="ALN3655" s="41"/>
      <c r="ALO3655" s="41"/>
      <c r="ALP3655" s="41"/>
    </row>
    <row r="3656" spans="1:1004" ht="14.25" x14ac:dyDescent="0.2">
      <c r="A3656" s="187"/>
      <c r="B3656" s="187"/>
      <c r="C3656" s="187"/>
      <c r="D3656" s="187"/>
      <c r="E3656" s="187"/>
      <c r="F3656" s="187"/>
      <c r="G3656" s="188"/>
      <c r="H3656" s="188"/>
      <c r="I3656" s="188"/>
      <c r="J3656" s="188"/>
      <c r="K3656" s="188"/>
      <c r="L3656" s="188"/>
      <c r="M3656" s="188"/>
      <c r="N3656" s="188"/>
      <c r="O3656" s="188"/>
      <c r="P3656" s="188"/>
      <c r="Q3656" s="188"/>
      <c r="R3656" s="189"/>
      <c r="S3656" s="189"/>
      <c r="T3656" s="189"/>
      <c r="U3656" s="189"/>
      <c r="V3656" s="189"/>
      <c r="W3656" s="189"/>
      <c r="X3656" s="189"/>
      <c r="Y3656" s="189"/>
      <c r="Z3656" s="189"/>
      <c r="AA3656" s="189"/>
      <c r="AB3656" s="189"/>
      <c r="AC3656" s="189"/>
      <c r="AD3656" s="189"/>
      <c r="AE3656" s="189"/>
      <c r="AF3656" s="189"/>
      <c r="AG3656" s="189"/>
      <c r="ALL3656" s="41"/>
      <c r="ALM3656" s="41"/>
      <c r="ALN3656" s="41"/>
      <c r="ALO3656" s="41"/>
      <c r="ALP3656" s="41"/>
    </row>
    <row r="3657" spans="1:1004" ht="21" customHeight="1" x14ac:dyDescent="0.2">
      <c r="A3657" s="374" t="s">
        <v>2737</v>
      </c>
      <c r="B3657" s="374"/>
      <c r="C3657" s="374"/>
      <c r="D3657" s="374"/>
      <c r="E3657" s="374"/>
      <c r="F3657" s="374"/>
      <c r="G3657" s="374"/>
      <c r="H3657" s="374"/>
      <c r="I3657" s="374"/>
      <c r="J3657" s="395" t="s">
        <v>274</v>
      </c>
      <c r="K3657" s="437"/>
      <c r="L3657" s="437"/>
      <c r="M3657" s="438"/>
      <c r="N3657" s="398"/>
      <c r="O3657" s="811"/>
      <c r="P3657" s="811"/>
      <c r="Q3657" s="811"/>
      <c r="R3657" s="811"/>
      <c r="S3657" s="811"/>
      <c r="T3657" s="811"/>
      <c r="U3657" s="811"/>
      <c r="V3657" s="811"/>
      <c r="W3657" s="811"/>
      <c r="X3657" s="811"/>
      <c r="Y3657" s="811"/>
      <c r="Z3657" s="811"/>
      <c r="AA3657" s="811"/>
      <c r="AB3657" s="811"/>
      <c r="AC3657" s="811"/>
      <c r="AD3657" s="811"/>
      <c r="AE3657" s="811"/>
      <c r="AF3657" s="811"/>
      <c r="AG3657" s="812"/>
      <c r="ALL3657" s="41"/>
      <c r="ALM3657" s="41"/>
      <c r="ALN3657" s="41"/>
      <c r="ALO3657" s="41"/>
      <c r="ALP3657" s="41"/>
    </row>
    <row r="3658" spans="1:1004" ht="24" customHeight="1" x14ac:dyDescent="0.2">
      <c r="A3658" s="380" t="s">
        <v>2738</v>
      </c>
      <c r="B3658" s="380"/>
      <c r="C3658" s="380"/>
      <c r="D3658" s="380"/>
      <c r="E3658" s="380"/>
      <c r="F3658" s="380"/>
      <c r="G3658" s="380"/>
      <c r="H3658" s="380"/>
      <c r="I3658" s="380"/>
      <c r="J3658" s="321" t="s">
        <v>2594</v>
      </c>
      <c r="K3658" s="322"/>
      <c r="L3658" s="322"/>
      <c r="M3658" s="322"/>
      <c r="N3658" s="322"/>
      <c r="O3658" s="322"/>
      <c r="P3658" s="322"/>
      <c r="Q3658" s="322"/>
      <c r="R3658" s="322"/>
      <c r="S3658" s="322"/>
      <c r="T3658" s="322"/>
      <c r="U3658" s="322"/>
      <c r="V3658" s="322"/>
      <c r="W3658" s="322"/>
      <c r="X3658" s="322"/>
      <c r="Y3658" s="322"/>
      <c r="Z3658" s="322"/>
      <c r="AA3658" s="322"/>
      <c r="AB3658" s="322"/>
      <c r="AC3658" s="322"/>
      <c r="AD3658" s="322"/>
      <c r="AE3658" s="322"/>
      <c r="AF3658" s="322"/>
      <c r="AG3658" s="359"/>
      <c r="ALL3658" s="41"/>
      <c r="ALM3658" s="41"/>
      <c r="ALN3658" s="41"/>
      <c r="ALO3658" s="41"/>
      <c r="ALP3658" s="41"/>
    </row>
    <row r="3659" spans="1:1004" ht="15.75" customHeight="1" x14ac:dyDescent="0.2">
      <c r="A3659" s="380" t="s">
        <v>2740</v>
      </c>
      <c r="B3659" s="380"/>
      <c r="C3659" s="380"/>
      <c r="D3659" s="380"/>
      <c r="E3659" s="380"/>
      <c r="F3659" s="380"/>
      <c r="G3659" s="380"/>
      <c r="H3659" s="380"/>
      <c r="I3659" s="380"/>
      <c r="J3659" s="321" t="s">
        <v>2760</v>
      </c>
      <c r="K3659" s="322"/>
      <c r="L3659" s="322"/>
      <c r="M3659" s="322"/>
      <c r="N3659" s="322"/>
      <c r="O3659" s="322"/>
      <c r="P3659" s="322"/>
      <c r="Q3659" s="322"/>
      <c r="R3659" s="322"/>
      <c r="S3659" s="322"/>
      <c r="T3659" s="381" t="s">
        <v>2742</v>
      </c>
      <c r="U3659" s="381"/>
      <c r="V3659" s="381"/>
      <c r="W3659" s="381"/>
      <c r="X3659" s="566" t="s">
        <v>2761</v>
      </c>
      <c r="Y3659" s="566"/>
      <c r="Z3659" s="566"/>
      <c r="AA3659" s="566"/>
      <c r="AB3659" s="566"/>
      <c r="AC3659" s="566"/>
      <c r="AD3659" s="566"/>
      <c r="AE3659" s="566"/>
      <c r="AF3659" s="566"/>
      <c r="AG3659" s="358"/>
      <c r="ALL3659" s="41"/>
      <c r="ALM3659" s="41"/>
      <c r="ALN3659" s="41"/>
      <c r="ALO3659" s="41"/>
      <c r="ALP3659" s="41"/>
    </row>
    <row r="3660" spans="1:1004" ht="45.75" customHeight="1" x14ac:dyDescent="0.2">
      <c r="A3660" s="380" t="s">
        <v>2744</v>
      </c>
      <c r="B3660" s="380"/>
      <c r="C3660" s="380"/>
      <c r="D3660" s="380"/>
      <c r="E3660" s="380"/>
      <c r="F3660" s="380"/>
      <c r="G3660" s="380"/>
      <c r="H3660" s="380"/>
      <c r="I3660" s="380"/>
      <c r="J3660" s="801" t="s">
        <v>2762</v>
      </c>
      <c r="K3660" s="802"/>
      <c r="L3660" s="802"/>
      <c r="M3660" s="802"/>
      <c r="N3660" s="802"/>
      <c r="O3660" s="802"/>
      <c r="P3660" s="802"/>
      <c r="Q3660" s="802"/>
      <c r="R3660" s="802"/>
      <c r="S3660" s="802"/>
      <c r="T3660" s="802"/>
      <c r="U3660" s="802"/>
      <c r="V3660" s="802"/>
      <c r="W3660" s="802"/>
      <c r="X3660" s="802"/>
      <c r="Y3660" s="802"/>
      <c r="Z3660" s="802"/>
      <c r="AA3660" s="802"/>
      <c r="AB3660" s="802"/>
      <c r="AC3660" s="802"/>
      <c r="AD3660" s="802"/>
      <c r="AE3660" s="802"/>
      <c r="AF3660" s="802"/>
      <c r="AG3660" s="803"/>
      <c r="ALL3660" s="41"/>
      <c r="ALM3660" s="41"/>
      <c r="ALN3660" s="41"/>
      <c r="ALO3660" s="41"/>
      <c r="ALP3660" s="41"/>
    </row>
    <row r="3661" spans="1:1004" ht="48.75" customHeight="1" x14ac:dyDescent="0.2">
      <c r="A3661" s="402" t="s">
        <v>2746</v>
      </c>
      <c r="B3661" s="402"/>
      <c r="C3661" s="402"/>
      <c r="D3661" s="402"/>
      <c r="E3661" s="402"/>
      <c r="F3661" s="402"/>
      <c r="G3661" s="402"/>
      <c r="H3661" s="402"/>
      <c r="I3661" s="402"/>
      <c r="J3661" s="536" t="s">
        <v>2763</v>
      </c>
      <c r="K3661" s="537"/>
      <c r="L3661" s="537"/>
      <c r="M3661" s="537"/>
      <c r="N3661" s="537"/>
      <c r="O3661" s="537"/>
      <c r="P3661" s="537"/>
      <c r="Q3661" s="537"/>
      <c r="R3661" s="537"/>
      <c r="S3661" s="537"/>
      <c r="T3661" s="537"/>
      <c r="U3661" s="537"/>
      <c r="V3661" s="537"/>
      <c r="W3661" s="537"/>
      <c r="X3661" s="537"/>
      <c r="Y3661" s="537"/>
      <c r="Z3661" s="537"/>
      <c r="AA3661" s="537"/>
      <c r="AB3661" s="537"/>
      <c r="AC3661" s="537"/>
      <c r="AD3661" s="537"/>
      <c r="AE3661" s="537"/>
      <c r="AF3661" s="537"/>
      <c r="AG3661" s="538"/>
      <c r="ALL3661" s="41"/>
      <c r="ALM3661" s="41"/>
      <c r="ALN3661" s="41"/>
      <c r="ALO3661" s="41"/>
      <c r="ALP3661" s="41"/>
    </row>
    <row r="3662" spans="1:1004" ht="15" x14ac:dyDescent="0.2">
      <c r="A3662" s="197"/>
      <c r="B3662" s="192"/>
      <c r="C3662" s="192"/>
      <c r="D3662" s="192"/>
      <c r="E3662" s="192"/>
      <c r="F3662" s="192"/>
      <c r="G3662" s="193"/>
      <c r="H3662" s="193"/>
      <c r="I3662" s="193"/>
      <c r="J3662" s="198"/>
      <c r="K3662" s="198"/>
      <c r="L3662" s="198"/>
      <c r="M3662" s="198"/>
      <c r="N3662" s="198"/>
      <c r="O3662" s="198"/>
      <c r="P3662" s="198"/>
      <c r="Q3662" s="198"/>
      <c r="R3662" s="189"/>
      <c r="S3662" s="189"/>
      <c r="T3662" s="189"/>
      <c r="U3662" s="189"/>
      <c r="V3662" s="189"/>
      <c r="W3662" s="189"/>
      <c r="X3662" s="189"/>
      <c r="Y3662" s="189"/>
      <c r="Z3662" s="189"/>
      <c r="AA3662" s="189"/>
      <c r="AB3662" s="189"/>
      <c r="AC3662" s="189"/>
      <c r="AD3662" s="189"/>
      <c r="AE3662" s="189"/>
      <c r="AF3662" s="189"/>
      <c r="AG3662" s="199"/>
      <c r="ALL3662" s="41"/>
      <c r="ALM3662" s="41"/>
      <c r="ALN3662" s="41"/>
      <c r="ALO3662" s="41"/>
      <c r="ALP3662" s="41"/>
    </row>
    <row r="3663" spans="1:1004" ht="21" customHeight="1" x14ac:dyDescent="0.2">
      <c r="A3663" s="374" t="s">
        <v>2748</v>
      </c>
      <c r="B3663" s="374"/>
      <c r="C3663" s="374"/>
      <c r="D3663" s="374"/>
      <c r="E3663" s="374"/>
      <c r="F3663" s="374"/>
      <c r="G3663" s="374"/>
      <c r="H3663" s="374"/>
      <c r="I3663" s="374"/>
      <c r="J3663" s="375" t="s">
        <v>282</v>
      </c>
      <c r="K3663" s="376"/>
      <c r="L3663" s="376"/>
      <c r="M3663" s="376"/>
      <c r="N3663" s="343" t="s">
        <v>2594</v>
      </c>
      <c r="O3663" s="344"/>
      <c r="P3663" s="344"/>
      <c r="Q3663" s="344"/>
      <c r="R3663" s="344"/>
      <c r="S3663" s="344"/>
      <c r="T3663" s="344"/>
      <c r="U3663" s="344"/>
      <c r="V3663" s="344"/>
      <c r="W3663" s="344"/>
      <c r="X3663" s="344"/>
      <c r="Y3663" s="344"/>
      <c r="Z3663" s="344"/>
      <c r="AA3663" s="344"/>
      <c r="AB3663" s="344"/>
      <c r="AC3663" s="344"/>
      <c r="AD3663" s="344"/>
      <c r="AE3663" s="344"/>
      <c r="AF3663" s="344"/>
      <c r="AG3663" s="345"/>
      <c r="ALL3663" s="41"/>
      <c r="ALM3663" s="41"/>
      <c r="ALN3663" s="41"/>
      <c r="ALO3663" s="41"/>
      <c r="ALP3663" s="41"/>
    </row>
    <row r="3664" spans="1:1004" ht="18.75" customHeight="1" x14ac:dyDescent="0.2">
      <c r="A3664" s="380" t="s">
        <v>2749</v>
      </c>
      <c r="B3664" s="380"/>
      <c r="C3664" s="380"/>
      <c r="D3664" s="380"/>
      <c r="E3664" s="380"/>
      <c r="F3664" s="380"/>
      <c r="G3664" s="380"/>
      <c r="H3664" s="380"/>
      <c r="I3664" s="380"/>
      <c r="J3664" s="321" t="s">
        <v>2760</v>
      </c>
      <c r="K3664" s="322"/>
      <c r="L3664" s="322"/>
      <c r="M3664" s="322"/>
      <c r="N3664" s="322"/>
      <c r="O3664" s="322"/>
      <c r="P3664" s="322"/>
      <c r="Q3664" s="322"/>
      <c r="R3664" s="322"/>
      <c r="S3664" s="322"/>
      <c r="T3664" s="381" t="s">
        <v>2742</v>
      </c>
      <c r="U3664" s="381"/>
      <c r="V3664" s="381"/>
      <c r="W3664" s="381"/>
      <c r="X3664" s="566" t="s">
        <v>2764</v>
      </c>
      <c r="Y3664" s="566"/>
      <c r="Z3664" s="566"/>
      <c r="AA3664" s="566"/>
      <c r="AB3664" s="566"/>
      <c r="AC3664" s="566"/>
      <c r="AD3664" s="566"/>
      <c r="AE3664" s="566"/>
      <c r="AF3664" s="566"/>
      <c r="AG3664" s="358"/>
      <c r="ALL3664" s="41"/>
      <c r="ALM3664" s="41"/>
      <c r="ALN3664" s="41"/>
      <c r="ALO3664" s="41"/>
      <c r="ALP3664" s="41"/>
    </row>
    <row r="3665" spans="1:1004" ht="35.25" customHeight="1" x14ac:dyDescent="0.2">
      <c r="A3665" s="382" t="s">
        <v>2750</v>
      </c>
      <c r="B3665" s="382"/>
      <c r="C3665" s="382"/>
      <c r="D3665" s="382"/>
      <c r="E3665" s="382"/>
      <c r="F3665" s="382"/>
      <c r="G3665" s="382"/>
      <c r="H3665" s="382"/>
      <c r="I3665" s="382"/>
      <c r="J3665" s="801" t="s">
        <v>2765</v>
      </c>
      <c r="K3665" s="802"/>
      <c r="L3665" s="802"/>
      <c r="M3665" s="802"/>
      <c r="N3665" s="802"/>
      <c r="O3665" s="802"/>
      <c r="P3665" s="802"/>
      <c r="Q3665" s="802"/>
      <c r="R3665" s="802"/>
      <c r="S3665" s="802"/>
      <c r="T3665" s="802"/>
      <c r="U3665" s="802"/>
      <c r="V3665" s="802"/>
      <c r="W3665" s="802"/>
      <c r="X3665" s="802"/>
      <c r="Y3665" s="802"/>
      <c r="Z3665" s="802"/>
      <c r="AA3665" s="802"/>
      <c r="AB3665" s="802"/>
      <c r="AC3665" s="802"/>
      <c r="AD3665" s="802"/>
      <c r="AE3665" s="802"/>
      <c r="AF3665" s="802"/>
      <c r="AG3665" s="803"/>
      <c r="ALL3665" s="41"/>
      <c r="ALM3665" s="41"/>
      <c r="ALN3665" s="41"/>
      <c r="ALO3665" s="41"/>
      <c r="ALP3665" s="41"/>
    </row>
    <row r="3666" spans="1:1004" ht="48.75" customHeight="1" x14ac:dyDescent="0.2">
      <c r="A3666" s="383" t="s">
        <v>2752</v>
      </c>
      <c r="B3666" s="383"/>
      <c r="C3666" s="383"/>
      <c r="D3666" s="383"/>
      <c r="E3666" s="383"/>
      <c r="F3666" s="383"/>
      <c r="G3666" s="383"/>
      <c r="H3666" s="383"/>
      <c r="I3666" s="383"/>
      <c r="J3666" s="536" t="s">
        <v>2763</v>
      </c>
      <c r="K3666" s="537"/>
      <c r="L3666" s="537"/>
      <c r="M3666" s="537"/>
      <c r="N3666" s="537"/>
      <c r="O3666" s="537"/>
      <c r="P3666" s="537"/>
      <c r="Q3666" s="537"/>
      <c r="R3666" s="537"/>
      <c r="S3666" s="537"/>
      <c r="T3666" s="537"/>
      <c r="U3666" s="537"/>
      <c r="V3666" s="537"/>
      <c r="W3666" s="537"/>
      <c r="X3666" s="537"/>
      <c r="Y3666" s="537"/>
      <c r="Z3666" s="537"/>
      <c r="AA3666" s="537"/>
      <c r="AB3666" s="537"/>
      <c r="AC3666" s="537"/>
      <c r="AD3666" s="537"/>
      <c r="AE3666" s="537"/>
      <c r="AF3666" s="537"/>
      <c r="AG3666" s="538"/>
      <c r="ALL3666" s="41"/>
      <c r="ALM3666" s="41"/>
      <c r="ALN3666" s="41"/>
      <c r="ALO3666" s="41"/>
      <c r="ALP3666" s="41"/>
    </row>
    <row r="3667" spans="1:1004" ht="14.25" x14ac:dyDescent="0.2">
      <c r="A3667" s="187"/>
      <c r="B3667" s="187"/>
      <c r="C3667" s="187"/>
      <c r="D3667" s="187"/>
      <c r="E3667" s="187"/>
      <c r="F3667" s="187"/>
      <c r="G3667" s="188"/>
      <c r="H3667" s="188"/>
      <c r="I3667" s="188"/>
      <c r="J3667" s="188"/>
      <c r="K3667" s="188"/>
      <c r="L3667" s="188"/>
      <c r="M3667" s="188"/>
      <c r="N3667" s="188"/>
      <c r="O3667" s="188"/>
      <c r="P3667" s="188"/>
      <c r="Q3667" s="188"/>
      <c r="R3667" s="189"/>
      <c r="S3667" s="189"/>
      <c r="T3667" s="189"/>
      <c r="U3667" s="189"/>
      <c r="V3667" s="189"/>
      <c r="W3667" s="189"/>
      <c r="X3667" s="189"/>
      <c r="Y3667" s="189"/>
      <c r="Z3667" s="189"/>
      <c r="AA3667" s="189"/>
      <c r="AB3667" s="189"/>
      <c r="AC3667" s="189"/>
      <c r="AD3667" s="189"/>
      <c r="AE3667" s="189"/>
      <c r="AF3667" s="189"/>
      <c r="AG3667" s="189"/>
      <c r="ALL3667" s="41"/>
      <c r="ALM3667" s="41"/>
      <c r="ALN3667" s="41"/>
      <c r="ALO3667" s="41"/>
      <c r="ALP3667" s="41"/>
    </row>
    <row r="3668" spans="1:1004" ht="15" x14ac:dyDescent="0.2">
      <c r="A3668" s="403" t="s">
        <v>2722</v>
      </c>
      <c r="B3668" s="403"/>
      <c r="C3668" s="403"/>
      <c r="D3668" s="403"/>
      <c r="E3668" s="403"/>
      <c r="F3668" s="514" t="s">
        <v>2001</v>
      </c>
      <c r="G3668" s="515"/>
      <c r="H3668" s="516"/>
      <c r="I3668" s="407"/>
      <c r="J3668" s="408"/>
      <c r="K3668" s="408"/>
      <c r="L3668" s="408"/>
      <c r="M3668" s="408"/>
      <c r="N3668" s="408"/>
      <c r="O3668" s="408"/>
      <c r="P3668" s="408"/>
      <c r="Q3668" s="408"/>
      <c r="R3668" s="408"/>
      <c r="S3668" s="408"/>
      <c r="T3668" s="408"/>
      <c r="U3668" s="408"/>
      <c r="V3668" s="408"/>
      <c r="W3668" s="408"/>
      <c r="X3668" s="408"/>
      <c r="Y3668" s="408"/>
      <c r="Z3668" s="408"/>
      <c r="AA3668" s="408"/>
      <c r="AB3668" s="408"/>
      <c r="AC3668" s="408"/>
      <c r="AD3668" s="408"/>
      <c r="AE3668" s="408"/>
      <c r="AF3668" s="408"/>
      <c r="AG3668" s="409"/>
      <c r="ALL3668" s="41"/>
      <c r="ALM3668" s="41"/>
      <c r="ALN3668" s="41"/>
      <c r="ALO3668" s="41"/>
      <c r="ALP3668" s="41"/>
    </row>
    <row r="3669" spans="1:1004" ht="15" x14ac:dyDescent="0.2">
      <c r="A3669" s="403" t="s">
        <v>2723</v>
      </c>
      <c r="B3669" s="403"/>
      <c r="C3669" s="403"/>
      <c r="D3669" s="403"/>
      <c r="E3669" s="403"/>
      <c r="F3669" s="410"/>
      <c r="G3669" s="411"/>
      <c r="H3669" s="412"/>
      <c r="I3669" s="407" t="s">
        <v>339</v>
      </c>
      <c r="J3669" s="408"/>
      <c r="K3669" s="408"/>
      <c r="L3669" s="408"/>
      <c r="M3669" s="408"/>
      <c r="N3669" s="408"/>
      <c r="O3669" s="408"/>
      <c r="P3669" s="408"/>
      <c r="Q3669" s="408"/>
      <c r="R3669" s="408"/>
      <c r="S3669" s="408"/>
      <c r="T3669" s="408"/>
      <c r="U3669" s="408"/>
      <c r="V3669" s="408"/>
      <c r="W3669" s="408"/>
      <c r="X3669" s="408"/>
      <c r="Y3669" s="408"/>
      <c r="Z3669" s="408"/>
      <c r="AA3669" s="408"/>
      <c r="AB3669" s="408"/>
      <c r="AC3669" s="408"/>
      <c r="AD3669" s="408"/>
      <c r="AE3669" s="408"/>
      <c r="AF3669" s="408"/>
      <c r="AG3669" s="409"/>
      <c r="ALL3669" s="41"/>
      <c r="ALM3669" s="41"/>
      <c r="ALN3669" s="41"/>
      <c r="ALO3669" s="41"/>
      <c r="ALP3669" s="41"/>
    </row>
    <row r="3670" spans="1:1004" ht="14.25" x14ac:dyDescent="0.2">
      <c r="A3670" s="187"/>
      <c r="B3670" s="187"/>
      <c r="C3670" s="187"/>
      <c r="D3670" s="187"/>
      <c r="E3670" s="187"/>
      <c r="F3670" s="187"/>
      <c r="G3670" s="188"/>
      <c r="H3670" s="188"/>
      <c r="I3670" s="188"/>
      <c r="J3670" s="188"/>
      <c r="K3670" s="188"/>
      <c r="L3670" s="188"/>
      <c r="M3670" s="188"/>
      <c r="N3670" s="188"/>
      <c r="O3670" s="188"/>
      <c r="P3670" s="188"/>
      <c r="Q3670" s="188"/>
      <c r="R3670" s="189"/>
      <c r="S3670" s="189"/>
      <c r="T3670" s="189"/>
      <c r="U3670" s="189"/>
      <c r="V3670" s="189"/>
      <c r="W3670" s="189"/>
      <c r="X3670" s="189"/>
      <c r="Y3670" s="189"/>
      <c r="Z3670" s="189"/>
      <c r="AA3670" s="189"/>
      <c r="AB3670" s="189"/>
      <c r="AC3670" s="189"/>
      <c r="AD3670" s="189"/>
      <c r="AE3670" s="189"/>
      <c r="AF3670" s="189"/>
      <c r="AG3670" s="189"/>
      <c r="ALL3670" s="41"/>
      <c r="ALM3670" s="41"/>
      <c r="ALN3670" s="41"/>
      <c r="ALO3670" s="41"/>
      <c r="ALP3670" s="41"/>
    </row>
    <row r="3671" spans="1:1004" ht="15" x14ac:dyDescent="0.2">
      <c r="A3671" s="190" t="s">
        <v>2725</v>
      </c>
      <c r="B3671" s="191"/>
      <c r="C3671" s="191"/>
      <c r="D3671" s="191"/>
      <c r="E3671" s="191"/>
      <c r="F3671" s="191"/>
      <c r="G3671" s="191"/>
      <c r="H3671" s="191"/>
      <c r="I3671" s="191"/>
      <c r="J3671" s="191"/>
      <c r="K3671" s="191"/>
      <c r="L3671" s="188"/>
      <c r="M3671" s="188"/>
      <c r="N3671" s="188"/>
      <c r="O3671" s="188"/>
      <c r="P3671" s="188"/>
      <c r="Q3671" s="188"/>
      <c r="R3671" s="189"/>
      <c r="S3671" s="189"/>
      <c r="T3671" s="189"/>
      <c r="U3671" s="189"/>
      <c r="V3671" s="189"/>
      <c r="W3671" s="189"/>
      <c r="X3671" s="189"/>
      <c r="Y3671" s="189"/>
      <c r="Z3671" s="189"/>
      <c r="AA3671" s="189"/>
      <c r="AB3671" s="189"/>
      <c r="AC3671" s="189"/>
      <c r="AD3671" s="189"/>
      <c r="AE3671" s="189"/>
      <c r="AF3671" s="189"/>
      <c r="AG3671" s="189"/>
      <c r="ALL3671" s="41"/>
      <c r="ALM3671" s="41"/>
      <c r="ALN3671" s="41"/>
      <c r="ALO3671" s="41"/>
      <c r="ALP3671" s="41"/>
    </row>
    <row r="3672" spans="1:1004" ht="39" customHeight="1" x14ac:dyDescent="0.2">
      <c r="A3672" s="373" t="s">
        <v>2726</v>
      </c>
      <c r="B3672" s="373"/>
      <c r="C3672" s="373"/>
      <c r="D3672" s="413" t="s">
        <v>2727</v>
      </c>
      <c r="E3672" s="413"/>
      <c r="F3672" s="413"/>
      <c r="G3672" s="804" t="s">
        <v>2728</v>
      </c>
      <c r="H3672" s="805"/>
      <c r="I3672" s="805"/>
      <c r="J3672" s="805"/>
      <c r="K3672" s="805"/>
      <c r="L3672" s="805"/>
      <c r="M3672" s="805"/>
      <c r="N3672" s="805"/>
      <c r="O3672" s="805"/>
      <c r="P3672" s="805"/>
      <c r="Q3672" s="806"/>
      <c r="R3672" s="373" t="s">
        <v>3441</v>
      </c>
      <c r="S3672" s="373"/>
      <c r="T3672" s="373"/>
      <c r="U3672" s="373"/>
      <c r="V3672" s="373" t="s">
        <v>3442</v>
      </c>
      <c r="W3672" s="373"/>
      <c r="X3672" s="373"/>
      <c r="Y3672" s="373"/>
      <c r="Z3672" s="373" t="s">
        <v>3443</v>
      </c>
      <c r="AA3672" s="373"/>
      <c r="AB3672" s="373"/>
      <c r="AC3672" s="373"/>
      <c r="AD3672" s="373" t="s">
        <v>2729</v>
      </c>
      <c r="AE3672" s="373"/>
      <c r="AF3672" s="373"/>
      <c r="AG3672" s="373"/>
      <c r="ALL3672" s="41"/>
      <c r="ALM3672" s="41"/>
      <c r="ALN3672" s="41"/>
      <c r="ALO3672" s="41"/>
      <c r="ALP3672" s="41"/>
    </row>
    <row r="3673" spans="1:1004" ht="28.5" customHeight="1" x14ac:dyDescent="0.2">
      <c r="A3673" s="795" t="s">
        <v>340</v>
      </c>
      <c r="B3673" s="795"/>
      <c r="C3673" s="795"/>
      <c r="D3673" s="795"/>
      <c r="E3673" s="795"/>
      <c r="F3673" s="795"/>
      <c r="G3673" s="807" t="s">
        <v>341</v>
      </c>
      <c r="H3673" s="807"/>
      <c r="I3673" s="807"/>
      <c r="J3673" s="807"/>
      <c r="K3673" s="807"/>
      <c r="L3673" s="807"/>
      <c r="M3673" s="807"/>
      <c r="N3673" s="807"/>
      <c r="O3673" s="807"/>
      <c r="P3673" s="807"/>
      <c r="Q3673" s="807"/>
      <c r="R3673" s="796">
        <f>R3674</f>
        <v>18850000</v>
      </c>
      <c r="S3673" s="796"/>
      <c r="T3673" s="796"/>
      <c r="U3673" s="796"/>
      <c r="V3673" s="796">
        <f>V3674</f>
        <v>20231000</v>
      </c>
      <c r="W3673" s="796"/>
      <c r="X3673" s="796"/>
      <c r="Y3673" s="796"/>
      <c r="Z3673" s="796">
        <f>Z3674</f>
        <v>18379528.280000001</v>
      </c>
      <c r="AA3673" s="796"/>
      <c r="AB3673" s="796"/>
      <c r="AC3673" s="796"/>
      <c r="AD3673" s="797">
        <f>Z3673/V3673</f>
        <v>0.90848343037912116</v>
      </c>
      <c r="AE3673" s="797"/>
      <c r="AF3673" s="797"/>
      <c r="AG3673" s="797"/>
      <c r="ALL3673" s="41"/>
      <c r="ALM3673" s="41"/>
      <c r="ALN3673" s="41"/>
      <c r="ALO3673" s="41"/>
      <c r="ALP3673" s="41"/>
    </row>
    <row r="3674" spans="1:1004" ht="19.5" customHeight="1" x14ac:dyDescent="0.2">
      <c r="A3674" s="299"/>
      <c r="B3674" s="300"/>
      <c r="C3674" s="301"/>
      <c r="D3674" s="299" t="s">
        <v>2731</v>
      </c>
      <c r="E3674" s="300"/>
      <c r="F3674" s="301"/>
      <c r="G3674" s="420" t="s">
        <v>205</v>
      </c>
      <c r="H3674" s="421"/>
      <c r="I3674" s="421"/>
      <c r="J3674" s="421"/>
      <c r="K3674" s="421"/>
      <c r="L3674" s="421"/>
      <c r="M3674" s="421"/>
      <c r="N3674" s="421"/>
      <c r="O3674" s="421"/>
      <c r="P3674" s="421"/>
      <c r="Q3674" s="422"/>
      <c r="R3674" s="303">
        <v>18850000</v>
      </c>
      <c r="S3674" s="304"/>
      <c r="T3674" s="304"/>
      <c r="U3674" s="305"/>
      <c r="V3674" s="778">
        <v>20231000</v>
      </c>
      <c r="W3674" s="778"/>
      <c r="X3674" s="778"/>
      <c r="Y3674" s="778"/>
      <c r="Z3674" s="778">
        <v>18379528.280000001</v>
      </c>
      <c r="AA3674" s="778"/>
      <c r="AB3674" s="778"/>
      <c r="AC3674" s="778"/>
      <c r="AD3674" s="309">
        <f>Z3674/V3674</f>
        <v>0.90848343037912116</v>
      </c>
      <c r="AE3674" s="309"/>
      <c r="AF3674" s="309"/>
      <c r="AG3674" s="309"/>
      <c r="ALL3674" s="41"/>
      <c r="ALM3674" s="41"/>
      <c r="ALN3674" s="41"/>
      <c r="ALO3674" s="41"/>
      <c r="ALP3674" s="41"/>
    </row>
    <row r="3675" spans="1:1004" ht="19.5" customHeight="1" x14ac:dyDescent="0.2">
      <c r="A3675" s="779" t="s">
        <v>346</v>
      </c>
      <c r="B3675" s="780"/>
      <c r="C3675" s="781"/>
      <c r="D3675" s="779"/>
      <c r="E3675" s="780"/>
      <c r="F3675" s="781"/>
      <c r="G3675" s="798" t="s">
        <v>2766</v>
      </c>
      <c r="H3675" s="799"/>
      <c r="I3675" s="799"/>
      <c r="J3675" s="799"/>
      <c r="K3675" s="799"/>
      <c r="L3675" s="799"/>
      <c r="M3675" s="799"/>
      <c r="N3675" s="799"/>
      <c r="O3675" s="799"/>
      <c r="P3675" s="799"/>
      <c r="Q3675" s="800"/>
      <c r="R3675" s="783">
        <f>SUM(R3676:U3681)</f>
        <v>91200000</v>
      </c>
      <c r="S3675" s="784"/>
      <c r="T3675" s="784"/>
      <c r="U3675" s="785"/>
      <c r="V3675" s="783">
        <f>SUM(V3676:Y3681)</f>
        <v>198039027.57999998</v>
      </c>
      <c r="W3675" s="784"/>
      <c r="X3675" s="784"/>
      <c r="Y3675" s="785"/>
      <c r="Z3675" s="783">
        <f>SUM(Z3676:AC3681)</f>
        <v>193635506.53999999</v>
      </c>
      <c r="AA3675" s="784"/>
      <c r="AB3675" s="784"/>
      <c r="AC3675" s="785"/>
      <c r="AD3675" s="797">
        <f>Z3675/V3675</f>
        <v>0.97776437758854806</v>
      </c>
      <c r="AE3675" s="797"/>
      <c r="AF3675" s="797"/>
      <c r="AG3675" s="797"/>
      <c r="ALL3675" s="41"/>
      <c r="ALM3675" s="41"/>
      <c r="ALN3675" s="41"/>
      <c r="ALO3675" s="41"/>
      <c r="ALP3675" s="41"/>
    </row>
    <row r="3676" spans="1:1004" ht="14.25" x14ac:dyDescent="0.2">
      <c r="A3676" s="299"/>
      <c r="B3676" s="300"/>
      <c r="C3676" s="301"/>
      <c r="D3676" s="299" t="s">
        <v>2731</v>
      </c>
      <c r="E3676" s="300"/>
      <c r="F3676" s="301"/>
      <c r="G3676" s="420" t="s">
        <v>208</v>
      </c>
      <c r="H3676" s="421"/>
      <c r="I3676" s="421"/>
      <c r="J3676" s="421"/>
      <c r="K3676" s="421"/>
      <c r="L3676" s="421"/>
      <c r="M3676" s="421"/>
      <c r="N3676" s="421"/>
      <c r="O3676" s="421"/>
      <c r="P3676" s="421"/>
      <c r="Q3676" s="422"/>
      <c r="R3676" s="303">
        <v>46500000</v>
      </c>
      <c r="S3676" s="304"/>
      <c r="T3676" s="304"/>
      <c r="U3676" s="305"/>
      <c r="V3676" s="303">
        <v>46000000</v>
      </c>
      <c r="W3676" s="304"/>
      <c r="X3676" s="304"/>
      <c r="Y3676" s="305"/>
      <c r="Z3676" s="303">
        <v>43377455.689999998</v>
      </c>
      <c r="AA3676" s="304"/>
      <c r="AB3676" s="304"/>
      <c r="AC3676" s="305"/>
      <c r="AD3676" s="309">
        <f t="shared" ref="AD3676:AD3702" si="268">Z3676/V3676</f>
        <v>0.94298816717391298</v>
      </c>
      <c r="AE3676" s="309"/>
      <c r="AF3676" s="309"/>
      <c r="AG3676" s="309"/>
      <c r="ALL3676" s="41"/>
      <c r="ALM3676" s="41"/>
      <c r="ALN3676" s="41"/>
      <c r="ALO3676" s="41"/>
      <c r="ALP3676" s="41"/>
    </row>
    <row r="3677" spans="1:1004" ht="14.25" x14ac:dyDescent="0.2">
      <c r="A3677" s="299"/>
      <c r="B3677" s="300"/>
      <c r="C3677" s="301"/>
      <c r="D3677" s="299" t="s">
        <v>2754</v>
      </c>
      <c r="E3677" s="300"/>
      <c r="F3677" s="301"/>
      <c r="G3677" s="420" t="s">
        <v>210</v>
      </c>
      <c r="H3677" s="421"/>
      <c r="I3677" s="421"/>
      <c r="J3677" s="421"/>
      <c r="K3677" s="421"/>
      <c r="L3677" s="421"/>
      <c r="M3677" s="421"/>
      <c r="N3677" s="421"/>
      <c r="O3677" s="421"/>
      <c r="P3677" s="421"/>
      <c r="Q3677" s="422"/>
      <c r="R3677" s="303">
        <v>19000000</v>
      </c>
      <c r="S3677" s="304"/>
      <c r="T3677" s="304"/>
      <c r="U3677" s="305"/>
      <c r="V3677" s="303">
        <v>19000000</v>
      </c>
      <c r="W3677" s="304"/>
      <c r="X3677" s="304"/>
      <c r="Y3677" s="305"/>
      <c r="Z3677" s="303">
        <v>18338776</v>
      </c>
      <c r="AA3677" s="304"/>
      <c r="AB3677" s="304"/>
      <c r="AC3677" s="305"/>
      <c r="AD3677" s="309">
        <f t="shared" si="268"/>
        <v>0.96519873684210522</v>
      </c>
      <c r="AE3677" s="309"/>
      <c r="AF3677" s="309"/>
      <c r="AG3677" s="309"/>
      <c r="ALL3677" s="41"/>
      <c r="ALM3677" s="41"/>
      <c r="ALN3677" s="41"/>
      <c r="ALO3677" s="41"/>
      <c r="ALP3677" s="41"/>
    </row>
    <row r="3678" spans="1:1004" ht="27.75" customHeight="1" x14ac:dyDescent="0.2">
      <c r="A3678" s="299"/>
      <c r="B3678" s="300"/>
      <c r="C3678" s="301"/>
      <c r="D3678" s="299" t="s">
        <v>2767</v>
      </c>
      <c r="E3678" s="300"/>
      <c r="F3678" s="301"/>
      <c r="G3678" s="420" t="s">
        <v>212</v>
      </c>
      <c r="H3678" s="421"/>
      <c r="I3678" s="421"/>
      <c r="J3678" s="421"/>
      <c r="K3678" s="421"/>
      <c r="L3678" s="421"/>
      <c r="M3678" s="421"/>
      <c r="N3678" s="421"/>
      <c r="O3678" s="421"/>
      <c r="P3678" s="421"/>
      <c r="Q3678" s="422"/>
      <c r="R3678" s="303">
        <v>14000000</v>
      </c>
      <c r="S3678" s="304"/>
      <c r="T3678" s="304"/>
      <c r="U3678" s="305"/>
      <c r="V3678" s="303">
        <v>16020000</v>
      </c>
      <c r="W3678" s="304"/>
      <c r="X3678" s="304"/>
      <c r="Y3678" s="305"/>
      <c r="Z3678" s="303">
        <v>16007172.279999999</v>
      </c>
      <c r="AA3678" s="304"/>
      <c r="AB3678" s="304"/>
      <c r="AC3678" s="305"/>
      <c r="AD3678" s="309">
        <f t="shared" si="268"/>
        <v>0.99919926841448181</v>
      </c>
      <c r="AE3678" s="309"/>
      <c r="AF3678" s="309"/>
      <c r="AG3678" s="309"/>
      <c r="ALL3678" s="41"/>
      <c r="ALM3678" s="41"/>
      <c r="ALN3678" s="41"/>
      <c r="ALO3678" s="41"/>
      <c r="ALP3678" s="41"/>
    </row>
    <row r="3679" spans="1:1004" ht="14.25" x14ac:dyDescent="0.2">
      <c r="A3679" s="299"/>
      <c r="B3679" s="300"/>
      <c r="C3679" s="301"/>
      <c r="D3679" s="299" t="s">
        <v>2759</v>
      </c>
      <c r="E3679" s="300"/>
      <c r="F3679" s="301"/>
      <c r="G3679" s="420" t="s">
        <v>214</v>
      </c>
      <c r="H3679" s="421"/>
      <c r="I3679" s="421"/>
      <c r="J3679" s="421"/>
      <c r="K3679" s="421"/>
      <c r="L3679" s="421"/>
      <c r="M3679" s="421"/>
      <c r="N3679" s="421"/>
      <c r="O3679" s="421"/>
      <c r="P3679" s="421"/>
      <c r="Q3679" s="422"/>
      <c r="R3679" s="303">
        <v>7500000</v>
      </c>
      <c r="S3679" s="304"/>
      <c r="T3679" s="304"/>
      <c r="U3679" s="305"/>
      <c r="V3679" s="303">
        <v>3000000</v>
      </c>
      <c r="W3679" s="304"/>
      <c r="X3679" s="304"/>
      <c r="Y3679" s="305"/>
      <c r="Z3679" s="303">
        <v>1905573.6</v>
      </c>
      <c r="AA3679" s="304"/>
      <c r="AB3679" s="304"/>
      <c r="AC3679" s="305"/>
      <c r="AD3679" s="309">
        <f t="shared" si="268"/>
        <v>0.63519120000000007</v>
      </c>
      <c r="AE3679" s="309"/>
      <c r="AF3679" s="309"/>
      <c r="AG3679" s="309"/>
      <c r="ALL3679" s="41"/>
      <c r="ALM3679" s="41"/>
      <c r="ALN3679" s="41"/>
      <c r="ALO3679" s="41"/>
      <c r="ALP3679" s="41"/>
    </row>
    <row r="3680" spans="1:1004" ht="16.5" customHeight="1" x14ac:dyDescent="0.2">
      <c r="A3680" s="299"/>
      <c r="B3680" s="300"/>
      <c r="C3680" s="301"/>
      <c r="D3680" s="299" t="s">
        <v>2768</v>
      </c>
      <c r="E3680" s="300"/>
      <c r="F3680" s="301"/>
      <c r="G3680" s="420" t="s">
        <v>2769</v>
      </c>
      <c r="H3680" s="421"/>
      <c r="I3680" s="421"/>
      <c r="J3680" s="421"/>
      <c r="K3680" s="421"/>
      <c r="L3680" s="421"/>
      <c r="M3680" s="421"/>
      <c r="N3680" s="421"/>
      <c r="O3680" s="421"/>
      <c r="P3680" s="421"/>
      <c r="Q3680" s="422"/>
      <c r="R3680" s="303">
        <v>4200000</v>
      </c>
      <c r="S3680" s="304"/>
      <c r="T3680" s="304"/>
      <c r="U3680" s="305"/>
      <c r="V3680" s="303">
        <v>6200000</v>
      </c>
      <c r="W3680" s="304"/>
      <c r="X3680" s="304"/>
      <c r="Y3680" s="305"/>
      <c r="Z3680" s="303">
        <v>6187504.1299999999</v>
      </c>
      <c r="AA3680" s="304"/>
      <c r="AB3680" s="304"/>
      <c r="AC3680" s="305"/>
      <c r="AD3680" s="309">
        <f t="shared" si="268"/>
        <v>0.99798453709677415</v>
      </c>
      <c r="AE3680" s="309"/>
      <c r="AF3680" s="309"/>
      <c r="AG3680" s="309"/>
      <c r="ALL3680" s="41"/>
      <c r="ALM3680" s="41"/>
      <c r="ALN3680" s="41"/>
      <c r="ALO3680" s="41"/>
      <c r="ALP3680" s="41"/>
    </row>
    <row r="3681" spans="1:1004" ht="30.75" customHeight="1" x14ac:dyDescent="0.2">
      <c r="A3681" s="299"/>
      <c r="B3681" s="300"/>
      <c r="C3681" s="301"/>
      <c r="D3681" s="299" t="s">
        <v>1390</v>
      </c>
      <c r="E3681" s="300"/>
      <c r="F3681" s="301"/>
      <c r="G3681" s="420" t="s">
        <v>2371</v>
      </c>
      <c r="H3681" s="421"/>
      <c r="I3681" s="421"/>
      <c r="J3681" s="421"/>
      <c r="K3681" s="421"/>
      <c r="L3681" s="421"/>
      <c r="M3681" s="421"/>
      <c r="N3681" s="421"/>
      <c r="O3681" s="421"/>
      <c r="P3681" s="421"/>
      <c r="Q3681" s="422"/>
      <c r="R3681" s="303">
        <v>0</v>
      </c>
      <c r="S3681" s="304"/>
      <c r="T3681" s="304"/>
      <c r="U3681" s="305"/>
      <c r="V3681" s="303">
        <v>107819027.58</v>
      </c>
      <c r="W3681" s="304"/>
      <c r="X3681" s="304"/>
      <c r="Y3681" s="305"/>
      <c r="Z3681" s="303">
        <v>107819024.84</v>
      </c>
      <c r="AA3681" s="304"/>
      <c r="AB3681" s="304"/>
      <c r="AC3681" s="305"/>
      <c r="AD3681" s="309">
        <f t="shared" si="268"/>
        <v>0.99999997458704593</v>
      </c>
      <c r="AE3681" s="309"/>
      <c r="AF3681" s="309"/>
      <c r="AG3681" s="309"/>
      <c r="ALL3681" s="41"/>
      <c r="ALM3681" s="41"/>
      <c r="ALN3681" s="41"/>
      <c r="ALO3681" s="41"/>
      <c r="ALP3681" s="41"/>
    </row>
    <row r="3682" spans="1:1004" ht="22.5" customHeight="1" x14ac:dyDescent="0.2">
      <c r="A3682" s="779" t="s">
        <v>365</v>
      </c>
      <c r="B3682" s="780"/>
      <c r="C3682" s="781"/>
      <c r="D3682" s="779"/>
      <c r="E3682" s="780"/>
      <c r="F3682" s="781"/>
      <c r="G3682" s="798" t="s">
        <v>2770</v>
      </c>
      <c r="H3682" s="799"/>
      <c r="I3682" s="799"/>
      <c r="J3682" s="799"/>
      <c r="K3682" s="799"/>
      <c r="L3682" s="799"/>
      <c r="M3682" s="799"/>
      <c r="N3682" s="799"/>
      <c r="O3682" s="799"/>
      <c r="P3682" s="799"/>
      <c r="Q3682" s="800"/>
      <c r="R3682" s="783">
        <f>SUM(R3683:U3685)</f>
        <v>30906000</v>
      </c>
      <c r="S3682" s="784"/>
      <c r="T3682" s="784"/>
      <c r="U3682" s="785"/>
      <c r="V3682" s="783">
        <f>SUM(V3683:Y3685)</f>
        <v>42452134</v>
      </c>
      <c r="W3682" s="784"/>
      <c r="X3682" s="784"/>
      <c r="Y3682" s="785"/>
      <c r="Z3682" s="783">
        <f>SUM(Z3683:AC3685)</f>
        <v>24370599.68</v>
      </c>
      <c r="AA3682" s="784"/>
      <c r="AB3682" s="784"/>
      <c r="AC3682" s="785"/>
      <c r="AD3682" s="797">
        <f t="shared" si="268"/>
        <v>0.57407242896199284</v>
      </c>
      <c r="AE3682" s="797"/>
      <c r="AF3682" s="797"/>
      <c r="AG3682" s="797"/>
      <c r="ALL3682" s="41"/>
      <c r="ALM3682" s="41"/>
      <c r="ALN3682" s="41"/>
      <c r="ALO3682" s="41"/>
      <c r="ALP3682" s="41"/>
    </row>
    <row r="3683" spans="1:1004" ht="30" customHeight="1" x14ac:dyDescent="0.2">
      <c r="A3683" s="299"/>
      <c r="B3683" s="300"/>
      <c r="C3683" s="301"/>
      <c r="D3683" s="299" t="s">
        <v>2731</v>
      </c>
      <c r="E3683" s="300"/>
      <c r="F3683" s="301"/>
      <c r="G3683" s="302" t="s">
        <v>217</v>
      </c>
      <c r="H3683" s="302"/>
      <c r="I3683" s="302"/>
      <c r="J3683" s="302"/>
      <c r="K3683" s="302"/>
      <c r="L3683" s="302"/>
      <c r="M3683" s="302"/>
      <c r="N3683" s="302"/>
      <c r="O3683" s="302"/>
      <c r="P3683" s="302"/>
      <c r="Q3683" s="302"/>
      <c r="R3683" s="778">
        <v>11381000</v>
      </c>
      <c r="S3683" s="778"/>
      <c r="T3683" s="778"/>
      <c r="U3683" s="778"/>
      <c r="V3683" s="303">
        <v>20829281</v>
      </c>
      <c r="W3683" s="304"/>
      <c r="X3683" s="304"/>
      <c r="Y3683" s="305"/>
      <c r="Z3683" s="303">
        <v>13779985.42</v>
      </c>
      <c r="AA3683" s="304"/>
      <c r="AB3683" s="304"/>
      <c r="AC3683" s="305"/>
      <c r="AD3683" s="309">
        <f t="shared" si="268"/>
        <v>0.6615679830715232</v>
      </c>
      <c r="AE3683" s="309"/>
      <c r="AF3683" s="309"/>
      <c r="AG3683" s="309"/>
      <c r="ALL3683" s="41"/>
      <c r="ALM3683" s="41"/>
      <c r="ALN3683" s="41"/>
      <c r="ALO3683" s="41"/>
      <c r="ALP3683" s="41"/>
    </row>
    <row r="3684" spans="1:1004" ht="18.75" customHeight="1" x14ac:dyDescent="0.2">
      <c r="A3684" s="299"/>
      <c r="B3684" s="300"/>
      <c r="C3684" s="301"/>
      <c r="D3684" s="299" t="s">
        <v>2754</v>
      </c>
      <c r="E3684" s="300"/>
      <c r="F3684" s="301"/>
      <c r="G3684" s="302" t="s">
        <v>219</v>
      </c>
      <c r="H3684" s="302"/>
      <c r="I3684" s="302"/>
      <c r="J3684" s="302"/>
      <c r="K3684" s="302"/>
      <c r="L3684" s="302"/>
      <c r="M3684" s="302"/>
      <c r="N3684" s="302"/>
      <c r="O3684" s="302"/>
      <c r="P3684" s="302"/>
      <c r="Q3684" s="302"/>
      <c r="R3684" s="778">
        <v>5000000</v>
      </c>
      <c r="S3684" s="778"/>
      <c r="T3684" s="778"/>
      <c r="U3684" s="778"/>
      <c r="V3684" s="303">
        <v>5000000</v>
      </c>
      <c r="W3684" s="304"/>
      <c r="X3684" s="304"/>
      <c r="Y3684" s="305"/>
      <c r="Z3684" s="303">
        <v>4770841.5999999996</v>
      </c>
      <c r="AA3684" s="304"/>
      <c r="AB3684" s="304"/>
      <c r="AC3684" s="305"/>
      <c r="AD3684" s="309">
        <f t="shared" si="268"/>
        <v>0.95416831999999996</v>
      </c>
      <c r="AE3684" s="309"/>
      <c r="AF3684" s="309"/>
      <c r="AG3684" s="309"/>
      <c r="ALL3684" s="41"/>
      <c r="ALM3684" s="41"/>
      <c r="ALN3684" s="41"/>
      <c r="ALO3684" s="41"/>
      <c r="ALP3684" s="41"/>
    </row>
    <row r="3685" spans="1:1004" ht="33" customHeight="1" x14ac:dyDescent="0.2">
      <c r="A3685" s="299"/>
      <c r="B3685" s="300"/>
      <c r="C3685" s="301"/>
      <c r="D3685" s="299" t="s">
        <v>1255</v>
      </c>
      <c r="E3685" s="300"/>
      <c r="F3685" s="301"/>
      <c r="G3685" s="302" t="s">
        <v>1241</v>
      </c>
      <c r="H3685" s="302"/>
      <c r="I3685" s="302"/>
      <c r="J3685" s="302"/>
      <c r="K3685" s="302"/>
      <c r="L3685" s="302"/>
      <c r="M3685" s="302"/>
      <c r="N3685" s="302"/>
      <c r="O3685" s="302"/>
      <c r="P3685" s="302"/>
      <c r="Q3685" s="302"/>
      <c r="R3685" s="778">
        <v>14525000</v>
      </c>
      <c r="S3685" s="778"/>
      <c r="T3685" s="778"/>
      <c r="U3685" s="778"/>
      <c r="V3685" s="303">
        <v>16622853</v>
      </c>
      <c r="W3685" s="304"/>
      <c r="X3685" s="304"/>
      <c r="Y3685" s="305"/>
      <c r="Z3685" s="303">
        <v>5819772.6600000001</v>
      </c>
      <c r="AA3685" s="304"/>
      <c r="AB3685" s="304"/>
      <c r="AC3685" s="305"/>
      <c r="AD3685" s="309">
        <f t="shared" ref="AD3685" si="269">Z3685/V3685</f>
        <v>0.35010672716650987</v>
      </c>
      <c r="AE3685" s="309"/>
      <c r="AF3685" s="309"/>
      <c r="AG3685" s="309"/>
      <c r="ALL3685" s="41"/>
      <c r="ALM3685" s="41"/>
      <c r="ALN3685" s="41"/>
      <c r="ALO3685" s="41"/>
      <c r="ALP3685" s="41"/>
    </row>
    <row r="3686" spans="1:1004" ht="15.75" customHeight="1" x14ac:dyDescent="0.2">
      <c r="A3686" s="795" t="s">
        <v>380</v>
      </c>
      <c r="B3686" s="795"/>
      <c r="C3686" s="795"/>
      <c r="D3686" s="795"/>
      <c r="E3686" s="795"/>
      <c r="F3686" s="795"/>
      <c r="G3686" s="782" t="s">
        <v>2771</v>
      </c>
      <c r="H3686" s="782"/>
      <c r="I3686" s="782"/>
      <c r="J3686" s="782"/>
      <c r="K3686" s="782"/>
      <c r="L3686" s="782"/>
      <c r="M3686" s="782"/>
      <c r="N3686" s="782"/>
      <c r="O3686" s="782"/>
      <c r="P3686" s="782"/>
      <c r="Q3686" s="782"/>
      <c r="R3686" s="796">
        <f>SUM(R3687:T3690)</f>
        <v>24825000</v>
      </c>
      <c r="S3686" s="796"/>
      <c r="T3686" s="796"/>
      <c r="U3686" s="796"/>
      <c r="V3686" s="796">
        <f>SUM(V3687:Y3690)</f>
        <v>50985620</v>
      </c>
      <c r="W3686" s="796"/>
      <c r="X3686" s="796"/>
      <c r="Y3686" s="796"/>
      <c r="Z3686" s="796">
        <f>SUM(Z3687:AC3690)</f>
        <v>49917631.439999998</v>
      </c>
      <c r="AA3686" s="796"/>
      <c r="AB3686" s="796"/>
      <c r="AC3686" s="796"/>
      <c r="AD3686" s="797">
        <f t="shared" si="268"/>
        <v>0.97905314165052804</v>
      </c>
      <c r="AE3686" s="797"/>
      <c r="AF3686" s="797"/>
      <c r="AG3686" s="797"/>
      <c r="ALL3686" s="41"/>
      <c r="ALM3686" s="41"/>
      <c r="ALN3686" s="41"/>
      <c r="ALO3686" s="41"/>
      <c r="ALP3686" s="41"/>
    </row>
    <row r="3687" spans="1:1004" ht="24" customHeight="1" x14ac:dyDescent="0.2">
      <c r="A3687" s="299"/>
      <c r="B3687" s="300"/>
      <c r="C3687" s="301"/>
      <c r="D3687" s="299" t="s">
        <v>2731</v>
      </c>
      <c r="E3687" s="300"/>
      <c r="F3687" s="301"/>
      <c r="G3687" s="302" t="s">
        <v>222</v>
      </c>
      <c r="H3687" s="302"/>
      <c r="I3687" s="302"/>
      <c r="J3687" s="302"/>
      <c r="K3687" s="302"/>
      <c r="L3687" s="302"/>
      <c r="M3687" s="302"/>
      <c r="N3687" s="302"/>
      <c r="O3687" s="302"/>
      <c r="P3687" s="302"/>
      <c r="Q3687" s="302"/>
      <c r="R3687" s="303">
        <v>7340000</v>
      </c>
      <c r="S3687" s="304"/>
      <c r="T3687" s="304"/>
      <c r="U3687" s="305"/>
      <c r="V3687" s="303">
        <v>10073000</v>
      </c>
      <c r="W3687" s="304"/>
      <c r="X3687" s="304"/>
      <c r="Y3687" s="305"/>
      <c r="Z3687" s="303">
        <v>9584138.1999999993</v>
      </c>
      <c r="AA3687" s="304"/>
      <c r="AB3687" s="304"/>
      <c r="AC3687" s="305"/>
      <c r="AD3687" s="309">
        <f t="shared" si="268"/>
        <v>0.9514681028492008</v>
      </c>
      <c r="AE3687" s="309"/>
      <c r="AF3687" s="309"/>
      <c r="AG3687" s="309"/>
      <c r="ALL3687" s="41"/>
      <c r="ALM3687" s="41"/>
      <c r="ALN3687" s="41"/>
      <c r="ALO3687" s="41"/>
      <c r="ALP3687" s="41"/>
    </row>
    <row r="3688" spans="1:1004" ht="22.5" customHeight="1" x14ac:dyDescent="0.2">
      <c r="A3688" s="299"/>
      <c r="B3688" s="300"/>
      <c r="C3688" s="301"/>
      <c r="D3688" s="299" t="s">
        <v>2754</v>
      </c>
      <c r="E3688" s="300"/>
      <c r="F3688" s="301"/>
      <c r="G3688" s="302" t="s">
        <v>2772</v>
      </c>
      <c r="H3688" s="302"/>
      <c r="I3688" s="302"/>
      <c r="J3688" s="302"/>
      <c r="K3688" s="302"/>
      <c r="L3688" s="302"/>
      <c r="M3688" s="302"/>
      <c r="N3688" s="302"/>
      <c r="O3688" s="302"/>
      <c r="P3688" s="302"/>
      <c r="Q3688" s="302"/>
      <c r="R3688" s="303">
        <v>5000000</v>
      </c>
      <c r="S3688" s="304"/>
      <c r="T3688" s="304"/>
      <c r="U3688" s="305"/>
      <c r="V3688" s="303">
        <v>10050000</v>
      </c>
      <c r="W3688" s="304"/>
      <c r="X3688" s="304"/>
      <c r="Y3688" s="305"/>
      <c r="Z3688" s="303">
        <v>9746600</v>
      </c>
      <c r="AA3688" s="304"/>
      <c r="AB3688" s="304"/>
      <c r="AC3688" s="305"/>
      <c r="AD3688" s="306">
        <f t="shared" si="268"/>
        <v>0.96981094527363187</v>
      </c>
      <c r="AE3688" s="307"/>
      <c r="AF3688" s="307"/>
      <c r="AG3688" s="308"/>
      <c r="ALL3688" s="41"/>
      <c r="ALM3688" s="41"/>
      <c r="ALN3688" s="41"/>
      <c r="ALO3688" s="41"/>
      <c r="ALP3688" s="41"/>
    </row>
    <row r="3689" spans="1:1004" ht="41.25" customHeight="1" x14ac:dyDescent="0.2">
      <c r="A3689" s="299"/>
      <c r="B3689" s="300"/>
      <c r="C3689" s="301"/>
      <c r="D3689" s="299" t="s">
        <v>1253</v>
      </c>
      <c r="E3689" s="300"/>
      <c r="F3689" s="301"/>
      <c r="G3689" s="302" t="s">
        <v>3459</v>
      </c>
      <c r="H3689" s="302"/>
      <c r="I3689" s="302"/>
      <c r="J3689" s="302"/>
      <c r="K3689" s="302"/>
      <c r="L3689" s="302"/>
      <c r="M3689" s="302"/>
      <c r="N3689" s="302"/>
      <c r="O3689" s="302"/>
      <c r="P3689" s="302"/>
      <c r="Q3689" s="302"/>
      <c r="R3689" s="303">
        <v>12485000</v>
      </c>
      <c r="S3689" s="304"/>
      <c r="T3689" s="304"/>
      <c r="U3689" s="305"/>
      <c r="V3689" s="303">
        <v>10862620</v>
      </c>
      <c r="W3689" s="304"/>
      <c r="X3689" s="304"/>
      <c r="Y3689" s="305"/>
      <c r="Z3689" s="303">
        <v>10768893.24</v>
      </c>
      <c r="AA3689" s="304"/>
      <c r="AB3689" s="304"/>
      <c r="AC3689" s="305"/>
      <c r="AD3689" s="306">
        <f t="shared" ref="AD3689:AD3690" si="270">Z3689/V3689</f>
        <v>0.99137162489344188</v>
      </c>
      <c r="AE3689" s="307"/>
      <c r="AF3689" s="307"/>
      <c r="AG3689" s="308"/>
      <c r="ALL3689" s="41"/>
      <c r="ALM3689" s="41"/>
      <c r="ALN3689" s="41"/>
      <c r="ALO3689" s="41"/>
      <c r="ALP3689" s="41"/>
    </row>
    <row r="3690" spans="1:1004" ht="32.25" customHeight="1" x14ac:dyDescent="0.2">
      <c r="A3690" s="299"/>
      <c r="B3690" s="300"/>
      <c r="C3690" s="301"/>
      <c r="D3690" s="299" t="s">
        <v>1382</v>
      </c>
      <c r="E3690" s="300"/>
      <c r="F3690" s="301"/>
      <c r="G3690" s="302" t="s">
        <v>3460</v>
      </c>
      <c r="H3690" s="302"/>
      <c r="I3690" s="302"/>
      <c r="J3690" s="302"/>
      <c r="K3690" s="302"/>
      <c r="L3690" s="302"/>
      <c r="M3690" s="302"/>
      <c r="N3690" s="302"/>
      <c r="O3690" s="302"/>
      <c r="P3690" s="302"/>
      <c r="Q3690" s="302"/>
      <c r="R3690" s="303">
        <v>0</v>
      </c>
      <c r="S3690" s="304"/>
      <c r="T3690" s="304"/>
      <c r="U3690" s="305"/>
      <c r="V3690" s="303">
        <v>20000000</v>
      </c>
      <c r="W3690" s="304"/>
      <c r="X3690" s="304"/>
      <c r="Y3690" s="305"/>
      <c r="Z3690" s="303">
        <v>19818000</v>
      </c>
      <c r="AA3690" s="304"/>
      <c r="AB3690" s="304"/>
      <c r="AC3690" s="305"/>
      <c r="AD3690" s="306">
        <f t="shared" si="270"/>
        <v>0.9909</v>
      </c>
      <c r="AE3690" s="307"/>
      <c r="AF3690" s="307"/>
      <c r="AG3690" s="308"/>
      <c r="ALL3690" s="41"/>
      <c r="ALM3690" s="41"/>
      <c r="ALN3690" s="41"/>
      <c r="ALO3690" s="41"/>
      <c r="ALP3690" s="41"/>
    </row>
    <row r="3691" spans="1:1004" ht="16.5" customHeight="1" x14ac:dyDescent="0.2">
      <c r="A3691" s="779" t="s">
        <v>225</v>
      </c>
      <c r="B3691" s="780"/>
      <c r="C3691" s="781"/>
      <c r="D3691" s="779"/>
      <c r="E3691" s="780"/>
      <c r="F3691" s="781"/>
      <c r="G3691" s="782" t="s">
        <v>2773</v>
      </c>
      <c r="H3691" s="782"/>
      <c r="I3691" s="782"/>
      <c r="J3691" s="782"/>
      <c r="K3691" s="782"/>
      <c r="L3691" s="782"/>
      <c r="M3691" s="782"/>
      <c r="N3691" s="782"/>
      <c r="O3691" s="782"/>
      <c r="P3691" s="782"/>
      <c r="Q3691" s="782"/>
      <c r="R3691" s="783">
        <f>SUM(R3692:U3693)</f>
        <v>25620000</v>
      </c>
      <c r="S3691" s="784"/>
      <c r="T3691" s="784"/>
      <c r="U3691" s="785"/>
      <c r="V3691" s="783">
        <f>SUM(V3692:Y3693)</f>
        <v>23830000</v>
      </c>
      <c r="W3691" s="784"/>
      <c r="X3691" s="784"/>
      <c r="Y3691" s="785"/>
      <c r="Z3691" s="783">
        <f>SUM(Z3692:AC3693)</f>
        <v>21825149.600000001</v>
      </c>
      <c r="AA3691" s="784"/>
      <c r="AB3691" s="784"/>
      <c r="AC3691" s="785"/>
      <c r="AD3691" s="786">
        <f t="shared" si="268"/>
        <v>0.91586863617289138</v>
      </c>
      <c r="AE3691" s="787"/>
      <c r="AF3691" s="787"/>
      <c r="AG3691" s="788"/>
      <c r="ALL3691" s="41"/>
      <c r="ALM3691" s="41"/>
      <c r="ALN3691" s="41"/>
      <c r="ALO3691" s="41"/>
      <c r="ALP3691" s="41"/>
    </row>
    <row r="3692" spans="1:1004" ht="30.75" customHeight="1" x14ac:dyDescent="0.2">
      <c r="A3692" s="299"/>
      <c r="B3692" s="300"/>
      <c r="C3692" s="301"/>
      <c r="D3692" s="299" t="s">
        <v>2731</v>
      </c>
      <c r="E3692" s="300"/>
      <c r="F3692" s="301"/>
      <c r="G3692" s="302" t="s">
        <v>228</v>
      </c>
      <c r="H3692" s="302"/>
      <c r="I3692" s="302"/>
      <c r="J3692" s="302"/>
      <c r="K3692" s="302"/>
      <c r="L3692" s="302"/>
      <c r="M3692" s="302"/>
      <c r="N3692" s="302"/>
      <c r="O3692" s="302"/>
      <c r="P3692" s="302"/>
      <c r="Q3692" s="302"/>
      <c r="R3692" s="303">
        <v>17120000</v>
      </c>
      <c r="S3692" s="304"/>
      <c r="T3692" s="304"/>
      <c r="U3692" s="305"/>
      <c r="V3692" s="303">
        <v>15330000</v>
      </c>
      <c r="W3692" s="304"/>
      <c r="X3692" s="304"/>
      <c r="Y3692" s="305"/>
      <c r="Z3692" s="303">
        <v>13647583.41</v>
      </c>
      <c r="AA3692" s="304"/>
      <c r="AB3692" s="304"/>
      <c r="AC3692" s="305"/>
      <c r="AD3692" s="306">
        <f t="shared" si="268"/>
        <v>0.89025332093933462</v>
      </c>
      <c r="AE3692" s="307"/>
      <c r="AF3692" s="307"/>
      <c r="AG3692" s="308"/>
      <c r="ALL3692" s="41"/>
      <c r="ALM3692" s="41"/>
      <c r="ALN3692" s="41"/>
      <c r="ALO3692" s="41"/>
      <c r="ALP3692" s="41"/>
    </row>
    <row r="3693" spans="1:1004" ht="19.5" customHeight="1" x14ac:dyDescent="0.2">
      <c r="A3693" s="299"/>
      <c r="B3693" s="300"/>
      <c r="C3693" s="301"/>
      <c r="D3693" s="299" t="s">
        <v>2754</v>
      </c>
      <c r="E3693" s="300"/>
      <c r="F3693" s="301"/>
      <c r="G3693" s="302" t="s">
        <v>230</v>
      </c>
      <c r="H3693" s="302"/>
      <c r="I3693" s="302"/>
      <c r="J3693" s="302"/>
      <c r="K3693" s="302"/>
      <c r="L3693" s="302"/>
      <c r="M3693" s="302"/>
      <c r="N3693" s="302"/>
      <c r="O3693" s="302"/>
      <c r="P3693" s="302"/>
      <c r="Q3693" s="302"/>
      <c r="R3693" s="303">
        <v>8500000</v>
      </c>
      <c r="S3693" s="304"/>
      <c r="T3693" s="304"/>
      <c r="U3693" s="305"/>
      <c r="V3693" s="303">
        <v>8500000</v>
      </c>
      <c r="W3693" s="304"/>
      <c r="X3693" s="304"/>
      <c r="Y3693" s="305"/>
      <c r="Z3693" s="303">
        <v>8177566.1900000004</v>
      </c>
      <c r="AA3693" s="304"/>
      <c r="AB3693" s="304"/>
      <c r="AC3693" s="305"/>
      <c r="AD3693" s="306">
        <f t="shared" si="268"/>
        <v>0.96206661058823539</v>
      </c>
      <c r="AE3693" s="307"/>
      <c r="AF3693" s="307"/>
      <c r="AG3693" s="308"/>
      <c r="ALL3693" s="41"/>
      <c r="ALM3693" s="41"/>
      <c r="ALN3693" s="41"/>
      <c r="ALO3693" s="41"/>
      <c r="ALP3693" s="41"/>
    </row>
    <row r="3694" spans="1:1004" ht="17.25" customHeight="1" x14ac:dyDescent="0.2">
      <c r="A3694" s="779" t="s">
        <v>231</v>
      </c>
      <c r="B3694" s="780"/>
      <c r="C3694" s="781"/>
      <c r="D3694" s="779"/>
      <c r="E3694" s="780"/>
      <c r="F3694" s="781"/>
      <c r="G3694" s="782" t="s">
        <v>2774</v>
      </c>
      <c r="H3694" s="782"/>
      <c r="I3694" s="782"/>
      <c r="J3694" s="782"/>
      <c r="K3694" s="782"/>
      <c r="L3694" s="782"/>
      <c r="M3694" s="782"/>
      <c r="N3694" s="782"/>
      <c r="O3694" s="782"/>
      <c r="P3694" s="782"/>
      <c r="Q3694" s="782"/>
      <c r="R3694" s="783">
        <f>SUM(R3695:U3701)</f>
        <v>49326000</v>
      </c>
      <c r="S3694" s="784"/>
      <c r="T3694" s="784"/>
      <c r="U3694" s="785"/>
      <c r="V3694" s="783">
        <f>SUM(V3695:Y3701)</f>
        <v>52230523.560000002</v>
      </c>
      <c r="W3694" s="784"/>
      <c r="X3694" s="784"/>
      <c r="Y3694" s="785"/>
      <c r="Z3694" s="783">
        <f>SUM(Z3695:AC3701)</f>
        <v>45118209.569999993</v>
      </c>
      <c r="AA3694" s="784"/>
      <c r="AB3694" s="784"/>
      <c r="AC3694" s="785"/>
      <c r="AD3694" s="786">
        <f t="shared" si="268"/>
        <v>0.86382839946397028</v>
      </c>
      <c r="AE3694" s="787"/>
      <c r="AF3694" s="787"/>
      <c r="AG3694" s="788"/>
      <c r="ALL3694" s="41"/>
      <c r="ALM3694" s="41"/>
      <c r="ALN3694" s="41"/>
      <c r="ALO3694" s="41"/>
      <c r="ALP3694" s="41"/>
    </row>
    <row r="3695" spans="1:1004" ht="25.5" customHeight="1" x14ac:dyDescent="0.2">
      <c r="A3695" s="299"/>
      <c r="B3695" s="300"/>
      <c r="C3695" s="301"/>
      <c r="D3695" s="299" t="s">
        <v>2731</v>
      </c>
      <c r="E3695" s="300"/>
      <c r="F3695" s="301"/>
      <c r="G3695" s="302" t="s">
        <v>2409</v>
      </c>
      <c r="H3695" s="302"/>
      <c r="I3695" s="302"/>
      <c r="J3695" s="302"/>
      <c r="K3695" s="302"/>
      <c r="L3695" s="302"/>
      <c r="M3695" s="302"/>
      <c r="N3695" s="302"/>
      <c r="O3695" s="302"/>
      <c r="P3695" s="302"/>
      <c r="Q3695" s="302"/>
      <c r="R3695" s="303">
        <v>20500000</v>
      </c>
      <c r="S3695" s="304"/>
      <c r="T3695" s="304"/>
      <c r="U3695" s="305"/>
      <c r="V3695" s="303">
        <v>22154523.559999999</v>
      </c>
      <c r="W3695" s="304"/>
      <c r="X3695" s="304"/>
      <c r="Y3695" s="305"/>
      <c r="Z3695" s="303">
        <v>21909811.84</v>
      </c>
      <c r="AA3695" s="304"/>
      <c r="AB3695" s="304"/>
      <c r="AC3695" s="305"/>
      <c r="AD3695" s="306">
        <f t="shared" si="268"/>
        <v>0.98895432260877747</v>
      </c>
      <c r="AE3695" s="307"/>
      <c r="AF3695" s="307"/>
      <c r="AG3695" s="308"/>
      <c r="ALL3695" s="41"/>
      <c r="ALM3695" s="41"/>
      <c r="ALN3695" s="41"/>
      <c r="ALO3695" s="41"/>
      <c r="ALP3695" s="41"/>
    </row>
    <row r="3696" spans="1:1004" ht="33.75" customHeight="1" x14ac:dyDescent="0.2">
      <c r="A3696" s="299"/>
      <c r="B3696" s="300"/>
      <c r="C3696" s="301"/>
      <c r="D3696" s="299" t="s">
        <v>2754</v>
      </c>
      <c r="E3696" s="300"/>
      <c r="F3696" s="301"/>
      <c r="G3696" s="302" t="s">
        <v>236</v>
      </c>
      <c r="H3696" s="302"/>
      <c r="I3696" s="302"/>
      <c r="J3696" s="302"/>
      <c r="K3696" s="302"/>
      <c r="L3696" s="302"/>
      <c r="M3696" s="302"/>
      <c r="N3696" s="302"/>
      <c r="O3696" s="302"/>
      <c r="P3696" s="302"/>
      <c r="Q3696" s="302"/>
      <c r="R3696" s="303">
        <v>1800000</v>
      </c>
      <c r="S3696" s="304"/>
      <c r="T3696" s="304"/>
      <c r="U3696" s="305"/>
      <c r="V3696" s="303">
        <v>1800000</v>
      </c>
      <c r="W3696" s="304"/>
      <c r="X3696" s="304"/>
      <c r="Y3696" s="305"/>
      <c r="Z3696" s="303">
        <v>1626102</v>
      </c>
      <c r="AA3696" s="304"/>
      <c r="AB3696" s="304"/>
      <c r="AC3696" s="305"/>
      <c r="AD3696" s="306">
        <f t="shared" si="268"/>
        <v>0.90339000000000003</v>
      </c>
      <c r="AE3696" s="307"/>
      <c r="AF3696" s="307"/>
      <c r="AG3696" s="308"/>
      <c r="ALL3696" s="41"/>
      <c r="ALM3696" s="41"/>
      <c r="ALN3696" s="41"/>
      <c r="ALO3696" s="41"/>
      <c r="ALP3696" s="41"/>
    </row>
    <row r="3697" spans="1:1004" ht="22.5" customHeight="1" x14ac:dyDescent="0.2">
      <c r="A3697" s="299"/>
      <c r="B3697" s="300"/>
      <c r="C3697" s="301"/>
      <c r="D3697" s="299" t="s">
        <v>2775</v>
      </c>
      <c r="E3697" s="300"/>
      <c r="F3697" s="301"/>
      <c r="G3697" s="302" t="s">
        <v>2776</v>
      </c>
      <c r="H3697" s="302"/>
      <c r="I3697" s="302"/>
      <c r="J3697" s="302"/>
      <c r="K3697" s="302"/>
      <c r="L3697" s="302"/>
      <c r="M3697" s="302"/>
      <c r="N3697" s="302"/>
      <c r="O3697" s="302"/>
      <c r="P3697" s="302"/>
      <c r="Q3697" s="302"/>
      <c r="R3697" s="303">
        <v>1200000</v>
      </c>
      <c r="S3697" s="304"/>
      <c r="T3697" s="304"/>
      <c r="U3697" s="305"/>
      <c r="V3697" s="303">
        <v>1350000</v>
      </c>
      <c r="W3697" s="304"/>
      <c r="X3697" s="304"/>
      <c r="Y3697" s="305"/>
      <c r="Z3697" s="303">
        <v>0</v>
      </c>
      <c r="AA3697" s="304"/>
      <c r="AB3697" s="304"/>
      <c r="AC3697" s="305"/>
      <c r="AD3697" s="306">
        <v>0</v>
      </c>
      <c r="AE3697" s="307"/>
      <c r="AF3697" s="307"/>
      <c r="AG3697" s="308"/>
      <c r="ALL3697" s="41"/>
      <c r="ALM3697" s="41"/>
      <c r="ALN3697" s="41"/>
      <c r="ALO3697" s="41"/>
      <c r="ALP3697" s="41"/>
    </row>
    <row r="3698" spans="1:1004" ht="45.75" customHeight="1" x14ac:dyDescent="0.2">
      <c r="A3698" s="299"/>
      <c r="B3698" s="300"/>
      <c r="C3698" s="301"/>
      <c r="D3698" s="299" t="s">
        <v>767</v>
      </c>
      <c r="E3698" s="300"/>
      <c r="F3698" s="301"/>
      <c r="G3698" s="302" t="s">
        <v>418</v>
      </c>
      <c r="H3698" s="302"/>
      <c r="I3698" s="302"/>
      <c r="J3698" s="302"/>
      <c r="K3698" s="302"/>
      <c r="L3698" s="302"/>
      <c r="M3698" s="302"/>
      <c r="N3698" s="302"/>
      <c r="O3698" s="302"/>
      <c r="P3698" s="302"/>
      <c r="Q3698" s="302"/>
      <c r="R3698" s="303">
        <v>800000</v>
      </c>
      <c r="S3698" s="304"/>
      <c r="T3698" s="304"/>
      <c r="U3698" s="305"/>
      <c r="V3698" s="303">
        <v>1700000</v>
      </c>
      <c r="W3698" s="304"/>
      <c r="X3698" s="304"/>
      <c r="Y3698" s="305"/>
      <c r="Z3698" s="303">
        <v>1281255.3600000001</v>
      </c>
      <c r="AA3698" s="304"/>
      <c r="AB3698" s="304"/>
      <c r="AC3698" s="305"/>
      <c r="AD3698" s="306">
        <f t="shared" si="268"/>
        <v>0.75367962352941187</v>
      </c>
      <c r="AE3698" s="307"/>
      <c r="AF3698" s="307"/>
      <c r="AG3698" s="308"/>
      <c r="ALL3698" s="41"/>
      <c r="ALM3698" s="41"/>
      <c r="ALN3698" s="41"/>
      <c r="ALO3698" s="41"/>
      <c r="ALP3698" s="41"/>
    </row>
    <row r="3699" spans="1:1004" ht="36" customHeight="1" x14ac:dyDescent="0.2">
      <c r="A3699" s="299"/>
      <c r="B3699" s="300"/>
      <c r="C3699" s="301"/>
      <c r="D3699" s="299" t="s">
        <v>768</v>
      </c>
      <c r="E3699" s="300"/>
      <c r="F3699" s="301"/>
      <c r="G3699" s="302" t="s">
        <v>237</v>
      </c>
      <c r="H3699" s="302"/>
      <c r="I3699" s="302"/>
      <c r="J3699" s="302"/>
      <c r="K3699" s="302"/>
      <c r="L3699" s="302"/>
      <c r="M3699" s="302"/>
      <c r="N3699" s="302"/>
      <c r="O3699" s="302"/>
      <c r="P3699" s="302"/>
      <c r="Q3699" s="302"/>
      <c r="R3699" s="303">
        <v>1100000</v>
      </c>
      <c r="S3699" s="304"/>
      <c r="T3699" s="304"/>
      <c r="U3699" s="305"/>
      <c r="V3699" s="303">
        <v>1300000</v>
      </c>
      <c r="W3699" s="304"/>
      <c r="X3699" s="304"/>
      <c r="Y3699" s="305"/>
      <c r="Z3699" s="303">
        <v>1100000</v>
      </c>
      <c r="AA3699" s="304"/>
      <c r="AB3699" s="304"/>
      <c r="AC3699" s="305"/>
      <c r="AD3699" s="306">
        <f t="shared" si="268"/>
        <v>0.84615384615384615</v>
      </c>
      <c r="AE3699" s="307"/>
      <c r="AF3699" s="307"/>
      <c r="AG3699" s="308"/>
      <c r="ALL3699" s="41"/>
      <c r="ALM3699" s="41"/>
      <c r="ALN3699" s="41"/>
      <c r="ALO3699" s="41"/>
      <c r="ALP3699" s="41"/>
    </row>
    <row r="3700" spans="1:1004" ht="49.5" customHeight="1" x14ac:dyDescent="0.2">
      <c r="A3700" s="299"/>
      <c r="B3700" s="300"/>
      <c r="C3700" s="301"/>
      <c r="D3700" s="299" t="s">
        <v>769</v>
      </c>
      <c r="E3700" s="300"/>
      <c r="F3700" s="301"/>
      <c r="G3700" s="302" t="s">
        <v>238</v>
      </c>
      <c r="H3700" s="302"/>
      <c r="I3700" s="302"/>
      <c r="J3700" s="302"/>
      <c r="K3700" s="302"/>
      <c r="L3700" s="302"/>
      <c r="M3700" s="302"/>
      <c r="N3700" s="302"/>
      <c r="O3700" s="302"/>
      <c r="P3700" s="302"/>
      <c r="Q3700" s="302"/>
      <c r="R3700" s="303">
        <v>450000</v>
      </c>
      <c r="S3700" s="304"/>
      <c r="T3700" s="304"/>
      <c r="U3700" s="305"/>
      <c r="V3700" s="303">
        <v>450000</v>
      </c>
      <c r="W3700" s="304"/>
      <c r="X3700" s="304"/>
      <c r="Y3700" s="305"/>
      <c r="Z3700" s="303">
        <v>380298.38</v>
      </c>
      <c r="AA3700" s="304"/>
      <c r="AB3700" s="304"/>
      <c r="AC3700" s="305"/>
      <c r="AD3700" s="306">
        <f t="shared" si="268"/>
        <v>0.84510751111111115</v>
      </c>
      <c r="AE3700" s="307"/>
      <c r="AF3700" s="307"/>
      <c r="AG3700" s="308"/>
      <c r="ALL3700" s="41"/>
      <c r="ALM3700" s="41"/>
      <c r="ALN3700" s="41"/>
      <c r="ALO3700" s="41"/>
      <c r="ALP3700" s="41"/>
    </row>
    <row r="3701" spans="1:1004" ht="46.5" customHeight="1" x14ac:dyDescent="0.2">
      <c r="A3701" s="299"/>
      <c r="B3701" s="300"/>
      <c r="C3701" s="301"/>
      <c r="D3701" s="299" t="s">
        <v>1246</v>
      </c>
      <c r="E3701" s="300"/>
      <c r="F3701" s="301"/>
      <c r="G3701" s="302" t="s">
        <v>1223</v>
      </c>
      <c r="H3701" s="302"/>
      <c r="I3701" s="302"/>
      <c r="J3701" s="302"/>
      <c r="K3701" s="302"/>
      <c r="L3701" s="302"/>
      <c r="M3701" s="302"/>
      <c r="N3701" s="302"/>
      <c r="O3701" s="302"/>
      <c r="P3701" s="302"/>
      <c r="Q3701" s="302"/>
      <c r="R3701" s="303">
        <v>23476000</v>
      </c>
      <c r="S3701" s="304"/>
      <c r="T3701" s="304"/>
      <c r="U3701" s="305"/>
      <c r="V3701" s="303">
        <v>23476000</v>
      </c>
      <c r="W3701" s="304"/>
      <c r="X3701" s="304"/>
      <c r="Y3701" s="305"/>
      <c r="Z3701" s="303">
        <v>18820741.989999998</v>
      </c>
      <c r="AA3701" s="304"/>
      <c r="AB3701" s="304"/>
      <c r="AC3701" s="305"/>
      <c r="AD3701" s="306">
        <f t="shared" si="268"/>
        <v>0.80170139674561247</v>
      </c>
      <c r="AE3701" s="307"/>
      <c r="AF3701" s="307"/>
      <c r="AG3701" s="308"/>
      <c r="ALL3701" s="41"/>
      <c r="ALM3701" s="41"/>
      <c r="ALN3701" s="41"/>
      <c r="ALO3701" s="41"/>
      <c r="ALP3701" s="41"/>
    </row>
    <row r="3702" spans="1:1004" ht="30" customHeight="1" x14ac:dyDescent="0.2">
      <c r="A3702" s="779" t="s">
        <v>239</v>
      </c>
      <c r="B3702" s="780"/>
      <c r="C3702" s="781"/>
      <c r="D3702" s="779"/>
      <c r="E3702" s="780"/>
      <c r="F3702" s="781"/>
      <c r="G3702" s="792" t="s">
        <v>423</v>
      </c>
      <c r="H3702" s="793"/>
      <c r="I3702" s="793"/>
      <c r="J3702" s="793"/>
      <c r="K3702" s="793"/>
      <c r="L3702" s="793"/>
      <c r="M3702" s="793"/>
      <c r="N3702" s="793"/>
      <c r="O3702" s="793"/>
      <c r="P3702" s="793"/>
      <c r="Q3702" s="794"/>
      <c r="R3702" s="783">
        <f>SUM(R3703:U3705)</f>
        <v>36000000</v>
      </c>
      <c r="S3702" s="784"/>
      <c r="T3702" s="784"/>
      <c r="U3702" s="785"/>
      <c r="V3702" s="783">
        <f>SUM(V3703:Y3705)</f>
        <v>49127054.25</v>
      </c>
      <c r="W3702" s="784"/>
      <c r="X3702" s="784"/>
      <c r="Y3702" s="785"/>
      <c r="Z3702" s="783">
        <f>SUM(Z3703:AC3705)</f>
        <v>47783333.830000006</v>
      </c>
      <c r="AA3702" s="784"/>
      <c r="AB3702" s="784"/>
      <c r="AC3702" s="785"/>
      <c r="AD3702" s="786">
        <f t="shared" si="268"/>
        <v>0.97264805634056528</v>
      </c>
      <c r="AE3702" s="787"/>
      <c r="AF3702" s="787"/>
      <c r="AG3702" s="788"/>
      <c r="ALL3702" s="41"/>
      <c r="ALM3702" s="41"/>
      <c r="ALN3702" s="41"/>
      <c r="ALO3702" s="41"/>
      <c r="ALP3702" s="41"/>
    </row>
    <row r="3703" spans="1:1004" ht="24.75" customHeight="1" x14ac:dyDescent="0.2">
      <c r="A3703" s="299"/>
      <c r="B3703" s="300"/>
      <c r="C3703" s="301"/>
      <c r="D3703" s="299" t="s">
        <v>2754</v>
      </c>
      <c r="E3703" s="300"/>
      <c r="F3703" s="301"/>
      <c r="G3703" s="302" t="s">
        <v>425</v>
      </c>
      <c r="H3703" s="302"/>
      <c r="I3703" s="302"/>
      <c r="J3703" s="302"/>
      <c r="K3703" s="302"/>
      <c r="L3703" s="302"/>
      <c r="M3703" s="302"/>
      <c r="N3703" s="302"/>
      <c r="O3703" s="302"/>
      <c r="P3703" s="302"/>
      <c r="Q3703" s="302"/>
      <c r="R3703" s="303">
        <v>36000000</v>
      </c>
      <c r="S3703" s="304"/>
      <c r="T3703" s="304"/>
      <c r="U3703" s="305"/>
      <c r="V3703" s="303">
        <v>47203000</v>
      </c>
      <c r="W3703" s="304"/>
      <c r="X3703" s="304"/>
      <c r="Y3703" s="305"/>
      <c r="Z3703" s="303">
        <v>46133899.270000003</v>
      </c>
      <c r="AA3703" s="304"/>
      <c r="AB3703" s="304"/>
      <c r="AC3703" s="305"/>
      <c r="AD3703" s="306">
        <f>Z3703/V3703</f>
        <v>0.97735100036014666</v>
      </c>
      <c r="AE3703" s="307"/>
      <c r="AF3703" s="307"/>
      <c r="AG3703" s="308"/>
      <c r="ALL3703" s="41"/>
      <c r="ALM3703" s="41"/>
      <c r="ALN3703" s="41"/>
      <c r="ALO3703" s="41"/>
      <c r="ALP3703" s="41"/>
    </row>
    <row r="3704" spans="1:1004" ht="24.75" customHeight="1" x14ac:dyDescent="0.2">
      <c r="A3704" s="299"/>
      <c r="B3704" s="300"/>
      <c r="C3704" s="301"/>
      <c r="D3704" s="299" t="s">
        <v>2777</v>
      </c>
      <c r="E3704" s="300"/>
      <c r="F3704" s="301"/>
      <c r="G3704" s="302" t="s">
        <v>981</v>
      </c>
      <c r="H3704" s="302"/>
      <c r="I3704" s="302"/>
      <c r="J3704" s="302"/>
      <c r="K3704" s="302"/>
      <c r="L3704" s="302"/>
      <c r="M3704" s="302"/>
      <c r="N3704" s="302"/>
      <c r="O3704" s="302"/>
      <c r="P3704" s="302"/>
      <c r="Q3704" s="302"/>
      <c r="R3704" s="303">
        <v>0</v>
      </c>
      <c r="S3704" s="304"/>
      <c r="T3704" s="304"/>
      <c r="U3704" s="305"/>
      <c r="V3704" s="303">
        <v>634981</v>
      </c>
      <c r="W3704" s="304"/>
      <c r="X3704" s="304"/>
      <c r="Y3704" s="305"/>
      <c r="Z3704" s="303">
        <v>634980</v>
      </c>
      <c r="AA3704" s="304"/>
      <c r="AB3704" s="304"/>
      <c r="AC3704" s="305"/>
      <c r="AD3704" s="306">
        <f t="shared" ref="AD3704:AD3735" si="271">Z3704/V3704</f>
        <v>0.99999842514972892</v>
      </c>
      <c r="AE3704" s="307"/>
      <c r="AF3704" s="307"/>
      <c r="AG3704" s="308"/>
      <c r="ALL3704" s="41"/>
      <c r="ALM3704" s="41"/>
      <c r="ALN3704" s="41"/>
      <c r="ALO3704" s="41"/>
      <c r="ALP3704" s="41"/>
    </row>
    <row r="3705" spans="1:1004" ht="30" customHeight="1" x14ac:dyDescent="0.2">
      <c r="A3705" s="299"/>
      <c r="B3705" s="300"/>
      <c r="C3705" s="301"/>
      <c r="D3705" s="299" t="s">
        <v>1378</v>
      </c>
      <c r="E3705" s="300"/>
      <c r="F3705" s="301"/>
      <c r="G3705" s="302" t="s">
        <v>3461</v>
      </c>
      <c r="H3705" s="302"/>
      <c r="I3705" s="302"/>
      <c r="J3705" s="302"/>
      <c r="K3705" s="302"/>
      <c r="L3705" s="302"/>
      <c r="M3705" s="302"/>
      <c r="N3705" s="302"/>
      <c r="O3705" s="302"/>
      <c r="P3705" s="302"/>
      <c r="Q3705" s="302"/>
      <c r="R3705" s="303">
        <v>0</v>
      </c>
      <c r="S3705" s="304"/>
      <c r="T3705" s="304"/>
      <c r="U3705" s="305"/>
      <c r="V3705" s="303">
        <v>1289073.25</v>
      </c>
      <c r="W3705" s="304"/>
      <c r="X3705" s="304"/>
      <c r="Y3705" s="305"/>
      <c r="Z3705" s="303">
        <v>1014454.56</v>
      </c>
      <c r="AA3705" s="304"/>
      <c r="AB3705" s="304"/>
      <c r="AC3705" s="305"/>
      <c r="AD3705" s="306">
        <f t="shared" si="271"/>
        <v>0.78696424737694315</v>
      </c>
      <c r="AE3705" s="307"/>
      <c r="AF3705" s="307"/>
      <c r="AG3705" s="308"/>
      <c r="ALL3705" s="41"/>
      <c r="ALM3705" s="41"/>
      <c r="ALN3705" s="41"/>
      <c r="ALO3705" s="41"/>
      <c r="ALP3705" s="41"/>
    </row>
    <row r="3706" spans="1:1004" ht="18.75" customHeight="1" x14ac:dyDescent="0.2">
      <c r="A3706" s="779" t="s">
        <v>460</v>
      </c>
      <c r="B3706" s="780"/>
      <c r="C3706" s="781"/>
      <c r="D3706" s="779"/>
      <c r="E3706" s="780"/>
      <c r="F3706" s="781"/>
      <c r="G3706" s="782" t="s">
        <v>436</v>
      </c>
      <c r="H3706" s="782"/>
      <c r="I3706" s="782"/>
      <c r="J3706" s="782"/>
      <c r="K3706" s="782"/>
      <c r="L3706" s="782"/>
      <c r="M3706" s="782"/>
      <c r="N3706" s="782"/>
      <c r="O3706" s="782"/>
      <c r="P3706" s="782"/>
      <c r="Q3706" s="782"/>
      <c r="R3706" s="783">
        <f>SUM(R3707:U3707)</f>
        <v>77606000</v>
      </c>
      <c r="S3706" s="784"/>
      <c r="T3706" s="784"/>
      <c r="U3706" s="785"/>
      <c r="V3706" s="783">
        <f>SUM(V3707:Y3707)</f>
        <v>86967517.319999993</v>
      </c>
      <c r="W3706" s="784"/>
      <c r="X3706" s="784"/>
      <c r="Y3706" s="785"/>
      <c r="Z3706" s="783">
        <f>SUM(Z3707:AC3707)</f>
        <v>71416890.709999993</v>
      </c>
      <c r="AA3706" s="784"/>
      <c r="AB3706" s="784"/>
      <c r="AC3706" s="785"/>
      <c r="AD3706" s="786">
        <f t="shared" si="271"/>
        <v>0.82119040431175094</v>
      </c>
      <c r="AE3706" s="787"/>
      <c r="AF3706" s="787"/>
      <c r="AG3706" s="788"/>
      <c r="ALL3706" s="41"/>
      <c r="ALM3706" s="41"/>
      <c r="ALN3706" s="41"/>
      <c r="ALO3706" s="41"/>
      <c r="ALP3706" s="41"/>
    </row>
    <row r="3707" spans="1:1004" ht="23.25" customHeight="1" x14ac:dyDescent="0.2">
      <c r="A3707" s="299"/>
      <c r="B3707" s="300"/>
      <c r="C3707" s="301"/>
      <c r="D3707" s="299" t="s">
        <v>2731</v>
      </c>
      <c r="E3707" s="300"/>
      <c r="F3707" s="301"/>
      <c r="G3707" s="302" t="s">
        <v>438</v>
      </c>
      <c r="H3707" s="302"/>
      <c r="I3707" s="302"/>
      <c r="J3707" s="302"/>
      <c r="K3707" s="302"/>
      <c r="L3707" s="302"/>
      <c r="M3707" s="302"/>
      <c r="N3707" s="302"/>
      <c r="O3707" s="302"/>
      <c r="P3707" s="302"/>
      <c r="Q3707" s="302"/>
      <c r="R3707" s="303">
        <v>77606000</v>
      </c>
      <c r="S3707" s="304"/>
      <c r="T3707" s="304"/>
      <c r="U3707" s="305"/>
      <c r="V3707" s="303">
        <v>86967517.319999993</v>
      </c>
      <c r="W3707" s="304"/>
      <c r="X3707" s="304"/>
      <c r="Y3707" s="305"/>
      <c r="Z3707" s="303">
        <v>71416890.709999993</v>
      </c>
      <c r="AA3707" s="304"/>
      <c r="AB3707" s="304"/>
      <c r="AC3707" s="305"/>
      <c r="AD3707" s="306">
        <f t="shared" si="271"/>
        <v>0.82119040431175094</v>
      </c>
      <c r="AE3707" s="307"/>
      <c r="AF3707" s="307"/>
      <c r="AG3707" s="308"/>
      <c r="ALL3707" s="41"/>
      <c r="ALM3707" s="41"/>
      <c r="ALN3707" s="41"/>
      <c r="ALO3707" s="41"/>
      <c r="ALP3707" s="41"/>
    </row>
    <row r="3708" spans="1:1004" ht="18" customHeight="1" x14ac:dyDescent="0.2">
      <c r="A3708" s="779" t="s">
        <v>942</v>
      </c>
      <c r="B3708" s="780"/>
      <c r="C3708" s="781"/>
      <c r="D3708" s="779"/>
      <c r="E3708" s="780"/>
      <c r="F3708" s="781"/>
      <c r="G3708" s="782" t="s">
        <v>461</v>
      </c>
      <c r="H3708" s="782"/>
      <c r="I3708" s="782"/>
      <c r="J3708" s="782"/>
      <c r="K3708" s="782"/>
      <c r="L3708" s="782"/>
      <c r="M3708" s="782"/>
      <c r="N3708" s="782"/>
      <c r="O3708" s="782"/>
      <c r="P3708" s="782"/>
      <c r="Q3708" s="782"/>
      <c r="R3708" s="783">
        <f>SUM(R3709:U3710)</f>
        <v>24685000</v>
      </c>
      <c r="S3708" s="784"/>
      <c r="T3708" s="784"/>
      <c r="U3708" s="785"/>
      <c r="V3708" s="783">
        <f>SUM(V3709:Y3710)</f>
        <v>26950173</v>
      </c>
      <c r="W3708" s="784"/>
      <c r="X3708" s="784"/>
      <c r="Y3708" s="785"/>
      <c r="Z3708" s="783">
        <f>SUM(Z3709:AC3710)</f>
        <v>20135051.640000001</v>
      </c>
      <c r="AA3708" s="784"/>
      <c r="AB3708" s="784"/>
      <c r="AC3708" s="785"/>
      <c r="AD3708" s="786">
        <f t="shared" si="271"/>
        <v>0.74712142441534612</v>
      </c>
      <c r="AE3708" s="787"/>
      <c r="AF3708" s="787"/>
      <c r="AG3708" s="788"/>
      <c r="ALL3708" s="41"/>
      <c r="ALM3708" s="41"/>
      <c r="ALN3708" s="41"/>
      <c r="ALO3708" s="41"/>
      <c r="ALP3708" s="41"/>
    </row>
    <row r="3709" spans="1:1004" ht="25.5" customHeight="1" x14ac:dyDescent="0.2">
      <c r="A3709" s="299"/>
      <c r="B3709" s="300"/>
      <c r="C3709" s="301"/>
      <c r="D3709" s="299" t="s">
        <v>2731</v>
      </c>
      <c r="E3709" s="300"/>
      <c r="F3709" s="301"/>
      <c r="G3709" s="302" t="s">
        <v>2778</v>
      </c>
      <c r="H3709" s="302"/>
      <c r="I3709" s="302"/>
      <c r="J3709" s="302"/>
      <c r="K3709" s="302"/>
      <c r="L3709" s="302"/>
      <c r="M3709" s="302"/>
      <c r="N3709" s="302"/>
      <c r="O3709" s="302"/>
      <c r="P3709" s="302"/>
      <c r="Q3709" s="302"/>
      <c r="R3709" s="303">
        <v>16653000</v>
      </c>
      <c r="S3709" s="304"/>
      <c r="T3709" s="304"/>
      <c r="U3709" s="305"/>
      <c r="V3709" s="303">
        <v>17933673</v>
      </c>
      <c r="W3709" s="304"/>
      <c r="X3709" s="304"/>
      <c r="Y3709" s="305"/>
      <c r="Z3709" s="303">
        <v>12279280.34</v>
      </c>
      <c r="AA3709" s="304"/>
      <c r="AB3709" s="304"/>
      <c r="AC3709" s="305"/>
      <c r="AD3709" s="306">
        <f t="shared" si="271"/>
        <v>0.68470526589840242</v>
      </c>
      <c r="AE3709" s="307"/>
      <c r="AF3709" s="307"/>
      <c r="AG3709" s="308"/>
      <c r="ALL3709" s="41"/>
      <c r="ALM3709" s="41"/>
      <c r="ALN3709" s="41"/>
      <c r="ALO3709" s="41"/>
      <c r="ALP3709" s="41"/>
    </row>
    <row r="3710" spans="1:1004" ht="30" customHeight="1" x14ac:dyDescent="0.2">
      <c r="A3710" s="299"/>
      <c r="B3710" s="300"/>
      <c r="C3710" s="301"/>
      <c r="D3710" s="299" t="s">
        <v>2779</v>
      </c>
      <c r="E3710" s="300"/>
      <c r="F3710" s="301"/>
      <c r="G3710" s="302" t="s">
        <v>2780</v>
      </c>
      <c r="H3710" s="302"/>
      <c r="I3710" s="302"/>
      <c r="J3710" s="302"/>
      <c r="K3710" s="302"/>
      <c r="L3710" s="302"/>
      <c r="M3710" s="302"/>
      <c r="N3710" s="302"/>
      <c r="O3710" s="302"/>
      <c r="P3710" s="302"/>
      <c r="Q3710" s="302"/>
      <c r="R3710" s="303">
        <v>8032000</v>
      </c>
      <c r="S3710" s="304"/>
      <c r="T3710" s="304"/>
      <c r="U3710" s="305"/>
      <c r="V3710" s="303">
        <v>9016500</v>
      </c>
      <c r="W3710" s="304"/>
      <c r="X3710" s="304"/>
      <c r="Y3710" s="305"/>
      <c r="Z3710" s="303">
        <v>7855771.2999999998</v>
      </c>
      <c r="AA3710" s="304"/>
      <c r="AB3710" s="304"/>
      <c r="AC3710" s="305"/>
      <c r="AD3710" s="306">
        <f>Z3710/V3710</f>
        <v>0.8712661564908778</v>
      </c>
      <c r="AE3710" s="307"/>
      <c r="AF3710" s="307"/>
      <c r="AG3710" s="308"/>
      <c r="ALL3710" s="41"/>
      <c r="ALM3710" s="41"/>
      <c r="ALN3710" s="41"/>
      <c r="ALO3710" s="41"/>
      <c r="ALP3710" s="41"/>
    </row>
    <row r="3711" spans="1:1004" ht="18.75" customHeight="1" x14ac:dyDescent="0.2">
      <c r="A3711" s="779" t="s">
        <v>911</v>
      </c>
      <c r="B3711" s="780"/>
      <c r="C3711" s="781"/>
      <c r="D3711" s="779"/>
      <c r="E3711" s="780"/>
      <c r="F3711" s="781"/>
      <c r="G3711" s="782" t="s">
        <v>465</v>
      </c>
      <c r="H3711" s="782"/>
      <c r="I3711" s="782"/>
      <c r="J3711" s="782"/>
      <c r="K3711" s="782"/>
      <c r="L3711" s="782"/>
      <c r="M3711" s="782"/>
      <c r="N3711" s="782"/>
      <c r="O3711" s="782"/>
      <c r="P3711" s="782"/>
      <c r="Q3711" s="782"/>
      <c r="R3711" s="783">
        <f>SUM(R3712:T3722)</f>
        <v>106952000</v>
      </c>
      <c r="S3711" s="784"/>
      <c r="T3711" s="784"/>
      <c r="U3711" s="785"/>
      <c r="V3711" s="783">
        <f>SUM(V3712:Y3724)</f>
        <v>173748695.25999999</v>
      </c>
      <c r="W3711" s="784"/>
      <c r="X3711" s="784"/>
      <c r="Y3711" s="785"/>
      <c r="Z3711" s="783">
        <f>SUM(Z3712:AC3724)</f>
        <v>163528011.06</v>
      </c>
      <c r="AA3711" s="784"/>
      <c r="AB3711" s="784"/>
      <c r="AC3711" s="785"/>
      <c r="AD3711" s="786">
        <f>Z3711/V3711</f>
        <v>0.94117547654268363</v>
      </c>
      <c r="AE3711" s="787"/>
      <c r="AF3711" s="787"/>
      <c r="AG3711" s="788"/>
      <c r="ALL3711" s="41"/>
      <c r="ALM3711" s="41"/>
      <c r="ALN3711" s="41"/>
      <c r="ALO3711" s="41"/>
      <c r="ALP3711" s="41"/>
    </row>
    <row r="3712" spans="1:1004" ht="23.25" customHeight="1" x14ac:dyDescent="0.2">
      <c r="A3712" s="299"/>
      <c r="B3712" s="300"/>
      <c r="C3712" s="301"/>
      <c r="D3712" s="299" t="s">
        <v>2731</v>
      </c>
      <c r="E3712" s="300"/>
      <c r="F3712" s="301"/>
      <c r="G3712" s="302" t="s">
        <v>946</v>
      </c>
      <c r="H3712" s="302"/>
      <c r="I3712" s="302"/>
      <c r="J3712" s="302"/>
      <c r="K3712" s="302"/>
      <c r="L3712" s="302"/>
      <c r="M3712" s="302"/>
      <c r="N3712" s="302"/>
      <c r="O3712" s="302"/>
      <c r="P3712" s="302"/>
      <c r="Q3712" s="302"/>
      <c r="R3712" s="303">
        <v>17951000</v>
      </c>
      <c r="S3712" s="304"/>
      <c r="T3712" s="304"/>
      <c r="U3712" s="305"/>
      <c r="V3712" s="303">
        <v>52854000</v>
      </c>
      <c r="W3712" s="304"/>
      <c r="X3712" s="304"/>
      <c r="Y3712" s="305"/>
      <c r="Z3712" s="303">
        <v>50478212.710000001</v>
      </c>
      <c r="AA3712" s="304"/>
      <c r="AB3712" s="304"/>
      <c r="AC3712" s="305"/>
      <c r="AD3712" s="306">
        <f>Z3712/V3712</f>
        <v>0.9550500001892005</v>
      </c>
      <c r="AE3712" s="307"/>
      <c r="AF3712" s="307"/>
      <c r="AG3712" s="308"/>
      <c r="ALL3712" s="41"/>
      <c r="ALM3712" s="41"/>
      <c r="ALN3712" s="41"/>
      <c r="ALO3712" s="41"/>
      <c r="ALP3712" s="41"/>
    </row>
    <row r="3713" spans="1:1004" ht="23.25" customHeight="1" x14ac:dyDescent="0.2">
      <c r="A3713" s="299"/>
      <c r="B3713" s="300"/>
      <c r="C3713" s="301"/>
      <c r="D3713" s="299" t="s">
        <v>2754</v>
      </c>
      <c r="E3713" s="300"/>
      <c r="F3713" s="301"/>
      <c r="G3713" s="302" t="s">
        <v>2781</v>
      </c>
      <c r="H3713" s="302"/>
      <c r="I3713" s="302"/>
      <c r="J3713" s="302"/>
      <c r="K3713" s="302"/>
      <c r="L3713" s="302"/>
      <c r="M3713" s="302"/>
      <c r="N3713" s="302"/>
      <c r="O3713" s="302"/>
      <c r="P3713" s="302"/>
      <c r="Q3713" s="302"/>
      <c r="R3713" s="303">
        <v>200000</v>
      </c>
      <c r="S3713" s="304"/>
      <c r="T3713" s="304"/>
      <c r="U3713" s="305"/>
      <c r="V3713" s="303">
        <v>200000</v>
      </c>
      <c r="W3713" s="304"/>
      <c r="X3713" s="304"/>
      <c r="Y3713" s="305"/>
      <c r="Z3713" s="303">
        <v>32000</v>
      </c>
      <c r="AA3713" s="304"/>
      <c r="AB3713" s="304"/>
      <c r="AC3713" s="305"/>
      <c r="AD3713" s="306">
        <v>0</v>
      </c>
      <c r="AE3713" s="307"/>
      <c r="AF3713" s="307"/>
      <c r="AG3713" s="308"/>
      <c r="ALL3713" s="41"/>
      <c r="ALM3713" s="41"/>
      <c r="ALN3713" s="41"/>
      <c r="ALO3713" s="41"/>
      <c r="ALP3713" s="41"/>
    </row>
    <row r="3714" spans="1:1004" ht="29.25" customHeight="1" x14ac:dyDescent="0.2">
      <c r="A3714" s="299"/>
      <c r="B3714" s="300"/>
      <c r="C3714" s="301"/>
      <c r="D3714" s="299" t="s">
        <v>2782</v>
      </c>
      <c r="E3714" s="300"/>
      <c r="F3714" s="301"/>
      <c r="G3714" s="302" t="s">
        <v>248</v>
      </c>
      <c r="H3714" s="302"/>
      <c r="I3714" s="302"/>
      <c r="J3714" s="302"/>
      <c r="K3714" s="302"/>
      <c r="L3714" s="302"/>
      <c r="M3714" s="302"/>
      <c r="N3714" s="302"/>
      <c r="O3714" s="302"/>
      <c r="P3714" s="302"/>
      <c r="Q3714" s="302"/>
      <c r="R3714" s="303">
        <v>700000</v>
      </c>
      <c r="S3714" s="304"/>
      <c r="T3714" s="304"/>
      <c r="U3714" s="305"/>
      <c r="V3714" s="303">
        <v>700000</v>
      </c>
      <c r="W3714" s="304"/>
      <c r="X3714" s="304"/>
      <c r="Y3714" s="305"/>
      <c r="Z3714" s="303">
        <v>691358.03</v>
      </c>
      <c r="AA3714" s="304"/>
      <c r="AB3714" s="304"/>
      <c r="AC3714" s="305"/>
      <c r="AD3714" s="306">
        <f t="shared" si="271"/>
        <v>0.98765432857142865</v>
      </c>
      <c r="AE3714" s="307"/>
      <c r="AF3714" s="307"/>
      <c r="AG3714" s="308"/>
      <c r="ALL3714" s="41"/>
      <c r="ALM3714" s="41"/>
      <c r="ALN3714" s="41"/>
      <c r="ALO3714" s="41"/>
      <c r="ALP3714" s="41"/>
    </row>
    <row r="3715" spans="1:1004" ht="24.75" customHeight="1" x14ac:dyDescent="0.2">
      <c r="A3715" s="299"/>
      <c r="B3715" s="300"/>
      <c r="C3715" s="301"/>
      <c r="D3715" s="299" t="s">
        <v>2783</v>
      </c>
      <c r="E3715" s="300"/>
      <c r="F3715" s="301"/>
      <c r="G3715" s="302" t="s">
        <v>916</v>
      </c>
      <c r="H3715" s="302"/>
      <c r="I3715" s="302"/>
      <c r="J3715" s="302"/>
      <c r="K3715" s="302"/>
      <c r="L3715" s="302"/>
      <c r="M3715" s="302"/>
      <c r="N3715" s="302"/>
      <c r="O3715" s="302"/>
      <c r="P3715" s="302"/>
      <c r="Q3715" s="302"/>
      <c r="R3715" s="303">
        <v>5298000</v>
      </c>
      <c r="S3715" s="304"/>
      <c r="T3715" s="304"/>
      <c r="U3715" s="305"/>
      <c r="V3715" s="303">
        <v>5498000</v>
      </c>
      <c r="W3715" s="304"/>
      <c r="X3715" s="304"/>
      <c r="Y3715" s="305"/>
      <c r="Z3715" s="303">
        <v>5498000</v>
      </c>
      <c r="AA3715" s="304"/>
      <c r="AB3715" s="304"/>
      <c r="AC3715" s="305"/>
      <c r="AD3715" s="306">
        <f t="shared" si="271"/>
        <v>1</v>
      </c>
      <c r="AE3715" s="307"/>
      <c r="AF3715" s="307"/>
      <c r="AG3715" s="308"/>
      <c r="ALL3715" s="41"/>
      <c r="ALM3715" s="41"/>
      <c r="ALN3715" s="41"/>
      <c r="ALO3715" s="41"/>
      <c r="ALP3715" s="41"/>
    </row>
    <row r="3716" spans="1:1004" ht="28.5" customHeight="1" x14ac:dyDescent="0.2">
      <c r="A3716" s="299"/>
      <c r="B3716" s="300"/>
      <c r="C3716" s="301"/>
      <c r="D3716" s="299" t="s">
        <v>2784</v>
      </c>
      <c r="E3716" s="300"/>
      <c r="F3716" s="301"/>
      <c r="G3716" s="302" t="s">
        <v>2785</v>
      </c>
      <c r="H3716" s="302"/>
      <c r="I3716" s="302"/>
      <c r="J3716" s="302"/>
      <c r="K3716" s="302"/>
      <c r="L3716" s="302"/>
      <c r="M3716" s="302"/>
      <c r="N3716" s="302"/>
      <c r="O3716" s="302"/>
      <c r="P3716" s="302"/>
      <c r="Q3716" s="302"/>
      <c r="R3716" s="303">
        <v>41100000</v>
      </c>
      <c r="S3716" s="304"/>
      <c r="T3716" s="304"/>
      <c r="U3716" s="305"/>
      <c r="V3716" s="303">
        <v>52322287</v>
      </c>
      <c r="W3716" s="304"/>
      <c r="X3716" s="304"/>
      <c r="Y3716" s="305"/>
      <c r="Z3716" s="303">
        <v>52098769.979999997</v>
      </c>
      <c r="AA3716" s="304"/>
      <c r="AB3716" s="304"/>
      <c r="AC3716" s="305"/>
      <c r="AD3716" s="306">
        <f t="shared" si="271"/>
        <v>0.99572807243689476</v>
      </c>
      <c r="AE3716" s="307"/>
      <c r="AF3716" s="307"/>
      <c r="AG3716" s="308"/>
      <c r="ALL3716" s="41"/>
      <c r="ALM3716" s="41"/>
      <c r="ALN3716" s="41"/>
      <c r="ALO3716" s="41"/>
      <c r="ALP3716" s="41"/>
    </row>
    <row r="3717" spans="1:1004" ht="27.75" customHeight="1" x14ac:dyDescent="0.2">
      <c r="A3717" s="299"/>
      <c r="B3717" s="300"/>
      <c r="C3717" s="301"/>
      <c r="D3717" s="299" t="s">
        <v>2786</v>
      </c>
      <c r="E3717" s="300"/>
      <c r="F3717" s="301"/>
      <c r="G3717" s="302" t="s">
        <v>2787</v>
      </c>
      <c r="H3717" s="302"/>
      <c r="I3717" s="302"/>
      <c r="J3717" s="302"/>
      <c r="K3717" s="302"/>
      <c r="L3717" s="302"/>
      <c r="M3717" s="302"/>
      <c r="N3717" s="302"/>
      <c r="O3717" s="302"/>
      <c r="P3717" s="302"/>
      <c r="Q3717" s="302"/>
      <c r="R3717" s="303">
        <v>1200000</v>
      </c>
      <c r="S3717" s="304"/>
      <c r="T3717" s="304"/>
      <c r="U3717" s="305"/>
      <c r="V3717" s="303">
        <v>1200000</v>
      </c>
      <c r="W3717" s="304"/>
      <c r="X3717" s="304"/>
      <c r="Y3717" s="305"/>
      <c r="Z3717" s="303">
        <v>1032450</v>
      </c>
      <c r="AA3717" s="304"/>
      <c r="AB3717" s="304"/>
      <c r="AC3717" s="305"/>
      <c r="AD3717" s="309">
        <f t="shared" si="271"/>
        <v>0.860375</v>
      </c>
      <c r="AE3717" s="309"/>
      <c r="AF3717" s="309"/>
      <c r="AG3717" s="309"/>
      <c r="ALL3717" s="41"/>
      <c r="ALM3717" s="41"/>
      <c r="ALN3717" s="41"/>
      <c r="ALO3717" s="41"/>
      <c r="ALP3717" s="41"/>
    </row>
    <row r="3718" spans="1:1004" ht="32.25" customHeight="1" x14ac:dyDescent="0.2">
      <c r="A3718" s="299"/>
      <c r="B3718" s="300"/>
      <c r="C3718" s="301"/>
      <c r="D3718" s="299" t="s">
        <v>2777</v>
      </c>
      <c r="E3718" s="300"/>
      <c r="F3718" s="301"/>
      <c r="G3718" s="302" t="s">
        <v>919</v>
      </c>
      <c r="H3718" s="302"/>
      <c r="I3718" s="302"/>
      <c r="J3718" s="302"/>
      <c r="K3718" s="302"/>
      <c r="L3718" s="302"/>
      <c r="M3718" s="302"/>
      <c r="N3718" s="302"/>
      <c r="O3718" s="302"/>
      <c r="P3718" s="302"/>
      <c r="Q3718" s="302"/>
      <c r="R3718" s="303">
        <v>28032000</v>
      </c>
      <c r="S3718" s="304"/>
      <c r="T3718" s="304"/>
      <c r="U3718" s="305"/>
      <c r="V3718" s="303">
        <v>40684758.259999998</v>
      </c>
      <c r="W3718" s="304"/>
      <c r="X3718" s="304"/>
      <c r="Y3718" s="305"/>
      <c r="Z3718" s="303">
        <v>35767856.409999996</v>
      </c>
      <c r="AA3718" s="304"/>
      <c r="AB3718" s="304"/>
      <c r="AC3718" s="305"/>
      <c r="AD3718" s="309">
        <f t="shared" si="271"/>
        <v>0.87914634225972166</v>
      </c>
      <c r="AE3718" s="309"/>
      <c r="AF3718" s="309"/>
      <c r="AG3718" s="309"/>
      <c r="ALL3718" s="41"/>
      <c r="ALM3718" s="41"/>
      <c r="ALN3718" s="41"/>
      <c r="ALO3718" s="41"/>
      <c r="ALP3718" s="41"/>
    </row>
    <row r="3719" spans="1:1004" ht="24" customHeight="1" x14ac:dyDescent="0.2">
      <c r="A3719" s="414"/>
      <c r="B3719" s="414"/>
      <c r="C3719" s="414"/>
      <c r="D3719" s="414" t="s">
        <v>772</v>
      </c>
      <c r="E3719" s="414"/>
      <c r="F3719" s="414"/>
      <c r="G3719" s="302" t="s">
        <v>2788</v>
      </c>
      <c r="H3719" s="302"/>
      <c r="I3719" s="302"/>
      <c r="J3719" s="302"/>
      <c r="K3719" s="302"/>
      <c r="L3719" s="302"/>
      <c r="M3719" s="302"/>
      <c r="N3719" s="302"/>
      <c r="O3719" s="302"/>
      <c r="P3719" s="302"/>
      <c r="Q3719" s="302"/>
      <c r="R3719" s="778">
        <v>6050000</v>
      </c>
      <c r="S3719" s="778"/>
      <c r="T3719" s="778"/>
      <c r="U3719" s="778"/>
      <c r="V3719" s="778">
        <v>6602000</v>
      </c>
      <c r="W3719" s="778"/>
      <c r="X3719" s="778"/>
      <c r="Y3719" s="778"/>
      <c r="Z3719" s="778">
        <v>6601816</v>
      </c>
      <c r="AA3719" s="778"/>
      <c r="AB3719" s="778"/>
      <c r="AC3719" s="778"/>
      <c r="AD3719" s="309">
        <f t="shared" si="271"/>
        <v>0.99997212965767945</v>
      </c>
      <c r="AE3719" s="309"/>
      <c r="AF3719" s="309"/>
      <c r="AG3719" s="309"/>
      <c r="ALL3719" s="41"/>
      <c r="ALM3719" s="41"/>
      <c r="ALN3719" s="41"/>
      <c r="ALO3719" s="41"/>
      <c r="ALP3719" s="41"/>
    </row>
    <row r="3720" spans="1:1004" ht="35.25" customHeight="1" x14ac:dyDescent="0.2">
      <c r="A3720" s="414"/>
      <c r="B3720" s="414"/>
      <c r="C3720" s="414"/>
      <c r="D3720" s="414" t="s">
        <v>996</v>
      </c>
      <c r="E3720" s="414"/>
      <c r="F3720" s="414"/>
      <c r="G3720" s="302" t="s">
        <v>1277</v>
      </c>
      <c r="H3720" s="302"/>
      <c r="I3720" s="302"/>
      <c r="J3720" s="302"/>
      <c r="K3720" s="302"/>
      <c r="L3720" s="302"/>
      <c r="M3720" s="302"/>
      <c r="N3720" s="302"/>
      <c r="O3720" s="302"/>
      <c r="P3720" s="302"/>
      <c r="Q3720" s="302"/>
      <c r="R3720" s="778">
        <v>275000</v>
      </c>
      <c r="S3720" s="778"/>
      <c r="T3720" s="778"/>
      <c r="U3720" s="778"/>
      <c r="V3720" s="778">
        <v>837000</v>
      </c>
      <c r="W3720" s="778"/>
      <c r="X3720" s="778"/>
      <c r="Y3720" s="778"/>
      <c r="Z3720" s="778">
        <v>837000</v>
      </c>
      <c r="AA3720" s="778"/>
      <c r="AB3720" s="778"/>
      <c r="AC3720" s="778"/>
      <c r="AD3720" s="309">
        <f t="shared" si="271"/>
        <v>1</v>
      </c>
      <c r="AE3720" s="309"/>
      <c r="AF3720" s="309"/>
      <c r="AG3720" s="309"/>
      <c r="ALL3720" s="41"/>
      <c r="ALM3720" s="41"/>
      <c r="ALN3720" s="41"/>
      <c r="ALO3720" s="41"/>
      <c r="ALP3720" s="41"/>
    </row>
    <row r="3721" spans="1:1004" ht="24" customHeight="1" x14ac:dyDescent="0.2">
      <c r="A3721" s="414"/>
      <c r="B3721" s="414"/>
      <c r="C3721" s="414"/>
      <c r="D3721" s="414" t="s">
        <v>1307</v>
      </c>
      <c r="E3721" s="414"/>
      <c r="F3721" s="414"/>
      <c r="G3721" s="302" t="s">
        <v>2789</v>
      </c>
      <c r="H3721" s="302"/>
      <c r="I3721" s="302"/>
      <c r="J3721" s="302"/>
      <c r="K3721" s="302"/>
      <c r="L3721" s="302"/>
      <c r="M3721" s="302"/>
      <c r="N3721" s="302"/>
      <c r="O3721" s="302"/>
      <c r="P3721" s="302"/>
      <c r="Q3721" s="302"/>
      <c r="R3721" s="778">
        <v>1000000</v>
      </c>
      <c r="S3721" s="778"/>
      <c r="T3721" s="778"/>
      <c r="U3721" s="778"/>
      <c r="V3721" s="778">
        <v>1589000</v>
      </c>
      <c r="W3721" s="778"/>
      <c r="X3721" s="778"/>
      <c r="Y3721" s="778"/>
      <c r="Z3721" s="778">
        <v>910051</v>
      </c>
      <c r="AA3721" s="778"/>
      <c r="AB3721" s="778"/>
      <c r="AC3721" s="778"/>
      <c r="AD3721" s="309">
        <f t="shared" si="271"/>
        <v>0.57271932032724981</v>
      </c>
      <c r="AE3721" s="309"/>
      <c r="AF3721" s="309"/>
      <c r="AG3721" s="309"/>
      <c r="ALL3721" s="41"/>
      <c r="ALM3721" s="41"/>
      <c r="ALN3721" s="41"/>
      <c r="ALO3721" s="41"/>
      <c r="ALP3721" s="41"/>
    </row>
    <row r="3722" spans="1:1004" ht="46.5" customHeight="1" x14ac:dyDescent="0.2">
      <c r="A3722" s="414"/>
      <c r="B3722" s="414"/>
      <c r="C3722" s="414"/>
      <c r="D3722" s="414" t="s">
        <v>939</v>
      </c>
      <c r="E3722" s="414"/>
      <c r="F3722" s="414"/>
      <c r="G3722" s="302" t="s">
        <v>2790</v>
      </c>
      <c r="H3722" s="302"/>
      <c r="I3722" s="302"/>
      <c r="J3722" s="302"/>
      <c r="K3722" s="302"/>
      <c r="L3722" s="302"/>
      <c r="M3722" s="302"/>
      <c r="N3722" s="302"/>
      <c r="O3722" s="302"/>
      <c r="P3722" s="302"/>
      <c r="Q3722" s="302"/>
      <c r="R3722" s="778">
        <v>5146000</v>
      </c>
      <c r="S3722" s="778"/>
      <c r="T3722" s="778"/>
      <c r="U3722" s="778"/>
      <c r="V3722" s="778">
        <v>5122450</v>
      </c>
      <c r="W3722" s="778"/>
      <c r="X3722" s="778"/>
      <c r="Y3722" s="778"/>
      <c r="Z3722" s="778">
        <v>3596750</v>
      </c>
      <c r="AA3722" s="778"/>
      <c r="AB3722" s="778"/>
      <c r="AC3722" s="778"/>
      <c r="AD3722" s="309">
        <f t="shared" si="271"/>
        <v>0.70215424259875647</v>
      </c>
      <c r="AE3722" s="309"/>
      <c r="AF3722" s="309"/>
      <c r="AG3722" s="309"/>
      <c r="ALL3722" s="41"/>
      <c r="ALM3722" s="41"/>
      <c r="ALN3722" s="41"/>
      <c r="ALO3722" s="41"/>
      <c r="ALP3722" s="41"/>
    </row>
    <row r="3723" spans="1:1004" ht="23.25" customHeight="1" x14ac:dyDescent="0.2">
      <c r="A3723" s="414"/>
      <c r="B3723" s="414"/>
      <c r="C3723" s="414"/>
      <c r="D3723" s="414" t="s">
        <v>1390</v>
      </c>
      <c r="E3723" s="414"/>
      <c r="F3723" s="414"/>
      <c r="G3723" s="302" t="s">
        <v>1354</v>
      </c>
      <c r="H3723" s="302"/>
      <c r="I3723" s="302"/>
      <c r="J3723" s="302"/>
      <c r="K3723" s="302"/>
      <c r="L3723" s="302"/>
      <c r="M3723" s="302"/>
      <c r="N3723" s="302"/>
      <c r="O3723" s="302"/>
      <c r="P3723" s="302"/>
      <c r="Q3723" s="302"/>
      <c r="R3723" s="778">
        <v>0</v>
      </c>
      <c r="S3723" s="778"/>
      <c r="T3723" s="778"/>
      <c r="U3723" s="778"/>
      <c r="V3723" s="778">
        <v>6000000</v>
      </c>
      <c r="W3723" s="778"/>
      <c r="X3723" s="778"/>
      <c r="Y3723" s="778"/>
      <c r="Z3723" s="778">
        <v>5983746.9299999997</v>
      </c>
      <c r="AA3723" s="778"/>
      <c r="AB3723" s="778"/>
      <c r="AC3723" s="778"/>
      <c r="AD3723" s="309">
        <f t="shared" ref="AD3723:AD3724" si="272">Z3723/V3723</f>
        <v>0.99729115499999998</v>
      </c>
      <c r="AE3723" s="309"/>
      <c r="AF3723" s="309"/>
      <c r="AG3723" s="309"/>
      <c r="ALL3723" s="41"/>
      <c r="ALM3723" s="41"/>
      <c r="ALN3723" s="41"/>
      <c r="ALO3723" s="41"/>
      <c r="ALP3723" s="41"/>
    </row>
    <row r="3724" spans="1:1004" ht="30" customHeight="1" x14ac:dyDescent="0.2">
      <c r="A3724" s="414"/>
      <c r="B3724" s="414"/>
      <c r="C3724" s="414"/>
      <c r="D3724" s="414" t="s">
        <v>1391</v>
      </c>
      <c r="E3724" s="414"/>
      <c r="F3724" s="414"/>
      <c r="G3724" s="302" t="s">
        <v>3462</v>
      </c>
      <c r="H3724" s="302"/>
      <c r="I3724" s="302"/>
      <c r="J3724" s="302"/>
      <c r="K3724" s="302"/>
      <c r="L3724" s="302"/>
      <c r="M3724" s="302"/>
      <c r="N3724" s="302"/>
      <c r="O3724" s="302"/>
      <c r="P3724" s="302"/>
      <c r="Q3724" s="302"/>
      <c r="R3724" s="778">
        <v>0</v>
      </c>
      <c r="S3724" s="778"/>
      <c r="T3724" s="778"/>
      <c r="U3724" s="778"/>
      <c r="V3724" s="778">
        <v>139200</v>
      </c>
      <c r="W3724" s="778"/>
      <c r="X3724" s="778"/>
      <c r="Y3724" s="778"/>
      <c r="Z3724" s="778">
        <v>0</v>
      </c>
      <c r="AA3724" s="778"/>
      <c r="AB3724" s="778"/>
      <c r="AC3724" s="778"/>
      <c r="AD3724" s="309">
        <f t="shared" si="272"/>
        <v>0</v>
      </c>
      <c r="AE3724" s="309"/>
      <c r="AF3724" s="309"/>
      <c r="AG3724" s="309"/>
      <c r="ALL3724" s="41"/>
      <c r="ALM3724" s="41"/>
      <c r="ALN3724" s="41"/>
      <c r="ALO3724" s="41"/>
      <c r="ALP3724" s="41"/>
    </row>
    <row r="3725" spans="1:1004" ht="18.75" customHeight="1" x14ac:dyDescent="0.2">
      <c r="A3725" s="779" t="s">
        <v>495</v>
      </c>
      <c r="B3725" s="780"/>
      <c r="C3725" s="781"/>
      <c r="D3725" s="779"/>
      <c r="E3725" s="780"/>
      <c r="F3725" s="781"/>
      <c r="G3725" s="782" t="s">
        <v>496</v>
      </c>
      <c r="H3725" s="782"/>
      <c r="I3725" s="782"/>
      <c r="J3725" s="782"/>
      <c r="K3725" s="782"/>
      <c r="L3725" s="782"/>
      <c r="M3725" s="782"/>
      <c r="N3725" s="782"/>
      <c r="O3725" s="782"/>
      <c r="P3725" s="782"/>
      <c r="Q3725" s="782"/>
      <c r="R3725" s="783">
        <f>SUM(R3726:U3728)</f>
        <v>20210000</v>
      </c>
      <c r="S3725" s="784"/>
      <c r="T3725" s="784"/>
      <c r="U3725" s="785"/>
      <c r="V3725" s="783">
        <f>SUM(V3726:Y3728)</f>
        <v>20340000</v>
      </c>
      <c r="W3725" s="784"/>
      <c r="X3725" s="784"/>
      <c r="Y3725" s="785"/>
      <c r="Z3725" s="783">
        <f>SUM(Z3726:AC3728)</f>
        <v>18083855.327</v>
      </c>
      <c r="AA3725" s="784"/>
      <c r="AB3725" s="784"/>
      <c r="AC3725" s="785"/>
      <c r="AD3725" s="786">
        <f t="shared" si="271"/>
        <v>0.88907843298918388</v>
      </c>
      <c r="AE3725" s="787"/>
      <c r="AF3725" s="787"/>
      <c r="AG3725" s="788"/>
      <c r="ALL3725" s="41"/>
      <c r="ALM3725" s="41"/>
      <c r="ALN3725" s="41"/>
      <c r="ALO3725" s="41"/>
      <c r="ALP3725" s="41"/>
    </row>
    <row r="3726" spans="1:1004" ht="30" customHeight="1" x14ac:dyDescent="0.2">
      <c r="A3726" s="299"/>
      <c r="B3726" s="300"/>
      <c r="C3726" s="301"/>
      <c r="D3726" s="299" t="s">
        <v>2731</v>
      </c>
      <c r="E3726" s="300"/>
      <c r="F3726" s="301"/>
      <c r="G3726" s="302" t="s">
        <v>2791</v>
      </c>
      <c r="H3726" s="302"/>
      <c r="I3726" s="302"/>
      <c r="J3726" s="302"/>
      <c r="K3726" s="302"/>
      <c r="L3726" s="302"/>
      <c r="M3726" s="302"/>
      <c r="N3726" s="302"/>
      <c r="O3726" s="302"/>
      <c r="P3726" s="302"/>
      <c r="Q3726" s="302"/>
      <c r="R3726" s="303">
        <v>18410000</v>
      </c>
      <c r="S3726" s="304"/>
      <c r="T3726" s="304"/>
      <c r="U3726" s="305"/>
      <c r="V3726" s="303">
        <v>18540000</v>
      </c>
      <c r="W3726" s="304"/>
      <c r="X3726" s="304"/>
      <c r="Y3726" s="305"/>
      <c r="Z3726" s="303">
        <v>16572355.327</v>
      </c>
      <c r="AA3726" s="304"/>
      <c r="AB3726" s="304"/>
      <c r="AC3726" s="305"/>
      <c r="AD3726" s="306">
        <f t="shared" si="271"/>
        <v>0.89387029811218988</v>
      </c>
      <c r="AE3726" s="307"/>
      <c r="AF3726" s="307"/>
      <c r="AG3726" s="308"/>
      <c r="ALL3726" s="41"/>
      <c r="ALM3726" s="41"/>
      <c r="ALN3726" s="41"/>
      <c r="ALO3726" s="41"/>
      <c r="ALP3726" s="41"/>
    </row>
    <row r="3727" spans="1:1004" ht="14.25" x14ac:dyDescent="0.2">
      <c r="A3727" s="299"/>
      <c r="B3727" s="300"/>
      <c r="C3727" s="301"/>
      <c r="D3727" s="299" t="s">
        <v>2754</v>
      </c>
      <c r="E3727" s="300"/>
      <c r="F3727" s="301"/>
      <c r="G3727" s="302" t="s">
        <v>255</v>
      </c>
      <c r="H3727" s="302"/>
      <c r="I3727" s="302"/>
      <c r="J3727" s="302"/>
      <c r="K3727" s="302"/>
      <c r="L3727" s="302"/>
      <c r="M3727" s="302"/>
      <c r="N3727" s="302"/>
      <c r="O3727" s="302"/>
      <c r="P3727" s="302"/>
      <c r="Q3727" s="302"/>
      <c r="R3727" s="303">
        <v>600000</v>
      </c>
      <c r="S3727" s="304"/>
      <c r="T3727" s="304"/>
      <c r="U3727" s="305"/>
      <c r="V3727" s="303">
        <v>600000</v>
      </c>
      <c r="W3727" s="304"/>
      <c r="X3727" s="304"/>
      <c r="Y3727" s="305"/>
      <c r="Z3727" s="303">
        <v>317500</v>
      </c>
      <c r="AA3727" s="304"/>
      <c r="AB3727" s="304"/>
      <c r="AC3727" s="305"/>
      <c r="AD3727" s="306">
        <f t="shared" si="271"/>
        <v>0.52916666666666667</v>
      </c>
      <c r="AE3727" s="307"/>
      <c r="AF3727" s="307"/>
      <c r="AG3727" s="308"/>
      <c r="ALL3727" s="41"/>
      <c r="ALM3727" s="41"/>
      <c r="ALN3727" s="41"/>
      <c r="ALO3727" s="41"/>
      <c r="ALP3727" s="41"/>
    </row>
    <row r="3728" spans="1:1004" ht="31.5" customHeight="1" x14ac:dyDescent="0.2">
      <c r="A3728" s="299"/>
      <c r="B3728" s="300"/>
      <c r="C3728" s="301"/>
      <c r="D3728" s="299" t="s">
        <v>2767</v>
      </c>
      <c r="E3728" s="300"/>
      <c r="F3728" s="301"/>
      <c r="G3728" s="302" t="s">
        <v>936</v>
      </c>
      <c r="H3728" s="302"/>
      <c r="I3728" s="302"/>
      <c r="J3728" s="302"/>
      <c r="K3728" s="302"/>
      <c r="L3728" s="302"/>
      <c r="M3728" s="302"/>
      <c r="N3728" s="302"/>
      <c r="O3728" s="302"/>
      <c r="P3728" s="302"/>
      <c r="Q3728" s="302"/>
      <c r="R3728" s="303">
        <v>1200000</v>
      </c>
      <c r="S3728" s="304"/>
      <c r="T3728" s="304"/>
      <c r="U3728" s="305"/>
      <c r="V3728" s="303">
        <v>1200000</v>
      </c>
      <c r="W3728" s="304"/>
      <c r="X3728" s="304"/>
      <c r="Y3728" s="305"/>
      <c r="Z3728" s="303">
        <v>1194000</v>
      </c>
      <c r="AA3728" s="304"/>
      <c r="AB3728" s="304"/>
      <c r="AC3728" s="305"/>
      <c r="AD3728" s="306">
        <f t="shared" si="271"/>
        <v>0.995</v>
      </c>
      <c r="AE3728" s="307"/>
      <c r="AF3728" s="307"/>
      <c r="AG3728" s="308"/>
      <c r="ALL3728" s="41"/>
      <c r="ALM3728" s="41"/>
      <c r="ALN3728" s="41"/>
      <c r="ALO3728" s="41"/>
      <c r="ALP3728" s="41"/>
    </row>
    <row r="3729" spans="1:1004" ht="18" customHeight="1" x14ac:dyDescent="0.2">
      <c r="A3729" s="779" t="s">
        <v>510</v>
      </c>
      <c r="B3729" s="780"/>
      <c r="C3729" s="781"/>
      <c r="D3729" s="779"/>
      <c r="E3729" s="780"/>
      <c r="F3729" s="781"/>
      <c r="G3729" s="782" t="s">
        <v>511</v>
      </c>
      <c r="H3729" s="782"/>
      <c r="I3729" s="782"/>
      <c r="J3729" s="782"/>
      <c r="K3729" s="782"/>
      <c r="L3729" s="782"/>
      <c r="M3729" s="782"/>
      <c r="N3729" s="782"/>
      <c r="O3729" s="782"/>
      <c r="P3729" s="782"/>
      <c r="Q3729" s="782"/>
      <c r="R3729" s="783">
        <f>SUM(R3730:U3763)</f>
        <v>109696000</v>
      </c>
      <c r="S3729" s="784"/>
      <c r="T3729" s="784"/>
      <c r="U3729" s="785"/>
      <c r="V3729" s="783">
        <f>SUM(V3730:Y3766)</f>
        <v>111026278.22</v>
      </c>
      <c r="W3729" s="784"/>
      <c r="X3729" s="784"/>
      <c r="Y3729" s="785"/>
      <c r="Z3729" s="783">
        <f>SUM(Z3730:AC3766)</f>
        <v>102729205.67</v>
      </c>
      <c r="AA3729" s="784"/>
      <c r="AB3729" s="784"/>
      <c r="AC3729" s="785"/>
      <c r="AD3729" s="786">
        <f t="shared" si="271"/>
        <v>0.9252692904506874</v>
      </c>
      <c r="AE3729" s="787"/>
      <c r="AF3729" s="787"/>
      <c r="AG3729" s="788"/>
      <c r="ALL3729" s="41"/>
      <c r="ALM3729" s="41"/>
      <c r="ALN3729" s="41"/>
      <c r="ALO3729" s="41"/>
      <c r="ALP3729" s="41"/>
    </row>
    <row r="3730" spans="1:1004" ht="28.5" customHeight="1" x14ac:dyDescent="0.2">
      <c r="A3730" s="299"/>
      <c r="B3730" s="300"/>
      <c r="C3730" s="301"/>
      <c r="D3730" s="299" t="s">
        <v>2731</v>
      </c>
      <c r="E3730" s="300"/>
      <c r="F3730" s="301"/>
      <c r="G3730" s="302" t="s">
        <v>605</v>
      </c>
      <c r="H3730" s="302"/>
      <c r="I3730" s="302"/>
      <c r="J3730" s="302"/>
      <c r="K3730" s="302"/>
      <c r="L3730" s="302"/>
      <c r="M3730" s="302"/>
      <c r="N3730" s="302"/>
      <c r="O3730" s="302"/>
      <c r="P3730" s="302"/>
      <c r="Q3730" s="302"/>
      <c r="R3730" s="303">
        <v>53197000</v>
      </c>
      <c r="S3730" s="304"/>
      <c r="T3730" s="304"/>
      <c r="U3730" s="305"/>
      <c r="V3730" s="303">
        <v>57551800</v>
      </c>
      <c r="W3730" s="304"/>
      <c r="X3730" s="304"/>
      <c r="Y3730" s="305"/>
      <c r="Z3730" s="303">
        <v>54697785.549999997</v>
      </c>
      <c r="AA3730" s="304"/>
      <c r="AB3730" s="304"/>
      <c r="AC3730" s="305"/>
      <c r="AD3730" s="789">
        <f t="shared" si="271"/>
        <v>0.95040964053252885</v>
      </c>
      <c r="AE3730" s="790"/>
      <c r="AF3730" s="790"/>
      <c r="AG3730" s="791"/>
      <c r="ALL3730" s="41"/>
      <c r="ALM3730" s="41"/>
      <c r="ALN3730" s="41"/>
      <c r="ALO3730" s="41"/>
      <c r="ALP3730" s="41"/>
    </row>
    <row r="3731" spans="1:1004" ht="30.75" customHeight="1" x14ac:dyDescent="0.2">
      <c r="A3731" s="299"/>
      <c r="B3731" s="300"/>
      <c r="C3731" s="301"/>
      <c r="D3731" s="299" t="s">
        <v>2754</v>
      </c>
      <c r="E3731" s="300"/>
      <c r="F3731" s="301"/>
      <c r="G3731" s="302" t="s">
        <v>2529</v>
      </c>
      <c r="H3731" s="302"/>
      <c r="I3731" s="302"/>
      <c r="J3731" s="302"/>
      <c r="K3731" s="302"/>
      <c r="L3731" s="302"/>
      <c r="M3731" s="302"/>
      <c r="N3731" s="302"/>
      <c r="O3731" s="302"/>
      <c r="P3731" s="302"/>
      <c r="Q3731" s="302"/>
      <c r="R3731" s="303">
        <v>2300000</v>
      </c>
      <c r="S3731" s="304"/>
      <c r="T3731" s="304"/>
      <c r="U3731" s="305"/>
      <c r="V3731" s="303">
        <v>3036000</v>
      </c>
      <c r="W3731" s="304"/>
      <c r="X3731" s="304"/>
      <c r="Y3731" s="305"/>
      <c r="Z3731" s="303">
        <v>3035551.61</v>
      </c>
      <c r="AA3731" s="304"/>
      <c r="AB3731" s="304"/>
      <c r="AC3731" s="305"/>
      <c r="AD3731" s="306">
        <f t="shared" si="271"/>
        <v>0.99985230895915678</v>
      </c>
      <c r="AE3731" s="307"/>
      <c r="AF3731" s="307"/>
      <c r="AG3731" s="308"/>
      <c r="ALL3731" s="41"/>
      <c r="ALM3731" s="41"/>
      <c r="ALN3731" s="41"/>
      <c r="ALO3731" s="41"/>
      <c r="ALP3731" s="41"/>
    </row>
    <row r="3732" spans="1:1004" ht="36" customHeight="1" x14ac:dyDescent="0.2">
      <c r="A3732" s="299"/>
      <c r="B3732" s="300"/>
      <c r="C3732" s="301"/>
      <c r="D3732" s="299" t="s">
        <v>2767</v>
      </c>
      <c r="E3732" s="300"/>
      <c r="F3732" s="301"/>
      <c r="G3732" s="302" t="s">
        <v>2792</v>
      </c>
      <c r="H3732" s="302"/>
      <c r="I3732" s="302"/>
      <c r="J3732" s="302"/>
      <c r="K3732" s="302"/>
      <c r="L3732" s="302"/>
      <c r="M3732" s="302"/>
      <c r="N3732" s="302"/>
      <c r="O3732" s="302"/>
      <c r="P3732" s="302"/>
      <c r="Q3732" s="302"/>
      <c r="R3732" s="303">
        <v>2000000</v>
      </c>
      <c r="S3732" s="304"/>
      <c r="T3732" s="304"/>
      <c r="U3732" s="305"/>
      <c r="V3732" s="303">
        <v>2000000</v>
      </c>
      <c r="W3732" s="304"/>
      <c r="X3732" s="304"/>
      <c r="Y3732" s="305"/>
      <c r="Z3732" s="303">
        <v>2000000</v>
      </c>
      <c r="AA3732" s="304"/>
      <c r="AB3732" s="304"/>
      <c r="AC3732" s="305"/>
      <c r="AD3732" s="306">
        <f t="shared" si="271"/>
        <v>1</v>
      </c>
      <c r="AE3732" s="307"/>
      <c r="AF3732" s="307"/>
      <c r="AG3732" s="308"/>
      <c r="ALL3732" s="41"/>
      <c r="ALM3732" s="41"/>
      <c r="ALN3732" s="41"/>
      <c r="ALO3732" s="41"/>
      <c r="ALP3732" s="41"/>
    </row>
    <row r="3733" spans="1:1004" ht="30.75" customHeight="1" x14ac:dyDescent="0.2">
      <c r="A3733" s="299"/>
      <c r="B3733" s="300"/>
      <c r="C3733" s="301"/>
      <c r="D3733" s="299" t="s">
        <v>2759</v>
      </c>
      <c r="E3733" s="300"/>
      <c r="F3733" s="301"/>
      <c r="G3733" s="302" t="s">
        <v>262</v>
      </c>
      <c r="H3733" s="302"/>
      <c r="I3733" s="302"/>
      <c r="J3733" s="302"/>
      <c r="K3733" s="302"/>
      <c r="L3733" s="302"/>
      <c r="M3733" s="302"/>
      <c r="N3733" s="302"/>
      <c r="O3733" s="302"/>
      <c r="P3733" s="302"/>
      <c r="Q3733" s="302"/>
      <c r="R3733" s="303">
        <v>10200000</v>
      </c>
      <c r="S3733" s="304"/>
      <c r="T3733" s="304"/>
      <c r="U3733" s="305"/>
      <c r="V3733" s="303">
        <v>11100000</v>
      </c>
      <c r="W3733" s="304"/>
      <c r="X3733" s="304"/>
      <c r="Y3733" s="305"/>
      <c r="Z3733" s="303">
        <v>10580400</v>
      </c>
      <c r="AA3733" s="304"/>
      <c r="AB3733" s="304"/>
      <c r="AC3733" s="305"/>
      <c r="AD3733" s="306">
        <f t="shared" si="271"/>
        <v>0.95318918918918916</v>
      </c>
      <c r="AE3733" s="307"/>
      <c r="AF3733" s="307"/>
      <c r="AG3733" s="308"/>
      <c r="ALL3733" s="41"/>
      <c r="ALM3733" s="41"/>
      <c r="ALN3733" s="41"/>
      <c r="ALO3733" s="41"/>
      <c r="ALP3733" s="41"/>
    </row>
    <row r="3734" spans="1:1004" ht="31.5" customHeight="1" x14ac:dyDescent="0.2">
      <c r="A3734" s="299"/>
      <c r="B3734" s="300"/>
      <c r="C3734" s="301"/>
      <c r="D3734" s="299" t="s">
        <v>773</v>
      </c>
      <c r="E3734" s="300"/>
      <c r="F3734" s="301"/>
      <c r="G3734" s="302" t="s">
        <v>263</v>
      </c>
      <c r="H3734" s="302"/>
      <c r="I3734" s="302"/>
      <c r="J3734" s="302"/>
      <c r="K3734" s="302"/>
      <c r="L3734" s="302"/>
      <c r="M3734" s="302"/>
      <c r="N3734" s="302"/>
      <c r="O3734" s="302"/>
      <c r="P3734" s="302"/>
      <c r="Q3734" s="302"/>
      <c r="R3734" s="303">
        <v>3600000</v>
      </c>
      <c r="S3734" s="304"/>
      <c r="T3734" s="304"/>
      <c r="U3734" s="305"/>
      <c r="V3734" s="303">
        <v>3600000</v>
      </c>
      <c r="W3734" s="304"/>
      <c r="X3734" s="304"/>
      <c r="Y3734" s="305"/>
      <c r="Z3734" s="303">
        <v>3600000</v>
      </c>
      <c r="AA3734" s="304"/>
      <c r="AB3734" s="304"/>
      <c r="AC3734" s="305"/>
      <c r="AD3734" s="306">
        <f t="shared" si="271"/>
        <v>1</v>
      </c>
      <c r="AE3734" s="307"/>
      <c r="AF3734" s="307"/>
      <c r="AG3734" s="308"/>
      <c r="ALL3734" s="41"/>
      <c r="ALM3734" s="41"/>
      <c r="ALN3734" s="41"/>
      <c r="ALO3734" s="41"/>
      <c r="ALP3734" s="41"/>
    </row>
    <row r="3735" spans="1:1004" ht="36.75" customHeight="1" x14ac:dyDescent="0.2">
      <c r="A3735" s="299"/>
      <c r="B3735" s="300"/>
      <c r="C3735" s="301"/>
      <c r="D3735" s="299" t="s">
        <v>774</v>
      </c>
      <c r="E3735" s="300"/>
      <c r="F3735" s="301"/>
      <c r="G3735" s="302" t="s">
        <v>264</v>
      </c>
      <c r="H3735" s="302"/>
      <c r="I3735" s="302"/>
      <c r="J3735" s="302"/>
      <c r="K3735" s="302"/>
      <c r="L3735" s="302"/>
      <c r="M3735" s="302"/>
      <c r="N3735" s="302"/>
      <c r="O3735" s="302"/>
      <c r="P3735" s="302"/>
      <c r="Q3735" s="302"/>
      <c r="R3735" s="303">
        <v>400000</v>
      </c>
      <c r="S3735" s="304"/>
      <c r="T3735" s="304"/>
      <c r="U3735" s="305"/>
      <c r="V3735" s="303">
        <v>400000</v>
      </c>
      <c r="W3735" s="304"/>
      <c r="X3735" s="304"/>
      <c r="Y3735" s="305"/>
      <c r="Z3735" s="303">
        <v>245350.81</v>
      </c>
      <c r="AA3735" s="304"/>
      <c r="AB3735" s="304"/>
      <c r="AC3735" s="305"/>
      <c r="AD3735" s="306">
        <f t="shared" si="271"/>
        <v>0.61337702500000002</v>
      </c>
      <c r="AE3735" s="307"/>
      <c r="AF3735" s="307"/>
      <c r="AG3735" s="308"/>
      <c r="ALL3735" s="41"/>
      <c r="ALM3735" s="41"/>
      <c r="ALN3735" s="41"/>
      <c r="ALO3735" s="41"/>
      <c r="ALP3735" s="41"/>
    </row>
    <row r="3736" spans="1:1004" ht="27" customHeight="1" x14ac:dyDescent="0.2">
      <c r="A3736" s="299"/>
      <c r="B3736" s="300"/>
      <c r="C3736" s="301"/>
      <c r="D3736" s="299" t="s">
        <v>775</v>
      </c>
      <c r="E3736" s="300"/>
      <c r="F3736" s="301"/>
      <c r="G3736" s="302" t="s">
        <v>265</v>
      </c>
      <c r="H3736" s="302"/>
      <c r="I3736" s="302"/>
      <c r="J3736" s="302"/>
      <c r="K3736" s="302"/>
      <c r="L3736" s="302"/>
      <c r="M3736" s="302"/>
      <c r="N3736" s="302"/>
      <c r="O3736" s="302"/>
      <c r="P3736" s="302"/>
      <c r="Q3736" s="302"/>
      <c r="R3736" s="303">
        <v>3000000</v>
      </c>
      <c r="S3736" s="304"/>
      <c r="T3736" s="304"/>
      <c r="U3736" s="305"/>
      <c r="V3736" s="303">
        <v>3480000</v>
      </c>
      <c r="W3736" s="304"/>
      <c r="X3736" s="304"/>
      <c r="Y3736" s="305"/>
      <c r="Z3736" s="303">
        <v>3480000</v>
      </c>
      <c r="AA3736" s="304"/>
      <c r="AB3736" s="304"/>
      <c r="AC3736" s="305"/>
      <c r="AD3736" s="306">
        <v>0</v>
      </c>
      <c r="AE3736" s="307"/>
      <c r="AF3736" s="307"/>
      <c r="AG3736" s="308"/>
      <c r="ALL3736" s="41"/>
      <c r="ALM3736" s="41"/>
      <c r="ALN3736" s="41"/>
      <c r="ALO3736" s="41"/>
      <c r="ALP3736" s="41"/>
    </row>
    <row r="3737" spans="1:1004" ht="20.25" customHeight="1" x14ac:dyDescent="0.2">
      <c r="A3737" s="299"/>
      <c r="B3737" s="300"/>
      <c r="C3737" s="301"/>
      <c r="D3737" s="299" t="s">
        <v>776</v>
      </c>
      <c r="E3737" s="300"/>
      <c r="F3737" s="301"/>
      <c r="G3737" s="302" t="s">
        <v>523</v>
      </c>
      <c r="H3737" s="302"/>
      <c r="I3737" s="302"/>
      <c r="J3737" s="302"/>
      <c r="K3737" s="302"/>
      <c r="L3737" s="302"/>
      <c r="M3737" s="302"/>
      <c r="N3737" s="302"/>
      <c r="O3737" s="302"/>
      <c r="P3737" s="302"/>
      <c r="Q3737" s="302"/>
      <c r="R3737" s="303">
        <v>1700000</v>
      </c>
      <c r="S3737" s="304"/>
      <c r="T3737" s="304"/>
      <c r="U3737" s="305"/>
      <c r="V3737" s="303">
        <v>1700000</v>
      </c>
      <c r="W3737" s="304"/>
      <c r="X3737" s="304"/>
      <c r="Y3737" s="305"/>
      <c r="Z3737" s="303">
        <v>1700000</v>
      </c>
      <c r="AA3737" s="304"/>
      <c r="AB3737" s="304"/>
      <c r="AC3737" s="305"/>
      <c r="AD3737" s="306">
        <f>Z3737/V3737</f>
        <v>1</v>
      </c>
      <c r="AE3737" s="307"/>
      <c r="AF3737" s="307"/>
      <c r="AG3737" s="308"/>
      <c r="ALL3737" s="41"/>
      <c r="ALM3737" s="41"/>
      <c r="ALN3737" s="41"/>
      <c r="ALO3737" s="41"/>
      <c r="ALP3737" s="41"/>
    </row>
    <row r="3738" spans="1:1004" ht="32.25" customHeight="1" x14ac:dyDescent="0.2">
      <c r="A3738" s="299"/>
      <c r="B3738" s="300"/>
      <c r="C3738" s="301"/>
      <c r="D3738" s="299" t="s">
        <v>777</v>
      </c>
      <c r="E3738" s="300"/>
      <c r="F3738" s="301"/>
      <c r="G3738" s="302" t="s">
        <v>680</v>
      </c>
      <c r="H3738" s="302"/>
      <c r="I3738" s="302"/>
      <c r="J3738" s="302"/>
      <c r="K3738" s="302"/>
      <c r="L3738" s="302"/>
      <c r="M3738" s="302"/>
      <c r="N3738" s="302"/>
      <c r="O3738" s="302"/>
      <c r="P3738" s="302"/>
      <c r="Q3738" s="302"/>
      <c r="R3738" s="303">
        <v>300000</v>
      </c>
      <c r="S3738" s="304"/>
      <c r="T3738" s="304"/>
      <c r="U3738" s="305"/>
      <c r="V3738" s="303">
        <v>300000</v>
      </c>
      <c r="W3738" s="304"/>
      <c r="X3738" s="304"/>
      <c r="Y3738" s="305"/>
      <c r="Z3738" s="303">
        <v>245270.2</v>
      </c>
      <c r="AA3738" s="304"/>
      <c r="AB3738" s="304"/>
      <c r="AC3738" s="305"/>
      <c r="AD3738" s="306">
        <f t="shared" ref="AD3738:AD3799" si="273">Z3738/V3738</f>
        <v>0.81756733333333342</v>
      </c>
      <c r="AE3738" s="307"/>
      <c r="AF3738" s="307"/>
      <c r="AG3738" s="308"/>
      <c r="ALL3738" s="41"/>
      <c r="ALM3738" s="41"/>
      <c r="ALN3738" s="41"/>
      <c r="ALO3738" s="41"/>
      <c r="ALP3738" s="41"/>
    </row>
    <row r="3739" spans="1:1004" ht="21.75" customHeight="1" x14ac:dyDescent="0.2">
      <c r="A3739" s="299"/>
      <c r="B3739" s="300"/>
      <c r="C3739" s="301"/>
      <c r="D3739" s="299" t="s">
        <v>778</v>
      </c>
      <c r="E3739" s="300"/>
      <c r="F3739" s="301"/>
      <c r="G3739" s="302" t="s">
        <v>712</v>
      </c>
      <c r="H3739" s="302"/>
      <c r="I3739" s="302"/>
      <c r="J3739" s="302"/>
      <c r="K3739" s="302"/>
      <c r="L3739" s="302"/>
      <c r="M3739" s="302"/>
      <c r="N3739" s="302"/>
      <c r="O3739" s="302"/>
      <c r="P3739" s="302"/>
      <c r="Q3739" s="302"/>
      <c r="R3739" s="303">
        <v>300000</v>
      </c>
      <c r="S3739" s="304"/>
      <c r="T3739" s="304"/>
      <c r="U3739" s="305"/>
      <c r="V3739" s="303">
        <v>300000</v>
      </c>
      <c r="W3739" s="304"/>
      <c r="X3739" s="304"/>
      <c r="Y3739" s="305"/>
      <c r="Z3739" s="303">
        <v>300000</v>
      </c>
      <c r="AA3739" s="304"/>
      <c r="AB3739" s="304"/>
      <c r="AC3739" s="305"/>
      <c r="AD3739" s="306">
        <f t="shared" si="273"/>
        <v>1</v>
      </c>
      <c r="AE3739" s="307"/>
      <c r="AF3739" s="307"/>
      <c r="AG3739" s="308"/>
      <c r="ALL3739" s="41"/>
      <c r="ALM3739" s="41"/>
      <c r="ALN3739" s="41"/>
      <c r="ALO3739" s="41"/>
      <c r="ALP3739" s="41"/>
    </row>
    <row r="3740" spans="1:1004" ht="29.25" customHeight="1" x14ac:dyDescent="0.2">
      <c r="A3740" s="299"/>
      <c r="B3740" s="300"/>
      <c r="C3740" s="301"/>
      <c r="D3740" s="299" t="s">
        <v>779</v>
      </c>
      <c r="E3740" s="300"/>
      <c r="F3740" s="301"/>
      <c r="G3740" s="302" t="s">
        <v>756</v>
      </c>
      <c r="H3740" s="302"/>
      <c r="I3740" s="302"/>
      <c r="J3740" s="302"/>
      <c r="K3740" s="302"/>
      <c r="L3740" s="302"/>
      <c r="M3740" s="302"/>
      <c r="N3740" s="302"/>
      <c r="O3740" s="302"/>
      <c r="P3740" s="302"/>
      <c r="Q3740" s="302"/>
      <c r="R3740" s="303">
        <v>250000</v>
      </c>
      <c r="S3740" s="304"/>
      <c r="T3740" s="304"/>
      <c r="U3740" s="305"/>
      <c r="V3740" s="303">
        <v>250000</v>
      </c>
      <c r="W3740" s="304"/>
      <c r="X3740" s="304"/>
      <c r="Y3740" s="305"/>
      <c r="Z3740" s="303">
        <v>249710</v>
      </c>
      <c r="AA3740" s="304"/>
      <c r="AB3740" s="304"/>
      <c r="AC3740" s="305"/>
      <c r="AD3740" s="306">
        <f t="shared" si="273"/>
        <v>0.99883999999999995</v>
      </c>
      <c r="AE3740" s="307"/>
      <c r="AF3740" s="307"/>
      <c r="AG3740" s="308"/>
      <c r="ALL3740" s="41"/>
      <c r="ALM3740" s="41"/>
      <c r="ALN3740" s="41"/>
      <c r="ALO3740" s="41"/>
      <c r="ALP3740" s="41"/>
    </row>
    <row r="3741" spans="1:1004" ht="21.75" customHeight="1" x14ac:dyDescent="0.2">
      <c r="A3741" s="299"/>
      <c r="B3741" s="300"/>
      <c r="C3741" s="301"/>
      <c r="D3741" s="299" t="s">
        <v>780</v>
      </c>
      <c r="E3741" s="300"/>
      <c r="F3741" s="301"/>
      <c r="G3741" s="302" t="s">
        <v>2542</v>
      </c>
      <c r="H3741" s="302"/>
      <c r="I3741" s="302"/>
      <c r="J3741" s="302"/>
      <c r="K3741" s="302"/>
      <c r="L3741" s="302"/>
      <c r="M3741" s="302"/>
      <c r="N3741" s="302"/>
      <c r="O3741" s="302"/>
      <c r="P3741" s="302"/>
      <c r="Q3741" s="302"/>
      <c r="R3741" s="303">
        <v>800000</v>
      </c>
      <c r="S3741" s="304"/>
      <c r="T3741" s="304"/>
      <c r="U3741" s="305"/>
      <c r="V3741" s="303">
        <v>800000</v>
      </c>
      <c r="W3741" s="304"/>
      <c r="X3741" s="304"/>
      <c r="Y3741" s="305"/>
      <c r="Z3741" s="303">
        <v>800000</v>
      </c>
      <c r="AA3741" s="304"/>
      <c r="AB3741" s="304"/>
      <c r="AC3741" s="305"/>
      <c r="AD3741" s="306">
        <f t="shared" si="273"/>
        <v>1</v>
      </c>
      <c r="AE3741" s="307"/>
      <c r="AF3741" s="307"/>
      <c r="AG3741" s="308"/>
      <c r="ALL3741" s="41"/>
      <c r="ALM3741" s="41"/>
      <c r="ALN3741" s="41"/>
      <c r="ALO3741" s="41"/>
      <c r="ALP3741" s="41"/>
    </row>
    <row r="3742" spans="1:1004" ht="14.25" x14ac:dyDescent="0.2">
      <c r="A3742" s="299"/>
      <c r="B3742" s="300"/>
      <c r="C3742" s="301"/>
      <c r="D3742" s="299" t="s">
        <v>781</v>
      </c>
      <c r="E3742" s="300"/>
      <c r="F3742" s="301"/>
      <c r="G3742" s="302" t="s">
        <v>843</v>
      </c>
      <c r="H3742" s="302"/>
      <c r="I3742" s="302"/>
      <c r="J3742" s="302"/>
      <c r="K3742" s="302"/>
      <c r="L3742" s="302"/>
      <c r="M3742" s="302"/>
      <c r="N3742" s="302"/>
      <c r="O3742" s="302"/>
      <c r="P3742" s="302"/>
      <c r="Q3742" s="302"/>
      <c r="R3742" s="303">
        <v>720000</v>
      </c>
      <c r="S3742" s="304"/>
      <c r="T3742" s="304"/>
      <c r="U3742" s="305"/>
      <c r="V3742" s="303">
        <v>720000</v>
      </c>
      <c r="W3742" s="304"/>
      <c r="X3742" s="304"/>
      <c r="Y3742" s="305"/>
      <c r="Z3742" s="303">
        <v>720000</v>
      </c>
      <c r="AA3742" s="304"/>
      <c r="AB3742" s="304"/>
      <c r="AC3742" s="305"/>
      <c r="AD3742" s="306">
        <f t="shared" si="273"/>
        <v>1</v>
      </c>
      <c r="AE3742" s="307"/>
      <c r="AF3742" s="307"/>
      <c r="AG3742" s="308"/>
      <c r="ALL3742" s="41"/>
      <c r="ALM3742" s="41"/>
      <c r="ALN3742" s="41"/>
      <c r="ALO3742" s="41"/>
      <c r="ALP3742" s="41"/>
    </row>
    <row r="3743" spans="1:1004" ht="23.25" customHeight="1" x14ac:dyDescent="0.2">
      <c r="A3743" s="299"/>
      <c r="B3743" s="300"/>
      <c r="C3743" s="301"/>
      <c r="D3743" s="299" t="s">
        <v>782</v>
      </c>
      <c r="E3743" s="300"/>
      <c r="F3743" s="301"/>
      <c r="G3743" s="302" t="s">
        <v>759</v>
      </c>
      <c r="H3743" s="302"/>
      <c r="I3743" s="302"/>
      <c r="J3743" s="302"/>
      <c r="K3743" s="302"/>
      <c r="L3743" s="302"/>
      <c r="M3743" s="302"/>
      <c r="N3743" s="302"/>
      <c r="O3743" s="302"/>
      <c r="P3743" s="302"/>
      <c r="Q3743" s="302"/>
      <c r="R3743" s="303">
        <v>600000</v>
      </c>
      <c r="S3743" s="304"/>
      <c r="T3743" s="304"/>
      <c r="U3743" s="305"/>
      <c r="V3743" s="303">
        <v>600000</v>
      </c>
      <c r="W3743" s="304"/>
      <c r="X3743" s="304"/>
      <c r="Y3743" s="305"/>
      <c r="Z3743" s="303">
        <v>600000</v>
      </c>
      <c r="AA3743" s="304"/>
      <c r="AB3743" s="304"/>
      <c r="AC3743" s="305"/>
      <c r="AD3743" s="306">
        <f t="shared" si="273"/>
        <v>1</v>
      </c>
      <c r="AE3743" s="307"/>
      <c r="AF3743" s="307"/>
      <c r="AG3743" s="308"/>
      <c r="ALL3743" s="41"/>
      <c r="ALM3743" s="41"/>
      <c r="ALN3743" s="41"/>
      <c r="ALO3743" s="41"/>
      <c r="ALP3743" s="41"/>
    </row>
    <row r="3744" spans="1:1004" ht="30.75" customHeight="1" x14ac:dyDescent="0.2">
      <c r="A3744" s="299"/>
      <c r="B3744" s="300"/>
      <c r="C3744" s="301"/>
      <c r="D3744" s="299" t="s">
        <v>783</v>
      </c>
      <c r="E3744" s="300"/>
      <c r="F3744" s="301"/>
      <c r="G3744" s="302" t="s">
        <v>2793</v>
      </c>
      <c r="H3744" s="302"/>
      <c r="I3744" s="302"/>
      <c r="J3744" s="302"/>
      <c r="K3744" s="302"/>
      <c r="L3744" s="302"/>
      <c r="M3744" s="302"/>
      <c r="N3744" s="302"/>
      <c r="O3744" s="302"/>
      <c r="P3744" s="302"/>
      <c r="Q3744" s="302"/>
      <c r="R3744" s="303">
        <v>500000</v>
      </c>
      <c r="S3744" s="304"/>
      <c r="T3744" s="304"/>
      <c r="U3744" s="305"/>
      <c r="V3744" s="303">
        <v>500000</v>
      </c>
      <c r="W3744" s="304"/>
      <c r="X3744" s="304"/>
      <c r="Y3744" s="305"/>
      <c r="Z3744" s="303">
        <v>500000</v>
      </c>
      <c r="AA3744" s="304"/>
      <c r="AB3744" s="304"/>
      <c r="AC3744" s="305"/>
      <c r="AD3744" s="306">
        <f t="shared" si="273"/>
        <v>1</v>
      </c>
      <c r="AE3744" s="307"/>
      <c r="AF3744" s="307"/>
      <c r="AG3744" s="308"/>
      <c r="ALL3744" s="41"/>
      <c r="ALM3744" s="41"/>
      <c r="ALN3744" s="41"/>
      <c r="ALO3744" s="41"/>
      <c r="ALP3744" s="41"/>
    </row>
    <row r="3745" spans="1:1004" ht="33.75" customHeight="1" x14ac:dyDescent="0.2">
      <c r="A3745" s="299"/>
      <c r="B3745" s="300"/>
      <c r="C3745" s="301"/>
      <c r="D3745" s="299" t="s">
        <v>784</v>
      </c>
      <c r="E3745" s="300"/>
      <c r="F3745" s="301"/>
      <c r="G3745" s="302" t="s">
        <v>2794</v>
      </c>
      <c r="H3745" s="302"/>
      <c r="I3745" s="302"/>
      <c r="J3745" s="302"/>
      <c r="K3745" s="302"/>
      <c r="L3745" s="302"/>
      <c r="M3745" s="302"/>
      <c r="N3745" s="302"/>
      <c r="O3745" s="302"/>
      <c r="P3745" s="302"/>
      <c r="Q3745" s="302"/>
      <c r="R3745" s="303">
        <v>1200000</v>
      </c>
      <c r="S3745" s="304"/>
      <c r="T3745" s="304"/>
      <c r="U3745" s="305"/>
      <c r="V3745" s="303">
        <v>1200000</v>
      </c>
      <c r="W3745" s="304"/>
      <c r="X3745" s="304"/>
      <c r="Y3745" s="305"/>
      <c r="Z3745" s="303">
        <v>1200000</v>
      </c>
      <c r="AA3745" s="304"/>
      <c r="AB3745" s="304"/>
      <c r="AC3745" s="305"/>
      <c r="AD3745" s="306">
        <f t="shared" si="273"/>
        <v>1</v>
      </c>
      <c r="AE3745" s="307"/>
      <c r="AF3745" s="307"/>
      <c r="AG3745" s="308"/>
      <c r="ALL3745" s="41"/>
      <c r="ALM3745" s="41"/>
      <c r="ALN3745" s="41"/>
      <c r="ALO3745" s="41"/>
      <c r="ALP3745" s="41"/>
    </row>
    <row r="3746" spans="1:1004" ht="34.5" customHeight="1" x14ac:dyDescent="0.2">
      <c r="A3746" s="299"/>
      <c r="B3746" s="300"/>
      <c r="C3746" s="301"/>
      <c r="D3746" s="299" t="s">
        <v>785</v>
      </c>
      <c r="E3746" s="300"/>
      <c r="F3746" s="301"/>
      <c r="G3746" s="302" t="s">
        <v>713</v>
      </c>
      <c r="H3746" s="302"/>
      <c r="I3746" s="302"/>
      <c r="J3746" s="302"/>
      <c r="K3746" s="302"/>
      <c r="L3746" s="302"/>
      <c r="M3746" s="302"/>
      <c r="N3746" s="302"/>
      <c r="O3746" s="302"/>
      <c r="P3746" s="302"/>
      <c r="Q3746" s="302"/>
      <c r="R3746" s="303">
        <v>400000</v>
      </c>
      <c r="S3746" s="304"/>
      <c r="T3746" s="304"/>
      <c r="U3746" s="305"/>
      <c r="V3746" s="303">
        <v>400000</v>
      </c>
      <c r="W3746" s="304"/>
      <c r="X3746" s="304"/>
      <c r="Y3746" s="305"/>
      <c r="Z3746" s="303">
        <v>400000</v>
      </c>
      <c r="AA3746" s="304"/>
      <c r="AB3746" s="304"/>
      <c r="AC3746" s="305"/>
      <c r="AD3746" s="306">
        <f t="shared" si="273"/>
        <v>1</v>
      </c>
      <c r="AE3746" s="307"/>
      <c r="AF3746" s="307"/>
      <c r="AG3746" s="308"/>
      <c r="ALL3746" s="41"/>
      <c r="ALM3746" s="41"/>
      <c r="ALN3746" s="41"/>
      <c r="ALO3746" s="41"/>
      <c r="ALP3746" s="41"/>
    </row>
    <row r="3747" spans="1:1004" ht="28.5" customHeight="1" x14ac:dyDescent="0.2">
      <c r="A3747" s="299"/>
      <c r="B3747" s="300"/>
      <c r="C3747" s="301"/>
      <c r="D3747" s="299" t="s">
        <v>786</v>
      </c>
      <c r="E3747" s="300"/>
      <c r="F3747" s="301"/>
      <c r="G3747" s="302" t="s">
        <v>2795</v>
      </c>
      <c r="H3747" s="302"/>
      <c r="I3747" s="302"/>
      <c r="J3747" s="302"/>
      <c r="K3747" s="302"/>
      <c r="L3747" s="302"/>
      <c r="M3747" s="302"/>
      <c r="N3747" s="302"/>
      <c r="O3747" s="302"/>
      <c r="P3747" s="302"/>
      <c r="Q3747" s="302"/>
      <c r="R3747" s="303">
        <v>480000</v>
      </c>
      <c r="S3747" s="304"/>
      <c r="T3747" s="304"/>
      <c r="U3747" s="305"/>
      <c r="V3747" s="303">
        <v>480000</v>
      </c>
      <c r="W3747" s="304"/>
      <c r="X3747" s="304"/>
      <c r="Y3747" s="305"/>
      <c r="Z3747" s="303">
        <v>480000</v>
      </c>
      <c r="AA3747" s="304"/>
      <c r="AB3747" s="304"/>
      <c r="AC3747" s="305"/>
      <c r="AD3747" s="306">
        <f t="shared" si="273"/>
        <v>1</v>
      </c>
      <c r="AE3747" s="307"/>
      <c r="AF3747" s="307"/>
      <c r="AG3747" s="308"/>
      <c r="ALL3747" s="41"/>
      <c r="ALM3747" s="41"/>
      <c r="ALN3747" s="41"/>
      <c r="ALO3747" s="41"/>
      <c r="ALP3747" s="41"/>
    </row>
    <row r="3748" spans="1:1004" ht="33.75" customHeight="1" x14ac:dyDescent="0.2">
      <c r="A3748" s="299"/>
      <c r="B3748" s="300"/>
      <c r="C3748" s="301"/>
      <c r="D3748" s="299" t="s">
        <v>787</v>
      </c>
      <c r="E3748" s="300"/>
      <c r="F3748" s="301"/>
      <c r="G3748" s="302" t="s">
        <v>714</v>
      </c>
      <c r="H3748" s="302"/>
      <c r="I3748" s="302"/>
      <c r="J3748" s="302"/>
      <c r="K3748" s="302"/>
      <c r="L3748" s="302"/>
      <c r="M3748" s="302"/>
      <c r="N3748" s="302"/>
      <c r="O3748" s="302"/>
      <c r="P3748" s="302"/>
      <c r="Q3748" s="302"/>
      <c r="R3748" s="303">
        <v>720000</v>
      </c>
      <c r="S3748" s="304"/>
      <c r="T3748" s="304"/>
      <c r="U3748" s="305"/>
      <c r="V3748" s="303">
        <v>720000</v>
      </c>
      <c r="W3748" s="304"/>
      <c r="X3748" s="304"/>
      <c r="Y3748" s="305"/>
      <c r="Z3748" s="303">
        <v>719800</v>
      </c>
      <c r="AA3748" s="304"/>
      <c r="AB3748" s="304"/>
      <c r="AC3748" s="305"/>
      <c r="AD3748" s="306">
        <f t="shared" si="273"/>
        <v>0.99972222222222218</v>
      </c>
      <c r="AE3748" s="307"/>
      <c r="AF3748" s="307"/>
      <c r="AG3748" s="308"/>
      <c r="ALL3748" s="41"/>
      <c r="ALM3748" s="41"/>
      <c r="ALN3748" s="41"/>
      <c r="ALO3748" s="41"/>
      <c r="ALP3748" s="41"/>
    </row>
    <row r="3749" spans="1:1004" ht="23.25" customHeight="1" x14ac:dyDescent="0.2">
      <c r="A3749" s="299"/>
      <c r="B3749" s="300"/>
      <c r="C3749" s="301"/>
      <c r="D3749" s="299" t="s">
        <v>788</v>
      </c>
      <c r="E3749" s="300"/>
      <c r="F3749" s="301"/>
      <c r="G3749" s="302" t="s">
        <v>763</v>
      </c>
      <c r="H3749" s="302"/>
      <c r="I3749" s="302"/>
      <c r="J3749" s="302"/>
      <c r="K3749" s="302"/>
      <c r="L3749" s="302"/>
      <c r="M3749" s="302"/>
      <c r="N3749" s="302"/>
      <c r="O3749" s="302"/>
      <c r="P3749" s="302"/>
      <c r="Q3749" s="302"/>
      <c r="R3749" s="303">
        <v>220000</v>
      </c>
      <c r="S3749" s="304"/>
      <c r="T3749" s="304"/>
      <c r="U3749" s="305"/>
      <c r="V3749" s="303">
        <v>220000</v>
      </c>
      <c r="W3749" s="304"/>
      <c r="X3749" s="304"/>
      <c r="Y3749" s="305"/>
      <c r="Z3749" s="303">
        <v>219990</v>
      </c>
      <c r="AA3749" s="304"/>
      <c r="AB3749" s="304"/>
      <c r="AC3749" s="305"/>
      <c r="AD3749" s="306">
        <f t="shared" si="273"/>
        <v>0.99995454545454543</v>
      </c>
      <c r="AE3749" s="307"/>
      <c r="AF3749" s="307"/>
      <c r="AG3749" s="308"/>
      <c r="ALL3749" s="41"/>
      <c r="ALM3749" s="41"/>
      <c r="ALN3749" s="41"/>
      <c r="ALO3749" s="41"/>
      <c r="ALP3749" s="41"/>
    </row>
    <row r="3750" spans="1:1004" ht="23.25" customHeight="1" x14ac:dyDescent="0.2">
      <c r="A3750" s="299"/>
      <c r="B3750" s="300"/>
      <c r="C3750" s="301"/>
      <c r="D3750" s="299" t="s">
        <v>2549</v>
      </c>
      <c r="E3750" s="300"/>
      <c r="F3750" s="301"/>
      <c r="G3750" s="302" t="s">
        <v>2796</v>
      </c>
      <c r="H3750" s="302"/>
      <c r="I3750" s="302"/>
      <c r="J3750" s="302"/>
      <c r="K3750" s="302"/>
      <c r="L3750" s="302"/>
      <c r="M3750" s="302"/>
      <c r="N3750" s="302"/>
      <c r="O3750" s="302"/>
      <c r="P3750" s="302"/>
      <c r="Q3750" s="302"/>
      <c r="R3750" s="303">
        <v>220000</v>
      </c>
      <c r="S3750" s="304"/>
      <c r="T3750" s="304"/>
      <c r="U3750" s="305"/>
      <c r="V3750" s="303">
        <v>220000</v>
      </c>
      <c r="W3750" s="304"/>
      <c r="X3750" s="304"/>
      <c r="Y3750" s="305"/>
      <c r="Z3750" s="303">
        <v>0</v>
      </c>
      <c r="AA3750" s="304"/>
      <c r="AB3750" s="304"/>
      <c r="AC3750" s="305"/>
      <c r="AD3750" s="306">
        <f t="shared" si="273"/>
        <v>0</v>
      </c>
      <c r="AE3750" s="307"/>
      <c r="AF3750" s="307"/>
      <c r="AG3750" s="308"/>
      <c r="ALL3750" s="41"/>
      <c r="ALM3750" s="41"/>
      <c r="ALN3750" s="41"/>
      <c r="ALO3750" s="41"/>
      <c r="ALP3750" s="41"/>
    </row>
    <row r="3751" spans="1:1004" ht="34.5" customHeight="1" x14ac:dyDescent="0.2">
      <c r="A3751" s="299"/>
      <c r="B3751" s="300"/>
      <c r="C3751" s="301"/>
      <c r="D3751" s="299" t="s">
        <v>2551</v>
      </c>
      <c r="E3751" s="300"/>
      <c r="F3751" s="301"/>
      <c r="G3751" s="302" t="s">
        <v>764</v>
      </c>
      <c r="H3751" s="302"/>
      <c r="I3751" s="302"/>
      <c r="J3751" s="302"/>
      <c r="K3751" s="302"/>
      <c r="L3751" s="302"/>
      <c r="M3751" s="302"/>
      <c r="N3751" s="302"/>
      <c r="O3751" s="302"/>
      <c r="P3751" s="302"/>
      <c r="Q3751" s="302"/>
      <c r="R3751" s="303">
        <v>220000</v>
      </c>
      <c r="S3751" s="304"/>
      <c r="T3751" s="304"/>
      <c r="U3751" s="305"/>
      <c r="V3751" s="303">
        <v>220000</v>
      </c>
      <c r="W3751" s="304"/>
      <c r="X3751" s="304"/>
      <c r="Y3751" s="305"/>
      <c r="Z3751" s="303">
        <v>220000</v>
      </c>
      <c r="AA3751" s="304"/>
      <c r="AB3751" s="304"/>
      <c r="AC3751" s="305"/>
      <c r="AD3751" s="306">
        <f t="shared" si="273"/>
        <v>1</v>
      </c>
      <c r="AE3751" s="307"/>
      <c r="AF3751" s="307"/>
      <c r="AG3751" s="308"/>
      <c r="ALL3751" s="41"/>
      <c r="ALM3751" s="41"/>
      <c r="ALN3751" s="41"/>
      <c r="ALO3751" s="41"/>
      <c r="ALP3751" s="41"/>
    </row>
    <row r="3752" spans="1:1004" ht="19.5" customHeight="1" x14ac:dyDescent="0.2">
      <c r="A3752" s="299"/>
      <c r="B3752" s="300"/>
      <c r="C3752" s="301"/>
      <c r="D3752" s="299" t="s">
        <v>1982</v>
      </c>
      <c r="E3752" s="300"/>
      <c r="F3752" s="301"/>
      <c r="G3752" s="302" t="s">
        <v>2797</v>
      </c>
      <c r="H3752" s="302"/>
      <c r="I3752" s="302"/>
      <c r="J3752" s="302"/>
      <c r="K3752" s="302"/>
      <c r="L3752" s="302"/>
      <c r="M3752" s="302"/>
      <c r="N3752" s="302"/>
      <c r="O3752" s="302"/>
      <c r="P3752" s="302"/>
      <c r="Q3752" s="302"/>
      <c r="R3752" s="303">
        <v>1100000</v>
      </c>
      <c r="S3752" s="304"/>
      <c r="T3752" s="304"/>
      <c r="U3752" s="305"/>
      <c r="V3752" s="303">
        <v>1100000</v>
      </c>
      <c r="W3752" s="304"/>
      <c r="X3752" s="304"/>
      <c r="Y3752" s="305"/>
      <c r="Z3752" s="303">
        <v>1100000</v>
      </c>
      <c r="AA3752" s="304"/>
      <c r="AB3752" s="304"/>
      <c r="AC3752" s="305"/>
      <c r="AD3752" s="306">
        <f t="shared" si="273"/>
        <v>1</v>
      </c>
      <c r="AE3752" s="307"/>
      <c r="AF3752" s="307"/>
      <c r="AG3752" s="308"/>
      <c r="ALL3752" s="41"/>
      <c r="ALM3752" s="41"/>
      <c r="ALN3752" s="41"/>
      <c r="ALO3752" s="41"/>
      <c r="ALP3752" s="41"/>
    </row>
    <row r="3753" spans="1:1004" ht="22.5" customHeight="1" x14ac:dyDescent="0.2">
      <c r="A3753" s="299"/>
      <c r="B3753" s="300"/>
      <c r="C3753" s="301"/>
      <c r="D3753" s="299" t="s">
        <v>789</v>
      </c>
      <c r="E3753" s="300"/>
      <c r="F3753" s="301"/>
      <c r="G3753" s="302" t="s">
        <v>2798</v>
      </c>
      <c r="H3753" s="302"/>
      <c r="I3753" s="302"/>
      <c r="J3753" s="302"/>
      <c r="K3753" s="302"/>
      <c r="L3753" s="302"/>
      <c r="M3753" s="302"/>
      <c r="N3753" s="302"/>
      <c r="O3753" s="302"/>
      <c r="P3753" s="302"/>
      <c r="Q3753" s="302"/>
      <c r="R3753" s="303">
        <v>200000</v>
      </c>
      <c r="S3753" s="304"/>
      <c r="T3753" s="304"/>
      <c r="U3753" s="305"/>
      <c r="V3753" s="303">
        <v>300000</v>
      </c>
      <c r="W3753" s="304"/>
      <c r="X3753" s="304"/>
      <c r="Y3753" s="305"/>
      <c r="Z3753" s="303">
        <v>300000</v>
      </c>
      <c r="AA3753" s="304"/>
      <c r="AB3753" s="304"/>
      <c r="AC3753" s="305"/>
      <c r="AD3753" s="306">
        <v>0</v>
      </c>
      <c r="AE3753" s="307"/>
      <c r="AF3753" s="307"/>
      <c r="AG3753" s="308"/>
      <c r="ALL3753" s="41"/>
      <c r="ALM3753" s="41"/>
      <c r="ALN3753" s="41"/>
      <c r="ALO3753" s="41"/>
      <c r="ALP3753" s="41"/>
    </row>
    <row r="3754" spans="1:1004" ht="27.75" customHeight="1" x14ac:dyDescent="0.2">
      <c r="A3754" s="299"/>
      <c r="B3754" s="300"/>
      <c r="C3754" s="301"/>
      <c r="D3754" s="299" t="s">
        <v>793</v>
      </c>
      <c r="E3754" s="300"/>
      <c r="F3754" s="301"/>
      <c r="G3754" s="302" t="s">
        <v>266</v>
      </c>
      <c r="H3754" s="302"/>
      <c r="I3754" s="302"/>
      <c r="J3754" s="302"/>
      <c r="K3754" s="302"/>
      <c r="L3754" s="302"/>
      <c r="M3754" s="302"/>
      <c r="N3754" s="302"/>
      <c r="O3754" s="302"/>
      <c r="P3754" s="302"/>
      <c r="Q3754" s="302"/>
      <c r="R3754" s="303">
        <v>0</v>
      </c>
      <c r="S3754" s="304"/>
      <c r="T3754" s="304"/>
      <c r="U3754" s="305"/>
      <c r="V3754" s="303">
        <v>0</v>
      </c>
      <c r="W3754" s="304"/>
      <c r="X3754" s="304"/>
      <c r="Y3754" s="305"/>
      <c r="Z3754" s="303">
        <v>0</v>
      </c>
      <c r="AA3754" s="304"/>
      <c r="AB3754" s="304"/>
      <c r="AC3754" s="305"/>
      <c r="AD3754" s="306">
        <v>0</v>
      </c>
      <c r="AE3754" s="307"/>
      <c r="AF3754" s="307"/>
      <c r="AG3754" s="308"/>
      <c r="ALL3754" s="41"/>
      <c r="ALM3754" s="41"/>
      <c r="ALN3754" s="41"/>
      <c r="ALO3754" s="41"/>
      <c r="ALP3754" s="41"/>
    </row>
    <row r="3755" spans="1:1004" ht="28.5" customHeight="1" x14ac:dyDescent="0.2">
      <c r="A3755" s="299"/>
      <c r="B3755" s="300"/>
      <c r="C3755" s="301"/>
      <c r="D3755" s="299" t="s">
        <v>996</v>
      </c>
      <c r="E3755" s="300"/>
      <c r="F3755" s="301"/>
      <c r="G3755" s="302" t="s">
        <v>997</v>
      </c>
      <c r="H3755" s="302"/>
      <c r="I3755" s="302"/>
      <c r="J3755" s="302"/>
      <c r="K3755" s="302"/>
      <c r="L3755" s="302"/>
      <c r="M3755" s="302"/>
      <c r="N3755" s="302"/>
      <c r="O3755" s="302"/>
      <c r="P3755" s="302"/>
      <c r="Q3755" s="302"/>
      <c r="R3755" s="303">
        <v>200000</v>
      </c>
      <c r="S3755" s="304"/>
      <c r="T3755" s="304"/>
      <c r="U3755" s="305"/>
      <c r="V3755" s="303">
        <v>200000</v>
      </c>
      <c r="W3755" s="304"/>
      <c r="X3755" s="304"/>
      <c r="Y3755" s="305"/>
      <c r="Z3755" s="303">
        <v>199800</v>
      </c>
      <c r="AA3755" s="304"/>
      <c r="AB3755" s="304"/>
      <c r="AC3755" s="305"/>
      <c r="AD3755" s="306">
        <v>0</v>
      </c>
      <c r="AE3755" s="307"/>
      <c r="AF3755" s="307"/>
      <c r="AG3755" s="308"/>
      <c r="ALL3755" s="41"/>
      <c r="ALM3755" s="41"/>
      <c r="ALN3755" s="41"/>
      <c r="ALO3755" s="41"/>
      <c r="ALP3755" s="41"/>
    </row>
    <row r="3756" spans="1:1004" ht="33.75" hidden="1" customHeight="1" x14ac:dyDescent="0.2">
      <c r="A3756" s="299"/>
      <c r="B3756" s="300"/>
      <c r="C3756" s="301"/>
      <c r="D3756" s="299" t="s">
        <v>991</v>
      </c>
      <c r="E3756" s="300"/>
      <c r="F3756" s="301"/>
      <c r="G3756" s="302" t="s">
        <v>2799</v>
      </c>
      <c r="H3756" s="302"/>
      <c r="I3756" s="302"/>
      <c r="J3756" s="302"/>
      <c r="K3756" s="302"/>
      <c r="L3756" s="302"/>
      <c r="M3756" s="302"/>
      <c r="N3756" s="302"/>
      <c r="O3756" s="302"/>
      <c r="P3756" s="302"/>
      <c r="Q3756" s="302"/>
      <c r="R3756" s="303"/>
      <c r="S3756" s="304"/>
      <c r="T3756" s="304"/>
      <c r="U3756" s="305"/>
      <c r="V3756" s="303"/>
      <c r="W3756" s="304"/>
      <c r="X3756" s="304"/>
      <c r="Y3756" s="305"/>
      <c r="Z3756" s="303"/>
      <c r="AA3756" s="304"/>
      <c r="AB3756" s="304"/>
      <c r="AC3756" s="305"/>
      <c r="AD3756" s="306" t="e">
        <f t="shared" si="273"/>
        <v>#DIV/0!</v>
      </c>
      <c r="AE3756" s="307"/>
      <c r="AF3756" s="307"/>
      <c r="AG3756" s="308"/>
      <c r="ALL3756" s="41"/>
      <c r="ALM3756" s="41"/>
      <c r="ALN3756" s="41"/>
      <c r="ALO3756" s="41"/>
      <c r="ALP3756" s="41"/>
    </row>
    <row r="3757" spans="1:1004" ht="33.75" hidden="1" customHeight="1" x14ac:dyDescent="0.2">
      <c r="A3757" s="299"/>
      <c r="B3757" s="300"/>
      <c r="C3757" s="301"/>
      <c r="D3757" s="299" t="s">
        <v>2800</v>
      </c>
      <c r="E3757" s="300"/>
      <c r="F3757" s="301"/>
      <c r="G3757" s="302" t="s">
        <v>2801</v>
      </c>
      <c r="H3757" s="302"/>
      <c r="I3757" s="302"/>
      <c r="J3757" s="302"/>
      <c r="K3757" s="302"/>
      <c r="L3757" s="302"/>
      <c r="M3757" s="302"/>
      <c r="N3757" s="302"/>
      <c r="O3757" s="302"/>
      <c r="P3757" s="302"/>
      <c r="Q3757" s="302"/>
      <c r="R3757" s="303"/>
      <c r="S3757" s="304"/>
      <c r="T3757" s="304"/>
      <c r="U3757" s="305"/>
      <c r="V3757" s="303"/>
      <c r="W3757" s="304"/>
      <c r="X3757" s="304"/>
      <c r="Y3757" s="305"/>
      <c r="Z3757" s="303"/>
      <c r="AA3757" s="304"/>
      <c r="AB3757" s="304"/>
      <c r="AC3757" s="305"/>
      <c r="AD3757" s="306" t="e">
        <f t="shared" si="273"/>
        <v>#DIV/0!</v>
      </c>
      <c r="AE3757" s="307"/>
      <c r="AF3757" s="307"/>
      <c r="AG3757" s="308"/>
      <c r="ALL3757" s="41"/>
      <c r="ALM3757" s="41"/>
      <c r="ALN3757" s="41"/>
      <c r="ALO3757" s="41"/>
      <c r="ALP3757" s="41"/>
    </row>
    <row r="3758" spans="1:1004" ht="33.75" hidden="1" customHeight="1" x14ac:dyDescent="0.2">
      <c r="A3758" s="299"/>
      <c r="B3758" s="300"/>
      <c r="C3758" s="301"/>
      <c r="D3758" s="299" t="s">
        <v>1968</v>
      </c>
      <c r="E3758" s="300"/>
      <c r="F3758" s="301"/>
      <c r="G3758" s="302" t="s">
        <v>2802</v>
      </c>
      <c r="H3758" s="302"/>
      <c r="I3758" s="302"/>
      <c r="J3758" s="302"/>
      <c r="K3758" s="302"/>
      <c r="L3758" s="302"/>
      <c r="M3758" s="302"/>
      <c r="N3758" s="302"/>
      <c r="O3758" s="302"/>
      <c r="P3758" s="302"/>
      <c r="Q3758" s="302"/>
      <c r="R3758" s="303"/>
      <c r="S3758" s="304"/>
      <c r="T3758" s="304"/>
      <c r="U3758" s="305"/>
      <c r="V3758" s="303"/>
      <c r="W3758" s="304"/>
      <c r="X3758" s="304"/>
      <c r="Y3758" s="305"/>
      <c r="Z3758" s="303"/>
      <c r="AA3758" s="304"/>
      <c r="AB3758" s="304"/>
      <c r="AC3758" s="305"/>
      <c r="AD3758" s="306" t="e">
        <f t="shared" si="273"/>
        <v>#DIV/0!</v>
      </c>
      <c r="AE3758" s="307"/>
      <c r="AF3758" s="307"/>
      <c r="AG3758" s="308"/>
      <c r="ALL3758" s="41"/>
      <c r="ALM3758" s="41"/>
      <c r="ALN3758" s="41"/>
      <c r="ALO3758" s="41"/>
      <c r="ALP3758" s="41"/>
    </row>
    <row r="3759" spans="1:1004" ht="33.75" hidden="1" customHeight="1" x14ac:dyDescent="0.2">
      <c r="A3759" s="299"/>
      <c r="B3759" s="300"/>
      <c r="C3759" s="301"/>
      <c r="D3759" s="299" t="s">
        <v>2803</v>
      </c>
      <c r="E3759" s="300"/>
      <c r="F3759" s="301"/>
      <c r="G3759" s="302" t="s">
        <v>2804</v>
      </c>
      <c r="H3759" s="302"/>
      <c r="I3759" s="302"/>
      <c r="J3759" s="302"/>
      <c r="K3759" s="302"/>
      <c r="L3759" s="302"/>
      <c r="M3759" s="302"/>
      <c r="N3759" s="302"/>
      <c r="O3759" s="302"/>
      <c r="P3759" s="302"/>
      <c r="Q3759" s="302"/>
      <c r="R3759" s="303"/>
      <c r="S3759" s="304"/>
      <c r="T3759" s="304"/>
      <c r="U3759" s="305"/>
      <c r="V3759" s="303"/>
      <c r="W3759" s="304"/>
      <c r="X3759" s="304"/>
      <c r="Y3759" s="305"/>
      <c r="Z3759" s="303"/>
      <c r="AA3759" s="304"/>
      <c r="AB3759" s="304"/>
      <c r="AC3759" s="305"/>
      <c r="AD3759" s="306" t="e">
        <f t="shared" si="273"/>
        <v>#DIV/0!</v>
      </c>
      <c r="AE3759" s="307"/>
      <c r="AF3759" s="307"/>
      <c r="AG3759" s="308"/>
      <c r="ALL3759" s="41"/>
      <c r="ALM3759" s="41"/>
      <c r="ALN3759" s="41"/>
      <c r="ALO3759" s="41"/>
      <c r="ALP3759" s="41"/>
    </row>
    <row r="3760" spans="1:1004" ht="33.75" hidden="1" customHeight="1" x14ac:dyDescent="0.2">
      <c r="A3760" s="299"/>
      <c r="B3760" s="300"/>
      <c r="C3760" s="301"/>
      <c r="D3760" s="299" t="s">
        <v>1977</v>
      </c>
      <c r="E3760" s="300"/>
      <c r="F3760" s="301"/>
      <c r="G3760" s="302" t="s">
        <v>2805</v>
      </c>
      <c r="H3760" s="302"/>
      <c r="I3760" s="302"/>
      <c r="J3760" s="302"/>
      <c r="K3760" s="302"/>
      <c r="L3760" s="302"/>
      <c r="M3760" s="302"/>
      <c r="N3760" s="302"/>
      <c r="O3760" s="302"/>
      <c r="P3760" s="302"/>
      <c r="Q3760" s="302"/>
      <c r="R3760" s="303"/>
      <c r="S3760" s="304"/>
      <c r="T3760" s="304"/>
      <c r="U3760" s="305"/>
      <c r="V3760" s="303"/>
      <c r="W3760" s="304"/>
      <c r="X3760" s="304"/>
      <c r="Y3760" s="305"/>
      <c r="Z3760" s="303"/>
      <c r="AA3760" s="304"/>
      <c r="AB3760" s="304"/>
      <c r="AC3760" s="305"/>
      <c r="AD3760" s="306" t="e">
        <f t="shared" si="273"/>
        <v>#DIV/0!</v>
      </c>
      <c r="AE3760" s="307"/>
      <c r="AF3760" s="307"/>
      <c r="AG3760" s="308"/>
      <c r="ALL3760" s="41"/>
      <c r="ALM3760" s="41"/>
      <c r="ALN3760" s="41"/>
      <c r="ALO3760" s="41"/>
      <c r="ALP3760" s="41"/>
    </row>
    <row r="3761" spans="1:1004" ht="60.75" customHeight="1" x14ac:dyDescent="0.2">
      <c r="A3761" s="299"/>
      <c r="B3761" s="300"/>
      <c r="C3761" s="301"/>
      <c r="D3761" s="299" t="s">
        <v>791</v>
      </c>
      <c r="E3761" s="300"/>
      <c r="F3761" s="301"/>
      <c r="G3761" s="302" t="s">
        <v>1230</v>
      </c>
      <c r="H3761" s="302"/>
      <c r="I3761" s="302"/>
      <c r="J3761" s="302"/>
      <c r="K3761" s="302"/>
      <c r="L3761" s="302"/>
      <c r="M3761" s="302"/>
      <c r="N3761" s="302"/>
      <c r="O3761" s="302"/>
      <c r="P3761" s="302"/>
      <c r="Q3761" s="302"/>
      <c r="R3761" s="303">
        <v>12831000</v>
      </c>
      <c r="S3761" s="304"/>
      <c r="T3761" s="304"/>
      <c r="U3761" s="305"/>
      <c r="V3761" s="303">
        <v>3901721.44</v>
      </c>
      <c r="W3761" s="304"/>
      <c r="X3761" s="304"/>
      <c r="Y3761" s="305"/>
      <c r="Z3761" s="303">
        <v>1401721.44</v>
      </c>
      <c r="AA3761" s="304"/>
      <c r="AB3761" s="304"/>
      <c r="AC3761" s="305"/>
      <c r="AD3761" s="306">
        <f t="shared" si="273"/>
        <v>0.35925717956943642</v>
      </c>
      <c r="AE3761" s="307"/>
      <c r="AF3761" s="307"/>
      <c r="AG3761" s="308"/>
      <c r="ALL3761" s="41"/>
      <c r="ALM3761" s="41"/>
      <c r="ALN3761" s="41"/>
      <c r="ALO3761" s="41"/>
      <c r="ALP3761" s="41"/>
    </row>
    <row r="3762" spans="1:1004" ht="50.25" customHeight="1" x14ac:dyDescent="0.2">
      <c r="A3762" s="299"/>
      <c r="B3762" s="300"/>
      <c r="C3762" s="301"/>
      <c r="D3762" s="299" t="s">
        <v>789</v>
      </c>
      <c r="E3762" s="300"/>
      <c r="F3762" s="301"/>
      <c r="G3762" s="302" t="s">
        <v>3463</v>
      </c>
      <c r="H3762" s="302"/>
      <c r="I3762" s="302"/>
      <c r="J3762" s="302"/>
      <c r="K3762" s="302"/>
      <c r="L3762" s="302"/>
      <c r="M3762" s="302"/>
      <c r="N3762" s="302"/>
      <c r="O3762" s="302"/>
      <c r="P3762" s="302"/>
      <c r="Q3762" s="302"/>
      <c r="R3762" s="303">
        <v>8719000</v>
      </c>
      <c r="S3762" s="304"/>
      <c r="T3762" s="304"/>
      <c r="U3762" s="305"/>
      <c r="V3762" s="303">
        <v>7840000</v>
      </c>
      <c r="W3762" s="304"/>
      <c r="X3762" s="304"/>
      <c r="Y3762" s="305"/>
      <c r="Z3762" s="303">
        <v>7328000</v>
      </c>
      <c r="AA3762" s="304"/>
      <c r="AB3762" s="304"/>
      <c r="AC3762" s="305"/>
      <c r="AD3762" s="306">
        <f t="shared" ref="AD3762:AD3763" si="274">Z3762/V3762</f>
        <v>0.9346938775510204</v>
      </c>
      <c r="AE3762" s="307"/>
      <c r="AF3762" s="307"/>
      <c r="AG3762" s="308"/>
      <c r="ALL3762" s="41"/>
      <c r="ALM3762" s="41"/>
      <c r="ALN3762" s="41"/>
      <c r="ALO3762" s="41"/>
      <c r="ALP3762" s="41"/>
    </row>
    <row r="3763" spans="1:1004" ht="53.25" customHeight="1" x14ac:dyDescent="0.2">
      <c r="A3763" s="299"/>
      <c r="B3763" s="300"/>
      <c r="C3763" s="301"/>
      <c r="D3763" s="299" t="s">
        <v>792</v>
      </c>
      <c r="E3763" s="300"/>
      <c r="F3763" s="301"/>
      <c r="G3763" s="302" t="s">
        <v>3464</v>
      </c>
      <c r="H3763" s="302"/>
      <c r="I3763" s="302"/>
      <c r="J3763" s="302"/>
      <c r="K3763" s="302"/>
      <c r="L3763" s="302"/>
      <c r="M3763" s="302"/>
      <c r="N3763" s="302"/>
      <c r="O3763" s="302"/>
      <c r="P3763" s="302"/>
      <c r="Q3763" s="302"/>
      <c r="R3763" s="303">
        <v>3319000</v>
      </c>
      <c r="S3763" s="304"/>
      <c r="T3763" s="304"/>
      <c r="U3763" s="305"/>
      <c r="V3763" s="303">
        <v>2827750</v>
      </c>
      <c r="W3763" s="304"/>
      <c r="X3763" s="304"/>
      <c r="Y3763" s="305"/>
      <c r="Z3763" s="303">
        <v>1347750</v>
      </c>
      <c r="AA3763" s="304"/>
      <c r="AB3763" s="304"/>
      <c r="AC3763" s="305"/>
      <c r="AD3763" s="306">
        <f t="shared" si="274"/>
        <v>0.47661568384758202</v>
      </c>
      <c r="AE3763" s="307"/>
      <c r="AF3763" s="307"/>
      <c r="AG3763" s="308"/>
      <c r="ALL3763" s="41"/>
      <c r="ALM3763" s="41"/>
      <c r="ALN3763" s="41"/>
      <c r="ALO3763" s="41"/>
      <c r="ALP3763" s="41"/>
    </row>
    <row r="3764" spans="1:1004" ht="24.75" customHeight="1" x14ac:dyDescent="0.2">
      <c r="A3764" s="299"/>
      <c r="B3764" s="300"/>
      <c r="C3764" s="301"/>
      <c r="D3764" s="299" t="s">
        <v>1321</v>
      </c>
      <c r="E3764" s="300"/>
      <c r="F3764" s="301"/>
      <c r="G3764" s="302" t="s">
        <v>3465</v>
      </c>
      <c r="H3764" s="302"/>
      <c r="I3764" s="302"/>
      <c r="J3764" s="302"/>
      <c r="K3764" s="302"/>
      <c r="L3764" s="302"/>
      <c r="M3764" s="302"/>
      <c r="N3764" s="302"/>
      <c r="O3764" s="302"/>
      <c r="P3764" s="302"/>
      <c r="Q3764" s="302"/>
      <c r="R3764" s="303">
        <v>0</v>
      </c>
      <c r="S3764" s="304"/>
      <c r="T3764" s="304"/>
      <c r="U3764" s="305"/>
      <c r="V3764" s="303">
        <v>1594000.06</v>
      </c>
      <c r="W3764" s="304"/>
      <c r="X3764" s="304"/>
      <c r="Y3764" s="305"/>
      <c r="Z3764" s="303">
        <v>1594000</v>
      </c>
      <c r="AA3764" s="304"/>
      <c r="AB3764" s="304"/>
      <c r="AC3764" s="305"/>
      <c r="AD3764" s="306">
        <f t="shared" ref="AD3764:AD3766" si="275">Z3764/V3764</f>
        <v>0.99999996235884703</v>
      </c>
      <c r="AE3764" s="307"/>
      <c r="AF3764" s="307"/>
      <c r="AG3764" s="308"/>
      <c r="ALL3764" s="41"/>
      <c r="ALM3764" s="41"/>
      <c r="ALN3764" s="41"/>
      <c r="ALO3764" s="41"/>
      <c r="ALP3764" s="41"/>
    </row>
    <row r="3765" spans="1:1004" ht="22.5" customHeight="1" x14ac:dyDescent="0.2">
      <c r="A3765" s="299"/>
      <c r="B3765" s="300"/>
      <c r="C3765" s="301"/>
      <c r="D3765" s="299" t="s">
        <v>1387</v>
      </c>
      <c r="E3765" s="300"/>
      <c r="F3765" s="301"/>
      <c r="G3765" s="302" t="s">
        <v>1357</v>
      </c>
      <c r="H3765" s="302"/>
      <c r="I3765" s="302"/>
      <c r="J3765" s="302"/>
      <c r="K3765" s="302"/>
      <c r="L3765" s="302"/>
      <c r="M3765" s="302"/>
      <c r="N3765" s="302"/>
      <c r="O3765" s="302"/>
      <c r="P3765" s="302"/>
      <c r="Q3765" s="302"/>
      <c r="R3765" s="303">
        <v>0</v>
      </c>
      <c r="S3765" s="304"/>
      <c r="T3765" s="304"/>
      <c r="U3765" s="305"/>
      <c r="V3765" s="303">
        <v>2965346.72</v>
      </c>
      <c r="W3765" s="304"/>
      <c r="X3765" s="304"/>
      <c r="Y3765" s="305"/>
      <c r="Z3765" s="303">
        <v>2964416.06</v>
      </c>
      <c r="AA3765" s="304"/>
      <c r="AB3765" s="304"/>
      <c r="AC3765" s="305"/>
      <c r="AD3765" s="306">
        <f t="shared" si="275"/>
        <v>0.99968615474415745</v>
      </c>
      <c r="AE3765" s="307"/>
      <c r="AF3765" s="307"/>
      <c r="AG3765" s="308"/>
      <c r="ALL3765" s="41"/>
      <c r="ALM3765" s="41"/>
      <c r="ALN3765" s="41"/>
      <c r="ALO3765" s="41"/>
      <c r="ALP3765" s="41"/>
    </row>
    <row r="3766" spans="1:1004" ht="22.5" customHeight="1" x14ac:dyDescent="0.2">
      <c r="A3766" s="299"/>
      <c r="B3766" s="300"/>
      <c r="C3766" s="301"/>
      <c r="D3766" s="299" t="s">
        <v>1977</v>
      </c>
      <c r="E3766" s="300"/>
      <c r="F3766" s="301"/>
      <c r="G3766" s="302" t="s">
        <v>2805</v>
      </c>
      <c r="H3766" s="302"/>
      <c r="I3766" s="302"/>
      <c r="J3766" s="302"/>
      <c r="K3766" s="302"/>
      <c r="L3766" s="302"/>
      <c r="M3766" s="302"/>
      <c r="N3766" s="302"/>
      <c r="O3766" s="302"/>
      <c r="P3766" s="302"/>
      <c r="Q3766" s="302"/>
      <c r="R3766" s="303">
        <v>0</v>
      </c>
      <c r="S3766" s="304"/>
      <c r="T3766" s="304"/>
      <c r="U3766" s="305"/>
      <c r="V3766" s="303">
        <v>499660</v>
      </c>
      <c r="W3766" s="304"/>
      <c r="X3766" s="304"/>
      <c r="Y3766" s="305"/>
      <c r="Z3766" s="303">
        <v>499660</v>
      </c>
      <c r="AA3766" s="304"/>
      <c r="AB3766" s="304"/>
      <c r="AC3766" s="305"/>
      <c r="AD3766" s="306">
        <f t="shared" si="275"/>
        <v>1</v>
      </c>
      <c r="AE3766" s="307"/>
      <c r="AF3766" s="307"/>
      <c r="AG3766" s="308"/>
      <c r="ALL3766" s="41"/>
      <c r="ALM3766" s="41"/>
      <c r="ALN3766" s="41"/>
      <c r="ALO3766" s="41"/>
      <c r="ALP3766" s="41"/>
    </row>
    <row r="3767" spans="1:1004" ht="22.5" customHeight="1" x14ac:dyDescent="0.2">
      <c r="A3767" s="758" t="s">
        <v>526</v>
      </c>
      <c r="B3767" s="759"/>
      <c r="C3767" s="760"/>
      <c r="D3767" s="758"/>
      <c r="E3767" s="759"/>
      <c r="F3767" s="760"/>
      <c r="G3767" s="775" t="s">
        <v>527</v>
      </c>
      <c r="H3767" s="776"/>
      <c r="I3767" s="776"/>
      <c r="J3767" s="776"/>
      <c r="K3767" s="776"/>
      <c r="L3767" s="776"/>
      <c r="M3767" s="776"/>
      <c r="N3767" s="776"/>
      <c r="O3767" s="776"/>
      <c r="P3767" s="776"/>
      <c r="Q3767" s="777"/>
      <c r="R3767" s="762">
        <f>SUM(R3768:U3776)</f>
        <v>79950000</v>
      </c>
      <c r="S3767" s="763"/>
      <c r="T3767" s="763"/>
      <c r="U3767" s="764"/>
      <c r="V3767" s="762">
        <f>SUM(V3768:Y3776)</f>
        <v>80994542.210000008</v>
      </c>
      <c r="W3767" s="763"/>
      <c r="X3767" s="763"/>
      <c r="Y3767" s="764"/>
      <c r="Z3767" s="762">
        <f>SUM(Z3768:AC3776)</f>
        <v>57088509.079999998</v>
      </c>
      <c r="AA3767" s="763"/>
      <c r="AB3767" s="763"/>
      <c r="AC3767" s="764"/>
      <c r="AD3767" s="765">
        <f t="shared" si="273"/>
        <v>0.70484390086411963</v>
      </c>
      <c r="AE3767" s="766"/>
      <c r="AF3767" s="766"/>
      <c r="AG3767" s="767"/>
      <c r="ALL3767" s="41"/>
      <c r="ALM3767" s="41"/>
      <c r="ALN3767" s="41"/>
      <c r="ALO3767" s="41"/>
      <c r="ALP3767" s="41"/>
    </row>
    <row r="3768" spans="1:1004" ht="32.25" customHeight="1" x14ac:dyDescent="0.2">
      <c r="A3768" s="414"/>
      <c r="B3768" s="414"/>
      <c r="C3768" s="414"/>
      <c r="D3768" s="414" t="s">
        <v>2731</v>
      </c>
      <c r="E3768" s="414"/>
      <c r="F3768" s="414"/>
      <c r="G3768" s="302" t="s">
        <v>269</v>
      </c>
      <c r="H3768" s="302"/>
      <c r="I3768" s="302"/>
      <c r="J3768" s="302"/>
      <c r="K3768" s="302"/>
      <c r="L3768" s="302"/>
      <c r="M3768" s="302"/>
      <c r="N3768" s="302"/>
      <c r="O3768" s="302"/>
      <c r="P3768" s="302"/>
      <c r="Q3768" s="302"/>
      <c r="R3768" s="778">
        <v>22650000</v>
      </c>
      <c r="S3768" s="778"/>
      <c r="T3768" s="778"/>
      <c r="U3768" s="778"/>
      <c r="V3768" s="778">
        <v>22650000</v>
      </c>
      <c r="W3768" s="778"/>
      <c r="X3768" s="778"/>
      <c r="Y3768" s="778"/>
      <c r="Z3768" s="778">
        <v>20669912.879999999</v>
      </c>
      <c r="AA3768" s="778"/>
      <c r="AB3768" s="778"/>
      <c r="AC3768" s="778"/>
      <c r="AD3768" s="309">
        <f t="shared" si="273"/>
        <v>0.91257893509933774</v>
      </c>
      <c r="AE3768" s="309"/>
      <c r="AF3768" s="309"/>
      <c r="AG3768" s="309"/>
      <c r="ALL3768" s="41"/>
      <c r="ALM3768" s="41"/>
      <c r="ALN3768" s="41"/>
      <c r="ALO3768" s="41"/>
      <c r="ALP3768" s="41"/>
    </row>
    <row r="3769" spans="1:1004" ht="26.25" customHeight="1" x14ac:dyDescent="0.2">
      <c r="A3769" s="299"/>
      <c r="B3769" s="300"/>
      <c r="C3769" s="301"/>
      <c r="D3769" s="299" t="s">
        <v>2777</v>
      </c>
      <c r="E3769" s="300"/>
      <c r="F3769" s="301"/>
      <c r="G3769" s="302" t="s">
        <v>2807</v>
      </c>
      <c r="H3769" s="302"/>
      <c r="I3769" s="302"/>
      <c r="J3769" s="302"/>
      <c r="K3769" s="302"/>
      <c r="L3769" s="302"/>
      <c r="M3769" s="302"/>
      <c r="N3769" s="302"/>
      <c r="O3769" s="302"/>
      <c r="P3769" s="302"/>
      <c r="Q3769" s="302"/>
      <c r="R3769" s="303">
        <v>500000</v>
      </c>
      <c r="S3769" s="304"/>
      <c r="T3769" s="304"/>
      <c r="U3769" s="305"/>
      <c r="V3769" s="303">
        <v>1730000</v>
      </c>
      <c r="W3769" s="304"/>
      <c r="X3769" s="304"/>
      <c r="Y3769" s="305"/>
      <c r="Z3769" s="303">
        <v>1721913.54</v>
      </c>
      <c r="AA3769" s="304"/>
      <c r="AB3769" s="304"/>
      <c r="AC3769" s="305"/>
      <c r="AD3769" s="309">
        <f t="shared" si="273"/>
        <v>0.99532574566473986</v>
      </c>
      <c r="AE3769" s="309"/>
      <c r="AF3769" s="309"/>
      <c r="AG3769" s="309"/>
      <c r="ALL3769" s="41"/>
      <c r="ALM3769" s="41"/>
      <c r="ALN3769" s="41"/>
      <c r="ALO3769" s="41"/>
      <c r="ALP3769" s="41"/>
    </row>
    <row r="3770" spans="1:1004" ht="30.75" customHeight="1" x14ac:dyDescent="0.2">
      <c r="A3770" s="299"/>
      <c r="B3770" s="300"/>
      <c r="C3770" s="301"/>
      <c r="D3770" s="299" t="s">
        <v>790</v>
      </c>
      <c r="E3770" s="300"/>
      <c r="F3770" s="301"/>
      <c r="G3770" s="302" t="s">
        <v>272</v>
      </c>
      <c r="H3770" s="302"/>
      <c r="I3770" s="302"/>
      <c r="J3770" s="302"/>
      <c r="K3770" s="302"/>
      <c r="L3770" s="302"/>
      <c r="M3770" s="302"/>
      <c r="N3770" s="302"/>
      <c r="O3770" s="302"/>
      <c r="P3770" s="302"/>
      <c r="Q3770" s="302"/>
      <c r="R3770" s="303">
        <v>1500000</v>
      </c>
      <c r="S3770" s="304"/>
      <c r="T3770" s="304"/>
      <c r="U3770" s="305"/>
      <c r="V3770" s="303">
        <v>1800000</v>
      </c>
      <c r="W3770" s="304"/>
      <c r="X3770" s="304"/>
      <c r="Y3770" s="305"/>
      <c r="Z3770" s="303">
        <v>1800000</v>
      </c>
      <c r="AA3770" s="304"/>
      <c r="AB3770" s="304"/>
      <c r="AC3770" s="305"/>
      <c r="AD3770" s="309">
        <f t="shared" si="273"/>
        <v>1</v>
      </c>
      <c r="AE3770" s="309"/>
      <c r="AF3770" s="309"/>
      <c r="AG3770" s="309"/>
      <c r="ALL3770" s="41"/>
      <c r="ALM3770" s="41"/>
      <c r="ALN3770" s="41"/>
      <c r="ALO3770" s="41"/>
      <c r="ALP3770" s="41"/>
    </row>
    <row r="3771" spans="1:1004" ht="25.5" customHeight="1" x14ac:dyDescent="0.2">
      <c r="A3771" s="299"/>
      <c r="B3771" s="300"/>
      <c r="C3771" s="301"/>
      <c r="D3771" s="299" t="s">
        <v>792</v>
      </c>
      <c r="E3771" s="300"/>
      <c r="F3771" s="301"/>
      <c r="G3771" s="302" t="s">
        <v>273</v>
      </c>
      <c r="H3771" s="302"/>
      <c r="I3771" s="302"/>
      <c r="J3771" s="302"/>
      <c r="K3771" s="302"/>
      <c r="L3771" s="302"/>
      <c r="M3771" s="302"/>
      <c r="N3771" s="302"/>
      <c r="O3771" s="302"/>
      <c r="P3771" s="302"/>
      <c r="Q3771" s="302"/>
      <c r="R3771" s="303">
        <v>300000</v>
      </c>
      <c r="S3771" s="304"/>
      <c r="T3771" s="304"/>
      <c r="U3771" s="305"/>
      <c r="V3771" s="303">
        <v>300000</v>
      </c>
      <c r="W3771" s="304"/>
      <c r="X3771" s="304"/>
      <c r="Y3771" s="305"/>
      <c r="Z3771" s="303">
        <v>0</v>
      </c>
      <c r="AA3771" s="304"/>
      <c r="AB3771" s="304"/>
      <c r="AC3771" s="305"/>
      <c r="AD3771" s="309">
        <v>0</v>
      </c>
      <c r="AE3771" s="309"/>
      <c r="AF3771" s="309"/>
      <c r="AG3771" s="309"/>
      <c r="ALL3771" s="41"/>
      <c r="ALM3771" s="41"/>
      <c r="ALN3771" s="41"/>
      <c r="ALO3771" s="41"/>
      <c r="ALP3771" s="41"/>
    </row>
    <row r="3772" spans="1:1004" ht="33.75" hidden="1" customHeight="1" x14ac:dyDescent="0.2">
      <c r="A3772" s="299"/>
      <c r="B3772" s="300"/>
      <c r="C3772" s="301"/>
      <c r="D3772" s="299" t="s">
        <v>2808</v>
      </c>
      <c r="E3772" s="300"/>
      <c r="F3772" s="301"/>
      <c r="G3772" s="302" t="s">
        <v>2809</v>
      </c>
      <c r="H3772" s="302"/>
      <c r="I3772" s="302"/>
      <c r="J3772" s="302"/>
      <c r="K3772" s="302"/>
      <c r="L3772" s="302"/>
      <c r="M3772" s="302"/>
      <c r="N3772" s="302"/>
      <c r="O3772" s="302"/>
      <c r="P3772" s="302"/>
      <c r="Q3772" s="302"/>
      <c r="R3772" s="303">
        <v>0</v>
      </c>
      <c r="S3772" s="304"/>
      <c r="T3772" s="304"/>
      <c r="U3772" s="305"/>
      <c r="V3772" s="303"/>
      <c r="W3772" s="304"/>
      <c r="X3772" s="304"/>
      <c r="Y3772" s="305"/>
      <c r="Z3772" s="303"/>
      <c r="AA3772" s="304"/>
      <c r="AB3772" s="304"/>
      <c r="AC3772" s="305"/>
      <c r="AD3772" s="309">
        <v>1</v>
      </c>
      <c r="AE3772" s="309"/>
      <c r="AF3772" s="309"/>
      <c r="AG3772" s="309"/>
      <c r="ALL3772" s="41"/>
      <c r="ALM3772" s="41"/>
      <c r="ALN3772" s="41"/>
      <c r="ALO3772" s="41"/>
      <c r="ALP3772" s="41"/>
    </row>
    <row r="3773" spans="1:1004" ht="25.5" hidden="1" customHeight="1" x14ac:dyDescent="0.2">
      <c r="A3773" s="299"/>
      <c r="B3773" s="300"/>
      <c r="C3773" s="301"/>
      <c r="D3773" s="299" t="s">
        <v>2810</v>
      </c>
      <c r="E3773" s="300"/>
      <c r="F3773" s="301"/>
      <c r="G3773" s="302" t="s">
        <v>2811</v>
      </c>
      <c r="H3773" s="302"/>
      <c r="I3773" s="302"/>
      <c r="J3773" s="302"/>
      <c r="K3773" s="302"/>
      <c r="L3773" s="302"/>
      <c r="M3773" s="302"/>
      <c r="N3773" s="302"/>
      <c r="O3773" s="302"/>
      <c r="P3773" s="302"/>
      <c r="Q3773" s="302"/>
      <c r="R3773" s="303">
        <v>0</v>
      </c>
      <c r="S3773" s="304"/>
      <c r="T3773" s="304"/>
      <c r="U3773" s="305"/>
      <c r="V3773" s="303"/>
      <c r="W3773" s="304"/>
      <c r="X3773" s="304"/>
      <c r="Y3773" s="305"/>
      <c r="Z3773" s="303"/>
      <c r="AA3773" s="304"/>
      <c r="AB3773" s="304"/>
      <c r="AC3773" s="305"/>
      <c r="AD3773" s="309">
        <v>2</v>
      </c>
      <c r="AE3773" s="309"/>
      <c r="AF3773" s="309"/>
      <c r="AG3773" s="309"/>
      <c r="ALL3773" s="41"/>
      <c r="ALM3773" s="41"/>
      <c r="ALN3773" s="41"/>
      <c r="ALO3773" s="41"/>
      <c r="ALP3773" s="41"/>
    </row>
    <row r="3774" spans="1:1004" ht="25.5" customHeight="1" x14ac:dyDescent="0.2">
      <c r="A3774" s="299"/>
      <c r="B3774" s="300"/>
      <c r="C3774" s="301"/>
      <c r="D3774" s="299" t="s">
        <v>1248</v>
      </c>
      <c r="E3774" s="300"/>
      <c r="F3774" s="301"/>
      <c r="G3774" s="302" t="s">
        <v>1218</v>
      </c>
      <c r="H3774" s="302"/>
      <c r="I3774" s="302"/>
      <c r="J3774" s="302"/>
      <c r="K3774" s="302"/>
      <c r="L3774" s="302"/>
      <c r="M3774" s="302"/>
      <c r="N3774" s="302"/>
      <c r="O3774" s="302"/>
      <c r="P3774" s="302"/>
      <c r="Q3774" s="302"/>
      <c r="R3774" s="303">
        <v>52691000</v>
      </c>
      <c r="S3774" s="304"/>
      <c r="T3774" s="304"/>
      <c r="U3774" s="305"/>
      <c r="V3774" s="303">
        <v>43887903.329999998</v>
      </c>
      <c r="W3774" s="304"/>
      <c r="X3774" s="304"/>
      <c r="Y3774" s="305"/>
      <c r="Z3774" s="303">
        <v>22270043.780000001</v>
      </c>
      <c r="AA3774" s="304"/>
      <c r="AB3774" s="304"/>
      <c r="AC3774" s="305"/>
      <c r="AD3774" s="309">
        <v>3</v>
      </c>
      <c r="AE3774" s="309"/>
      <c r="AF3774" s="309"/>
      <c r="AG3774" s="309"/>
      <c r="ALL3774" s="41"/>
      <c r="ALM3774" s="41"/>
      <c r="ALN3774" s="41"/>
      <c r="ALO3774" s="41"/>
      <c r="ALP3774" s="41"/>
    </row>
    <row r="3775" spans="1:1004" ht="57" customHeight="1" x14ac:dyDescent="0.2">
      <c r="A3775" s="299"/>
      <c r="B3775" s="300"/>
      <c r="C3775" s="301"/>
      <c r="D3775" s="299" t="s">
        <v>1390</v>
      </c>
      <c r="E3775" s="300"/>
      <c r="F3775" s="301"/>
      <c r="G3775" s="302" t="s">
        <v>2812</v>
      </c>
      <c r="H3775" s="302"/>
      <c r="I3775" s="302"/>
      <c r="J3775" s="302"/>
      <c r="K3775" s="302"/>
      <c r="L3775" s="302"/>
      <c r="M3775" s="302"/>
      <c r="N3775" s="302"/>
      <c r="O3775" s="302"/>
      <c r="P3775" s="302"/>
      <c r="Q3775" s="302"/>
      <c r="R3775" s="303">
        <v>2309000</v>
      </c>
      <c r="S3775" s="304"/>
      <c r="T3775" s="304"/>
      <c r="U3775" s="305"/>
      <c r="V3775" s="303">
        <v>396506.4</v>
      </c>
      <c r="W3775" s="304"/>
      <c r="X3775" s="304"/>
      <c r="Y3775" s="305"/>
      <c r="Z3775" s="303">
        <v>396506.4</v>
      </c>
      <c r="AA3775" s="304"/>
      <c r="AB3775" s="304"/>
      <c r="AC3775" s="305"/>
      <c r="AD3775" s="309">
        <v>4</v>
      </c>
      <c r="AE3775" s="309"/>
      <c r="AF3775" s="309"/>
      <c r="AG3775" s="309"/>
      <c r="ALL3775" s="41"/>
      <c r="ALM3775" s="41"/>
      <c r="ALN3775" s="41"/>
      <c r="ALO3775" s="41"/>
      <c r="ALP3775" s="41"/>
    </row>
    <row r="3776" spans="1:1004" ht="35.25" customHeight="1" x14ac:dyDescent="0.2">
      <c r="A3776" s="299"/>
      <c r="B3776" s="300"/>
      <c r="C3776" s="301"/>
      <c r="D3776" s="299" t="s">
        <v>1968</v>
      </c>
      <c r="E3776" s="300"/>
      <c r="F3776" s="301"/>
      <c r="G3776" s="302" t="s">
        <v>1967</v>
      </c>
      <c r="H3776" s="302"/>
      <c r="I3776" s="302"/>
      <c r="J3776" s="302"/>
      <c r="K3776" s="302"/>
      <c r="L3776" s="302"/>
      <c r="M3776" s="302"/>
      <c r="N3776" s="302"/>
      <c r="O3776" s="302"/>
      <c r="P3776" s="302"/>
      <c r="Q3776" s="302"/>
      <c r="R3776" s="303">
        <v>0</v>
      </c>
      <c r="S3776" s="304"/>
      <c r="T3776" s="304"/>
      <c r="U3776" s="305"/>
      <c r="V3776" s="303">
        <v>10230132.48</v>
      </c>
      <c r="W3776" s="304"/>
      <c r="X3776" s="304"/>
      <c r="Y3776" s="305"/>
      <c r="Z3776" s="303">
        <v>10230132.48</v>
      </c>
      <c r="AA3776" s="304"/>
      <c r="AB3776" s="304"/>
      <c r="AC3776" s="305"/>
      <c r="AD3776" s="309">
        <v>5</v>
      </c>
      <c r="AE3776" s="309"/>
      <c r="AF3776" s="309"/>
      <c r="AG3776" s="309"/>
      <c r="ALL3776" s="41"/>
      <c r="ALM3776" s="41"/>
      <c r="ALN3776" s="41"/>
      <c r="ALO3776" s="41"/>
      <c r="ALP3776" s="41"/>
    </row>
    <row r="3777" spans="1:1004" ht="22.5" customHeight="1" x14ac:dyDescent="0.2">
      <c r="A3777" s="758" t="s">
        <v>274</v>
      </c>
      <c r="B3777" s="759"/>
      <c r="C3777" s="760"/>
      <c r="D3777" s="758"/>
      <c r="E3777" s="759"/>
      <c r="F3777" s="760"/>
      <c r="G3777" s="761" t="s">
        <v>2813</v>
      </c>
      <c r="H3777" s="761"/>
      <c r="I3777" s="761"/>
      <c r="J3777" s="761"/>
      <c r="K3777" s="761"/>
      <c r="L3777" s="761"/>
      <c r="M3777" s="761"/>
      <c r="N3777" s="761"/>
      <c r="O3777" s="761"/>
      <c r="P3777" s="761"/>
      <c r="Q3777" s="761"/>
      <c r="R3777" s="762">
        <f>SUM(R3778:U3789)</f>
        <v>508797200</v>
      </c>
      <c r="S3777" s="763"/>
      <c r="T3777" s="763"/>
      <c r="U3777" s="764"/>
      <c r="V3777" s="762">
        <f>SUM(V3778:Y3789)</f>
        <v>374267546.80000001</v>
      </c>
      <c r="W3777" s="763"/>
      <c r="X3777" s="763"/>
      <c r="Y3777" s="764"/>
      <c r="Z3777" s="762">
        <f>SUM(Z3778:AC3789)</f>
        <v>338596526.25</v>
      </c>
      <c r="AA3777" s="763"/>
      <c r="AB3777" s="763"/>
      <c r="AC3777" s="764"/>
      <c r="AD3777" s="765">
        <f t="shared" si="273"/>
        <v>0.90469112041642819</v>
      </c>
      <c r="AE3777" s="766"/>
      <c r="AF3777" s="766"/>
      <c r="AG3777" s="767"/>
      <c r="ALL3777" s="41"/>
      <c r="ALM3777" s="41"/>
      <c r="ALN3777" s="41"/>
      <c r="ALO3777" s="41"/>
      <c r="ALP3777" s="41"/>
    </row>
    <row r="3778" spans="1:1004" ht="21" customHeight="1" x14ac:dyDescent="0.2">
      <c r="A3778" s="299"/>
      <c r="B3778" s="300"/>
      <c r="C3778" s="301"/>
      <c r="D3778" s="299" t="s">
        <v>2731</v>
      </c>
      <c r="E3778" s="300"/>
      <c r="F3778" s="301"/>
      <c r="G3778" s="302" t="s">
        <v>542</v>
      </c>
      <c r="H3778" s="302"/>
      <c r="I3778" s="302"/>
      <c r="J3778" s="302"/>
      <c r="K3778" s="302"/>
      <c r="L3778" s="302"/>
      <c r="M3778" s="302"/>
      <c r="N3778" s="302"/>
      <c r="O3778" s="302"/>
      <c r="P3778" s="302"/>
      <c r="Q3778" s="302"/>
      <c r="R3778" s="303">
        <v>263314900</v>
      </c>
      <c r="S3778" s="304"/>
      <c r="T3778" s="304"/>
      <c r="U3778" s="305"/>
      <c r="V3778" s="303">
        <v>269235996.24000001</v>
      </c>
      <c r="W3778" s="304"/>
      <c r="X3778" s="304"/>
      <c r="Y3778" s="305"/>
      <c r="Z3778" s="303">
        <v>250274929.88</v>
      </c>
      <c r="AA3778" s="304"/>
      <c r="AB3778" s="304"/>
      <c r="AC3778" s="305"/>
      <c r="AD3778" s="306">
        <f t="shared" si="273"/>
        <v>0.9295745493737847</v>
      </c>
      <c r="AE3778" s="307"/>
      <c r="AF3778" s="307"/>
      <c r="AG3778" s="308"/>
      <c r="ALL3778" s="41"/>
      <c r="ALM3778" s="41"/>
      <c r="ALN3778" s="41"/>
      <c r="ALO3778" s="41"/>
      <c r="ALP3778" s="41"/>
    </row>
    <row r="3779" spans="1:1004" ht="20.25" customHeight="1" x14ac:dyDescent="0.2">
      <c r="A3779" s="299"/>
      <c r="B3779" s="300"/>
      <c r="C3779" s="301"/>
      <c r="D3779" s="299" t="s">
        <v>2754</v>
      </c>
      <c r="E3779" s="300"/>
      <c r="F3779" s="301"/>
      <c r="G3779" s="302" t="s">
        <v>2814</v>
      </c>
      <c r="H3779" s="302"/>
      <c r="I3779" s="302"/>
      <c r="J3779" s="302"/>
      <c r="K3779" s="302"/>
      <c r="L3779" s="302"/>
      <c r="M3779" s="302"/>
      <c r="N3779" s="302"/>
      <c r="O3779" s="302"/>
      <c r="P3779" s="302"/>
      <c r="Q3779" s="302"/>
      <c r="R3779" s="303">
        <v>79652500</v>
      </c>
      <c r="S3779" s="304"/>
      <c r="T3779" s="304"/>
      <c r="U3779" s="305"/>
      <c r="V3779" s="303">
        <v>85960877</v>
      </c>
      <c r="W3779" s="304"/>
      <c r="X3779" s="304"/>
      <c r="Y3779" s="305"/>
      <c r="Z3779" s="303">
        <v>76426761.719999999</v>
      </c>
      <c r="AA3779" s="304"/>
      <c r="AB3779" s="304"/>
      <c r="AC3779" s="305"/>
      <c r="AD3779" s="306">
        <f t="shared" si="273"/>
        <v>0.88908773836730404</v>
      </c>
      <c r="AE3779" s="307"/>
      <c r="AF3779" s="307"/>
      <c r="AG3779" s="308"/>
      <c r="ALL3779" s="41"/>
      <c r="ALM3779" s="41"/>
      <c r="ALN3779" s="41"/>
      <c r="ALO3779" s="41"/>
      <c r="ALP3779" s="41"/>
    </row>
    <row r="3780" spans="1:1004" ht="25.5" customHeight="1" x14ac:dyDescent="0.2">
      <c r="A3780" s="299"/>
      <c r="B3780" s="300"/>
      <c r="C3780" s="301"/>
      <c r="D3780" s="299" t="s">
        <v>2767</v>
      </c>
      <c r="E3780" s="300"/>
      <c r="F3780" s="301"/>
      <c r="G3780" s="302" t="s">
        <v>281</v>
      </c>
      <c r="H3780" s="302"/>
      <c r="I3780" s="302"/>
      <c r="J3780" s="302"/>
      <c r="K3780" s="302"/>
      <c r="L3780" s="302"/>
      <c r="M3780" s="302"/>
      <c r="N3780" s="302"/>
      <c r="O3780" s="302"/>
      <c r="P3780" s="302"/>
      <c r="Q3780" s="302"/>
      <c r="R3780" s="303">
        <v>18000000</v>
      </c>
      <c r="S3780" s="304"/>
      <c r="T3780" s="304"/>
      <c r="U3780" s="305"/>
      <c r="V3780" s="303">
        <v>5000000</v>
      </c>
      <c r="W3780" s="304"/>
      <c r="X3780" s="304"/>
      <c r="Y3780" s="305"/>
      <c r="Z3780" s="303">
        <v>282564.69</v>
      </c>
      <c r="AA3780" s="304"/>
      <c r="AB3780" s="304"/>
      <c r="AC3780" s="305"/>
      <c r="AD3780" s="306">
        <v>0</v>
      </c>
      <c r="AE3780" s="307"/>
      <c r="AF3780" s="307"/>
      <c r="AG3780" s="308"/>
      <c r="ALL3780" s="41"/>
      <c r="ALM3780" s="41"/>
      <c r="ALN3780" s="41"/>
      <c r="ALO3780" s="41"/>
      <c r="ALP3780" s="41"/>
    </row>
    <row r="3781" spans="1:1004" ht="24" customHeight="1" x14ac:dyDescent="0.2">
      <c r="A3781" s="299"/>
      <c r="B3781" s="300"/>
      <c r="C3781" s="301"/>
      <c r="D3781" s="299" t="s">
        <v>2759</v>
      </c>
      <c r="E3781" s="300"/>
      <c r="F3781" s="301"/>
      <c r="G3781" s="302" t="s">
        <v>2815</v>
      </c>
      <c r="H3781" s="302"/>
      <c r="I3781" s="302"/>
      <c r="J3781" s="302"/>
      <c r="K3781" s="302"/>
      <c r="L3781" s="302"/>
      <c r="M3781" s="302"/>
      <c r="N3781" s="302"/>
      <c r="O3781" s="302"/>
      <c r="P3781" s="302"/>
      <c r="Q3781" s="302"/>
      <c r="R3781" s="303">
        <v>2818300</v>
      </c>
      <c r="S3781" s="304"/>
      <c r="T3781" s="304"/>
      <c r="U3781" s="305"/>
      <c r="V3781" s="303">
        <v>2818300</v>
      </c>
      <c r="W3781" s="304"/>
      <c r="X3781" s="304"/>
      <c r="Y3781" s="305"/>
      <c r="Z3781" s="303">
        <v>2595457.54</v>
      </c>
      <c r="AA3781" s="304"/>
      <c r="AB3781" s="304"/>
      <c r="AC3781" s="305"/>
      <c r="AD3781" s="306">
        <f t="shared" si="273"/>
        <v>0.92093018486321543</v>
      </c>
      <c r="AE3781" s="307"/>
      <c r="AF3781" s="307"/>
      <c r="AG3781" s="308"/>
      <c r="ALL3781" s="41"/>
      <c r="ALM3781" s="41"/>
      <c r="ALN3781" s="41"/>
      <c r="ALO3781" s="41"/>
      <c r="ALP3781" s="41"/>
    </row>
    <row r="3782" spans="1:1004" ht="33" customHeight="1" x14ac:dyDescent="0.2">
      <c r="A3782" s="299"/>
      <c r="B3782" s="300"/>
      <c r="C3782" s="301"/>
      <c r="D3782" s="299" t="s">
        <v>2816</v>
      </c>
      <c r="E3782" s="300"/>
      <c r="F3782" s="301"/>
      <c r="G3782" s="302" t="s">
        <v>285</v>
      </c>
      <c r="H3782" s="302"/>
      <c r="I3782" s="302"/>
      <c r="J3782" s="302"/>
      <c r="K3782" s="302"/>
      <c r="L3782" s="302"/>
      <c r="M3782" s="302"/>
      <c r="N3782" s="302"/>
      <c r="O3782" s="302"/>
      <c r="P3782" s="302"/>
      <c r="Q3782" s="302"/>
      <c r="R3782" s="303">
        <v>800000</v>
      </c>
      <c r="S3782" s="304"/>
      <c r="T3782" s="304"/>
      <c r="U3782" s="305"/>
      <c r="V3782" s="303">
        <v>800000</v>
      </c>
      <c r="W3782" s="304"/>
      <c r="X3782" s="304"/>
      <c r="Y3782" s="305"/>
      <c r="Z3782" s="303">
        <v>800000</v>
      </c>
      <c r="AA3782" s="304"/>
      <c r="AB3782" s="304"/>
      <c r="AC3782" s="305"/>
      <c r="AD3782" s="306">
        <f t="shared" si="273"/>
        <v>1</v>
      </c>
      <c r="AE3782" s="307"/>
      <c r="AF3782" s="307"/>
      <c r="AG3782" s="308"/>
      <c r="ALL3782" s="41"/>
      <c r="ALM3782" s="41"/>
      <c r="ALN3782" s="41"/>
      <c r="ALO3782" s="41"/>
      <c r="ALP3782" s="41"/>
    </row>
    <row r="3783" spans="1:1004" ht="14.25" x14ac:dyDescent="0.2">
      <c r="A3783" s="299"/>
      <c r="B3783" s="300"/>
      <c r="C3783" s="301"/>
      <c r="D3783" s="299" t="s">
        <v>2817</v>
      </c>
      <c r="E3783" s="300"/>
      <c r="F3783" s="301"/>
      <c r="G3783" s="302" t="s">
        <v>562</v>
      </c>
      <c r="H3783" s="302"/>
      <c r="I3783" s="302"/>
      <c r="J3783" s="302"/>
      <c r="K3783" s="302"/>
      <c r="L3783" s="302"/>
      <c r="M3783" s="302"/>
      <c r="N3783" s="302"/>
      <c r="O3783" s="302"/>
      <c r="P3783" s="302"/>
      <c r="Q3783" s="302"/>
      <c r="R3783" s="303">
        <v>22312750</v>
      </c>
      <c r="S3783" s="304"/>
      <c r="T3783" s="304"/>
      <c r="U3783" s="305"/>
      <c r="V3783" s="303">
        <v>226601.26</v>
      </c>
      <c r="W3783" s="304"/>
      <c r="X3783" s="304"/>
      <c r="Y3783" s="305"/>
      <c r="Z3783" s="303">
        <v>0</v>
      </c>
      <c r="AA3783" s="304"/>
      <c r="AB3783" s="304"/>
      <c r="AC3783" s="305"/>
      <c r="AD3783" s="306">
        <f t="shared" si="273"/>
        <v>0</v>
      </c>
      <c r="AE3783" s="307"/>
      <c r="AF3783" s="307"/>
      <c r="AG3783" s="308"/>
      <c r="ALL3783" s="41"/>
      <c r="ALM3783" s="41"/>
      <c r="ALN3783" s="41"/>
      <c r="ALO3783" s="41"/>
      <c r="ALP3783" s="41"/>
    </row>
    <row r="3784" spans="1:1004" ht="14.25" x14ac:dyDescent="0.2">
      <c r="A3784" s="299"/>
      <c r="B3784" s="300"/>
      <c r="C3784" s="301"/>
      <c r="D3784" s="299" t="s">
        <v>2818</v>
      </c>
      <c r="E3784" s="300"/>
      <c r="F3784" s="301"/>
      <c r="G3784" s="302" t="s">
        <v>567</v>
      </c>
      <c r="H3784" s="302"/>
      <c r="I3784" s="302"/>
      <c r="J3784" s="302"/>
      <c r="K3784" s="302"/>
      <c r="L3784" s="302"/>
      <c r="M3784" s="302"/>
      <c r="N3784" s="302"/>
      <c r="O3784" s="302"/>
      <c r="P3784" s="302"/>
      <c r="Q3784" s="302"/>
      <c r="R3784" s="303">
        <v>456750</v>
      </c>
      <c r="S3784" s="304"/>
      <c r="T3784" s="304"/>
      <c r="U3784" s="305"/>
      <c r="V3784" s="303">
        <v>456750</v>
      </c>
      <c r="W3784" s="304"/>
      <c r="X3784" s="304"/>
      <c r="Y3784" s="305"/>
      <c r="Z3784" s="303">
        <v>0</v>
      </c>
      <c r="AA3784" s="304"/>
      <c r="AB3784" s="304"/>
      <c r="AC3784" s="305"/>
      <c r="AD3784" s="306">
        <f t="shared" si="273"/>
        <v>0</v>
      </c>
      <c r="AE3784" s="307"/>
      <c r="AF3784" s="307"/>
      <c r="AG3784" s="308"/>
      <c r="ALL3784" s="41"/>
      <c r="ALM3784" s="41"/>
      <c r="ALN3784" s="41"/>
      <c r="ALO3784" s="41"/>
      <c r="ALP3784" s="41"/>
    </row>
    <row r="3785" spans="1:1004" ht="37.5" customHeight="1" x14ac:dyDescent="0.2">
      <c r="A3785" s="299"/>
      <c r="B3785" s="300"/>
      <c r="C3785" s="301"/>
      <c r="D3785" s="299" t="s">
        <v>2604</v>
      </c>
      <c r="E3785" s="300"/>
      <c r="F3785" s="301"/>
      <c r="G3785" s="302" t="s">
        <v>290</v>
      </c>
      <c r="H3785" s="302"/>
      <c r="I3785" s="302"/>
      <c r="J3785" s="302"/>
      <c r="K3785" s="302"/>
      <c r="L3785" s="302"/>
      <c r="M3785" s="302"/>
      <c r="N3785" s="302"/>
      <c r="O3785" s="302"/>
      <c r="P3785" s="302"/>
      <c r="Q3785" s="302"/>
      <c r="R3785" s="303">
        <v>2700000</v>
      </c>
      <c r="S3785" s="304"/>
      <c r="T3785" s="304"/>
      <c r="U3785" s="305"/>
      <c r="V3785" s="303">
        <v>2700000</v>
      </c>
      <c r="W3785" s="304"/>
      <c r="X3785" s="304"/>
      <c r="Y3785" s="305"/>
      <c r="Z3785" s="303">
        <v>2499101.39</v>
      </c>
      <c r="AA3785" s="304"/>
      <c r="AB3785" s="304"/>
      <c r="AC3785" s="305"/>
      <c r="AD3785" s="306">
        <f t="shared" si="273"/>
        <v>0.92559310740740741</v>
      </c>
      <c r="AE3785" s="307"/>
      <c r="AF3785" s="307"/>
      <c r="AG3785" s="308"/>
      <c r="ALL3785" s="41"/>
      <c r="ALM3785" s="41"/>
      <c r="ALN3785" s="41"/>
      <c r="ALO3785" s="41"/>
      <c r="ALP3785" s="41"/>
    </row>
    <row r="3786" spans="1:1004" ht="30" customHeight="1" x14ac:dyDescent="0.2">
      <c r="A3786" s="299"/>
      <c r="B3786" s="300"/>
      <c r="C3786" s="301"/>
      <c r="D3786" s="299" t="s">
        <v>2819</v>
      </c>
      <c r="E3786" s="300"/>
      <c r="F3786" s="301"/>
      <c r="G3786" s="302" t="s">
        <v>1243</v>
      </c>
      <c r="H3786" s="302"/>
      <c r="I3786" s="302"/>
      <c r="J3786" s="302"/>
      <c r="K3786" s="302"/>
      <c r="L3786" s="302"/>
      <c r="M3786" s="302"/>
      <c r="N3786" s="302"/>
      <c r="O3786" s="302"/>
      <c r="P3786" s="302"/>
      <c r="Q3786" s="302"/>
      <c r="R3786" s="303">
        <v>2500000</v>
      </c>
      <c r="S3786" s="304"/>
      <c r="T3786" s="304"/>
      <c r="U3786" s="305"/>
      <c r="V3786" s="303">
        <v>0</v>
      </c>
      <c r="W3786" s="304"/>
      <c r="X3786" s="304"/>
      <c r="Y3786" s="305"/>
      <c r="Z3786" s="303">
        <v>0</v>
      </c>
      <c r="AA3786" s="304"/>
      <c r="AB3786" s="304"/>
      <c r="AC3786" s="305"/>
      <c r="AD3786" s="306">
        <v>0</v>
      </c>
      <c r="AE3786" s="307"/>
      <c r="AF3786" s="307"/>
      <c r="AG3786" s="308"/>
      <c r="ALL3786" s="41"/>
      <c r="ALM3786" s="41"/>
      <c r="ALN3786" s="41"/>
      <c r="ALO3786" s="41"/>
      <c r="ALP3786" s="41"/>
    </row>
    <row r="3787" spans="1:1004" ht="46.5" customHeight="1" x14ac:dyDescent="0.2">
      <c r="A3787" s="299"/>
      <c r="B3787" s="300"/>
      <c r="C3787" s="301"/>
      <c r="D3787" s="299" t="s">
        <v>1247</v>
      </c>
      <c r="E3787" s="300"/>
      <c r="F3787" s="301"/>
      <c r="G3787" s="302" t="s">
        <v>3466</v>
      </c>
      <c r="H3787" s="302"/>
      <c r="I3787" s="302"/>
      <c r="J3787" s="302"/>
      <c r="K3787" s="302"/>
      <c r="L3787" s="302"/>
      <c r="M3787" s="302"/>
      <c r="N3787" s="302"/>
      <c r="O3787" s="302"/>
      <c r="P3787" s="302"/>
      <c r="Q3787" s="302"/>
      <c r="R3787" s="303">
        <v>113190000</v>
      </c>
      <c r="S3787" s="304"/>
      <c r="T3787" s="304"/>
      <c r="U3787" s="305"/>
      <c r="V3787" s="303">
        <v>2497200</v>
      </c>
      <c r="W3787" s="304"/>
      <c r="X3787" s="304"/>
      <c r="Y3787" s="305"/>
      <c r="Z3787" s="303">
        <v>2483439.52</v>
      </c>
      <c r="AA3787" s="304"/>
      <c r="AB3787" s="304"/>
      <c r="AC3787" s="305"/>
      <c r="AD3787" s="306">
        <f t="shared" si="273"/>
        <v>0.99448963639275989</v>
      </c>
      <c r="AE3787" s="307"/>
      <c r="AF3787" s="307"/>
      <c r="AG3787" s="308"/>
      <c r="ALL3787" s="41"/>
      <c r="ALM3787" s="41"/>
      <c r="ALN3787" s="41"/>
      <c r="ALO3787" s="41"/>
      <c r="ALP3787" s="41"/>
    </row>
    <row r="3788" spans="1:1004" ht="37.5" customHeight="1" x14ac:dyDescent="0.2">
      <c r="A3788" s="299"/>
      <c r="B3788" s="300"/>
      <c r="C3788" s="301"/>
      <c r="D3788" s="299" t="s">
        <v>793</v>
      </c>
      <c r="E3788" s="300"/>
      <c r="F3788" s="301"/>
      <c r="G3788" s="302" t="s">
        <v>3467</v>
      </c>
      <c r="H3788" s="302"/>
      <c r="I3788" s="302"/>
      <c r="J3788" s="302"/>
      <c r="K3788" s="302"/>
      <c r="L3788" s="302"/>
      <c r="M3788" s="302"/>
      <c r="N3788" s="302"/>
      <c r="O3788" s="302"/>
      <c r="P3788" s="302"/>
      <c r="Q3788" s="302"/>
      <c r="R3788" s="303">
        <v>3052000</v>
      </c>
      <c r="S3788" s="304"/>
      <c r="T3788" s="304"/>
      <c r="U3788" s="305"/>
      <c r="V3788" s="303">
        <v>1425095</v>
      </c>
      <c r="W3788" s="304"/>
      <c r="X3788" s="304"/>
      <c r="Y3788" s="305"/>
      <c r="Z3788" s="303">
        <v>87544.21</v>
      </c>
      <c r="AA3788" s="304"/>
      <c r="AB3788" s="304"/>
      <c r="AC3788" s="305"/>
      <c r="AD3788" s="306">
        <f t="shared" si="273"/>
        <v>6.143043797080195E-2</v>
      </c>
      <c r="AE3788" s="307"/>
      <c r="AF3788" s="307"/>
      <c r="AG3788" s="308"/>
      <c r="ALL3788" s="41"/>
      <c r="ALM3788" s="41"/>
      <c r="ALN3788" s="41"/>
      <c r="ALO3788" s="41"/>
      <c r="ALP3788" s="41"/>
    </row>
    <row r="3789" spans="1:1004" ht="37.5" customHeight="1" x14ac:dyDescent="0.2">
      <c r="A3789" s="299"/>
      <c r="B3789" s="300"/>
      <c r="C3789" s="301"/>
      <c r="D3789" s="299" t="s">
        <v>991</v>
      </c>
      <c r="E3789" s="300"/>
      <c r="F3789" s="301"/>
      <c r="G3789" s="302" t="s">
        <v>3468</v>
      </c>
      <c r="H3789" s="302"/>
      <c r="I3789" s="302"/>
      <c r="J3789" s="302"/>
      <c r="K3789" s="302"/>
      <c r="L3789" s="302"/>
      <c r="M3789" s="302"/>
      <c r="N3789" s="302"/>
      <c r="O3789" s="302"/>
      <c r="P3789" s="302"/>
      <c r="Q3789" s="302"/>
      <c r="R3789" s="303">
        <v>0</v>
      </c>
      <c r="S3789" s="304"/>
      <c r="T3789" s="304"/>
      <c r="U3789" s="305"/>
      <c r="V3789" s="303">
        <v>3146727.3</v>
      </c>
      <c r="W3789" s="304"/>
      <c r="X3789" s="304"/>
      <c r="Y3789" s="305"/>
      <c r="Z3789" s="303">
        <v>3146727.3</v>
      </c>
      <c r="AA3789" s="304"/>
      <c r="AB3789" s="304"/>
      <c r="AC3789" s="305"/>
      <c r="AD3789" s="306">
        <f t="shared" ref="AD3789" si="276">Z3789/V3789</f>
        <v>1</v>
      </c>
      <c r="AE3789" s="307"/>
      <c r="AF3789" s="307"/>
      <c r="AG3789" s="308"/>
      <c r="ALL3789" s="41"/>
      <c r="ALM3789" s="41"/>
      <c r="ALN3789" s="41"/>
      <c r="ALO3789" s="41"/>
      <c r="ALP3789" s="41"/>
    </row>
    <row r="3790" spans="1:1004" ht="17.25" customHeight="1" x14ac:dyDescent="0.2">
      <c r="A3790" s="758" t="s">
        <v>881</v>
      </c>
      <c r="B3790" s="759"/>
      <c r="C3790" s="760"/>
      <c r="D3790" s="758"/>
      <c r="E3790" s="759"/>
      <c r="F3790" s="760"/>
      <c r="G3790" s="761" t="s">
        <v>2820</v>
      </c>
      <c r="H3790" s="761"/>
      <c r="I3790" s="761"/>
      <c r="J3790" s="761"/>
      <c r="K3790" s="761"/>
      <c r="L3790" s="761"/>
      <c r="M3790" s="761"/>
      <c r="N3790" s="761"/>
      <c r="O3790" s="761"/>
      <c r="P3790" s="761"/>
      <c r="Q3790" s="761"/>
      <c r="R3790" s="762">
        <f>R3791</f>
        <v>7500000</v>
      </c>
      <c r="S3790" s="763"/>
      <c r="T3790" s="763"/>
      <c r="U3790" s="764"/>
      <c r="V3790" s="762">
        <f>V3791</f>
        <v>12850000</v>
      </c>
      <c r="W3790" s="763"/>
      <c r="X3790" s="763"/>
      <c r="Y3790" s="764"/>
      <c r="Z3790" s="762">
        <f>Z3791</f>
        <v>10886974.92</v>
      </c>
      <c r="AA3790" s="763"/>
      <c r="AB3790" s="763"/>
      <c r="AC3790" s="764"/>
      <c r="AD3790" s="765">
        <f t="shared" si="273"/>
        <v>0.84723540233463035</v>
      </c>
      <c r="AE3790" s="766"/>
      <c r="AF3790" s="766"/>
      <c r="AG3790" s="767"/>
      <c r="ALL3790" s="41"/>
      <c r="ALM3790" s="41"/>
      <c r="ALN3790" s="41"/>
      <c r="ALO3790" s="41"/>
      <c r="ALP3790" s="41"/>
    </row>
    <row r="3791" spans="1:1004" ht="18.75" customHeight="1" x14ac:dyDescent="0.2">
      <c r="A3791" s="299"/>
      <c r="B3791" s="300"/>
      <c r="C3791" s="301"/>
      <c r="D3791" s="299" t="s">
        <v>2731</v>
      </c>
      <c r="E3791" s="300"/>
      <c r="F3791" s="301"/>
      <c r="G3791" s="302" t="s">
        <v>2821</v>
      </c>
      <c r="H3791" s="302"/>
      <c r="I3791" s="302"/>
      <c r="J3791" s="302"/>
      <c r="K3791" s="302"/>
      <c r="L3791" s="302"/>
      <c r="M3791" s="302"/>
      <c r="N3791" s="302"/>
      <c r="O3791" s="302"/>
      <c r="P3791" s="302"/>
      <c r="Q3791" s="302"/>
      <c r="R3791" s="303">
        <v>7500000</v>
      </c>
      <c r="S3791" s="304"/>
      <c r="T3791" s="304"/>
      <c r="U3791" s="305"/>
      <c r="V3791" s="303">
        <v>12850000</v>
      </c>
      <c r="W3791" s="304"/>
      <c r="X3791" s="304"/>
      <c r="Y3791" s="305"/>
      <c r="Z3791" s="303">
        <v>10886974.92</v>
      </c>
      <c r="AA3791" s="304"/>
      <c r="AB3791" s="304"/>
      <c r="AC3791" s="305"/>
      <c r="AD3791" s="306">
        <f t="shared" si="273"/>
        <v>0.84723540233463035</v>
      </c>
      <c r="AE3791" s="307"/>
      <c r="AF3791" s="307"/>
      <c r="AG3791" s="308"/>
      <c r="ALL3791" s="41"/>
      <c r="ALM3791" s="41"/>
      <c r="ALN3791" s="41"/>
      <c r="ALO3791" s="41"/>
      <c r="ALP3791" s="41"/>
    </row>
    <row r="3792" spans="1:1004" ht="29.25" customHeight="1" x14ac:dyDescent="0.2">
      <c r="A3792" s="758" t="s">
        <v>881</v>
      </c>
      <c r="B3792" s="759"/>
      <c r="C3792" s="760"/>
      <c r="D3792" s="758"/>
      <c r="E3792" s="759"/>
      <c r="F3792" s="760"/>
      <c r="G3792" s="761" t="s">
        <v>307</v>
      </c>
      <c r="H3792" s="761"/>
      <c r="I3792" s="761"/>
      <c r="J3792" s="761"/>
      <c r="K3792" s="761"/>
      <c r="L3792" s="761"/>
      <c r="M3792" s="761"/>
      <c r="N3792" s="761"/>
      <c r="O3792" s="761"/>
      <c r="P3792" s="761"/>
      <c r="Q3792" s="761"/>
      <c r="R3792" s="762">
        <f>R3793+R3794+R3795+R3796</f>
        <v>41039800</v>
      </c>
      <c r="S3792" s="763"/>
      <c r="T3792" s="763"/>
      <c r="U3792" s="764"/>
      <c r="V3792" s="762">
        <f>V3793+V3794+V3795+V3796</f>
        <v>45934160</v>
      </c>
      <c r="W3792" s="763"/>
      <c r="X3792" s="763"/>
      <c r="Y3792" s="764"/>
      <c r="Z3792" s="762">
        <f>Z3793+Z3794+Z3795+Z3796</f>
        <v>44225354.920000002</v>
      </c>
      <c r="AA3792" s="763"/>
      <c r="AB3792" s="763"/>
      <c r="AC3792" s="764"/>
      <c r="AD3792" s="765">
        <f t="shared" si="273"/>
        <v>0.96279881726366612</v>
      </c>
      <c r="AE3792" s="766"/>
      <c r="AF3792" s="766"/>
      <c r="AG3792" s="767"/>
      <c r="ALL3792" s="41"/>
      <c r="ALM3792" s="41"/>
      <c r="ALN3792" s="41"/>
      <c r="ALO3792" s="41"/>
      <c r="ALP3792" s="41"/>
    </row>
    <row r="3793" spans="1:1004" ht="14.25" x14ac:dyDescent="0.2">
      <c r="A3793" s="299"/>
      <c r="B3793" s="300"/>
      <c r="C3793" s="301"/>
      <c r="D3793" s="299" t="s">
        <v>2731</v>
      </c>
      <c r="E3793" s="300"/>
      <c r="F3793" s="301"/>
      <c r="G3793" s="302" t="s">
        <v>2822</v>
      </c>
      <c r="H3793" s="302"/>
      <c r="I3793" s="302"/>
      <c r="J3793" s="302"/>
      <c r="K3793" s="302"/>
      <c r="L3793" s="302"/>
      <c r="M3793" s="302"/>
      <c r="N3793" s="302"/>
      <c r="O3793" s="302"/>
      <c r="P3793" s="302"/>
      <c r="Q3793" s="302"/>
      <c r="R3793" s="303">
        <v>13327200</v>
      </c>
      <c r="S3793" s="304"/>
      <c r="T3793" s="304"/>
      <c r="U3793" s="305"/>
      <c r="V3793" s="303">
        <v>14249700</v>
      </c>
      <c r="W3793" s="304"/>
      <c r="X3793" s="304"/>
      <c r="Y3793" s="305"/>
      <c r="Z3793" s="303">
        <v>13575938.73</v>
      </c>
      <c r="AA3793" s="304"/>
      <c r="AB3793" s="304"/>
      <c r="AC3793" s="305"/>
      <c r="AD3793" s="306">
        <f t="shared" si="273"/>
        <v>0.95271751194762</v>
      </c>
      <c r="AE3793" s="307"/>
      <c r="AF3793" s="307"/>
      <c r="AG3793" s="308"/>
      <c r="ALL3793" s="41"/>
      <c r="ALM3793" s="41"/>
      <c r="ALN3793" s="41"/>
      <c r="ALO3793" s="41"/>
      <c r="ALP3793" s="41"/>
    </row>
    <row r="3794" spans="1:1004" ht="18" customHeight="1" x14ac:dyDescent="0.2">
      <c r="A3794" s="299"/>
      <c r="B3794" s="300"/>
      <c r="C3794" s="301"/>
      <c r="D3794" s="299" t="s">
        <v>2754</v>
      </c>
      <c r="E3794" s="300"/>
      <c r="F3794" s="301"/>
      <c r="G3794" s="302" t="s">
        <v>2823</v>
      </c>
      <c r="H3794" s="302"/>
      <c r="I3794" s="302"/>
      <c r="J3794" s="302"/>
      <c r="K3794" s="302"/>
      <c r="L3794" s="302"/>
      <c r="M3794" s="302"/>
      <c r="N3794" s="302"/>
      <c r="O3794" s="302"/>
      <c r="P3794" s="302"/>
      <c r="Q3794" s="302"/>
      <c r="R3794" s="303">
        <v>27712600</v>
      </c>
      <c r="S3794" s="304"/>
      <c r="T3794" s="304"/>
      <c r="U3794" s="305"/>
      <c r="V3794" s="303">
        <v>31684460</v>
      </c>
      <c r="W3794" s="304"/>
      <c r="X3794" s="304"/>
      <c r="Y3794" s="305"/>
      <c r="Z3794" s="303">
        <v>30649416.190000001</v>
      </c>
      <c r="AA3794" s="304"/>
      <c r="AB3794" s="304"/>
      <c r="AC3794" s="305"/>
      <c r="AD3794" s="306">
        <f t="shared" si="273"/>
        <v>0.96733276154935266</v>
      </c>
      <c r="AE3794" s="307"/>
      <c r="AF3794" s="307"/>
      <c r="AG3794" s="308"/>
      <c r="ALL3794" s="41"/>
      <c r="ALM3794" s="41"/>
      <c r="ALN3794" s="41"/>
      <c r="ALO3794" s="41"/>
      <c r="ALP3794" s="41"/>
    </row>
    <row r="3795" spans="1:1004" ht="18" hidden="1" customHeight="1" x14ac:dyDescent="0.2">
      <c r="A3795" s="299"/>
      <c r="B3795" s="300"/>
      <c r="C3795" s="301"/>
      <c r="D3795" s="299" t="s">
        <v>2733</v>
      </c>
      <c r="E3795" s="300"/>
      <c r="F3795" s="301"/>
      <c r="G3795" s="302" t="s">
        <v>2824</v>
      </c>
      <c r="H3795" s="302"/>
      <c r="I3795" s="302"/>
      <c r="J3795" s="302"/>
      <c r="K3795" s="302"/>
      <c r="L3795" s="302"/>
      <c r="M3795" s="302"/>
      <c r="N3795" s="302"/>
      <c r="O3795" s="302"/>
      <c r="P3795" s="302"/>
      <c r="Q3795" s="302"/>
      <c r="R3795" s="303">
        <v>0</v>
      </c>
      <c r="S3795" s="304"/>
      <c r="T3795" s="304"/>
      <c r="U3795" s="305"/>
      <c r="V3795" s="303"/>
      <c r="W3795" s="304"/>
      <c r="X3795" s="304"/>
      <c r="Y3795" s="305"/>
      <c r="Z3795" s="303"/>
      <c r="AA3795" s="304"/>
      <c r="AB3795" s="304"/>
      <c r="AC3795" s="305"/>
      <c r="AD3795" s="306" t="e">
        <f t="shared" si="273"/>
        <v>#DIV/0!</v>
      </c>
      <c r="AE3795" s="307"/>
      <c r="AF3795" s="307"/>
      <c r="AG3795" s="308"/>
      <c r="ALL3795" s="41"/>
      <c r="ALM3795" s="41"/>
      <c r="ALN3795" s="41"/>
      <c r="ALO3795" s="41"/>
      <c r="ALP3795" s="41"/>
    </row>
    <row r="3796" spans="1:1004" ht="18" hidden="1" customHeight="1" x14ac:dyDescent="0.2">
      <c r="A3796" s="299"/>
      <c r="B3796" s="300"/>
      <c r="C3796" s="301"/>
      <c r="D3796" s="299" t="s">
        <v>1307</v>
      </c>
      <c r="E3796" s="300"/>
      <c r="F3796" s="301"/>
      <c r="G3796" s="302" t="s">
        <v>2825</v>
      </c>
      <c r="H3796" s="302"/>
      <c r="I3796" s="302"/>
      <c r="J3796" s="302"/>
      <c r="K3796" s="302"/>
      <c r="L3796" s="302"/>
      <c r="M3796" s="302"/>
      <c r="N3796" s="302"/>
      <c r="O3796" s="302"/>
      <c r="P3796" s="302"/>
      <c r="Q3796" s="302"/>
      <c r="R3796" s="303">
        <v>0</v>
      </c>
      <c r="S3796" s="304"/>
      <c r="T3796" s="304"/>
      <c r="U3796" s="305"/>
      <c r="V3796" s="303"/>
      <c r="W3796" s="304"/>
      <c r="X3796" s="304"/>
      <c r="Y3796" s="305"/>
      <c r="Z3796" s="303"/>
      <c r="AA3796" s="304"/>
      <c r="AB3796" s="304"/>
      <c r="AC3796" s="305"/>
      <c r="AD3796" s="306" t="e">
        <f t="shared" si="273"/>
        <v>#DIV/0!</v>
      </c>
      <c r="AE3796" s="307"/>
      <c r="AF3796" s="307"/>
      <c r="AG3796" s="308"/>
      <c r="ALL3796" s="41"/>
      <c r="ALM3796" s="41"/>
      <c r="ALN3796" s="41"/>
      <c r="ALO3796" s="41"/>
      <c r="ALP3796" s="41"/>
    </row>
    <row r="3797" spans="1:1004" ht="16.5" customHeight="1" x14ac:dyDescent="0.2">
      <c r="A3797" s="758" t="s">
        <v>435</v>
      </c>
      <c r="B3797" s="759"/>
      <c r="C3797" s="760"/>
      <c r="D3797" s="758"/>
      <c r="E3797" s="759"/>
      <c r="F3797" s="760"/>
      <c r="G3797" s="761" t="s">
        <v>2826</v>
      </c>
      <c r="H3797" s="761"/>
      <c r="I3797" s="761"/>
      <c r="J3797" s="761"/>
      <c r="K3797" s="761"/>
      <c r="L3797" s="761"/>
      <c r="M3797" s="761"/>
      <c r="N3797" s="761"/>
      <c r="O3797" s="761"/>
      <c r="P3797" s="761"/>
      <c r="Q3797" s="761"/>
      <c r="R3797" s="762">
        <f>SUM(R3798:U3798)</f>
        <v>171837000</v>
      </c>
      <c r="S3797" s="763"/>
      <c r="T3797" s="763"/>
      <c r="U3797" s="764"/>
      <c r="V3797" s="762">
        <f>SUM(V3798:Y3798)</f>
        <v>192595903.80000001</v>
      </c>
      <c r="W3797" s="763"/>
      <c r="X3797" s="763"/>
      <c r="Y3797" s="764"/>
      <c r="Z3797" s="762">
        <f>SUM(Z3798:AC3798)</f>
        <v>184339199.63</v>
      </c>
      <c r="AA3797" s="763"/>
      <c r="AB3797" s="763"/>
      <c r="AC3797" s="764"/>
      <c r="AD3797" s="765">
        <f t="shared" si="273"/>
        <v>0.95712938849117923</v>
      </c>
      <c r="AE3797" s="766"/>
      <c r="AF3797" s="766"/>
      <c r="AG3797" s="767"/>
      <c r="ALL3797" s="41"/>
      <c r="ALM3797" s="41"/>
      <c r="ALN3797" s="41"/>
      <c r="ALO3797" s="41"/>
      <c r="ALP3797" s="41"/>
    </row>
    <row r="3798" spans="1:1004" ht="28.5" customHeight="1" x14ac:dyDescent="0.2">
      <c r="A3798" s="299"/>
      <c r="B3798" s="300"/>
      <c r="C3798" s="301"/>
      <c r="D3798" s="299" t="s">
        <v>2731</v>
      </c>
      <c r="E3798" s="300"/>
      <c r="F3798" s="301"/>
      <c r="G3798" s="302" t="s">
        <v>2827</v>
      </c>
      <c r="H3798" s="302"/>
      <c r="I3798" s="302"/>
      <c r="J3798" s="302"/>
      <c r="K3798" s="302"/>
      <c r="L3798" s="302"/>
      <c r="M3798" s="302"/>
      <c r="N3798" s="302"/>
      <c r="O3798" s="302"/>
      <c r="P3798" s="302"/>
      <c r="Q3798" s="302"/>
      <c r="R3798" s="303">
        <v>171837000</v>
      </c>
      <c r="S3798" s="304"/>
      <c r="T3798" s="304"/>
      <c r="U3798" s="305"/>
      <c r="V3798" s="303">
        <v>192595903.80000001</v>
      </c>
      <c r="W3798" s="304"/>
      <c r="X3798" s="304"/>
      <c r="Y3798" s="305"/>
      <c r="Z3798" s="303">
        <v>184339199.63</v>
      </c>
      <c r="AA3798" s="304"/>
      <c r="AB3798" s="304"/>
      <c r="AC3798" s="305"/>
      <c r="AD3798" s="306">
        <f t="shared" si="273"/>
        <v>0.95712938849117923</v>
      </c>
      <c r="AE3798" s="307"/>
      <c r="AF3798" s="307"/>
      <c r="AG3798" s="308"/>
      <c r="ALL3798" s="41"/>
      <c r="ALM3798" s="41"/>
      <c r="ALN3798" s="41"/>
      <c r="ALO3798" s="41"/>
      <c r="ALP3798" s="41"/>
    </row>
    <row r="3799" spans="1:1004" ht="22.5" customHeight="1" x14ac:dyDescent="0.2">
      <c r="A3799" s="423"/>
      <c r="B3799" s="423"/>
      <c r="C3799" s="423"/>
      <c r="D3799" s="423"/>
      <c r="E3799" s="423"/>
      <c r="F3799" s="423"/>
      <c r="G3799" s="768" t="s">
        <v>2232</v>
      </c>
      <c r="H3799" s="769"/>
      <c r="I3799" s="769"/>
      <c r="J3799" s="769"/>
      <c r="K3799" s="769"/>
      <c r="L3799" s="769"/>
      <c r="M3799" s="769"/>
      <c r="N3799" s="769"/>
      <c r="O3799" s="769"/>
      <c r="P3799" s="769"/>
      <c r="Q3799" s="770"/>
      <c r="R3799" s="771">
        <f>R3673+R3675+R3682+R3686+R3691+R3694+R3702+R3708+R3711+R3725+R3729+R3767+R3777+R3790+R3797+R3706+R3792</f>
        <v>1425000000</v>
      </c>
      <c r="S3799" s="771"/>
      <c r="T3799" s="771"/>
      <c r="U3799" s="771"/>
      <c r="V3799" s="771">
        <f>V3673+V3675+V3682+V3686+V3691+V3694+V3702+V3708+V3711+V3725+V3729+V3767+V3777+V3790+V3797+V3706+V3792</f>
        <v>1562570176</v>
      </c>
      <c r="W3799" s="771"/>
      <c r="X3799" s="771"/>
      <c r="Y3799" s="771"/>
      <c r="Z3799" s="771">
        <f>Z3673+Z3675+Z3682+Z3686+Z3691+Z3694+Z3702+Z3708+Z3711+Z3725+Z3729+Z3767+Z3777+Z3790+Z3797+Z3706+Z3792</f>
        <v>1412059538.1470003</v>
      </c>
      <c r="AA3799" s="771"/>
      <c r="AB3799" s="771"/>
      <c r="AC3799" s="771"/>
      <c r="AD3799" s="772">
        <f t="shared" si="273"/>
        <v>0.903677517871044</v>
      </c>
      <c r="AE3799" s="773"/>
      <c r="AF3799" s="773"/>
      <c r="AG3799" s="774"/>
      <c r="ALL3799" s="41"/>
      <c r="ALM3799" s="41"/>
      <c r="ALN3799" s="41"/>
      <c r="ALO3799" s="41"/>
      <c r="ALP3799" s="41"/>
    </row>
    <row r="3800" spans="1:1004" ht="14.25" x14ac:dyDescent="0.2">
      <c r="A3800" s="187"/>
      <c r="B3800" s="187"/>
      <c r="C3800" s="187"/>
      <c r="D3800" s="187"/>
      <c r="E3800" s="187"/>
      <c r="F3800" s="187"/>
      <c r="G3800" s="188"/>
      <c r="H3800" s="188"/>
      <c r="I3800" s="188"/>
      <c r="J3800" s="188"/>
      <c r="K3800" s="188"/>
      <c r="L3800" s="188"/>
      <c r="M3800" s="188"/>
      <c r="N3800" s="188"/>
      <c r="O3800" s="188"/>
      <c r="P3800" s="188"/>
      <c r="Q3800" s="188"/>
      <c r="R3800" s="632"/>
      <c r="S3800" s="632"/>
      <c r="T3800" s="632"/>
      <c r="U3800" s="632"/>
      <c r="V3800" s="632"/>
      <c r="W3800" s="632"/>
      <c r="X3800" s="632"/>
      <c r="Y3800" s="632"/>
      <c r="Z3800" s="632"/>
      <c r="AA3800" s="632"/>
      <c r="AB3800" s="632"/>
      <c r="AC3800" s="632"/>
      <c r="AD3800" s="189"/>
      <c r="AE3800" s="189"/>
      <c r="AF3800" s="189"/>
      <c r="AG3800" s="189"/>
      <c r="ALL3800" s="41"/>
      <c r="ALM3800" s="41"/>
      <c r="ALN3800" s="41"/>
      <c r="ALO3800" s="41"/>
      <c r="ALP3800" s="41"/>
    </row>
    <row r="3801" spans="1:1004" ht="15.75" x14ac:dyDescent="0.2">
      <c r="A3801" s="394" t="s">
        <v>2736</v>
      </c>
      <c r="B3801" s="394"/>
      <c r="C3801" s="394"/>
      <c r="D3801" s="394"/>
      <c r="E3801" s="394"/>
      <c r="F3801" s="394"/>
      <c r="G3801" s="394"/>
      <c r="H3801" s="394"/>
      <c r="I3801" s="394"/>
      <c r="J3801" s="394"/>
      <c r="K3801" s="394"/>
      <c r="L3801" s="394"/>
      <c r="M3801" s="394"/>
      <c r="N3801" s="394"/>
      <c r="O3801" s="394"/>
      <c r="P3801" s="394"/>
      <c r="Q3801" s="394"/>
      <c r="R3801" s="394"/>
      <c r="S3801" s="394"/>
      <c r="T3801" s="394"/>
      <c r="U3801" s="394"/>
      <c r="V3801" s="394"/>
      <c r="W3801" s="394"/>
      <c r="X3801" s="394"/>
      <c r="Y3801" s="394"/>
      <c r="Z3801" s="394"/>
      <c r="AA3801" s="394"/>
      <c r="AB3801" s="394"/>
      <c r="AC3801" s="394"/>
      <c r="AD3801" s="394"/>
      <c r="AE3801" s="394"/>
      <c r="AF3801" s="394"/>
      <c r="AG3801" s="394"/>
      <c r="ALL3801" s="41"/>
      <c r="ALM3801" s="41"/>
      <c r="ALN3801" s="41"/>
      <c r="ALO3801" s="41"/>
      <c r="ALP3801" s="41"/>
    </row>
    <row r="3802" spans="1:1004" ht="14.25" x14ac:dyDescent="0.2">
      <c r="A3802" s="187"/>
      <c r="B3802" s="187"/>
      <c r="C3802" s="187"/>
      <c r="D3802" s="187"/>
      <c r="E3802" s="187"/>
      <c r="F3802" s="187"/>
      <c r="G3802" s="188"/>
      <c r="H3802" s="188"/>
      <c r="I3802" s="188"/>
      <c r="J3802" s="188"/>
      <c r="K3802" s="188"/>
      <c r="L3802" s="188"/>
      <c r="M3802" s="188"/>
      <c r="N3802" s="188"/>
      <c r="O3802" s="188"/>
      <c r="P3802" s="188"/>
      <c r="Q3802" s="188"/>
      <c r="R3802" s="189"/>
      <c r="S3802" s="189"/>
      <c r="T3802" s="189"/>
      <c r="U3802" s="189"/>
      <c r="V3802" s="189"/>
      <c r="W3802" s="189"/>
      <c r="X3802" s="189"/>
      <c r="Y3802" s="189"/>
      <c r="Z3802" s="189"/>
      <c r="AA3802" s="189"/>
      <c r="AB3802" s="189"/>
      <c r="AC3802" s="189"/>
      <c r="AD3802" s="189"/>
      <c r="AE3802" s="189"/>
      <c r="AF3802" s="189"/>
      <c r="AG3802" s="189"/>
      <c r="ALL3802" s="41"/>
      <c r="ALM3802" s="41"/>
      <c r="ALN3802" s="41"/>
      <c r="ALO3802" s="41"/>
      <c r="ALP3802" s="41"/>
    </row>
    <row r="3803" spans="1:1004" ht="21" customHeight="1" x14ac:dyDescent="0.2">
      <c r="A3803" s="650" t="s">
        <v>2737</v>
      </c>
      <c r="B3803" s="650"/>
      <c r="C3803" s="650"/>
      <c r="D3803" s="650"/>
      <c r="E3803" s="650"/>
      <c r="F3803" s="650"/>
      <c r="G3803" s="650"/>
      <c r="H3803" s="650"/>
      <c r="I3803" s="650"/>
      <c r="J3803" s="560" t="s">
        <v>1441</v>
      </c>
      <c r="K3803" s="561"/>
      <c r="L3803" s="561"/>
      <c r="M3803" s="562"/>
      <c r="N3803" s="563" t="s">
        <v>2828</v>
      </c>
      <c r="O3803" s="564"/>
      <c r="P3803" s="564"/>
      <c r="Q3803" s="564"/>
      <c r="R3803" s="564"/>
      <c r="S3803" s="564"/>
      <c r="T3803" s="564"/>
      <c r="U3803" s="564"/>
      <c r="V3803" s="564"/>
      <c r="W3803" s="564"/>
      <c r="X3803" s="564"/>
      <c r="Y3803" s="564"/>
      <c r="Z3803" s="564"/>
      <c r="AA3803" s="564"/>
      <c r="AB3803" s="564"/>
      <c r="AC3803" s="564"/>
      <c r="AD3803" s="564"/>
      <c r="AE3803" s="564"/>
      <c r="AF3803" s="564"/>
      <c r="AG3803" s="565"/>
      <c r="ALL3803" s="41"/>
      <c r="ALM3803" s="41"/>
      <c r="ALN3803" s="41"/>
      <c r="ALO3803" s="41"/>
      <c r="ALP3803" s="41"/>
    </row>
    <row r="3804" spans="1:1004" ht="21" customHeight="1" x14ac:dyDescent="0.2">
      <c r="A3804" s="380" t="s">
        <v>2738</v>
      </c>
      <c r="B3804" s="380"/>
      <c r="C3804" s="380"/>
      <c r="D3804" s="380"/>
      <c r="E3804" s="380"/>
      <c r="F3804" s="380"/>
      <c r="G3804" s="380"/>
      <c r="H3804" s="380"/>
      <c r="I3804" s="380"/>
      <c r="J3804" s="321" t="s">
        <v>2829</v>
      </c>
      <c r="K3804" s="322"/>
      <c r="L3804" s="322"/>
      <c r="M3804" s="322"/>
      <c r="N3804" s="322"/>
      <c r="O3804" s="322"/>
      <c r="P3804" s="322"/>
      <c r="Q3804" s="322"/>
      <c r="R3804" s="322"/>
      <c r="S3804" s="322"/>
      <c r="T3804" s="322"/>
      <c r="U3804" s="322"/>
      <c r="V3804" s="322"/>
      <c r="W3804" s="322"/>
      <c r="X3804" s="322"/>
      <c r="Y3804" s="322"/>
      <c r="Z3804" s="322"/>
      <c r="AA3804" s="322"/>
      <c r="AB3804" s="322"/>
      <c r="AC3804" s="322"/>
      <c r="AD3804" s="322"/>
      <c r="AE3804" s="322"/>
      <c r="AF3804" s="322"/>
      <c r="AG3804" s="359"/>
      <c r="ALL3804" s="41"/>
      <c r="ALM3804" s="41"/>
      <c r="ALN3804" s="41"/>
      <c r="ALO3804" s="41"/>
      <c r="ALP3804" s="41"/>
    </row>
    <row r="3805" spans="1:1004" ht="27" customHeight="1" x14ac:dyDescent="0.2">
      <c r="A3805" s="380" t="s">
        <v>2740</v>
      </c>
      <c r="B3805" s="380"/>
      <c r="C3805" s="380"/>
      <c r="D3805" s="380"/>
      <c r="E3805" s="380"/>
      <c r="F3805" s="380"/>
      <c r="G3805" s="380"/>
      <c r="H3805" s="380"/>
      <c r="I3805" s="380"/>
      <c r="J3805" s="321" t="s">
        <v>3470</v>
      </c>
      <c r="K3805" s="322"/>
      <c r="L3805" s="322"/>
      <c r="M3805" s="322"/>
      <c r="N3805" s="322"/>
      <c r="O3805" s="322"/>
      <c r="P3805" s="322"/>
      <c r="Q3805" s="322"/>
      <c r="R3805" s="322"/>
      <c r="S3805" s="322"/>
      <c r="T3805" s="381" t="s">
        <v>2742</v>
      </c>
      <c r="U3805" s="381"/>
      <c r="V3805" s="381"/>
      <c r="W3805" s="381"/>
      <c r="X3805" s="742" t="s">
        <v>2830</v>
      </c>
      <c r="Y3805" s="742"/>
      <c r="Z3805" s="742"/>
      <c r="AA3805" s="742"/>
      <c r="AB3805" s="742"/>
      <c r="AC3805" s="742"/>
      <c r="AD3805" s="742"/>
      <c r="AE3805" s="742"/>
      <c r="AF3805" s="742"/>
      <c r="AG3805" s="743"/>
      <c r="ALL3805" s="41"/>
      <c r="ALM3805" s="41"/>
      <c r="ALN3805" s="41"/>
      <c r="ALO3805" s="41"/>
      <c r="ALP3805" s="41"/>
    </row>
    <row r="3806" spans="1:1004" ht="35.25" customHeight="1" x14ac:dyDescent="0.2">
      <c r="A3806" s="380" t="s">
        <v>2744</v>
      </c>
      <c r="B3806" s="380"/>
      <c r="C3806" s="380"/>
      <c r="D3806" s="380"/>
      <c r="E3806" s="380"/>
      <c r="F3806" s="380"/>
      <c r="G3806" s="380"/>
      <c r="H3806" s="380"/>
      <c r="I3806" s="380"/>
      <c r="J3806" s="363" t="s">
        <v>2831</v>
      </c>
      <c r="K3806" s="535"/>
      <c r="L3806" s="535"/>
      <c r="M3806" s="535"/>
      <c r="N3806" s="535"/>
      <c r="O3806" s="535"/>
      <c r="P3806" s="535"/>
      <c r="Q3806" s="535"/>
      <c r="R3806" s="535"/>
      <c r="S3806" s="535"/>
      <c r="T3806" s="535"/>
      <c r="U3806" s="535"/>
      <c r="V3806" s="535"/>
      <c r="W3806" s="535"/>
      <c r="X3806" s="535"/>
      <c r="Y3806" s="535"/>
      <c r="Z3806" s="535"/>
      <c r="AA3806" s="535"/>
      <c r="AB3806" s="535"/>
      <c r="AC3806" s="535"/>
      <c r="AD3806" s="535"/>
      <c r="AE3806" s="535"/>
      <c r="AF3806" s="535"/>
      <c r="AG3806" s="365"/>
      <c r="ALL3806" s="41"/>
      <c r="ALM3806" s="41"/>
      <c r="ALN3806" s="41"/>
      <c r="ALO3806" s="41"/>
      <c r="ALP3806" s="41"/>
    </row>
    <row r="3807" spans="1:1004" ht="30" customHeight="1" x14ac:dyDescent="0.2">
      <c r="A3807" s="402" t="s">
        <v>2746</v>
      </c>
      <c r="B3807" s="402"/>
      <c r="C3807" s="402"/>
      <c r="D3807" s="402"/>
      <c r="E3807" s="402"/>
      <c r="F3807" s="402"/>
      <c r="G3807" s="402"/>
      <c r="H3807" s="402"/>
      <c r="I3807" s="402"/>
      <c r="J3807" s="536" t="s">
        <v>2832</v>
      </c>
      <c r="K3807" s="537"/>
      <c r="L3807" s="537"/>
      <c r="M3807" s="537"/>
      <c r="N3807" s="537"/>
      <c r="O3807" s="537"/>
      <c r="P3807" s="537"/>
      <c r="Q3807" s="537"/>
      <c r="R3807" s="537"/>
      <c r="S3807" s="537"/>
      <c r="T3807" s="537"/>
      <c r="U3807" s="537"/>
      <c r="V3807" s="537"/>
      <c r="W3807" s="537"/>
      <c r="X3807" s="537"/>
      <c r="Y3807" s="537"/>
      <c r="Z3807" s="537"/>
      <c r="AA3807" s="537"/>
      <c r="AB3807" s="537"/>
      <c r="AC3807" s="537"/>
      <c r="AD3807" s="537"/>
      <c r="AE3807" s="537"/>
      <c r="AF3807" s="537"/>
      <c r="AG3807" s="538"/>
      <c r="ALL3807" s="41"/>
      <c r="ALM3807" s="41"/>
      <c r="ALN3807" s="41"/>
      <c r="ALO3807" s="41"/>
      <c r="ALP3807" s="41"/>
    </row>
    <row r="3808" spans="1:1004" ht="15" x14ac:dyDescent="0.2">
      <c r="A3808" s="197"/>
      <c r="B3808" s="192"/>
      <c r="C3808" s="192"/>
      <c r="D3808" s="192"/>
      <c r="E3808" s="192"/>
      <c r="F3808" s="192"/>
      <c r="G3808" s="193"/>
      <c r="H3808" s="193"/>
      <c r="I3808" s="193"/>
      <c r="J3808" s="198"/>
      <c r="K3808" s="198"/>
      <c r="L3808" s="198"/>
      <c r="M3808" s="198"/>
      <c r="N3808" s="198"/>
      <c r="O3808" s="198"/>
      <c r="P3808" s="198"/>
      <c r="Q3808" s="198"/>
      <c r="R3808" s="189"/>
      <c r="S3808" s="189"/>
      <c r="T3808" s="189"/>
      <c r="U3808" s="189"/>
      <c r="V3808" s="189"/>
      <c r="W3808" s="189"/>
      <c r="X3808" s="189"/>
      <c r="Y3808" s="189"/>
      <c r="Z3808" s="189"/>
      <c r="AA3808" s="189"/>
      <c r="AB3808" s="189"/>
      <c r="AC3808" s="189"/>
      <c r="AD3808" s="189"/>
      <c r="AE3808" s="189"/>
      <c r="AF3808" s="189"/>
      <c r="AG3808" s="199"/>
      <c r="ALL3808" s="41"/>
      <c r="ALM3808" s="41"/>
      <c r="ALN3808" s="41"/>
      <c r="ALO3808" s="41"/>
      <c r="ALP3808" s="41"/>
    </row>
    <row r="3809" spans="1:1004" x14ac:dyDescent="0.2">
      <c r="A3809" s="275" t="s">
        <v>2833</v>
      </c>
      <c r="B3809" s="276"/>
      <c r="C3809" s="277"/>
      <c r="D3809" s="343" t="s">
        <v>2834</v>
      </c>
      <c r="E3809" s="344"/>
      <c r="F3809" s="344"/>
      <c r="G3809" s="344"/>
      <c r="H3809" s="344"/>
      <c r="I3809" s="344"/>
      <c r="J3809" s="344"/>
      <c r="K3809" s="344"/>
      <c r="L3809" s="344"/>
      <c r="M3809" s="344"/>
      <c r="N3809" s="344"/>
      <c r="O3809" s="344"/>
      <c r="P3809" s="344"/>
      <c r="Q3809" s="344"/>
      <c r="R3809" s="344"/>
      <c r="S3809" s="344"/>
      <c r="T3809" s="344"/>
      <c r="U3809" s="344"/>
      <c r="V3809" s="344"/>
      <c r="W3809" s="344"/>
      <c r="X3809" s="344"/>
      <c r="Y3809" s="344"/>
      <c r="Z3809" s="344"/>
      <c r="AA3809" s="344"/>
      <c r="AB3809" s="344"/>
      <c r="AC3809" s="344"/>
      <c r="AD3809" s="344"/>
      <c r="AE3809" s="344"/>
      <c r="AF3809" s="344"/>
      <c r="AG3809" s="345"/>
      <c r="ALL3809" s="41"/>
      <c r="ALM3809" s="41"/>
      <c r="ALN3809" s="41"/>
      <c r="ALO3809" s="41"/>
      <c r="ALP3809" s="41"/>
    </row>
    <row r="3810" spans="1:1004" ht="26.25" customHeight="1" x14ac:dyDescent="0.2">
      <c r="A3810" s="275" t="s">
        <v>2835</v>
      </c>
      <c r="B3810" s="276"/>
      <c r="C3810" s="276"/>
      <c r="D3810" s="276"/>
      <c r="E3810" s="276"/>
      <c r="F3810" s="276"/>
      <c r="G3810" s="276"/>
      <c r="H3810" s="276"/>
      <c r="I3810" s="276"/>
      <c r="J3810" s="276"/>
      <c r="K3810" s="276"/>
      <c r="L3810" s="276"/>
      <c r="M3810" s="276"/>
      <c r="N3810" s="276"/>
      <c r="O3810" s="276"/>
      <c r="P3810" s="276"/>
      <c r="Q3810" s="276"/>
      <c r="R3810" s="277"/>
      <c r="S3810" s="278" t="s">
        <v>2836</v>
      </c>
      <c r="T3810" s="279"/>
      <c r="U3810" s="280"/>
      <c r="V3810" s="278" t="s">
        <v>2837</v>
      </c>
      <c r="W3810" s="279"/>
      <c r="X3810" s="280"/>
      <c r="Y3810" s="278" t="s">
        <v>2838</v>
      </c>
      <c r="Z3810" s="279"/>
      <c r="AA3810" s="280"/>
      <c r="AB3810" s="278" t="s">
        <v>3444</v>
      </c>
      <c r="AC3810" s="279"/>
      <c r="AD3810" s="280"/>
      <c r="AE3810" s="278" t="s">
        <v>3445</v>
      </c>
      <c r="AF3810" s="279"/>
      <c r="AG3810" s="280"/>
      <c r="ALL3810" s="41"/>
      <c r="ALM3810" s="41"/>
      <c r="ALN3810" s="41"/>
      <c r="ALO3810" s="41"/>
      <c r="ALP3810" s="41"/>
    </row>
    <row r="3811" spans="1:1004" x14ac:dyDescent="0.2">
      <c r="A3811" s="281" t="s">
        <v>2841</v>
      </c>
      <c r="B3811" s="282"/>
      <c r="C3811" s="282"/>
      <c r="D3811" s="282"/>
      <c r="E3811" s="282"/>
      <c r="F3811" s="282"/>
      <c r="G3811" s="282"/>
      <c r="H3811" s="282"/>
      <c r="I3811" s="282"/>
      <c r="J3811" s="282"/>
      <c r="K3811" s="282"/>
      <c r="L3811" s="282"/>
      <c r="M3811" s="282"/>
      <c r="N3811" s="282"/>
      <c r="O3811" s="282"/>
      <c r="P3811" s="282"/>
      <c r="Q3811" s="282"/>
      <c r="R3811" s="283"/>
      <c r="S3811" s="284" t="s">
        <v>2842</v>
      </c>
      <c r="T3811" s="285"/>
      <c r="U3811" s="286"/>
      <c r="V3811" s="284" t="s">
        <v>3469</v>
      </c>
      <c r="W3811" s="285"/>
      <c r="X3811" s="286"/>
      <c r="Y3811" s="284" t="s">
        <v>3579</v>
      </c>
      <c r="Z3811" s="285"/>
      <c r="AA3811" s="286"/>
      <c r="AB3811" s="284" t="s">
        <v>3580</v>
      </c>
      <c r="AC3811" s="285"/>
      <c r="AD3811" s="286"/>
      <c r="AE3811" s="749">
        <v>4542</v>
      </c>
      <c r="AF3811" s="750"/>
      <c r="AG3811" s="751"/>
      <c r="ALL3811" s="41"/>
      <c r="ALM3811" s="41"/>
      <c r="ALN3811" s="41"/>
      <c r="ALO3811" s="41"/>
      <c r="ALP3811" s="41"/>
    </row>
    <row r="3812" spans="1:1004" x14ac:dyDescent="0.2">
      <c r="A3812" s="293" t="s">
        <v>2844</v>
      </c>
      <c r="B3812" s="387"/>
      <c r="C3812" s="387"/>
      <c r="D3812" s="387"/>
      <c r="E3812" s="387"/>
      <c r="F3812" s="387"/>
      <c r="G3812" s="387"/>
      <c r="H3812" s="387"/>
      <c r="I3812" s="387"/>
      <c r="J3812" s="387"/>
      <c r="K3812" s="387"/>
      <c r="L3812" s="387"/>
      <c r="M3812" s="387"/>
      <c r="N3812" s="387"/>
      <c r="O3812" s="387"/>
      <c r="P3812" s="387"/>
      <c r="Q3812" s="387"/>
      <c r="R3812" s="295"/>
      <c r="S3812" s="287"/>
      <c r="T3812" s="288"/>
      <c r="U3812" s="289"/>
      <c r="V3812" s="287"/>
      <c r="W3812" s="288"/>
      <c r="X3812" s="289"/>
      <c r="Y3812" s="287"/>
      <c r="Z3812" s="288"/>
      <c r="AA3812" s="289"/>
      <c r="AB3812" s="287"/>
      <c r="AC3812" s="288"/>
      <c r="AD3812" s="289"/>
      <c r="AE3812" s="752"/>
      <c r="AF3812" s="753"/>
      <c r="AG3812" s="754"/>
      <c r="ALL3812" s="41"/>
      <c r="ALM3812" s="41"/>
      <c r="ALN3812" s="41"/>
      <c r="ALO3812" s="41"/>
      <c r="ALP3812" s="41"/>
    </row>
    <row r="3813" spans="1:1004" x14ac:dyDescent="0.2">
      <c r="A3813" s="388" t="s">
        <v>2845</v>
      </c>
      <c r="B3813" s="389"/>
      <c r="C3813" s="389"/>
      <c r="D3813" s="389"/>
      <c r="E3813" s="389"/>
      <c r="F3813" s="389"/>
      <c r="G3813" s="389"/>
      <c r="H3813" s="389"/>
      <c r="I3813" s="389"/>
      <c r="J3813" s="389"/>
      <c r="K3813" s="389"/>
      <c r="L3813" s="389"/>
      <c r="M3813" s="389"/>
      <c r="N3813" s="389"/>
      <c r="O3813" s="389"/>
      <c r="P3813" s="389"/>
      <c r="Q3813" s="389"/>
      <c r="R3813" s="390"/>
      <c r="S3813" s="290"/>
      <c r="T3813" s="291"/>
      <c r="U3813" s="292"/>
      <c r="V3813" s="290"/>
      <c r="W3813" s="291"/>
      <c r="X3813" s="292"/>
      <c r="Y3813" s="290"/>
      <c r="Z3813" s="291"/>
      <c r="AA3813" s="292"/>
      <c r="AB3813" s="290"/>
      <c r="AC3813" s="291"/>
      <c r="AD3813" s="292"/>
      <c r="AE3813" s="755"/>
      <c r="AF3813" s="756"/>
      <c r="AG3813" s="757"/>
      <c r="ALL3813" s="41"/>
      <c r="ALM3813" s="41"/>
      <c r="ALN3813" s="41"/>
      <c r="ALO3813" s="41"/>
      <c r="ALP3813" s="41"/>
    </row>
    <row r="3814" spans="1:1004" ht="14.25" x14ac:dyDescent="0.2">
      <c r="A3814" s="204"/>
      <c r="B3814" s="205"/>
      <c r="C3814" s="205"/>
      <c r="D3814" s="205"/>
      <c r="E3814" s="205"/>
      <c r="F3814" s="205"/>
      <c r="G3814" s="206"/>
      <c r="H3814" s="206"/>
      <c r="I3814" s="206"/>
      <c r="J3814" s="206"/>
      <c r="K3814" s="206"/>
      <c r="L3814" s="206"/>
      <c r="M3814" s="206"/>
      <c r="N3814" s="206"/>
      <c r="O3814" s="206"/>
      <c r="P3814" s="206"/>
      <c r="Q3814" s="206"/>
      <c r="R3814" s="207"/>
      <c r="S3814" s="202"/>
      <c r="T3814" s="202"/>
      <c r="U3814" s="202"/>
      <c r="V3814" s="202"/>
      <c r="W3814" s="202"/>
      <c r="X3814" s="202"/>
      <c r="Y3814" s="202"/>
      <c r="Z3814" s="202"/>
      <c r="AA3814" s="202"/>
      <c r="AB3814" s="202"/>
      <c r="AC3814" s="202"/>
      <c r="AD3814" s="202"/>
      <c r="AE3814" s="202"/>
      <c r="AF3814" s="202"/>
      <c r="AG3814" s="203"/>
      <c r="ALL3814" s="41"/>
      <c r="ALM3814" s="41"/>
      <c r="ALN3814" s="41"/>
      <c r="ALO3814" s="41"/>
      <c r="ALP3814" s="41"/>
    </row>
    <row r="3815" spans="1:1004" ht="23.25" customHeight="1" x14ac:dyDescent="0.2">
      <c r="A3815" s="374" t="s">
        <v>2748</v>
      </c>
      <c r="B3815" s="374"/>
      <c r="C3815" s="374"/>
      <c r="D3815" s="374"/>
      <c r="E3815" s="374"/>
      <c r="F3815" s="374"/>
      <c r="G3815" s="374"/>
      <c r="H3815" s="374"/>
      <c r="I3815" s="374"/>
      <c r="J3815" s="375" t="s">
        <v>204</v>
      </c>
      <c r="K3815" s="376"/>
      <c r="L3815" s="376"/>
      <c r="M3815" s="376"/>
      <c r="N3815" s="377" t="s">
        <v>2846</v>
      </c>
      <c r="O3815" s="351"/>
      <c r="P3815" s="351"/>
      <c r="Q3815" s="351"/>
      <c r="R3815" s="351"/>
      <c r="S3815" s="351"/>
      <c r="T3815" s="351"/>
      <c r="U3815" s="351"/>
      <c r="V3815" s="351"/>
      <c r="W3815" s="351"/>
      <c r="X3815" s="351"/>
      <c r="Y3815" s="351"/>
      <c r="Z3815" s="351"/>
      <c r="AA3815" s="351"/>
      <c r="AB3815" s="351"/>
      <c r="AC3815" s="351"/>
      <c r="AD3815" s="351"/>
      <c r="AE3815" s="351"/>
      <c r="AF3815" s="351"/>
      <c r="AG3815" s="352"/>
      <c r="ALL3815" s="41"/>
      <c r="ALM3815" s="41"/>
      <c r="ALN3815" s="41"/>
      <c r="ALO3815" s="41"/>
      <c r="ALP3815" s="41"/>
    </row>
    <row r="3816" spans="1:1004" ht="28.5" customHeight="1" x14ac:dyDescent="0.2">
      <c r="A3816" s="380" t="s">
        <v>2749</v>
      </c>
      <c r="B3816" s="380"/>
      <c r="C3816" s="380"/>
      <c r="D3816" s="380"/>
      <c r="E3816" s="380"/>
      <c r="F3816" s="380"/>
      <c r="G3816" s="380"/>
      <c r="H3816" s="380"/>
      <c r="I3816" s="380"/>
      <c r="J3816" s="321" t="s">
        <v>3470</v>
      </c>
      <c r="K3816" s="322"/>
      <c r="L3816" s="322"/>
      <c r="M3816" s="322"/>
      <c r="N3816" s="322"/>
      <c r="O3816" s="322"/>
      <c r="P3816" s="322"/>
      <c r="Q3816" s="322"/>
      <c r="R3816" s="322"/>
      <c r="S3816" s="322"/>
      <c r="T3816" s="381" t="s">
        <v>2742</v>
      </c>
      <c r="U3816" s="381"/>
      <c r="V3816" s="381"/>
      <c r="W3816" s="381"/>
      <c r="X3816" s="742" t="s">
        <v>2830</v>
      </c>
      <c r="Y3816" s="742"/>
      <c r="Z3816" s="742"/>
      <c r="AA3816" s="742"/>
      <c r="AB3816" s="742"/>
      <c r="AC3816" s="742"/>
      <c r="AD3816" s="742"/>
      <c r="AE3816" s="742"/>
      <c r="AF3816" s="742"/>
      <c r="AG3816" s="743"/>
      <c r="ALL3816" s="41"/>
      <c r="ALM3816" s="41"/>
      <c r="ALN3816" s="41"/>
      <c r="ALO3816" s="41"/>
      <c r="ALP3816" s="41"/>
    </row>
    <row r="3817" spans="1:1004" ht="30" customHeight="1" x14ac:dyDescent="0.2">
      <c r="A3817" s="382" t="s">
        <v>2750</v>
      </c>
      <c r="B3817" s="382"/>
      <c r="C3817" s="382"/>
      <c r="D3817" s="382"/>
      <c r="E3817" s="382"/>
      <c r="F3817" s="382"/>
      <c r="G3817" s="382"/>
      <c r="H3817" s="382"/>
      <c r="I3817" s="382"/>
      <c r="J3817" s="363" t="s">
        <v>2831</v>
      </c>
      <c r="K3817" s="535"/>
      <c r="L3817" s="535"/>
      <c r="M3817" s="535"/>
      <c r="N3817" s="535"/>
      <c r="O3817" s="535"/>
      <c r="P3817" s="535"/>
      <c r="Q3817" s="535"/>
      <c r="R3817" s="535"/>
      <c r="S3817" s="535"/>
      <c r="T3817" s="535"/>
      <c r="U3817" s="535"/>
      <c r="V3817" s="535"/>
      <c r="W3817" s="535"/>
      <c r="X3817" s="535"/>
      <c r="Y3817" s="535"/>
      <c r="Z3817" s="535"/>
      <c r="AA3817" s="535"/>
      <c r="AB3817" s="535"/>
      <c r="AC3817" s="535"/>
      <c r="AD3817" s="535"/>
      <c r="AE3817" s="535"/>
      <c r="AF3817" s="535"/>
      <c r="AG3817" s="365"/>
      <c r="ALL3817" s="41"/>
      <c r="ALM3817" s="41"/>
      <c r="ALN3817" s="41"/>
      <c r="ALO3817" s="41"/>
      <c r="ALP3817" s="41"/>
    </row>
    <row r="3818" spans="1:1004" ht="28.5" customHeight="1" x14ac:dyDescent="0.2">
      <c r="A3818" s="383" t="s">
        <v>2752</v>
      </c>
      <c r="B3818" s="383"/>
      <c r="C3818" s="383"/>
      <c r="D3818" s="383"/>
      <c r="E3818" s="383"/>
      <c r="F3818" s="383"/>
      <c r="G3818" s="383"/>
      <c r="H3818" s="383"/>
      <c r="I3818" s="383"/>
      <c r="J3818" s="536" t="s">
        <v>2832</v>
      </c>
      <c r="K3818" s="537"/>
      <c r="L3818" s="537"/>
      <c r="M3818" s="537"/>
      <c r="N3818" s="537"/>
      <c r="O3818" s="537"/>
      <c r="P3818" s="537"/>
      <c r="Q3818" s="537"/>
      <c r="R3818" s="537"/>
      <c r="S3818" s="537"/>
      <c r="T3818" s="537"/>
      <c r="U3818" s="537"/>
      <c r="V3818" s="537"/>
      <c r="W3818" s="537"/>
      <c r="X3818" s="537"/>
      <c r="Y3818" s="537"/>
      <c r="Z3818" s="537"/>
      <c r="AA3818" s="537"/>
      <c r="AB3818" s="537"/>
      <c r="AC3818" s="537"/>
      <c r="AD3818" s="537"/>
      <c r="AE3818" s="537"/>
      <c r="AF3818" s="537"/>
      <c r="AG3818" s="538"/>
      <c r="ALL3818" s="41"/>
      <c r="ALM3818" s="41"/>
      <c r="ALN3818" s="41"/>
      <c r="ALO3818" s="41"/>
      <c r="ALP3818" s="41"/>
    </row>
    <row r="3819" spans="1:1004" ht="14.25" x14ac:dyDescent="0.2">
      <c r="A3819" s="208"/>
      <c r="B3819" s="187"/>
      <c r="C3819" s="187"/>
      <c r="D3819" s="187"/>
      <c r="E3819" s="187"/>
      <c r="F3819" s="187"/>
      <c r="G3819" s="188"/>
      <c r="H3819" s="188"/>
      <c r="I3819" s="188"/>
      <c r="J3819" s="188"/>
      <c r="K3819" s="188"/>
      <c r="L3819" s="188"/>
      <c r="M3819" s="188"/>
      <c r="N3819" s="188"/>
      <c r="O3819" s="188"/>
      <c r="P3819" s="188"/>
      <c r="Q3819" s="188"/>
      <c r="R3819" s="189"/>
      <c r="S3819" s="189"/>
      <c r="T3819" s="189"/>
      <c r="U3819" s="189"/>
      <c r="V3819" s="189"/>
      <c r="W3819" s="189"/>
      <c r="X3819" s="189"/>
      <c r="Y3819" s="189"/>
      <c r="Z3819" s="189"/>
      <c r="AA3819" s="189"/>
      <c r="AB3819" s="189"/>
      <c r="AC3819" s="189"/>
      <c r="AD3819" s="189"/>
      <c r="AE3819" s="189"/>
      <c r="AF3819" s="189"/>
      <c r="AG3819" s="199"/>
      <c r="ALL3819" s="41"/>
      <c r="ALM3819" s="41"/>
      <c r="ALN3819" s="41"/>
      <c r="ALO3819" s="41"/>
      <c r="ALP3819" s="41"/>
    </row>
    <row r="3820" spans="1:1004" x14ac:dyDescent="0.2">
      <c r="A3820" s="273" t="s">
        <v>2833</v>
      </c>
      <c r="B3820" s="273"/>
      <c r="C3820" s="273"/>
      <c r="D3820" s="370" t="s">
        <v>2847</v>
      </c>
      <c r="E3820" s="371"/>
      <c r="F3820" s="371"/>
      <c r="G3820" s="371"/>
      <c r="H3820" s="371"/>
      <c r="I3820" s="371"/>
      <c r="J3820" s="371"/>
      <c r="K3820" s="371"/>
      <c r="L3820" s="371"/>
      <c r="M3820" s="371"/>
      <c r="N3820" s="371"/>
      <c r="O3820" s="371"/>
      <c r="P3820" s="371"/>
      <c r="Q3820" s="371"/>
      <c r="R3820" s="371"/>
      <c r="S3820" s="371"/>
      <c r="T3820" s="371"/>
      <c r="U3820" s="371"/>
      <c r="V3820" s="371"/>
      <c r="W3820" s="371"/>
      <c r="X3820" s="371"/>
      <c r="Y3820" s="371"/>
      <c r="Z3820" s="371"/>
      <c r="AA3820" s="371"/>
      <c r="AB3820" s="371"/>
      <c r="AC3820" s="371"/>
      <c r="AD3820" s="371"/>
      <c r="AE3820" s="371"/>
      <c r="AF3820" s="371"/>
      <c r="AG3820" s="372"/>
      <c r="ALL3820" s="41"/>
      <c r="ALM3820" s="41"/>
      <c r="ALN3820" s="41"/>
      <c r="ALO3820" s="41"/>
      <c r="ALP3820" s="41"/>
    </row>
    <row r="3821" spans="1:1004" ht="30.75" customHeight="1" x14ac:dyDescent="0.2">
      <c r="A3821" s="273" t="s">
        <v>2835</v>
      </c>
      <c r="B3821" s="273"/>
      <c r="C3821" s="273"/>
      <c r="D3821" s="273"/>
      <c r="E3821" s="273"/>
      <c r="F3821" s="273"/>
      <c r="G3821" s="273"/>
      <c r="H3821" s="273"/>
      <c r="I3821" s="273"/>
      <c r="J3821" s="273"/>
      <c r="K3821" s="273"/>
      <c r="L3821" s="273"/>
      <c r="M3821" s="273"/>
      <c r="N3821" s="273"/>
      <c r="O3821" s="273"/>
      <c r="P3821" s="273"/>
      <c r="Q3821" s="273"/>
      <c r="R3821" s="273"/>
      <c r="S3821" s="373" t="s">
        <v>2836</v>
      </c>
      <c r="T3821" s="373"/>
      <c r="U3821" s="373"/>
      <c r="V3821" s="373" t="s">
        <v>2837</v>
      </c>
      <c r="W3821" s="373"/>
      <c r="X3821" s="373"/>
      <c r="Y3821" s="373" t="s">
        <v>2838</v>
      </c>
      <c r="Z3821" s="373"/>
      <c r="AA3821" s="373"/>
      <c r="AB3821" s="278" t="s">
        <v>3444</v>
      </c>
      <c r="AC3821" s="279"/>
      <c r="AD3821" s="280"/>
      <c r="AE3821" s="278" t="s">
        <v>3445</v>
      </c>
      <c r="AF3821" s="279"/>
      <c r="AG3821" s="280"/>
      <c r="ALL3821" s="41"/>
      <c r="ALM3821" s="41"/>
      <c r="ALN3821" s="41"/>
      <c r="ALO3821" s="41"/>
      <c r="ALP3821" s="41"/>
    </row>
    <row r="3822" spans="1:1004" x14ac:dyDescent="0.2">
      <c r="A3822" s="281" t="s">
        <v>2848</v>
      </c>
      <c r="B3822" s="282"/>
      <c r="C3822" s="282"/>
      <c r="D3822" s="282"/>
      <c r="E3822" s="282"/>
      <c r="F3822" s="282"/>
      <c r="G3822" s="282"/>
      <c r="H3822" s="282"/>
      <c r="I3822" s="282"/>
      <c r="J3822" s="282"/>
      <c r="K3822" s="282"/>
      <c r="L3822" s="282"/>
      <c r="M3822" s="282"/>
      <c r="N3822" s="282"/>
      <c r="O3822" s="282"/>
      <c r="P3822" s="282"/>
      <c r="Q3822" s="282"/>
      <c r="R3822" s="283"/>
      <c r="S3822" s="284" t="s">
        <v>3581</v>
      </c>
      <c r="T3822" s="285"/>
      <c r="U3822" s="286"/>
      <c r="V3822" s="284" t="s">
        <v>3469</v>
      </c>
      <c r="W3822" s="285"/>
      <c r="X3822" s="286"/>
      <c r="Y3822" s="284" t="s">
        <v>1441</v>
      </c>
      <c r="Z3822" s="285"/>
      <c r="AA3822" s="286"/>
      <c r="AB3822" s="284" t="s">
        <v>1441</v>
      </c>
      <c r="AC3822" s="285"/>
      <c r="AD3822" s="286"/>
      <c r="AE3822" s="284" t="s">
        <v>1441</v>
      </c>
      <c r="AF3822" s="285"/>
      <c r="AG3822" s="286"/>
      <c r="ALL3822" s="41"/>
      <c r="ALM3822" s="41"/>
      <c r="ALN3822" s="41"/>
      <c r="ALO3822" s="41"/>
      <c r="ALP3822" s="41"/>
    </row>
    <row r="3823" spans="1:1004" ht="15.75" customHeight="1" x14ac:dyDescent="0.2">
      <c r="A3823" s="293" t="s">
        <v>2850</v>
      </c>
      <c r="B3823" s="387"/>
      <c r="C3823" s="387"/>
      <c r="D3823" s="387"/>
      <c r="E3823" s="387"/>
      <c r="F3823" s="387"/>
      <c r="G3823" s="387"/>
      <c r="H3823" s="387"/>
      <c r="I3823" s="387"/>
      <c r="J3823" s="387"/>
      <c r="K3823" s="387"/>
      <c r="L3823" s="387"/>
      <c r="M3823" s="387"/>
      <c r="N3823" s="387"/>
      <c r="O3823" s="387"/>
      <c r="P3823" s="387"/>
      <c r="Q3823" s="387"/>
      <c r="R3823" s="295"/>
      <c r="S3823" s="287"/>
      <c r="T3823" s="288"/>
      <c r="U3823" s="289"/>
      <c r="V3823" s="287"/>
      <c r="W3823" s="288"/>
      <c r="X3823" s="289"/>
      <c r="Y3823" s="287"/>
      <c r="Z3823" s="288"/>
      <c r="AA3823" s="289"/>
      <c r="AB3823" s="287"/>
      <c r="AC3823" s="288"/>
      <c r="AD3823" s="289"/>
      <c r="AE3823" s="287"/>
      <c r="AF3823" s="288"/>
      <c r="AG3823" s="289"/>
      <c r="ALL3823" s="41"/>
      <c r="ALM3823" s="41"/>
      <c r="ALN3823" s="41"/>
      <c r="ALO3823" s="41"/>
      <c r="ALP3823" s="41"/>
    </row>
    <row r="3824" spans="1:1004" ht="14.25" customHeight="1" x14ac:dyDescent="0.2">
      <c r="A3824" s="388" t="s">
        <v>2845</v>
      </c>
      <c r="B3824" s="389"/>
      <c r="C3824" s="389"/>
      <c r="D3824" s="389"/>
      <c r="E3824" s="389"/>
      <c r="F3824" s="389"/>
      <c r="G3824" s="389"/>
      <c r="H3824" s="389"/>
      <c r="I3824" s="389"/>
      <c r="J3824" s="389"/>
      <c r="K3824" s="389"/>
      <c r="L3824" s="389"/>
      <c r="M3824" s="389"/>
      <c r="N3824" s="389"/>
      <c r="O3824" s="389"/>
      <c r="P3824" s="389"/>
      <c r="Q3824" s="389"/>
      <c r="R3824" s="390"/>
      <c r="S3824" s="290"/>
      <c r="T3824" s="291"/>
      <c r="U3824" s="292"/>
      <c r="V3824" s="290"/>
      <c r="W3824" s="291"/>
      <c r="X3824" s="292"/>
      <c r="Y3824" s="290"/>
      <c r="Z3824" s="291"/>
      <c r="AA3824" s="292"/>
      <c r="AB3824" s="290"/>
      <c r="AC3824" s="291"/>
      <c r="AD3824" s="292"/>
      <c r="AE3824" s="290"/>
      <c r="AF3824" s="291"/>
      <c r="AG3824" s="292"/>
      <c r="ALL3824" s="41"/>
      <c r="ALM3824" s="41"/>
      <c r="ALN3824" s="41"/>
      <c r="ALO3824" s="41"/>
      <c r="ALP3824" s="41"/>
    </row>
    <row r="3825" spans="1:1004" ht="14.25" x14ac:dyDescent="0.2">
      <c r="A3825" s="209"/>
      <c r="B3825" s="210"/>
      <c r="C3825" s="210"/>
      <c r="D3825" s="210"/>
      <c r="E3825" s="210"/>
      <c r="F3825" s="189"/>
      <c r="G3825" s="211"/>
      <c r="H3825" s="211"/>
      <c r="I3825" s="211"/>
      <c r="J3825" s="211"/>
      <c r="K3825" s="211"/>
      <c r="L3825" s="211"/>
      <c r="M3825" s="211"/>
      <c r="N3825" s="211"/>
      <c r="O3825" s="211"/>
      <c r="P3825" s="211"/>
      <c r="Q3825" s="211"/>
      <c r="R3825" s="189"/>
      <c r="S3825" s="189"/>
      <c r="T3825" s="189"/>
      <c r="U3825" s="189"/>
      <c r="V3825" s="189"/>
      <c r="W3825" s="189"/>
      <c r="X3825" s="189"/>
      <c r="Y3825" s="189"/>
      <c r="Z3825" s="189"/>
      <c r="AA3825" s="189"/>
      <c r="AB3825" s="189"/>
      <c r="AC3825" s="189"/>
      <c r="AD3825" s="189"/>
      <c r="AE3825" s="189"/>
      <c r="AF3825" s="189"/>
      <c r="AG3825" s="199"/>
      <c r="ALL3825" s="41"/>
      <c r="ALM3825" s="41"/>
      <c r="ALN3825" s="41"/>
      <c r="ALO3825" s="41"/>
      <c r="ALP3825" s="41"/>
    </row>
    <row r="3826" spans="1:1004" ht="15.75" x14ac:dyDescent="0.2">
      <c r="A3826" s="394" t="s">
        <v>2736</v>
      </c>
      <c r="B3826" s="394"/>
      <c r="C3826" s="394"/>
      <c r="D3826" s="394"/>
      <c r="E3826" s="394"/>
      <c r="F3826" s="394"/>
      <c r="G3826" s="394"/>
      <c r="H3826" s="394"/>
      <c r="I3826" s="394"/>
      <c r="J3826" s="394"/>
      <c r="K3826" s="394"/>
      <c r="L3826" s="394"/>
      <c r="M3826" s="394"/>
      <c r="N3826" s="394"/>
      <c r="O3826" s="394"/>
      <c r="P3826" s="394"/>
      <c r="Q3826" s="394"/>
      <c r="R3826" s="394"/>
      <c r="S3826" s="394"/>
      <c r="T3826" s="394"/>
      <c r="U3826" s="394"/>
      <c r="V3826" s="394"/>
      <c r="W3826" s="394"/>
      <c r="X3826" s="394"/>
      <c r="Y3826" s="394"/>
      <c r="Z3826" s="394"/>
      <c r="AA3826" s="394"/>
      <c r="AB3826" s="394"/>
      <c r="AC3826" s="394"/>
      <c r="AD3826" s="394"/>
      <c r="AE3826" s="394"/>
      <c r="AF3826" s="394"/>
      <c r="AG3826" s="394"/>
      <c r="ALL3826" s="41"/>
      <c r="ALM3826" s="41"/>
      <c r="ALN3826" s="41"/>
      <c r="ALO3826" s="41"/>
      <c r="ALP3826" s="41"/>
    </row>
    <row r="3827" spans="1:1004" ht="14.25" x14ac:dyDescent="0.2">
      <c r="A3827" s="187"/>
      <c r="B3827" s="187"/>
      <c r="C3827" s="187"/>
      <c r="D3827" s="187"/>
      <c r="E3827" s="187"/>
      <c r="F3827" s="187"/>
      <c r="G3827" s="188"/>
      <c r="H3827" s="188"/>
      <c r="I3827" s="188"/>
      <c r="J3827" s="188"/>
      <c r="K3827" s="188"/>
      <c r="L3827" s="188"/>
      <c r="M3827" s="188"/>
      <c r="N3827" s="188"/>
      <c r="O3827" s="188"/>
      <c r="P3827" s="188"/>
      <c r="Q3827" s="188"/>
      <c r="R3827" s="189"/>
      <c r="S3827" s="189"/>
      <c r="T3827" s="189"/>
      <c r="U3827" s="189"/>
      <c r="V3827" s="189"/>
      <c r="W3827" s="189"/>
      <c r="X3827" s="189"/>
      <c r="Y3827" s="189"/>
      <c r="Z3827" s="189"/>
      <c r="AA3827" s="189"/>
      <c r="AB3827" s="189"/>
      <c r="AC3827" s="189"/>
      <c r="AD3827" s="189"/>
      <c r="AE3827" s="189"/>
      <c r="AF3827" s="189"/>
      <c r="AG3827" s="189"/>
      <c r="ALL3827" s="41"/>
      <c r="ALM3827" s="41"/>
      <c r="ALN3827" s="41"/>
      <c r="ALO3827" s="41"/>
      <c r="ALP3827" s="41"/>
    </row>
    <row r="3828" spans="1:1004" ht="20.25" customHeight="1" x14ac:dyDescent="0.2">
      <c r="A3828" s="650" t="s">
        <v>2737</v>
      </c>
      <c r="B3828" s="650"/>
      <c r="C3828" s="650"/>
      <c r="D3828" s="650"/>
      <c r="E3828" s="650"/>
      <c r="F3828" s="650"/>
      <c r="G3828" s="650"/>
      <c r="H3828" s="650"/>
      <c r="I3828" s="650"/>
      <c r="J3828" s="560" t="s">
        <v>1485</v>
      </c>
      <c r="K3828" s="561"/>
      <c r="L3828" s="561"/>
      <c r="M3828" s="562"/>
      <c r="N3828" s="563" t="s">
        <v>2851</v>
      </c>
      <c r="O3828" s="564"/>
      <c r="P3828" s="564"/>
      <c r="Q3828" s="564"/>
      <c r="R3828" s="564"/>
      <c r="S3828" s="564"/>
      <c r="T3828" s="564"/>
      <c r="U3828" s="564"/>
      <c r="V3828" s="564"/>
      <c r="W3828" s="564"/>
      <c r="X3828" s="564"/>
      <c r="Y3828" s="564"/>
      <c r="Z3828" s="564"/>
      <c r="AA3828" s="564"/>
      <c r="AB3828" s="564"/>
      <c r="AC3828" s="564"/>
      <c r="AD3828" s="564"/>
      <c r="AE3828" s="564"/>
      <c r="AF3828" s="564"/>
      <c r="AG3828" s="565"/>
      <c r="ALL3828" s="41"/>
      <c r="ALM3828" s="41"/>
      <c r="ALN3828" s="41"/>
      <c r="ALO3828" s="41"/>
      <c r="ALP3828" s="41"/>
    </row>
    <row r="3829" spans="1:1004" ht="18.75" customHeight="1" x14ac:dyDescent="0.2">
      <c r="A3829" s="380" t="s">
        <v>2738</v>
      </c>
      <c r="B3829" s="380"/>
      <c r="C3829" s="380"/>
      <c r="D3829" s="380"/>
      <c r="E3829" s="380"/>
      <c r="F3829" s="380"/>
      <c r="G3829" s="380"/>
      <c r="H3829" s="380"/>
      <c r="I3829" s="380"/>
      <c r="J3829" s="321" t="s">
        <v>2852</v>
      </c>
      <c r="K3829" s="322"/>
      <c r="L3829" s="322"/>
      <c r="M3829" s="322"/>
      <c r="N3829" s="322"/>
      <c r="O3829" s="322"/>
      <c r="P3829" s="322"/>
      <c r="Q3829" s="322"/>
      <c r="R3829" s="322"/>
      <c r="S3829" s="322"/>
      <c r="T3829" s="322"/>
      <c r="U3829" s="322"/>
      <c r="V3829" s="322"/>
      <c r="W3829" s="322"/>
      <c r="X3829" s="322"/>
      <c r="Y3829" s="322"/>
      <c r="Z3829" s="322"/>
      <c r="AA3829" s="322"/>
      <c r="AB3829" s="322"/>
      <c r="AC3829" s="322"/>
      <c r="AD3829" s="322"/>
      <c r="AE3829" s="322"/>
      <c r="AF3829" s="322"/>
      <c r="AG3829" s="359"/>
      <c r="ALL3829" s="41"/>
      <c r="ALM3829" s="41"/>
      <c r="ALN3829" s="41"/>
      <c r="ALO3829" s="41"/>
      <c r="ALP3829" s="41"/>
    </row>
    <row r="3830" spans="1:1004" ht="26.25" customHeight="1" x14ac:dyDescent="0.2">
      <c r="A3830" s="380" t="s">
        <v>2740</v>
      </c>
      <c r="B3830" s="380"/>
      <c r="C3830" s="380"/>
      <c r="D3830" s="380"/>
      <c r="E3830" s="380"/>
      <c r="F3830" s="380"/>
      <c r="G3830" s="380"/>
      <c r="H3830" s="380"/>
      <c r="I3830" s="380"/>
      <c r="J3830" s="321" t="s">
        <v>2853</v>
      </c>
      <c r="K3830" s="322"/>
      <c r="L3830" s="322"/>
      <c r="M3830" s="322"/>
      <c r="N3830" s="322"/>
      <c r="O3830" s="322"/>
      <c r="P3830" s="322"/>
      <c r="Q3830" s="322"/>
      <c r="R3830" s="322"/>
      <c r="S3830" s="322"/>
      <c r="T3830" s="381" t="s">
        <v>2742</v>
      </c>
      <c r="U3830" s="381"/>
      <c r="V3830" s="381"/>
      <c r="W3830" s="381"/>
      <c r="X3830" s="566" t="s">
        <v>2854</v>
      </c>
      <c r="Y3830" s="566"/>
      <c r="Z3830" s="566"/>
      <c r="AA3830" s="566"/>
      <c r="AB3830" s="566"/>
      <c r="AC3830" s="566"/>
      <c r="AD3830" s="566"/>
      <c r="AE3830" s="566"/>
      <c r="AF3830" s="566"/>
      <c r="AG3830" s="358"/>
      <c r="ALL3830" s="41"/>
      <c r="ALM3830" s="41"/>
      <c r="ALN3830" s="41"/>
      <c r="ALO3830" s="41"/>
      <c r="ALP3830" s="41"/>
    </row>
    <row r="3831" spans="1:1004" ht="56.25" customHeight="1" x14ac:dyDescent="0.2">
      <c r="A3831" s="380" t="s">
        <v>2744</v>
      </c>
      <c r="B3831" s="380"/>
      <c r="C3831" s="380"/>
      <c r="D3831" s="380"/>
      <c r="E3831" s="380"/>
      <c r="F3831" s="380"/>
      <c r="G3831" s="380"/>
      <c r="H3831" s="380"/>
      <c r="I3831" s="380"/>
      <c r="J3831" s="363" t="s">
        <v>2855</v>
      </c>
      <c r="K3831" s="535"/>
      <c r="L3831" s="535"/>
      <c r="M3831" s="535"/>
      <c r="N3831" s="535"/>
      <c r="O3831" s="535"/>
      <c r="P3831" s="535"/>
      <c r="Q3831" s="535"/>
      <c r="R3831" s="535"/>
      <c r="S3831" s="535"/>
      <c r="T3831" s="535"/>
      <c r="U3831" s="535"/>
      <c r="V3831" s="535"/>
      <c r="W3831" s="535"/>
      <c r="X3831" s="535"/>
      <c r="Y3831" s="535"/>
      <c r="Z3831" s="535"/>
      <c r="AA3831" s="535"/>
      <c r="AB3831" s="535"/>
      <c r="AC3831" s="535"/>
      <c r="AD3831" s="535"/>
      <c r="AE3831" s="535"/>
      <c r="AF3831" s="535"/>
      <c r="AG3831" s="365"/>
      <c r="ALL3831" s="41"/>
      <c r="ALM3831" s="41"/>
      <c r="ALN3831" s="41"/>
      <c r="ALO3831" s="41"/>
      <c r="ALP3831" s="41"/>
    </row>
    <row r="3832" spans="1:1004" ht="41.25" customHeight="1" x14ac:dyDescent="0.2">
      <c r="A3832" s="402" t="s">
        <v>2746</v>
      </c>
      <c r="B3832" s="402"/>
      <c r="C3832" s="402"/>
      <c r="D3832" s="402"/>
      <c r="E3832" s="402"/>
      <c r="F3832" s="402"/>
      <c r="G3832" s="402"/>
      <c r="H3832" s="402"/>
      <c r="I3832" s="402"/>
      <c r="J3832" s="536" t="s">
        <v>2856</v>
      </c>
      <c r="K3832" s="537"/>
      <c r="L3832" s="537"/>
      <c r="M3832" s="537"/>
      <c r="N3832" s="537"/>
      <c r="O3832" s="537"/>
      <c r="P3832" s="537"/>
      <c r="Q3832" s="537"/>
      <c r="R3832" s="537"/>
      <c r="S3832" s="537"/>
      <c r="T3832" s="537"/>
      <c r="U3832" s="537"/>
      <c r="V3832" s="537"/>
      <c r="W3832" s="537"/>
      <c r="X3832" s="537"/>
      <c r="Y3832" s="537"/>
      <c r="Z3832" s="537"/>
      <c r="AA3832" s="537"/>
      <c r="AB3832" s="537"/>
      <c r="AC3832" s="537"/>
      <c r="AD3832" s="537"/>
      <c r="AE3832" s="537"/>
      <c r="AF3832" s="537"/>
      <c r="AG3832" s="538"/>
      <c r="ALL3832" s="41"/>
      <c r="ALM3832" s="41"/>
      <c r="ALN3832" s="41"/>
      <c r="ALO3832" s="41"/>
      <c r="ALP3832" s="41"/>
    </row>
    <row r="3833" spans="1:1004" ht="15" x14ac:dyDescent="0.2">
      <c r="A3833" s="192"/>
      <c r="B3833" s="192"/>
      <c r="C3833" s="192"/>
      <c r="D3833" s="192"/>
      <c r="E3833" s="192"/>
      <c r="F3833" s="192"/>
      <c r="G3833" s="193"/>
      <c r="H3833" s="193"/>
      <c r="I3833" s="193"/>
      <c r="J3833" s="198"/>
      <c r="K3833" s="198"/>
      <c r="L3833" s="198"/>
      <c r="M3833" s="198"/>
      <c r="N3833" s="198"/>
      <c r="O3833" s="198"/>
      <c r="P3833" s="198"/>
      <c r="Q3833" s="198"/>
      <c r="R3833" s="189"/>
      <c r="S3833" s="189"/>
      <c r="T3833" s="189"/>
      <c r="U3833" s="189"/>
      <c r="V3833" s="189"/>
      <c r="W3833" s="189"/>
      <c r="X3833" s="189"/>
      <c r="Y3833" s="189"/>
      <c r="Z3833" s="189"/>
      <c r="AA3833" s="189"/>
      <c r="AB3833" s="189"/>
      <c r="AC3833" s="189"/>
      <c r="AD3833" s="189"/>
      <c r="AE3833" s="189"/>
      <c r="AF3833" s="189"/>
      <c r="AG3833" s="189"/>
      <c r="ALL3833" s="41"/>
      <c r="ALM3833" s="41"/>
      <c r="ALN3833" s="41"/>
      <c r="ALO3833" s="41"/>
      <c r="ALP3833" s="41"/>
    </row>
    <row r="3834" spans="1:1004" x14ac:dyDescent="0.2">
      <c r="A3834" s="273" t="s">
        <v>2833</v>
      </c>
      <c r="B3834" s="273"/>
      <c r="C3834" s="273"/>
      <c r="D3834" s="343" t="s">
        <v>2357</v>
      </c>
      <c r="E3834" s="344"/>
      <c r="F3834" s="344"/>
      <c r="G3834" s="344"/>
      <c r="H3834" s="344"/>
      <c r="I3834" s="344"/>
      <c r="J3834" s="344"/>
      <c r="K3834" s="344"/>
      <c r="L3834" s="344"/>
      <c r="M3834" s="344"/>
      <c r="N3834" s="344"/>
      <c r="O3834" s="344"/>
      <c r="P3834" s="344"/>
      <c r="Q3834" s="344"/>
      <c r="R3834" s="344"/>
      <c r="S3834" s="344"/>
      <c r="T3834" s="344"/>
      <c r="U3834" s="344"/>
      <c r="V3834" s="344"/>
      <c r="W3834" s="344"/>
      <c r="X3834" s="344"/>
      <c r="Y3834" s="344"/>
      <c r="Z3834" s="344"/>
      <c r="AA3834" s="344"/>
      <c r="AB3834" s="344"/>
      <c r="AC3834" s="344"/>
      <c r="AD3834" s="344"/>
      <c r="AE3834" s="344"/>
      <c r="AF3834" s="344"/>
      <c r="AG3834" s="345"/>
      <c r="ALL3834" s="41"/>
      <c r="ALM3834" s="41"/>
      <c r="ALN3834" s="41"/>
      <c r="ALO3834" s="41"/>
      <c r="ALP3834" s="41"/>
    </row>
    <row r="3835" spans="1:1004" ht="27" customHeight="1" x14ac:dyDescent="0.2">
      <c r="A3835" s="273" t="s">
        <v>2835</v>
      </c>
      <c r="B3835" s="273"/>
      <c r="C3835" s="273"/>
      <c r="D3835" s="273"/>
      <c r="E3835" s="273"/>
      <c r="F3835" s="273"/>
      <c r="G3835" s="273"/>
      <c r="H3835" s="273"/>
      <c r="I3835" s="273"/>
      <c r="J3835" s="273"/>
      <c r="K3835" s="273"/>
      <c r="L3835" s="273"/>
      <c r="M3835" s="273"/>
      <c r="N3835" s="273"/>
      <c r="O3835" s="273"/>
      <c r="P3835" s="273"/>
      <c r="Q3835" s="273"/>
      <c r="R3835" s="273"/>
      <c r="S3835" s="373" t="s">
        <v>2836</v>
      </c>
      <c r="T3835" s="373"/>
      <c r="U3835" s="373"/>
      <c r="V3835" s="373" t="s">
        <v>2837</v>
      </c>
      <c r="W3835" s="373"/>
      <c r="X3835" s="373"/>
      <c r="Y3835" s="373" t="s">
        <v>2838</v>
      </c>
      <c r="Z3835" s="373"/>
      <c r="AA3835" s="373"/>
      <c r="AB3835" s="278" t="s">
        <v>3444</v>
      </c>
      <c r="AC3835" s="279"/>
      <c r="AD3835" s="280"/>
      <c r="AE3835" s="278" t="s">
        <v>3445</v>
      </c>
      <c r="AF3835" s="279"/>
      <c r="AG3835" s="280"/>
      <c r="ALL3835" s="41"/>
      <c r="ALM3835" s="41"/>
      <c r="ALN3835" s="41"/>
      <c r="ALO3835" s="41"/>
      <c r="ALP3835" s="41"/>
    </row>
    <row r="3836" spans="1:1004" ht="27" customHeight="1" x14ac:dyDescent="0.2">
      <c r="A3836" s="281" t="s">
        <v>2857</v>
      </c>
      <c r="B3836" s="282"/>
      <c r="C3836" s="282"/>
      <c r="D3836" s="282"/>
      <c r="E3836" s="282"/>
      <c r="F3836" s="282"/>
      <c r="G3836" s="282"/>
      <c r="H3836" s="282"/>
      <c r="I3836" s="282"/>
      <c r="J3836" s="282"/>
      <c r="K3836" s="282"/>
      <c r="L3836" s="282"/>
      <c r="M3836" s="282"/>
      <c r="N3836" s="282"/>
      <c r="O3836" s="282"/>
      <c r="P3836" s="282"/>
      <c r="Q3836" s="282"/>
      <c r="R3836" s="283"/>
      <c r="S3836" s="284" t="s">
        <v>2858</v>
      </c>
      <c r="T3836" s="285"/>
      <c r="U3836" s="286"/>
      <c r="V3836" s="284" t="s">
        <v>3469</v>
      </c>
      <c r="W3836" s="285"/>
      <c r="X3836" s="286"/>
      <c r="Y3836" s="284" t="s">
        <v>2859</v>
      </c>
      <c r="Z3836" s="285"/>
      <c r="AA3836" s="286"/>
      <c r="AB3836" s="284" t="s">
        <v>3624</v>
      </c>
      <c r="AC3836" s="285"/>
      <c r="AD3836" s="286"/>
      <c r="AE3836" s="284" t="s">
        <v>3624</v>
      </c>
      <c r="AF3836" s="285"/>
      <c r="AG3836" s="286"/>
      <c r="ALL3836" s="41"/>
      <c r="ALM3836" s="41"/>
      <c r="ALN3836" s="41"/>
      <c r="ALO3836" s="41"/>
      <c r="ALP3836" s="41"/>
    </row>
    <row r="3837" spans="1:1004" x14ac:dyDescent="0.2">
      <c r="A3837" s="293" t="s">
        <v>2860</v>
      </c>
      <c r="B3837" s="387"/>
      <c r="C3837" s="387"/>
      <c r="D3837" s="387"/>
      <c r="E3837" s="387"/>
      <c r="F3837" s="387"/>
      <c r="G3837" s="387"/>
      <c r="H3837" s="387"/>
      <c r="I3837" s="387"/>
      <c r="J3837" s="387"/>
      <c r="K3837" s="387"/>
      <c r="L3837" s="387"/>
      <c r="M3837" s="387"/>
      <c r="N3837" s="387"/>
      <c r="O3837" s="387"/>
      <c r="P3837" s="387"/>
      <c r="Q3837" s="387"/>
      <c r="R3837" s="295"/>
      <c r="S3837" s="287"/>
      <c r="T3837" s="288"/>
      <c r="U3837" s="289"/>
      <c r="V3837" s="287"/>
      <c r="W3837" s="288"/>
      <c r="X3837" s="289"/>
      <c r="Y3837" s="287"/>
      <c r="Z3837" s="288"/>
      <c r="AA3837" s="289"/>
      <c r="AB3837" s="287"/>
      <c r="AC3837" s="288"/>
      <c r="AD3837" s="289"/>
      <c r="AE3837" s="287"/>
      <c r="AF3837" s="288"/>
      <c r="AG3837" s="289"/>
      <c r="ALL3837" s="41"/>
      <c r="ALM3837" s="41"/>
      <c r="ALN3837" s="41"/>
      <c r="ALO3837" s="41"/>
      <c r="ALP3837" s="41"/>
    </row>
    <row r="3838" spans="1:1004" x14ac:dyDescent="0.2">
      <c r="A3838" s="388" t="s">
        <v>2861</v>
      </c>
      <c r="B3838" s="389"/>
      <c r="C3838" s="389"/>
      <c r="D3838" s="389"/>
      <c r="E3838" s="389"/>
      <c r="F3838" s="389"/>
      <c r="G3838" s="389"/>
      <c r="H3838" s="389"/>
      <c r="I3838" s="389"/>
      <c r="J3838" s="389"/>
      <c r="K3838" s="389"/>
      <c r="L3838" s="389"/>
      <c r="M3838" s="389"/>
      <c r="N3838" s="389"/>
      <c r="O3838" s="389"/>
      <c r="P3838" s="389"/>
      <c r="Q3838" s="389"/>
      <c r="R3838" s="390"/>
      <c r="S3838" s="290"/>
      <c r="T3838" s="291"/>
      <c r="U3838" s="292"/>
      <c r="V3838" s="290"/>
      <c r="W3838" s="291"/>
      <c r="X3838" s="292"/>
      <c r="Y3838" s="290"/>
      <c r="Z3838" s="291"/>
      <c r="AA3838" s="292"/>
      <c r="AB3838" s="290"/>
      <c r="AC3838" s="291"/>
      <c r="AD3838" s="292"/>
      <c r="AE3838" s="290"/>
      <c r="AF3838" s="291"/>
      <c r="AG3838" s="292"/>
      <c r="ALL3838" s="41"/>
      <c r="ALM3838" s="41"/>
      <c r="ALN3838" s="41"/>
      <c r="ALO3838" s="41"/>
      <c r="ALP3838" s="41"/>
    </row>
    <row r="3839" spans="1:1004" ht="14.25" x14ac:dyDescent="0.2">
      <c r="A3839" s="187"/>
      <c r="B3839" s="187"/>
      <c r="C3839" s="187"/>
      <c r="D3839" s="187"/>
      <c r="E3839" s="187"/>
      <c r="F3839" s="187"/>
      <c r="G3839" s="188"/>
      <c r="H3839" s="188"/>
      <c r="I3839" s="188"/>
      <c r="J3839" s="188"/>
      <c r="K3839" s="188"/>
      <c r="L3839" s="188"/>
      <c r="M3839" s="188"/>
      <c r="N3839" s="188"/>
      <c r="O3839" s="188"/>
      <c r="P3839" s="188"/>
      <c r="Q3839" s="188"/>
      <c r="R3839" s="189"/>
      <c r="S3839" s="189"/>
      <c r="T3839" s="189"/>
      <c r="U3839" s="189"/>
      <c r="V3839" s="189"/>
      <c r="W3839" s="189"/>
      <c r="X3839" s="189"/>
      <c r="Y3839" s="189"/>
      <c r="Z3839" s="189"/>
      <c r="AA3839" s="189"/>
      <c r="AB3839" s="189"/>
      <c r="AC3839" s="189"/>
      <c r="AD3839" s="189"/>
      <c r="AE3839" s="189"/>
      <c r="AF3839" s="189"/>
      <c r="AG3839" s="189"/>
      <c r="ALL3839" s="41"/>
      <c r="ALM3839" s="41"/>
      <c r="ALN3839" s="41"/>
      <c r="ALO3839" s="41"/>
      <c r="ALP3839" s="41"/>
    </row>
    <row r="3840" spans="1:1004" ht="21.75" customHeight="1" x14ac:dyDescent="0.2">
      <c r="A3840" s="374" t="s">
        <v>2748</v>
      </c>
      <c r="B3840" s="374"/>
      <c r="C3840" s="374"/>
      <c r="D3840" s="374"/>
      <c r="E3840" s="374"/>
      <c r="F3840" s="374"/>
      <c r="G3840" s="374"/>
      <c r="H3840" s="374"/>
      <c r="I3840" s="374"/>
      <c r="J3840" s="375" t="s">
        <v>207</v>
      </c>
      <c r="K3840" s="376"/>
      <c r="L3840" s="376"/>
      <c r="M3840" s="376"/>
      <c r="N3840" s="377" t="s">
        <v>2862</v>
      </c>
      <c r="O3840" s="351"/>
      <c r="P3840" s="351"/>
      <c r="Q3840" s="351"/>
      <c r="R3840" s="351"/>
      <c r="S3840" s="351"/>
      <c r="T3840" s="351"/>
      <c r="U3840" s="351"/>
      <c r="V3840" s="351"/>
      <c r="W3840" s="351"/>
      <c r="X3840" s="351"/>
      <c r="Y3840" s="351"/>
      <c r="Z3840" s="351"/>
      <c r="AA3840" s="351"/>
      <c r="AB3840" s="351"/>
      <c r="AC3840" s="351"/>
      <c r="AD3840" s="351"/>
      <c r="AE3840" s="351"/>
      <c r="AF3840" s="351"/>
      <c r="AG3840" s="352"/>
      <c r="ALL3840" s="41"/>
      <c r="ALM3840" s="41"/>
      <c r="ALN3840" s="41"/>
      <c r="ALO3840" s="41"/>
      <c r="ALP3840" s="41"/>
    </row>
    <row r="3841" spans="1:1004" ht="24" customHeight="1" x14ac:dyDescent="0.2">
      <c r="A3841" s="380" t="s">
        <v>2749</v>
      </c>
      <c r="B3841" s="380"/>
      <c r="C3841" s="380"/>
      <c r="D3841" s="380"/>
      <c r="E3841" s="380"/>
      <c r="F3841" s="380"/>
      <c r="G3841" s="380"/>
      <c r="H3841" s="380"/>
      <c r="I3841" s="380"/>
      <c r="J3841" s="321" t="s">
        <v>2853</v>
      </c>
      <c r="K3841" s="322"/>
      <c r="L3841" s="322"/>
      <c r="M3841" s="322"/>
      <c r="N3841" s="322"/>
      <c r="O3841" s="322"/>
      <c r="P3841" s="322"/>
      <c r="Q3841" s="322"/>
      <c r="R3841" s="322"/>
      <c r="S3841" s="322"/>
      <c r="T3841" s="381" t="s">
        <v>2742</v>
      </c>
      <c r="U3841" s="381"/>
      <c r="V3841" s="381"/>
      <c r="W3841" s="381"/>
      <c r="X3841" s="566" t="s">
        <v>2854</v>
      </c>
      <c r="Y3841" s="566"/>
      <c r="Z3841" s="566"/>
      <c r="AA3841" s="566"/>
      <c r="AB3841" s="566"/>
      <c r="AC3841" s="566"/>
      <c r="AD3841" s="566"/>
      <c r="AE3841" s="566"/>
      <c r="AF3841" s="566"/>
      <c r="AG3841" s="358"/>
      <c r="ALL3841" s="41"/>
      <c r="ALM3841" s="41"/>
      <c r="ALN3841" s="41"/>
      <c r="ALO3841" s="41"/>
      <c r="ALP3841" s="41"/>
    </row>
    <row r="3842" spans="1:1004" ht="27.75" customHeight="1" x14ac:dyDescent="0.2">
      <c r="A3842" s="382" t="s">
        <v>2750</v>
      </c>
      <c r="B3842" s="382"/>
      <c r="C3842" s="382"/>
      <c r="D3842" s="382"/>
      <c r="E3842" s="382"/>
      <c r="F3842" s="382"/>
      <c r="G3842" s="382"/>
      <c r="H3842" s="382"/>
      <c r="I3842" s="382"/>
      <c r="J3842" s="363" t="s">
        <v>2863</v>
      </c>
      <c r="K3842" s="535"/>
      <c r="L3842" s="535"/>
      <c r="M3842" s="535"/>
      <c r="N3842" s="535"/>
      <c r="O3842" s="535"/>
      <c r="P3842" s="535"/>
      <c r="Q3842" s="535"/>
      <c r="R3842" s="535"/>
      <c r="S3842" s="535"/>
      <c r="T3842" s="535"/>
      <c r="U3842" s="535"/>
      <c r="V3842" s="535"/>
      <c r="W3842" s="535"/>
      <c r="X3842" s="535"/>
      <c r="Y3842" s="535"/>
      <c r="Z3842" s="535"/>
      <c r="AA3842" s="535"/>
      <c r="AB3842" s="535"/>
      <c r="AC3842" s="535"/>
      <c r="AD3842" s="535"/>
      <c r="AE3842" s="535"/>
      <c r="AF3842" s="535"/>
      <c r="AG3842" s="365"/>
      <c r="ALL3842" s="41"/>
      <c r="ALM3842" s="41"/>
      <c r="ALN3842" s="41"/>
      <c r="ALO3842" s="41"/>
      <c r="ALP3842" s="41"/>
    </row>
    <row r="3843" spans="1:1004" ht="37.5" customHeight="1" x14ac:dyDescent="0.2">
      <c r="A3843" s="383" t="s">
        <v>2752</v>
      </c>
      <c r="B3843" s="383"/>
      <c r="C3843" s="383"/>
      <c r="D3843" s="383"/>
      <c r="E3843" s="383"/>
      <c r="F3843" s="383"/>
      <c r="G3843" s="383"/>
      <c r="H3843" s="383"/>
      <c r="I3843" s="383"/>
      <c r="J3843" s="536" t="s">
        <v>2864</v>
      </c>
      <c r="K3843" s="537"/>
      <c r="L3843" s="537"/>
      <c r="M3843" s="537"/>
      <c r="N3843" s="537"/>
      <c r="O3843" s="537"/>
      <c r="P3843" s="537"/>
      <c r="Q3843" s="537"/>
      <c r="R3843" s="537"/>
      <c r="S3843" s="537"/>
      <c r="T3843" s="537"/>
      <c r="U3843" s="537"/>
      <c r="V3843" s="537"/>
      <c r="W3843" s="537"/>
      <c r="X3843" s="537"/>
      <c r="Y3843" s="537"/>
      <c r="Z3843" s="537"/>
      <c r="AA3843" s="537"/>
      <c r="AB3843" s="537"/>
      <c r="AC3843" s="537"/>
      <c r="AD3843" s="537"/>
      <c r="AE3843" s="537"/>
      <c r="AF3843" s="537"/>
      <c r="AG3843" s="538"/>
      <c r="ALL3843" s="41"/>
      <c r="ALM3843" s="41"/>
      <c r="ALN3843" s="41"/>
      <c r="ALO3843" s="41"/>
      <c r="ALP3843" s="41"/>
    </row>
    <row r="3844" spans="1:1004" ht="14.25" x14ac:dyDescent="0.2">
      <c r="A3844" s="187"/>
      <c r="B3844" s="187"/>
      <c r="C3844" s="187"/>
      <c r="D3844" s="187"/>
      <c r="E3844" s="187"/>
      <c r="F3844" s="187"/>
      <c r="G3844" s="188"/>
      <c r="H3844" s="188"/>
      <c r="I3844" s="188"/>
      <c r="J3844" s="188"/>
      <c r="K3844" s="188"/>
      <c r="L3844" s="188"/>
      <c r="M3844" s="188"/>
      <c r="N3844" s="188"/>
      <c r="O3844" s="188"/>
      <c r="P3844" s="188"/>
      <c r="Q3844" s="188"/>
      <c r="R3844" s="189"/>
      <c r="S3844" s="189"/>
      <c r="T3844" s="189"/>
      <c r="U3844" s="189"/>
      <c r="V3844" s="189"/>
      <c r="W3844" s="189"/>
      <c r="X3844" s="189"/>
      <c r="Y3844" s="189"/>
      <c r="Z3844" s="189"/>
      <c r="AA3844" s="189"/>
      <c r="AB3844" s="189"/>
      <c r="AC3844" s="189"/>
      <c r="AD3844" s="189"/>
      <c r="AE3844" s="189"/>
      <c r="AF3844" s="189"/>
      <c r="AG3844" s="189"/>
      <c r="ALL3844" s="41"/>
      <c r="ALM3844" s="41"/>
      <c r="ALN3844" s="41"/>
      <c r="ALO3844" s="41"/>
      <c r="ALP3844" s="41"/>
    </row>
    <row r="3845" spans="1:1004" ht="18.75" customHeight="1" x14ac:dyDescent="0.2">
      <c r="A3845" s="273" t="s">
        <v>2833</v>
      </c>
      <c r="B3845" s="273"/>
      <c r="C3845" s="273"/>
      <c r="D3845" s="370" t="s">
        <v>2865</v>
      </c>
      <c r="E3845" s="371"/>
      <c r="F3845" s="371"/>
      <c r="G3845" s="371"/>
      <c r="H3845" s="371"/>
      <c r="I3845" s="371"/>
      <c r="J3845" s="371"/>
      <c r="K3845" s="371"/>
      <c r="L3845" s="371"/>
      <c r="M3845" s="371"/>
      <c r="N3845" s="371"/>
      <c r="O3845" s="371"/>
      <c r="P3845" s="371"/>
      <c r="Q3845" s="371"/>
      <c r="R3845" s="371"/>
      <c r="S3845" s="371"/>
      <c r="T3845" s="371"/>
      <c r="U3845" s="371"/>
      <c r="V3845" s="371"/>
      <c r="W3845" s="371"/>
      <c r="X3845" s="371"/>
      <c r="Y3845" s="371"/>
      <c r="Z3845" s="371"/>
      <c r="AA3845" s="371"/>
      <c r="AB3845" s="371"/>
      <c r="AC3845" s="371"/>
      <c r="AD3845" s="371"/>
      <c r="AE3845" s="371"/>
      <c r="AF3845" s="371"/>
      <c r="AG3845" s="372"/>
      <c r="ALL3845" s="41"/>
      <c r="ALM3845" s="41"/>
      <c r="ALN3845" s="41"/>
      <c r="ALO3845" s="41"/>
      <c r="ALP3845" s="41"/>
    </row>
    <row r="3846" spans="1:1004" ht="31.5" customHeight="1" x14ac:dyDescent="0.2">
      <c r="A3846" s="273" t="s">
        <v>2835</v>
      </c>
      <c r="B3846" s="273"/>
      <c r="C3846" s="273"/>
      <c r="D3846" s="273"/>
      <c r="E3846" s="273"/>
      <c r="F3846" s="273"/>
      <c r="G3846" s="273"/>
      <c r="H3846" s="273"/>
      <c r="I3846" s="273"/>
      <c r="J3846" s="273"/>
      <c r="K3846" s="273"/>
      <c r="L3846" s="273"/>
      <c r="M3846" s="273"/>
      <c r="N3846" s="273"/>
      <c r="O3846" s="273"/>
      <c r="P3846" s="273"/>
      <c r="Q3846" s="273"/>
      <c r="R3846" s="273"/>
      <c r="S3846" s="373" t="s">
        <v>2836</v>
      </c>
      <c r="T3846" s="373"/>
      <c r="U3846" s="373"/>
      <c r="V3846" s="373" t="s">
        <v>2837</v>
      </c>
      <c r="W3846" s="373"/>
      <c r="X3846" s="373"/>
      <c r="Y3846" s="373" t="s">
        <v>2838</v>
      </c>
      <c r="Z3846" s="373"/>
      <c r="AA3846" s="373"/>
      <c r="AB3846" s="278" t="s">
        <v>3444</v>
      </c>
      <c r="AC3846" s="279"/>
      <c r="AD3846" s="280"/>
      <c r="AE3846" s="278" t="s">
        <v>3445</v>
      </c>
      <c r="AF3846" s="279"/>
      <c r="AG3846" s="280"/>
      <c r="ALL3846" s="41"/>
      <c r="ALM3846" s="41"/>
      <c r="ALN3846" s="41"/>
      <c r="ALO3846" s="41"/>
      <c r="ALP3846" s="41"/>
    </row>
    <row r="3847" spans="1:1004" ht="30" customHeight="1" x14ac:dyDescent="0.2">
      <c r="A3847" s="281" t="s">
        <v>2866</v>
      </c>
      <c r="B3847" s="282"/>
      <c r="C3847" s="282"/>
      <c r="D3847" s="282"/>
      <c r="E3847" s="282"/>
      <c r="F3847" s="282"/>
      <c r="G3847" s="282"/>
      <c r="H3847" s="282"/>
      <c r="I3847" s="282"/>
      <c r="J3847" s="282"/>
      <c r="K3847" s="282"/>
      <c r="L3847" s="282"/>
      <c r="M3847" s="282"/>
      <c r="N3847" s="282"/>
      <c r="O3847" s="282"/>
      <c r="P3847" s="282"/>
      <c r="Q3847" s="282"/>
      <c r="R3847" s="283"/>
      <c r="S3847" s="284" t="s">
        <v>2867</v>
      </c>
      <c r="T3847" s="285"/>
      <c r="U3847" s="286"/>
      <c r="V3847" s="284" t="s">
        <v>3469</v>
      </c>
      <c r="W3847" s="285"/>
      <c r="X3847" s="286"/>
      <c r="Y3847" s="284" t="s">
        <v>2868</v>
      </c>
      <c r="Z3847" s="285"/>
      <c r="AA3847" s="286"/>
      <c r="AB3847" s="284" t="s">
        <v>2057</v>
      </c>
      <c r="AC3847" s="285"/>
      <c r="AD3847" s="286"/>
      <c r="AE3847" s="284" t="s">
        <v>3625</v>
      </c>
      <c r="AF3847" s="285"/>
      <c r="AG3847" s="286"/>
      <c r="ALL3847" s="41"/>
      <c r="ALM3847" s="41"/>
      <c r="ALN3847" s="41"/>
      <c r="ALO3847" s="41"/>
      <c r="ALP3847" s="41"/>
    </row>
    <row r="3848" spans="1:1004" x14ac:dyDescent="0.2">
      <c r="A3848" s="293" t="s">
        <v>2860</v>
      </c>
      <c r="B3848" s="387"/>
      <c r="C3848" s="387"/>
      <c r="D3848" s="387"/>
      <c r="E3848" s="387"/>
      <c r="F3848" s="387"/>
      <c r="G3848" s="387"/>
      <c r="H3848" s="387"/>
      <c r="I3848" s="387"/>
      <c r="J3848" s="387"/>
      <c r="K3848" s="387"/>
      <c r="L3848" s="387"/>
      <c r="M3848" s="387"/>
      <c r="N3848" s="387"/>
      <c r="O3848" s="387"/>
      <c r="P3848" s="387"/>
      <c r="Q3848" s="387"/>
      <c r="R3848" s="295"/>
      <c r="S3848" s="287"/>
      <c r="T3848" s="288"/>
      <c r="U3848" s="289"/>
      <c r="V3848" s="287"/>
      <c r="W3848" s="288"/>
      <c r="X3848" s="289"/>
      <c r="Y3848" s="287"/>
      <c r="Z3848" s="288"/>
      <c r="AA3848" s="289"/>
      <c r="AB3848" s="287"/>
      <c r="AC3848" s="288"/>
      <c r="AD3848" s="289"/>
      <c r="AE3848" s="287"/>
      <c r="AF3848" s="288"/>
      <c r="AG3848" s="289"/>
      <c r="ALL3848" s="41"/>
      <c r="ALM3848" s="41"/>
      <c r="ALN3848" s="41"/>
      <c r="ALO3848" s="41"/>
      <c r="ALP3848" s="41"/>
    </row>
    <row r="3849" spans="1:1004" x14ac:dyDescent="0.2">
      <c r="A3849" s="388" t="s">
        <v>2861</v>
      </c>
      <c r="B3849" s="389"/>
      <c r="C3849" s="389"/>
      <c r="D3849" s="389"/>
      <c r="E3849" s="389"/>
      <c r="F3849" s="389"/>
      <c r="G3849" s="389"/>
      <c r="H3849" s="389"/>
      <c r="I3849" s="389"/>
      <c r="J3849" s="389"/>
      <c r="K3849" s="389"/>
      <c r="L3849" s="389"/>
      <c r="M3849" s="389"/>
      <c r="N3849" s="389"/>
      <c r="O3849" s="389"/>
      <c r="P3849" s="389"/>
      <c r="Q3849" s="389"/>
      <c r="R3849" s="390"/>
      <c r="S3849" s="290"/>
      <c r="T3849" s="291"/>
      <c r="U3849" s="292"/>
      <c r="V3849" s="290"/>
      <c r="W3849" s="291"/>
      <c r="X3849" s="292"/>
      <c r="Y3849" s="290"/>
      <c r="Z3849" s="291"/>
      <c r="AA3849" s="292"/>
      <c r="AB3849" s="290"/>
      <c r="AC3849" s="291"/>
      <c r="AD3849" s="292"/>
      <c r="AE3849" s="290"/>
      <c r="AF3849" s="291"/>
      <c r="AG3849" s="292"/>
      <c r="ALL3849" s="41"/>
      <c r="ALM3849" s="41"/>
      <c r="ALN3849" s="41"/>
      <c r="ALO3849" s="41"/>
      <c r="ALP3849" s="41"/>
    </row>
    <row r="3850" spans="1:1004" x14ac:dyDescent="0.2">
      <c r="A3850" s="212"/>
      <c r="B3850" s="212"/>
      <c r="C3850" s="212"/>
      <c r="D3850" s="212"/>
      <c r="E3850" s="212"/>
      <c r="F3850" s="212"/>
      <c r="G3850" s="212"/>
      <c r="H3850" s="212"/>
      <c r="I3850" s="212"/>
      <c r="J3850" s="212"/>
      <c r="K3850" s="212"/>
      <c r="L3850" s="212"/>
      <c r="M3850" s="212"/>
      <c r="N3850" s="212"/>
      <c r="O3850" s="212"/>
      <c r="P3850" s="212"/>
      <c r="Q3850" s="212"/>
      <c r="R3850" s="212"/>
      <c r="S3850" s="200"/>
      <c r="T3850" s="200"/>
      <c r="U3850" s="200"/>
      <c r="V3850" s="200"/>
      <c r="W3850" s="200"/>
      <c r="X3850" s="200"/>
      <c r="Y3850" s="200"/>
      <c r="Z3850" s="200"/>
      <c r="AA3850" s="200"/>
      <c r="AB3850" s="200"/>
      <c r="AC3850" s="200"/>
      <c r="AD3850" s="200"/>
      <c r="AE3850" s="200"/>
      <c r="AF3850" s="200"/>
      <c r="AG3850" s="200"/>
      <c r="ALL3850" s="41"/>
      <c r="ALM3850" s="41"/>
      <c r="ALN3850" s="41"/>
      <c r="ALO3850" s="41"/>
      <c r="ALP3850" s="41"/>
    </row>
    <row r="3851" spans="1:1004" ht="22.5" customHeight="1" x14ac:dyDescent="0.2">
      <c r="A3851" s="374" t="s">
        <v>2748</v>
      </c>
      <c r="B3851" s="374"/>
      <c r="C3851" s="374"/>
      <c r="D3851" s="374"/>
      <c r="E3851" s="374"/>
      <c r="F3851" s="374"/>
      <c r="G3851" s="374"/>
      <c r="H3851" s="374"/>
      <c r="I3851" s="374"/>
      <c r="J3851" s="375" t="s">
        <v>209</v>
      </c>
      <c r="K3851" s="376"/>
      <c r="L3851" s="376"/>
      <c r="M3851" s="376"/>
      <c r="N3851" s="377" t="s">
        <v>2871</v>
      </c>
      <c r="O3851" s="351"/>
      <c r="P3851" s="351"/>
      <c r="Q3851" s="351"/>
      <c r="R3851" s="351"/>
      <c r="S3851" s="351"/>
      <c r="T3851" s="351"/>
      <c r="U3851" s="351"/>
      <c r="V3851" s="351"/>
      <c r="W3851" s="351"/>
      <c r="X3851" s="351"/>
      <c r="Y3851" s="351"/>
      <c r="Z3851" s="351"/>
      <c r="AA3851" s="351"/>
      <c r="AB3851" s="351"/>
      <c r="AC3851" s="351"/>
      <c r="AD3851" s="351"/>
      <c r="AE3851" s="351"/>
      <c r="AF3851" s="351"/>
      <c r="AG3851" s="352"/>
      <c r="ALL3851" s="41"/>
      <c r="ALM3851" s="41"/>
      <c r="ALN3851" s="41"/>
      <c r="ALO3851" s="41"/>
      <c r="ALP3851" s="41"/>
    </row>
    <row r="3852" spans="1:1004" ht="21.75" customHeight="1" x14ac:dyDescent="0.2">
      <c r="A3852" s="380" t="s">
        <v>2749</v>
      </c>
      <c r="B3852" s="380"/>
      <c r="C3852" s="380"/>
      <c r="D3852" s="380"/>
      <c r="E3852" s="380"/>
      <c r="F3852" s="380"/>
      <c r="G3852" s="380"/>
      <c r="H3852" s="380"/>
      <c r="I3852" s="380"/>
      <c r="J3852" s="321" t="s">
        <v>2853</v>
      </c>
      <c r="K3852" s="322"/>
      <c r="L3852" s="322"/>
      <c r="M3852" s="322"/>
      <c r="N3852" s="322"/>
      <c r="O3852" s="322"/>
      <c r="P3852" s="322"/>
      <c r="Q3852" s="322"/>
      <c r="R3852" s="322"/>
      <c r="S3852" s="322"/>
      <c r="T3852" s="381" t="s">
        <v>2742</v>
      </c>
      <c r="U3852" s="381"/>
      <c r="V3852" s="381"/>
      <c r="W3852" s="381"/>
      <c r="X3852" s="566" t="s">
        <v>2854</v>
      </c>
      <c r="Y3852" s="566"/>
      <c r="Z3852" s="566"/>
      <c r="AA3852" s="566"/>
      <c r="AB3852" s="566"/>
      <c r="AC3852" s="566"/>
      <c r="AD3852" s="566"/>
      <c r="AE3852" s="566"/>
      <c r="AF3852" s="566"/>
      <c r="AG3852" s="358"/>
      <c r="ALL3852" s="41"/>
      <c r="ALM3852" s="41"/>
      <c r="ALN3852" s="41"/>
      <c r="ALO3852" s="41"/>
      <c r="ALP3852" s="41"/>
    </row>
    <row r="3853" spans="1:1004" ht="45" customHeight="1" x14ac:dyDescent="0.2">
      <c r="A3853" s="382" t="s">
        <v>2750</v>
      </c>
      <c r="B3853" s="382"/>
      <c r="C3853" s="382"/>
      <c r="D3853" s="382"/>
      <c r="E3853" s="382"/>
      <c r="F3853" s="382"/>
      <c r="G3853" s="382"/>
      <c r="H3853" s="382"/>
      <c r="I3853" s="382"/>
      <c r="J3853" s="321" t="s">
        <v>2872</v>
      </c>
      <c r="K3853" s="322"/>
      <c r="L3853" s="322"/>
      <c r="M3853" s="322"/>
      <c r="N3853" s="322"/>
      <c r="O3853" s="322"/>
      <c r="P3853" s="322"/>
      <c r="Q3853" s="322"/>
      <c r="R3853" s="322"/>
      <c r="S3853" s="322"/>
      <c r="T3853" s="322"/>
      <c r="U3853" s="322"/>
      <c r="V3853" s="322"/>
      <c r="W3853" s="322"/>
      <c r="X3853" s="322"/>
      <c r="Y3853" s="322"/>
      <c r="Z3853" s="322"/>
      <c r="AA3853" s="322"/>
      <c r="AB3853" s="322"/>
      <c r="AC3853" s="322"/>
      <c r="AD3853" s="322"/>
      <c r="AE3853" s="322"/>
      <c r="AF3853" s="322"/>
      <c r="AG3853" s="359"/>
      <c r="ALL3853" s="41"/>
      <c r="ALM3853" s="41"/>
      <c r="ALN3853" s="41"/>
      <c r="ALO3853" s="41"/>
      <c r="ALP3853" s="41"/>
    </row>
    <row r="3854" spans="1:1004" ht="24.75" customHeight="1" x14ac:dyDescent="0.2">
      <c r="A3854" s="383" t="s">
        <v>2752</v>
      </c>
      <c r="B3854" s="383"/>
      <c r="C3854" s="383"/>
      <c r="D3854" s="383"/>
      <c r="E3854" s="383"/>
      <c r="F3854" s="383"/>
      <c r="G3854" s="383"/>
      <c r="H3854" s="383"/>
      <c r="I3854" s="383"/>
      <c r="J3854" s="384" t="s">
        <v>2873</v>
      </c>
      <c r="K3854" s="385"/>
      <c r="L3854" s="385"/>
      <c r="M3854" s="385"/>
      <c r="N3854" s="385"/>
      <c r="O3854" s="385"/>
      <c r="P3854" s="385"/>
      <c r="Q3854" s="385"/>
      <c r="R3854" s="385"/>
      <c r="S3854" s="385"/>
      <c r="T3854" s="385"/>
      <c r="U3854" s="385"/>
      <c r="V3854" s="385"/>
      <c r="W3854" s="385"/>
      <c r="X3854" s="385"/>
      <c r="Y3854" s="385"/>
      <c r="Z3854" s="385"/>
      <c r="AA3854" s="385"/>
      <c r="AB3854" s="385"/>
      <c r="AC3854" s="385"/>
      <c r="AD3854" s="385"/>
      <c r="AE3854" s="385"/>
      <c r="AF3854" s="385"/>
      <c r="AG3854" s="386"/>
      <c r="ALL3854" s="41"/>
      <c r="ALM3854" s="41"/>
      <c r="ALN3854" s="41"/>
      <c r="ALO3854" s="41"/>
      <c r="ALP3854" s="41"/>
    </row>
    <row r="3855" spans="1:1004" ht="14.25" x14ac:dyDescent="0.2">
      <c r="A3855" s="187"/>
      <c r="B3855" s="187"/>
      <c r="C3855" s="187"/>
      <c r="D3855" s="187"/>
      <c r="E3855" s="187"/>
      <c r="F3855" s="187"/>
      <c r="G3855" s="188"/>
      <c r="H3855" s="188"/>
      <c r="I3855" s="188"/>
      <c r="J3855" s="188"/>
      <c r="K3855" s="188"/>
      <c r="L3855" s="188"/>
      <c r="M3855" s="188"/>
      <c r="N3855" s="188"/>
      <c r="O3855" s="188"/>
      <c r="P3855" s="188"/>
      <c r="Q3855" s="188"/>
      <c r="R3855" s="189"/>
      <c r="S3855" s="189"/>
      <c r="T3855" s="189"/>
      <c r="U3855" s="189"/>
      <c r="V3855" s="189"/>
      <c r="W3855" s="189"/>
      <c r="X3855" s="189"/>
      <c r="Y3855" s="189"/>
      <c r="Z3855" s="189"/>
      <c r="AA3855" s="189"/>
      <c r="AB3855" s="189"/>
      <c r="AC3855" s="189"/>
      <c r="AD3855" s="189"/>
      <c r="AE3855" s="189"/>
      <c r="AF3855" s="189"/>
      <c r="AG3855" s="189"/>
      <c r="ALL3855" s="41"/>
      <c r="ALM3855" s="41"/>
      <c r="ALN3855" s="41"/>
      <c r="ALO3855" s="41"/>
      <c r="ALP3855" s="41"/>
    </row>
    <row r="3856" spans="1:1004" x14ac:dyDescent="0.2">
      <c r="A3856" s="273" t="s">
        <v>2833</v>
      </c>
      <c r="B3856" s="273"/>
      <c r="C3856" s="273"/>
      <c r="D3856" s="370" t="s">
        <v>2364</v>
      </c>
      <c r="E3856" s="371"/>
      <c r="F3856" s="371"/>
      <c r="G3856" s="371"/>
      <c r="H3856" s="371"/>
      <c r="I3856" s="371"/>
      <c r="J3856" s="371"/>
      <c r="K3856" s="371"/>
      <c r="L3856" s="371"/>
      <c r="M3856" s="371"/>
      <c r="N3856" s="371"/>
      <c r="O3856" s="371"/>
      <c r="P3856" s="371"/>
      <c r="Q3856" s="371"/>
      <c r="R3856" s="371"/>
      <c r="S3856" s="371"/>
      <c r="T3856" s="371"/>
      <c r="U3856" s="371"/>
      <c r="V3856" s="371"/>
      <c r="W3856" s="371"/>
      <c r="X3856" s="371"/>
      <c r="Y3856" s="371"/>
      <c r="Z3856" s="371"/>
      <c r="AA3856" s="371"/>
      <c r="AB3856" s="371"/>
      <c r="AC3856" s="371"/>
      <c r="AD3856" s="371"/>
      <c r="AE3856" s="371"/>
      <c r="AF3856" s="371"/>
      <c r="AG3856" s="372"/>
      <c r="ALL3856" s="41"/>
      <c r="ALM3856" s="41"/>
      <c r="ALN3856" s="41"/>
      <c r="ALO3856" s="41"/>
      <c r="ALP3856" s="41"/>
    </row>
    <row r="3857" spans="1:1004" ht="27.75" customHeight="1" x14ac:dyDescent="0.2">
      <c r="A3857" s="273" t="s">
        <v>2835</v>
      </c>
      <c r="B3857" s="273"/>
      <c r="C3857" s="273"/>
      <c r="D3857" s="273"/>
      <c r="E3857" s="273"/>
      <c r="F3857" s="273"/>
      <c r="G3857" s="273"/>
      <c r="H3857" s="273"/>
      <c r="I3857" s="273"/>
      <c r="J3857" s="273"/>
      <c r="K3857" s="273"/>
      <c r="L3857" s="273"/>
      <c r="M3857" s="273"/>
      <c r="N3857" s="273"/>
      <c r="O3857" s="273"/>
      <c r="P3857" s="273"/>
      <c r="Q3857" s="273"/>
      <c r="R3857" s="273"/>
      <c r="S3857" s="373" t="s">
        <v>2836</v>
      </c>
      <c r="T3857" s="373"/>
      <c r="U3857" s="373"/>
      <c r="V3857" s="373" t="s">
        <v>2837</v>
      </c>
      <c r="W3857" s="373"/>
      <c r="X3857" s="373"/>
      <c r="Y3857" s="373" t="s">
        <v>2838</v>
      </c>
      <c r="Z3857" s="373"/>
      <c r="AA3857" s="373"/>
      <c r="AB3857" s="278" t="s">
        <v>3444</v>
      </c>
      <c r="AC3857" s="279"/>
      <c r="AD3857" s="280"/>
      <c r="AE3857" s="278" t="s">
        <v>3445</v>
      </c>
      <c r="AF3857" s="279"/>
      <c r="AG3857" s="280"/>
      <c r="ALL3857" s="41"/>
      <c r="ALM3857" s="41"/>
      <c r="ALN3857" s="41"/>
      <c r="ALO3857" s="41"/>
      <c r="ALP3857" s="41"/>
    </row>
    <row r="3858" spans="1:1004" ht="24.75" customHeight="1" x14ac:dyDescent="0.2">
      <c r="A3858" s="281" t="s">
        <v>2874</v>
      </c>
      <c r="B3858" s="282"/>
      <c r="C3858" s="282"/>
      <c r="D3858" s="282"/>
      <c r="E3858" s="282"/>
      <c r="F3858" s="282"/>
      <c r="G3858" s="282"/>
      <c r="H3858" s="282"/>
      <c r="I3858" s="282"/>
      <c r="J3858" s="282"/>
      <c r="K3858" s="282"/>
      <c r="L3858" s="282"/>
      <c r="M3858" s="282"/>
      <c r="N3858" s="282"/>
      <c r="O3858" s="282"/>
      <c r="P3858" s="282"/>
      <c r="Q3858" s="282"/>
      <c r="R3858" s="283"/>
      <c r="S3858" s="284" t="s">
        <v>2858</v>
      </c>
      <c r="T3858" s="285"/>
      <c r="U3858" s="286"/>
      <c r="V3858" s="284" t="s">
        <v>3469</v>
      </c>
      <c r="W3858" s="285"/>
      <c r="X3858" s="286"/>
      <c r="Y3858" s="284" t="s">
        <v>2875</v>
      </c>
      <c r="Z3858" s="285"/>
      <c r="AA3858" s="286"/>
      <c r="AB3858" s="284" t="s">
        <v>3624</v>
      </c>
      <c r="AC3858" s="285"/>
      <c r="AD3858" s="286"/>
      <c r="AE3858" s="284" t="s">
        <v>3624</v>
      </c>
      <c r="AF3858" s="285"/>
      <c r="AG3858" s="286"/>
      <c r="ALL3858" s="41"/>
      <c r="ALM3858" s="41"/>
      <c r="ALN3858" s="41"/>
      <c r="ALO3858" s="41"/>
      <c r="ALP3858" s="41"/>
    </row>
    <row r="3859" spans="1:1004" x14ac:dyDescent="0.2">
      <c r="A3859" s="293" t="s">
        <v>2860</v>
      </c>
      <c r="B3859" s="387"/>
      <c r="C3859" s="387"/>
      <c r="D3859" s="387"/>
      <c r="E3859" s="387"/>
      <c r="F3859" s="387"/>
      <c r="G3859" s="387"/>
      <c r="H3859" s="387"/>
      <c r="I3859" s="387"/>
      <c r="J3859" s="387"/>
      <c r="K3859" s="387"/>
      <c r="L3859" s="387"/>
      <c r="M3859" s="387"/>
      <c r="N3859" s="387"/>
      <c r="O3859" s="387"/>
      <c r="P3859" s="387"/>
      <c r="Q3859" s="387"/>
      <c r="R3859" s="295"/>
      <c r="S3859" s="287"/>
      <c r="T3859" s="288"/>
      <c r="U3859" s="289"/>
      <c r="V3859" s="287"/>
      <c r="W3859" s="288"/>
      <c r="X3859" s="289"/>
      <c r="Y3859" s="287"/>
      <c r="Z3859" s="288"/>
      <c r="AA3859" s="289"/>
      <c r="AB3859" s="287"/>
      <c r="AC3859" s="288"/>
      <c r="AD3859" s="289"/>
      <c r="AE3859" s="287"/>
      <c r="AF3859" s="288"/>
      <c r="AG3859" s="289"/>
      <c r="ALL3859" s="41"/>
      <c r="ALM3859" s="41"/>
      <c r="ALN3859" s="41"/>
      <c r="ALO3859" s="41"/>
      <c r="ALP3859" s="41"/>
    </row>
    <row r="3860" spans="1:1004" x14ac:dyDescent="0.2">
      <c r="A3860" s="388" t="s">
        <v>2845</v>
      </c>
      <c r="B3860" s="389"/>
      <c r="C3860" s="389"/>
      <c r="D3860" s="389"/>
      <c r="E3860" s="389"/>
      <c r="F3860" s="389"/>
      <c r="G3860" s="389"/>
      <c r="H3860" s="389"/>
      <c r="I3860" s="389"/>
      <c r="J3860" s="389"/>
      <c r="K3860" s="389"/>
      <c r="L3860" s="389"/>
      <c r="M3860" s="389"/>
      <c r="N3860" s="389"/>
      <c r="O3860" s="389"/>
      <c r="P3860" s="389"/>
      <c r="Q3860" s="389"/>
      <c r="R3860" s="390"/>
      <c r="S3860" s="290"/>
      <c r="T3860" s="291"/>
      <c r="U3860" s="292"/>
      <c r="V3860" s="290"/>
      <c r="W3860" s="291"/>
      <c r="X3860" s="292"/>
      <c r="Y3860" s="290"/>
      <c r="Z3860" s="291"/>
      <c r="AA3860" s="292"/>
      <c r="AB3860" s="290"/>
      <c r="AC3860" s="291"/>
      <c r="AD3860" s="292"/>
      <c r="AE3860" s="290"/>
      <c r="AF3860" s="291"/>
      <c r="AG3860" s="292"/>
      <c r="ALL3860" s="41"/>
      <c r="ALM3860" s="41"/>
      <c r="ALN3860" s="41"/>
      <c r="ALO3860" s="41"/>
      <c r="ALP3860" s="41"/>
    </row>
    <row r="3861" spans="1:1004" x14ac:dyDescent="0.2">
      <c r="A3861" s="212"/>
      <c r="B3861" s="212"/>
      <c r="C3861" s="212"/>
      <c r="D3861" s="212"/>
      <c r="E3861" s="212"/>
      <c r="F3861" s="212"/>
      <c r="G3861" s="212"/>
      <c r="H3861" s="212"/>
      <c r="I3861" s="212"/>
      <c r="J3861" s="212"/>
      <c r="K3861" s="212"/>
      <c r="L3861" s="212"/>
      <c r="M3861" s="212"/>
      <c r="N3861" s="212"/>
      <c r="O3861" s="212"/>
      <c r="P3861" s="212"/>
      <c r="Q3861" s="212"/>
      <c r="R3861" s="212"/>
      <c r="S3861" s="200"/>
      <c r="T3861" s="200"/>
      <c r="U3861" s="200"/>
      <c r="V3861" s="200"/>
      <c r="W3861" s="200"/>
      <c r="X3861" s="200"/>
      <c r="Y3861" s="200"/>
      <c r="Z3861" s="200"/>
      <c r="AA3861" s="200"/>
      <c r="AB3861" s="200"/>
      <c r="AC3861" s="200"/>
      <c r="AD3861" s="200"/>
      <c r="AE3861" s="200"/>
      <c r="AF3861" s="200"/>
      <c r="AG3861" s="200"/>
      <c r="ALL3861" s="41"/>
      <c r="ALM3861" s="41"/>
      <c r="ALN3861" s="41"/>
      <c r="ALO3861" s="41"/>
      <c r="ALP3861" s="41"/>
    </row>
    <row r="3862" spans="1:1004" ht="23.25" customHeight="1" x14ac:dyDescent="0.2">
      <c r="A3862" s="374" t="s">
        <v>2748</v>
      </c>
      <c r="B3862" s="374"/>
      <c r="C3862" s="374"/>
      <c r="D3862" s="374"/>
      <c r="E3862" s="374"/>
      <c r="F3862" s="374"/>
      <c r="G3862" s="374"/>
      <c r="H3862" s="374"/>
      <c r="I3862" s="374"/>
      <c r="J3862" s="375" t="s">
        <v>211</v>
      </c>
      <c r="K3862" s="376"/>
      <c r="L3862" s="376"/>
      <c r="M3862" s="376"/>
      <c r="N3862" s="377" t="s">
        <v>2876</v>
      </c>
      <c r="O3862" s="351"/>
      <c r="P3862" s="351"/>
      <c r="Q3862" s="351"/>
      <c r="R3862" s="351"/>
      <c r="S3862" s="351"/>
      <c r="T3862" s="351"/>
      <c r="U3862" s="351"/>
      <c r="V3862" s="351"/>
      <c r="W3862" s="351"/>
      <c r="X3862" s="351"/>
      <c r="Y3862" s="351"/>
      <c r="Z3862" s="351"/>
      <c r="AA3862" s="351"/>
      <c r="AB3862" s="351"/>
      <c r="AC3862" s="351"/>
      <c r="AD3862" s="351"/>
      <c r="AE3862" s="351"/>
      <c r="AF3862" s="351"/>
      <c r="AG3862" s="352"/>
      <c r="ALL3862" s="41"/>
      <c r="ALM3862" s="41"/>
      <c r="ALN3862" s="41"/>
      <c r="ALO3862" s="41"/>
      <c r="ALP3862" s="41"/>
    </row>
    <row r="3863" spans="1:1004" ht="21.75" customHeight="1" x14ac:dyDescent="0.2">
      <c r="A3863" s="380" t="s">
        <v>2749</v>
      </c>
      <c r="B3863" s="380"/>
      <c r="C3863" s="380"/>
      <c r="D3863" s="380"/>
      <c r="E3863" s="380"/>
      <c r="F3863" s="380"/>
      <c r="G3863" s="380"/>
      <c r="H3863" s="380"/>
      <c r="I3863" s="380"/>
      <c r="J3863" s="321" t="s">
        <v>2853</v>
      </c>
      <c r="K3863" s="322"/>
      <c r="L3863" s="322"/>
      <c r="M3863" s="322"/>
      <c r="N3863" s="322"/>
      <c r="O3863" s="322"/>
      <c r="P3863" s="322"/>
      <c r="Q3863" s="322"/>
      <c r="R3863" s="322"/>
      <c r="S3863" s="322"/>
      <c r="T3863" s="381" t="s">
        <v>2742</v>
      </c>
      <c r="U3863" s="381"/>
      <c r="V3863" s="381"/>
      <c r="W3863" s="381"/>
      <c r="X3863" s="566" t="s">
        <v>2854</v>
      </c>
      <c r="Y3863" s="566"/>
      <c r="Z3863" s="566"/>
      <c r="AA3863" s="566"/>
      <c r="AB3863" s="566"/>
      <c r="AC3863" s="566"/>
      <c r="AD3863" s="566"/>
      <c r="AE3863" s="566"/>
      <c r="AF3863" s="566"/>
      <c r="AG3863" s="358"/>
      <c r="ALL3863" s="41"/>
      <c r="ALM3863" s="41"/>
      <c r="ALN3863" s="41"/>
      <c r="ALO3863" s="41"/>
      <c r="ALP3863" s="41"/>
    </row>
    <row r="3864" spans="1:1004" ht="32.25" customHeight="1" x14ac:dyDescent="0.2">
      <c r="A3864" s="382" t="s">
        <v>2750</v>
      </c>
      <c r="B3864" s="382"/>
      <c r="C3864" s="382"/>
      <c r="D3864" s="382"/>
      <c r="E3864" s="382"/>
      <c r="F3864" s="382"/>
      <c r="G3864" s="382"/>
      <c r="H3864" s="382"/>
      <c r="I3864" s="382"/>
      <c r="J3864" s="363" t="s">
        <v>2877</v>
      </c>
      <c r="K3864" s="535"/>
      <c r="L3864" s="535"/>
      <c r="M3864" s="535"/>
      <c r="N3864" s="535"/>
      <c r="O3864" s="535"/>
      <c r="P3864" s="535"/>
      <c r="Q3864" s="535"/>
      <c r="R3864" s="535"/>
      <c r="S3864" s="535"/>
      <c r="T3864" s="535"/>
      <c r="U3864" s="535"/>
      <c r="V3864" s="535"/>
      <c r="W3864" s="535"/>
      <c r="X3864" s="535"/>
      <c r="Y3864" s="535"/>
      <c r="Z3864" s="535"/>
      <c r="AA3864" s="535"/>
      <c r="AB3864" s="535"/>
      <c r="AC3864" s="535"/>
      <c r="AD3864" s="535"/>
      <c r="AE3864" s="535"/>
      <c r="AF3864" s="535"/>
      <c r="AG3864" s="365"/>
      <c r="ALL3864" s="41"/>
      <c r="ALM3864" s="41"/>
      <c r="ALN3864" s="41"/>
      <c r="ALO3864" s="41"/>
      <c r="ALP3864" s="41"/>
    </row>
    <row r="3865" spans="1:1004" ht="24.75" customHeight="1" x14ac:dyDescent="0.2">
      <c r="A3865" s="383" t="s">
        <v>2752</v>
      </c>
      <c r="B3865" s="383"/>
      <c r="C3865" s="383"/>
      <c r="D3865" s="383"/>
      <c r="E3865" s="383"/>
      <c r="F3865" s="383"/>
      <c r="G3865" s="383"/>
      <c r="H3865" s="383"/>
      <c r="I3865" s="383"/>
      <c r="J3865" s="536" t="s">
        <v>2873</v>
      </c>
      <c r="K3865" s="537"/>
      <c r="L3865" s="537"/>
      <c r="M3865" s="537"/>
      <c r="N3865" s="537"/>
      <c r="O3865" s="537"/>
      <c r="P3865" s="537"/>
      <c r="Q3865" s="537"/>
      <c r="R3865" s="537"/>
      <c r="S3865" s="537"/>
      <c r="T3865" s="537"/>
      <c r="U3865" s="537"/>
      <c r="V3865" s="537"/>
      <c r="W3865" s="537"/>
      <c r="X3865" s="537"/>
      <c r="Y3865" s="537"/>
      <c r="Z3865" s="537"/>
      <c r="AA3865" s="537"/>
      <c r="AB3865" s="537"/>
      <c r="AC3865" s="537"/>
      <c r="AD3865" s="537"/>
      <c r="AE3865" s="537"/>
      <c r="AF3865" s="537"/>
      <c r="AG3865" s="538"/>
      <c r="ALL3865" s="41"/>
      <c r="ALM3865" s="41"/>
      <c r="ALN3865" s="41"/>
      <c r="ALO3865" s="41"/>
      <c r="ALP3865" s="41"/>
    </row>
    <row r="3866" spans="1:1004" ht="14.25" x14ac:dyDescent="0.2">
      <c r="A3866" s="187"/>
      <c r="B3866" s="187"/>
      <c r="C3866" s="187"/>
      <c r="D3866" s="187"/>
      <c r="E3866" s="187"/>
      <c r="F3866" s="187"/>
      <c r="G3866" s="188"/>
      <c r="H3866" s="188"/>
      <c r="I3866" s="188"/>
      <c r="J3866" s="188"/>
      <c r="K3866" s="188"/>
      <c r="L3866" s="188"/>
      <c r="M3866" s="188"/>
      <c r="N3866" s="188"/>
      <c r="O3866" s="188"/>
      <c r="P3866" s="188"/>
      <c r="Q3866" s="188"/>
      <c r="R3866" s="189"/>
      <c r="S3866" s="189"/>
      <c r="T3866" s="189"/>
      <c r="U3866" s="189"/>
      <c r="V3866" s="189"/>
      <c r="W3866" s="189"/>
      <c r="X3866" s="189"/>
      <c r="Y3866" s="189"/>
      <c r="Z3866" s="189"/>
      <c r="AA3866" s="189"/>
      <c r="AB3866" s="189"/>
      <c r="AC3866" s="189"/>
      <c r="AD3866" s="189"/>
      <c r="AE3866" s="189"/>
      <c r="AF3866" s="189"/>
      <c r="AG3866" s="189"/>
      <c r="ALL3866" s="41"/>
      <c r="ALM3866" s="41"/>
      <c r="ALN3866" s="41"/>
      <c r="ALO3866" s="41"/>
      <c r="ALP3866" s="41"/>
    </row>
    <row r="3867" spans="1:1004" x14ac:dyDescent="0.2">
      <c r="A3867" s="273" t="s">
        <v>2833</v>
      </c>
      <c r="B3867" s="273"/>
      <c r="C3867" s="273"/>
      <c r="D3867" s="370" t="s">
        <v>2364</v>
      </c>
      <c r="E3867" s="371"/>
      <c r="F3867" s="371"/>
      <c r="G3867" s="371"/>
      <c r="H3867" s="371"/>
      <c r="I3867" s="371"/>
      <c r="J3867" s="371"/>
      <c r="K3867" s="371"/>
      <c r="L3867" s="371"/>
      <c r="M3867" s="371"/>
      <c r="N3867" s="371"/>
      <c r="O3867" s="371"/>
      <c r="P3867" s="371"/>
      <c r="Q3867" s="371"/>
      <c r="R3867" s="371"/>
      <c r="S3867" s="371"/>
      <c r="T3867" s="371"/>
      <c r="U3867" s="371"/>
      <c r="V3867" s="371"/>
      <c r="W3867" s="371"/>
      <c r="X3867" s="371"/>
      <c r="Y3867" s="371"/>
      <c r="Z3867" s="371"/>
      <c r="AA3867" s="371"/>
      <c r="AB3867" s="371"/>
      <c r="AC3867" s="371"/>
      <c r="AD3867" s="371"/>
      <c r="AE3867" s="371"/>
      <c r="AF3867" s="371"/>
      <c r="AG3867" s="372"/>
      <c r="ALL3867" s="41"/>
      <c r="ALM3867" s="41"/>
      <c r="ALN3867" s="41"/>
      <c r="ALO3867" s="41"/>
      <c r="ALP3867" s="41"/>
    </row>
    <row r="3868" spans="1:1004" ht="25.5" customHeight="1" x14ac:dyDescent="0.2">
      <c r="A3868" s="273" t="s">
        <v>2835</v>
      </c>
      <c r="B3868" s="273"/>
      <c r="C3868" s="273"/>
      <c r="D3868" s="273"/>
      <c r="E3868" s="273"/>
      <c r="F3868" s="273"/>
      <c r="G3868" s="273"/>
      <c r="H3868" s="273"/>
      <c r="I3868" s="273"/>
      <c r="J3868" s="273"/>
      <c r="K3868" s="273"/>
      <c r="L3868" s="273"/>
      <c r="M3868" s="273"/>
      <c r="N3868" s="273"/>
      <c r="O3868" s="273"/>
      <c r="P3868" s="273"/>
      <c r="Q3868" s="273"/>
      <c r="R3868" s="273"/>
      <c r="S3868" s="373" t="s">
        <v>2836</v>
      </c>
      <c r="T3868" s="373"/>
      <c r="U3868" s="373"/>
      <c r="V3868" s="373" t="s">
        <v>2837</v>
      </c>
      <c r="W3868" s="373"/>
      <c r="X3868" s="373"/>
      <c r="Y3868" s="373" t="s">
        <v>2838</v>
      </c>
      <c r="Z3868" s="373"/>
      <c r="AA3868" s="373"/>
      <c r="AB3868" s="278" t="s">
        <v>3444</v>
      </c>
      <c r="AC3868" s="279"/>
      <c r="AD3868" s="280"/>
      <c r="AE3868" s="278" t="s">
        <v>3445</v>
      </c>
      <c r="AF3868" s="279"/>
      <c r="AG3868" s="280"/>
      <c r="ALL3868" s="41"/>
      <c r="ALM3868" s="41"/>
      <c r="ALN3868" s="41"/>
      <c r="ALO3868" s="41"/>
      <c r="ALP3868" s="41"/>
    </row>
    <row r="3869" spans="1:1004" ht="26.25" customHeight="1" x14ac:dyDescent="0.2">
      <c r="A3869" s="281" t="s">
        <v>2878</v>
      </c>
      <c r="B3869" s="282"/>
      <c r="C3869" s="282"/>
      <c r="D3869" s="282"/>
      <c r="E3869" s="282"/>
      <c r="F3869" s="282"/>
      <c r="G3869" s="282"/>
      <c r="H3869" s="282"/>
      <c r="I3869" s="282"/>
      <c r="J3869" s="282"/>
      <c r="K3869" s="282"/>
      <c r="L3869" s="282"/>
      <c r="M3869" s="282"/>
      <c r="N3869" s="282"/>
      <c r="O3869" s="282"/>
      <c r="P3869" s="282"/>
      <c r="Q3869" s="282"/>
      <c r="R3869" s="283"/>
      <c r="S3869" s="284" t="s">
        <v>2849</v>
      </c>
      <c r="T3869" s="285"/>
      <c r="U3869" s="286"/>
      <c r="V3869" s="284" t="s">
        <v>3469</v>
      </c>
      <c r="W3869" s="285"/>
      <c r="X3869" s="286"/>
      <c r="Y3869" s="284" t="s">
        <v>2879</v>
      </c>
      <c r="Z3869" s="285"/>
      <c r="AA3869" s="286"/>
      <c r="AB3869" s="284" t="s">
        <v>2880</v>
      </c>
      <c r="AC3869" s="285"/>
      <c r="AD3869" s="286"/>
      <c r="AE3869" s="284" t="s">
        <v>2880</v>
      </c>
      <c r="AF3869" s="285"/>
      <c r="AG3869" s="286"/>
      <c r="ALL3869" s="41"/>
      <c r="ALM3869" s="41"/>
      <c r="ALN3869" s="41"/>
      <c r="ALO3869" s="41"/>
      <c r="ALP3869" s="41"/>
    </row>
    <row r="3870" spans="1:1004" x14ac:dyDescent="0.2">
      <c r="A3870" s="293" t="s">
        <v>2860</v>
      </c>
      <c r="B3870" s="387"/>
      <c r="C3870" s="387"/>
      <c r="D3870" s="387"/>
      <c r="E3870" s="387"/>
      <c r="F3870" s="387"/>
      <c r="G3870" s="387"/>
      <c r="H3870" s="387"/>
      <c r="I3870" s="387"/>
      <c r="J3870" s="387"/>
      <c r="K3870" s="387"/>
      <c r="L3870" s="387"/>
      <c r="M3870" s="387"/>
      <c r="N3870" s="387"/>
      <c r="O3870" s="387"/>
      <c r="P3870" s="387"/>
      <c r="Q3870" s="387"/>
      <c r="R3870" s="295"/>
      <c r="S3870" s="287"/>
      <c r="T3870" s="288"/>
      <c r="U3870" s="289"/>
      <c r="V3870" s="287"/>
      <c r="W3870" s="288"/>
      <c r="X3870" s="289"/>
      <c r="Y3870" s="287"/>
      <c r="Z3870" s="288"/>
      <c r="AA3870" s="289"/>
      <c r="AB3870" s="287"/>
      <c r="AC3870" s="288"/>
      <c r="AD3870" s="289"/>
      <c r="AE3870" s="287"/>
      <c r="AF3870" s="288"/>
      <c r="AG3870" s="289"/>
      <c r="ALL3870" s="41"/>
      <c r="ALM3870" s="41"/>
      <c r="ALN3870" s="41"/>
      <c r="ALO3870" s="41"/>
      <c r="ALP3870" s="41"/>
    </row>
    <row r="3871" spans="1:1004" x14ac:dyDescent="0.2">
      <c r="A3871" s="388" t="s">
        <v>2881</v>
      </c>
      <c r="B3871" s="389"/>
      <c r="C3871" s="389"/>
      <c r="D3871" s="389"/>
      <c r="E3871" s="389"/>
      <c r="F3871" s="389"/>
      <c r="G3871" s="389"/>
      <c r="H3871" s="389"/>
      <c r="I3871" s="389"/>
      <c r="J3871" s="389"/>
      <c r="K3871" s="389"/>
      <c r="L3871" s="389"/>
      <c r="M3871" s="389"/>
      <c r="N3871" s="389"/>
      <c r="O3871" s="389"/>
      <c r="P3871" s="389"/>
      <c r="Q3871" s="389"/>
      <c r="R3871" s="390"/>
      <c r="S3871" s="290"/>
      <c r="T3871" s="291"/>
      <c r="U3871" s="292"/>
      <c r="V3871" s="290"/>
      <c r="W3871" s="291"/>
      <c r="X3871" s="292"/>
      <c r="Y3871" s="290"/>
      <c r="Z3871" s="291"/>
      <c r="AA3871" s="292"/>
      <c r="AB3871" s="290"/>
      <c r="AC3871" s="291"/>
      <c r="AD3871" s="292"/>
      <c r="AE3871" s="290"/>
      <c r="AF3871" s="291"/>
      <c r="AG3871" s="292"/>
      <c r="ALL3871" s="41"/>
      <c r="ALM3871" s="41"/>
      <c r="ALN3871" s="41"/>
      <c r="ALO3871" s="41"/>
      <c r="ALP3871" s="41"/>
    </row>
    <row r="3872" spans="1:1004" x14ac:dyDescent="0.2">
      <c r="A3872" s="212"/>
      <c r="B3872" s="212"/>
      <c r="C3872" s="212"/>
      <c r="D3872" s="212"/>
      <c r="E3872" s="212"/>
      <c r="F3872" s="212"/>
      <c r="G3872" s="212"/>
      <c r="H3872" s="212"/>
      <c r="I3872" s="212"/>
      <c r="J3872" s="212"/>
      <c r="K3872" s="212"/>
      <c r="L3872" s="212"/>
      <c r="M3872" s="212"/>
      <c r="N3872" s="212"/>
      <c r="O3872" s="212"/>
      <c r="P3872" s="212"/>
      <c r="Q3872" s="212"/>
      <c r="R3872" s="212"/>
      <c r="S3872" s="200"/>
      <c r="T3872" s="200"/>
      <c r="U3872" s="200"/>
      <c r="V3872" s="200"/>
      <c r="W3872" s="200"/>
      <c r="X3872" s="200"/>
      <c r="Y3872" s="200"/>
      <c r="Z3872" s="200"/>
      <c r="AA3872" s="200"/>
      <c r="AB3872" s="200"/>
      <c r="AC3872" s="200"/>
      <c r="AD3872" s="200"/>
      <c r="AE3872" s="200"/>
      <c r="AF3872" s="200"/>
      <c r="AG3872" s="200"/>
      <c r="ALL3872" s="41"/>
      <c r="ALM3872" s="41"/>
      <c r="ALN3872" s="41"/>
      <c r="ALO3872" s="41"/>
      <c r="ALP3872" s="41"/>
    </row>
    <row r="3873" spans="1:1004" ht="22.5" customHeight="1" x14ac:dyDescent="0.2">
      <c r="A3873" s="374" t="s">
        <v>2748</v>
      </c>
      <c r="B3873" s="374"/>
      <c r="C3873" s="374"/>
      <c r="D3873" s="374"/>
      <c r="E3873" s="374"/>
      <c r="F3873" s="374"/>
      <c r="G3873" s="374"/>
      <c r="H3873" s="374"/>
      <c r="I3873" s="374"/>
      <c r="J3873" s="375" t="s">
        <v>213</v>
      </c>
      <c r="K3873" s="376"/>
      <c r="L3873" s="376"/>
      <c r="M3873" s="376"/>
      <c r="N3873" s="377" t="s">
        <v>2882</v>
      </c>
      <c r="O3873" s="351"/>
      <c r="P3873" s="351"/>
      <c r="Q3873" s="351"/>
      <c r="R3873" s="351"/>
      <c r="S3873" s="351"/>
      <c r="T3873" s="351"/>
      <c r="U3873" s="351"/>
      <c r="V3873" s="351"/>
      <c r="W3873" s="351"/>
      <c r="X3873" s="351"/>
      <c r="Y3873" s="351"/>
      <c r="Z3873" s="351"/>
      <c r="AA3873" s="351"/>
      <c r="AB3873" s="351"/>
      <c r="AC3873" s="351"/>
      <c r="AD3873" s="351"/>
      <c r="AE3873" s="351"/>
      <c r="AF3873" s="351"/>
      <c r="AG3873" s="352"/>
      <c r="ALL3873" s="41"/>
      <c r="ALM3873" s="41"/>
      <c r="ALN3873" s="41"/>
      <c r="ALO3873" s="41"/>
      <c r="ALP3873" s="41"/>
    </row>
    <row r="3874" spans="1:1004" ht="24" customHeight="1" x14ac:dyDescent="0.2">
      <c r="A3874" s="380" t="s">
        <v>2749</v>
      </c>
      <c r="B3874" s="380"/>
      <c r="C3874" s="380"/>
      <c r="D3874" s="380"/>
      <c r="E3874" s="380"/>
      <c r="F3874" s="380"/>
      <c r="G3874" s="380"/>
      <c r="H3874" s="380"/>
      <c r="I3874" s="380"/>
      <c r="J3874" s="321" t="s">
        <v>2853</v>
      </c>
      <c r="K3874" s="322"/>
      <c r="L3874" s="322"/>
      <c r="M3874" s="322"/>
      <c r="N3874" s="322"/>
      <c r="O3874" s="322"/>
      <c r="P3874" s="322"/>
      <c r="Q3874" s="322"/>
      <c r="R3874" s="322"/>
      <c r="S3874" s="322"/>
      <c r="T3874" s="381" t="s">
        <v>2742</v>
      </c>
      <c r="U3874" s="381"/>
      <c r="V3874" s="381"/>
      <c r="W3874" s="381"/>
      <c r="X3874" s="566" t="s">
        <v>2854</v>
      </c>
      <c r="Y3874" s="566"/>
      <c r="Z3874" s="566"/>
      <c r="AA3874" s="566"/>
      <c r="AB3874" s="566"/>
      <c r="AC3874" s="566"/>
      <c r="AD3874" s="566"/>
      <c r="AE3874" s="566"/>
      <c r="AF3874" s="566"/>
      <c r="AG3874" s="358"/>
      <c r="ALL3874" s="41"/>
      <c r="ALM3874" s="41"/>
      <c r="ALN3874" s="41"/>
      <c r="ALO3874" s="41"/>
      <c r="ALP3874" s="41"/>
    </row>
    <row r="3875" spans="1:1004" ht="39" customHeight="1" x14ac:dyDescent="0.2">
      <c r="A3875" s="382" t="s">
        <v>2750</v>
      </c>
      <c r="B3875" s="382"/>
      <c r="C3875" s="382"/>
      <c r="D3875" s="382"/>
      <c r="E3875" s="382"/>
      <c r="F3875" s="382"/>
      <c r="G3875" s="382"/>
      <c r="H3875" s="382"/>
      <c r="I3875" s="382"/>
      <c r="J3875" s="363" t="s">
        <v>2883</v>
      </c>
      <c r="K3875" s="535"/>
      <c r="L3875" s="535"/>
      <c r="M3875" s="535"/>
      <c r="N3875" s="535"/>
      <c r="O3875" s="535"/>
      <c r="P3875" s="535"/>
      <c r="Q3875" s="535"/>
      <c r="R3875" s="535"/>
      <c r="S3875" s="535"/>
      <c r="T3875" s="535"/>
      <c r="U3875" s="535"/>
      <c r="V3875" s="535"/>
      <c r="W3875" s="535"/>
      <c r="X3875" s="535"/>
      <c r="Y3875" s="535"/>
      <c r="Z3875" s="535"/>
      <c r="AA3875" s="535"/>
      <c r="AB3875" s="535"/>
      <c r="AC3875" s="535"/>
      <c r="AD3875" s="535"/>
      <c r="AE3875" s="535"/>
      <c r="AF3875" s="535"/>
      <c r="AG3875" s="365"/>
      <c r="ALL3875" s="41"/>
      <c r="ALM3875" s="41"/>
      <c r="ALN3875" s="41"/>
      <c r="ALO3875" s="41"/>
      <c r="ALP3875" s="41"/>
    </row>
    <row r="3876" spans="1:1004" ht="59.25" customHeight="1" x14ac:dyDescent="0.2">
      <c r="A3876" s="383" t="s">
        <v>2752</v>
      </c>
      <c r="B3876" s="383"/>
      <c r="C3876" s="383"/>
      <c r="D3876" s="383"/>
      <c r="E3876" s="383"/>
      <c r="F3876" s="383"/>
      <c r="G3876" s="383"/>
      <c r="H3876" s="383"/>
      <c r="I3876" s="383"/>
      <c r="J3876" s="536" t="s">
        <v>3626</v>
      </c>
      <c r="K3876" s="537"/>
      <c r="L3876" s="537"/>
      <c r="M3876" s="537"/>
      <c r="N3876" s="537"/>
      <c r="O3876" s="537"/>
      <c r="P3876" s="537"/>
      <c r="Q3876" s="537"/>
      <c r="R3876" s="537"/>
      <c r="S3876" s="537"/>
      <c r="T3876" s="537"/>
      <c r="U3876" s="537"/>
      <c r="V3876" s="537"/>
      <c r="W3876" s="537"/>
      <c r="X3876" s="537"/>
      <c r="Y3876" s="537"/>
      <c r="Z3876" s="537"/>
      <c r="AA3876" s="537"/>
      <c r="AB3876" s="537"/>
      <c r="AC3876" s="537"/>
      <c r="AD3876" s="537"/>
      <c r="AE3876" s="537"/>
      <c r="AF3876" s="537"/>
      <c r="AG3876" s="538"/>
      <c r="ALL3876" s="41"/>
      <c r="ALM3876" s="41"/>
      <c r="ALN3876" s="41"/>
      <c r="ALO3876" s="41"/>
      <c r="ALP3876" s="41"/>
    </row>
    <row r="3877" spans="1:1004" x14ac:dyDescent="0.2">
      <c r="A3877" s="212"/>
      <c r="B3877" s="212"/>
      <c r="C3877" s="212"/>
      <c r="D3877" s="212"/>
      <c r="E3877" s="212"/>
      <c r="F3877" s="212"/>
      <c r="G3877" s="212"/>
      <c r="H3877" s="212"/>
      <c r="I3877" s="212"/>
      <c r="J3877" s="212"/>
      <c r="K3877" s="212"/>
      <c r="L3877" s="212"/>
      <c r="M3877" s="212"/>
      <c r="N3877" s="212"/>
      <c r="O3877" s="212"/>
      <c r="P3877" s="212"/>
      <c r="Q3877" s="212"/>
      <c r="R3877" s="212"/>
      <c r="S3877" s="200"/>
      <c r="T3877" s="200"/>
      <c r="U3877" s="200"/>
      <c r="V3877" s="200"/>
      <c r="W3877" s="200"/>
      <c r="X3877" s="200"/>
      <c r="Y3877" s="200"/>
      <c r="Z3877" s="200"/>
      <c r="AA3877" s="200"/>
      <c r="AB3877" s="200"/>
      <c r="AC3877" s="200"/>
      <c r="AD3877" s="200"/>
      <c r="AE3877" s="200"/>
      <c r="AF3877" s="200"/>
      <c r="AG3877" s="200"/>
      <c r="ALL3877" s="41"/>
      <c r="ALM3877" s="41"/>
      <c r="ALN3877" s="41"/>
      <c r="ALO3877" s="41"/>
      <c r="ALP3877" s="41"/>
    </row>
    <row r="3878" spans="1:1004" x14ac:dyDescent="0.2">
      <c r="A3878" s="273" t="s">
        <v>2833</v>
      </c>
      <c r="B3878" s="273"/>
      <c r="C3878" s="273"/>
      <c r="D3878" s="370" t="s">
        <v>2884</v>
      </c>
      <c r="E3878" s="371"/>
      <c r="F3878" s="371"/>
      <c r="G3878" s="371"/>
      <c r="H3878" s="371"/>
      <c r="I3878" s="371"/>
      <c r="J3878" s="371"/>
      <c r="K3878" s="371"/>
      <c r="L3878" s="371"/>
      <c r="M3878" s="371"/>
      <c r="N3878" s="371"/>
      <c r="O3878" s="371"/>
      <c r="P3878" s="371"/>
      <c r="Q3878" s="371"/>
      <c r="R3878" s="371"/>
      <c r="S3878" s="371"/>
      <c r="T3878" s="371"/>
      <c r="U3878" s="371"/>
      <c r="V3878" s="371"/>
      <c r="W3878" s="371"/>
      <c r="X3878" s="371"/>
      <c r="Y3878" s="371"/>
      <c r="Z3878" s="371"/>
      <c r="AA3878" s="371"/>
      <c r="AB3878" s="371"/>
      <c r="AC3878" s="371"/>
      <c r="AD3878" s="371"/>
      <c r="AE3878" s="371"/>
      <c r="AF3878" s="371"/>
      <c r="AG3878" s="372"/>
      <c r="ALL3878" s="41"/>
      <c r="ALM3878" s="41"/>
      <c r="ALN3878" s="41"/>
      <c r="ALO3878" s="41"/>
      <c r="ALP3878" s="41"/>
    </row>
    <row r="3879" spans="1:1004" ht="27" customHeight="1" x14ac:dyDescent="0.2">
      <c r="A3879" s="273" t="s">
        <v>2835</v>
      </c>
      <c r="B3879" s="273"/>
      <c r="C3879" s="273"/>
      <c r="D3879" s="273"/>
      <c r="E3879" s="273"/>
      <c r="F3879" s="273"/>
      <c r="G3879" s="273"/>
      <c r="H3879" s="273"/>
      <c r="I3879" s="273"/>
      <c r="J3879" s="273"/>
      <c r="K3879" s="273"/>
      <c r="L3879" s="273"/>
      <c r="M3879" s="273"/>
      <c r="N3879" s="273"/>
      <c r="O3879" s="273"/>
      <c r="P3879" s="273"/>
      <c r="Q3879" s="273"/>
      <c r="R3879" s="273"/>
      <c r="S3879" s="373" t="s">
        <v>2836</v>
      </c>
      <c r="T3879" s="373"/>
      <c r="U3879" s="373"/>
      <c r="V3879" s="373" t="s">
        <v>2837</v>
      </c>
      <c r="W3879" s="373"/>
      <c r="X3879" s="373"/>
      <c r="Y3879" s="373" t="s">
        <v>2838</v>
      </c>
      <c r="Z3879" s="373"/>
      <c r="AA3879" s="373"/>
      <c r="AB3879" s="278" t="s">
        <v>3444</v>
      </c>
      <c r="AC3879" s="279"/>
      <c r="AD3879" s="280"/>
      <c r="AE3879" s="278" t="s">
        <v>3445</v>
      </c>
      <c r="AF3879" s="279"/>
      <c r="AG3879" s="280"/>
      <c r="ALL3879" s="41"/>
      <c r="ALM3879" s="41"/>
      <c r="ALN3879" s="41"/>
      <c r="ALO3879" s="41"/>
      <c r="ALP3879" s="41"/>
    </row>
    <row r="3880" spans="1:1004" x14ac:dyDescent="0.2">
      <c r="A3880" s="281" t="s">
        <v>2885</v>
      </c>
      <c r="B3880" s="282"/>
      <c r="C3880" s="282"/>
      <c r="D3880" s="282"/>
      <c r="E3880" s="282"/>
      <c r="F3880" s="282"/>
      <c r="G3880" s="282"/>
      <c r="H3880" s="282"/>
      <c r="I3880" s="282"/>
      <c r="J3880" s="282"/>
      <c r="K3880" s="282"/>
      <c r="L3880" s="282"/>
      <c r="M3880" s="282"/>
      <c r="N3880" s="282"/>
      <c r="O3880" s="282"/>
      <c r="P3880" s="282"/>
      <c r="Q3880" s="282"/>
      <c r="R3880" s="283"/>
      <c r="S3880" s="284" t="s">
        <v>2849</v>
      </c>
      <c r="T3880" s="285"/>
      <c r="U3880" s="286"/>
      <c r="V3880" s="284" t="s">
        <v>3469</v>
      </c>
      <c r="W3880" s="285"/>
      <c r="X3880" s="286"/>
      <c r="Y3880" s="284" t="s">
        <v>152</v>
      </c>
      <c r="Z3880" s="285"/>
      <c r="AA3880" s="286"/>
      <c r="AB3880" s="284" t="s">
        <v>152</v>
      </c>
      <c r="AC3880" s="285"/>
      <c r="AD3880" s="286"/>
      <c r="AE3880" s="284" t="s">
        <v>152</v>
      </c>
      <c r="AF3880" s="285"/>
      <c r="AG3880" s="286"/>
      <c r="ALL3880" s="41"/>
      <c r="ALM3880" s="41"/>
      <c r="ALN3880" s="41"/>
      <c r="ALO3880" s="41"/>
      <c r="ALP3880" s="41"/>
    </row>
    <row r="3881" spans="1:1004" x14ac:dyDescent="0.2">
      <c r="A3881" s="293" t="s">
        <v>2860</v>
      </c>
      <c r="B3881" s="387"/>
      <c r="C3881" s="387"/>
      <c r="D3881" s="387"/>
      <c r="E3881" s="387"/>
      <c r="F3881" s="387"/>
      <c r="G3881" s="387"/>
      <c r="H3881" s="387"/>
      <c r="I3881" s="387"/>
      <c r="J3881" s="387"/>
      <c r="K3881" s="387"/>
      <c r="L3881" s="387"/>
      <c r="M3881" s="387"/>
      <c r="N3881" s="387"/>
      <c r="O3881" s="387"/>
      <c r="P3881" s="387"/>
      <c r="Q3881" s="387"/>
      <c r="R3881" s="295"/>
      <c r="S3881" s="287"/>
      <c r="T3881" s="288"/>
      <c r="U3881" s="289"/>
      <c r="V3881" s="287"/>
      <c r="W3881" s="288"/>
      <c r="X3881" s="289"/>
      <c r="Y3881" s="287"/>
      <c r="Z3881" s="288"/>
      <c r="AA3881" s="289"/>
      <c r="AB3881" s="287"/>
      <c r="AC3881" s="288"/>
      <c r="AD3881" s="289"/>
      <c r="AE3881" s="287"/>
      <c r="AF3881" s="288"/>
      <c r="AG3881" s="289"/>
      <c r="ALL3881" s="41"/>
      <c r="ALM3881" s="41"/>
      <c r="ALN3881" s="41"/>
      <c r="ALO3881" s="41"/>
      <c r="ALP3881" s="41"/>
    </row>
    <row r="3882" spans="1:1004" x14ac:dyDescent="0.2">
      <c r="A3882" s="388" t="s">
        <v>2881</v>
      </c>
      <c r="B3882" s="389"/>
      <c r="C3882" s="389"/>
      <c r="D3882" s="389"/>
      <c r="E3882" s="389"/>
      <c r="F3882" s="389"/>
      <c r="G3882" s="389"/>
      <c r="H3882" s="389"/>
      <c r="I3882" s="389"/>
      <c r="J3882" s="389"/>
      <c r="K3882" s="389"/>
      <c r="L3882" s="389"/>
      <c r="M3882" s="389"/>
      <c r="N3882" s="389"/>
      <c r="O3882" s="389"/>
      <c r="P3882" s="389"/>
      <c r="Q3882" s="389"/>
      <c r="R3882" s="390"/>
      <c r="S3882" s="290"/>
      <c r="T3882" s="291"/>
      <c r="U3882" s="292"/>
      <c r="V3882" s="290"/>
      <c r="W3882" s="291"/>
      <c r="X3882" s="292"/>
      <c r="Y3882" s="290"/>
      <c r="Z3882" s="291"/>
      <c r="AA3882" s="292"/>
      <c r="AB3882" s="290"/>
      <c r="AC3882" s="291"/>
      <c r="AD3882" s="292"/>
      <c r="AE3882" s="290"/>
      <c r="AF3882" s="291"/>
      <c r="AG3882" s="292"/>
      <c r="ALL3882" s="41"/>
      <c r="ALM3882" s="41"/>
      <c r="ALN3882" s="41"/>
      <c r="ALO3882" s="41"/>
      <c r="ALP3882" s="41"/>
    </row>
    <row r="3883" spans="1:1004" x14ac:dyDescent="0.2">
      <c r="A3883" s="212"/>
      <c r="B3883" s="212"/>
      <c r="C3883" s="212"/>
      <c r="D3883" s="212"/>
      <c r="E3883" s="212"/>
      <c r="F3883" s="212"/>
      <c r="G3883" s="212"/>
      <c r="H3883" s="212"/>
      <c r="I3883" s="212"/>
      <c r="J3883" s="212"/>
      <c r="K3883" s="212"/>
      <c r="L3883" s="212"/>
      <c r="M3883" s="212"/>
      <c r="N3883" s="212"/>
      <c r="O3883" s="212"/>
      <c r="P3883" s="212"/>
      <c r="Q3883" s="212"/>
      <c r="R3883" s="212"/>
      <c r="S3883" s="200"/>
      <c r="T3883" s="200"/>
      <c r="U3883" s="200"/>
      <c r="V3883" s="200"/>
      <c r="W3883" s="200"/>
      <c r="X3883" s="200"/>
      <c r="Y3883" s="200"/>
      <c r="Z3883" s="200"/>
      <c r="AA3883" s="200"/>
      <c r="AB3883" s="200"/>
      <c r="AC3883" s="200"/>
      <c r="AD3883" s="200"/>
      <c r="AE3883" s="200"/>
      <c r="AF3883" s="200"/>
      <c r="AG3883" s="200"/>
      <c r="ALL3883" s="41"/>
      <c r="ALM3883" s="41"/>
      <c r="ALN3883" s="41"/>
      <c r="ALO3883" s="41"/>
      <c r="ALP3883" s="41"/>
    </row>
    <row r="3884" spans="1:1004" ht="25.5" customHeight="1" x14ac:dyDescent="0.2">
      <c r="A3884" s="310" t="s">
        <v>2886</v>
      </c>
      <c r="B3884" s="311"/>
      <c r="C3884" s="311"/>
      <c r="D3884" s="311"/>
      <c r="E3884" s="311"/>
      <c r="F3884" s="311"/>
      <c r="G3884" s="311"/>
      <c r="H3884" s="311"/>
      <c r="I3884" s="312"/>
      <c r="J3884" s="313" t="s">
        <v>1391</v>
      </c>
      <c r="K3884" s="314"/>
      <c r="L3884" s="314"/>
      <c r="M3884" s="314"/>
      <c r="N3884" s="315" t="s">
        <v>2887</v>
      </c>
      <c r="O3884" s="744"/>
      <c r="P3884" s="744"/>
      <c r="Q3884" s="744"/>
      <c r="R3884" s="744"/>
      <c r="S3884" s="744"/>
      <c r="T3884" s="744"/>
      <c r="U3884" s="744"/>
      <c r="V3884" s="744"/>
      <c r="W3884" s="744"/>
      <c r="X3884" s="744"/>
      <c r="Y3884" s="744"/>
      <c r="Z3884" s="744"/>
      <c r="AA3884" s="744"/>
      <c r="AB3884" s="744"/>
      <c r="AC3884" s="744"/>
      <c r="AD3884" s="744"/>
      <c r="AE3884" s="744"/>
      <c r="AF3884" s="744"/>
      <c r="AG3884" s="745"/>
      <c r="ALL3884" s="41"/>
      <c r="ALM3884" s="41"/>
      <c r="ALN3884" s="41"/>
      <c r="ALO3884" s="41"/>
      <c r="ALP3884" s="41"/>
    </row>
    <row r="3885" spans="1:1004" ht="25.5" customHeight="1" x14ac:dyDescent="0.2">
      <c r="A3885" s="318" t="s">
        <v>2740</v>
      </c>
      <c r="B3885" s="319"/>
      <c r="C3885" s="319"/>
      <c r="D3885" s="319"/>
      <c r="E3885" s="319"/>
      <c r="F3885" s="319"/>
      <c r="G3885" s="319"/>
      <c r="H3885" s="319"/>
      <c r="I3885" s="320"/>
      <c r="J3885" s="321" t="s">
        <v>2888</v>
      </c>
      <c r="K3885" s="321"/>
      <c r="L3885" s="321"/>
      <c r="M3885" s="321"/>
      <c r="N3885" s="321"/>
      <c r="O3885" s="321"/>
      <c r="P3885" s="321"/>
      <c r="Q3885" s="321"/>
      <c r="R3885" s="321"/>
      <c r="S3885" s="321"/>
      <c r="T3885" s="381" t="s">
        <v>2742</v>
      </c>
      <c r="U3885" s="381"/>
      <c r="V3885" s="381"/>
      <c r="W3885" s="381"/>
      <c r="X3885" s="358" t="s">
        <v>2889</v>
      </c>
      <c r="Y3885" s="358"/>
      <c r="Z3885" s="358"/>
      <c r="AA3885" s="358"/>
      <c r="AB3885" s="358"/>
      <c r="AC3885" s="358"/>
      <c r="AD3885" s="358"/>
      <c r="AE3885" s="358"/>
      <c r="AF3885" s="358"/>
      <c r="AG3885" s="358"/>
      <c r="ALL3885" s="41"/>
      <c r="ALM3885" s="41"/>
      <c r="ALN3885" s="41"/>
      <c r="ALO3885" s="41"/>
      <c r="ALP3885" s="41"/>
    </row>
    <row r="3886" spans="1:1004" ht="15" customHeight="1" x14ac:dyDescent="0.2">
      <c r="A3886" s="318" t="s">
        <v>2890</v>
      </c>
      <c r="B3886" s="319"/>
      <c r="C3886" s="319"/>
      <c r="D3886" s="319"/>
      <c r="E3886" s="319"/>
      <c r="F3886" s="319"/>
      <c r="G3886" s="319"/>
      <c r="H3886" s="319"/>
      <c r="I3886" s="320"/>
      <c r="J3886" s="359"/>
      <c r="K3886" s="359"/>
      <c r="L3886" s="359"/>
      <c r="M3886" s="359"/>
      <c r="N3886" s="359"/>
      <c r="O3886" s="359"/>
      <c r="P3886" s="359"/>
      <c r="Q3886" s="359"/>
      <c r="R3886" s="359"/>
      <c r="S3886" s="359"/>
      <c r="T3886" s="359"/>
      <c r="U3886" s="359"/>
      <c r="V3886" s="359"/>
      <c r="W3886" s="359"/>
      <c r="X3886" s="359"/>
      <c r="Y3886" s="359"/>
      <c r="Z3886" s="359"/>
      <c r="AA3886" s="359"/>
      <c r="AB3886" s="359"/>
      <c r="AC3886" s="359"/>
      <c r="AD3886" s="359"/>
      <c r="AE3886" s="359"/>
      <c r="AF3886" s="359"/>
      <c r="AG3886" s="359"/>
      <c r="ALL3886" s="41"/>
      <c r="ALM3886" s="41"/>
      <c r="ALN3886" s="41"/>
      <c r="ALO3886" s="41"/>
      <c r="ALP3886" s="41"/>
    </row>
    <row r="3887" spans="1:1004" ht="26.25" customHeight="1" x14ac:dyDescent="0.2">
      <c r="A3887" s="328" t="s">
        <v>2891</v>
      </c>
      <c r="B3887" s="329"/>
      <c r="C3887" s="329"/>
      <c r="D3887" s="329"/>
      <c r="E3887" s="329"/>
      <c r="F3887" s="329"/>
      <c r="G3887" s="329"/>
      <c r="H3887" s="329"/>
      <c r="I3887" s="330"/>
      <c r="J3887" s="325" t="s">
        <v>2892</v>
      </c>
      <c r="K3887" s="326"/>
      <c r="L3887" s="326"/>
      <c r="M3887" s="326"/>
      <c r="N3887" s="326"/>
      <c r="O3887" s="326"/>
      <c r="P3887" s="326"/>
      <c r="Q3887" s="326"/>
      <c r="R3887" s="326"/>
      <c r="S3887" s="326"/>
      <c r="T3887" s="326"/>
      <c r="U3887" s="326"/>
      <c r="V3887" s="326"/>
      <c r="W3887" s="326"/>
      <c r="X3887" s="326"/>
      <c r="Y3887" s="326"/>
      <c r="Z3887" s="326"/>
      <c r="AA3887" s="326"/>
      <c r="AB3887" s="326"/>
      <c r="AC3887" s="326"/>
      <c r="AD3887" s="326"/>
      <c r="AE3887" s="326"/>
      <c r="AF3887" s="326"/>
      <c r="AG3887" s="327"/>
      <c r="ALL3887" s="41"/>
      <c r="ALM3887" s="41"/>
      <c r="ALN3887" s="41"/>
      <c r="ALO3887" s="41"/>
      <c r="ALP3887" s="41"/>
    </row>
    <row r="3888" spans="1:1004" ht="381.75" customHeight="1" x14ac:dyDescent="0.2">
      <c r="A3888" s="626" t="s">
        <v>2893</v>
      </c>
      <c r="B3888" s="627"/>
      <c r="C3888" s="627"/>
      <c r="D3888" s="627"/>
      <c r="E3888" s="627"/>
      <c r="F3888" s="627"/>
      <c r="G3888" s="627"/>
      <c r="H3888" s="627"/>
      <c r="I3888" s="649"/>
      <c r="J3888" s="746" t="s">
        <v>2894</v>
      </c>
      <c r="K3888" s="747"/>
      <c r="L3888" s="747"/>
      <c r="M3888" s="747"/>
      <c r="N3888" s="747"/>
      <c r="O3888" s="747"/>
      <c r="P3888" s="747"/>
      <c r="Q3888" s="747"/>
      <c r="R3888" s="747"/>
      <c r="S3888" s="747"/>
      <c r="T3888" s="747"/>
      <c r="U3888" s="747"/>
      <c r="V3888" s="747"/>
      <c r="W3888" s="747"/>
      <c r="X3888" s="747"/>
      <c r="Y3888" s="747"/>
      <c r="Z3888" s="747"/>
      <c r="AA3888" s="747"/>
      <c r="AB3888" s="747"/>
      <c r="AC3888" s="747"/>
      <c r="AD3888" s="747"/>
      <c r="AE3888" s="747"/>
      <c r="AF3888" s="747"/>
      <c r="AG3888" s="748"/>
      <c r="ALL3888" s="41"/>
      <c r="ALM3888" s="41"/>
      <c r="ALN3888" s="41"/>
      <c r="ALO3888" s="41"/>
      <c r="ALP3888" s="41"/>
    </row>
    <row r="3889" spans="1:1004" x14ac:dyDescent="0.2">
      <c r="A3889" s="208"/>
      <c r="B3889" s="213"/>
      <c r="C3889" s="213"/>
      <c r="D3889" s="187"/>
      <c r="E3889" s="187"/>
      <c r="F3889" s="187"/>
      <c r="G3889" s="187"/>
      <c r="H3889" s="187"/>
      <c r="I3889" s="187"/>
      <c r="J3889" s="187"/>
      <c r="K3889" s="187"/>
      <c r="L3889" s="187"/>
      <c r="M3889" s="187"/>
      <c r="N3889" s="187"/>
      <c r="O3889" s="187"/>
      <c r="P3889" s="187"/>
      <c r="Q3889" s="187"/>
      <c r="R3889" s="187"/>
      <c r="S3889" s="187"/>
      <c r="T3889" s="187"/>
      <c r="U3889" s="187"/>
      <c r="V3889" s="187"/>
      <c r="W3889" s="187"/>
      <c r="X3889" s="187"/>
      <c r="Y3889" s="187"/>
      <c r="Z3889" s="187"/>
      <c r="AA3889" s="187"/>
      <c r="AB3889" s="187"/>
      <c r="AC3889" s="187"/>
      <c r="AD3889" s="187"/>
      <c r="AE3889" s="187"/>
      <c r="AF3889" s="187"/>
      <c r="AG3889" s="214"/>
      <c r="ALL3889" s="41"/>
      <c r="ALM3889" s="41"/>
      <c r="ALN3889" s="41"/>
      <c r="ALO3889" s="41"/>
      <c r="ALP3889" s="41"/>
    </row>
    <row r="3890" spans="1:1004" x14ac:dyDescent="0.2">
      <c r="A3890" s="273" t="s">
        <v>2833</v>
      </c>
      <c r="B3890" s="273"/>
      <c r="C3890" s="273"/>
      <c r="D3890" s="274" t="s">
        <v>2895</v>
      </c>
      <c r="E3890" s="274"/>
      <c r="F3890" s="274"/>
      <c r="G3890" s="274"/>
      <c r="H3890" s="274"/>
      <c r="I3890" s="274"/>
      <c r="J3890" s="274"/>
      <c r="K3890" s="274"/>
      <c r="L3890" s="274"/>
      <c r="M3890" s="274"/>
      <c r="N3890" s="274"/>
      <c r="O3890" s="274"/>
      <c r="P3890" s="274"/>
      <c r="Q3890" s="274"/>
      <c r="R3890" s="274"/>
      <c r="S3890" s="274"/>
      <c r="T3890" s="274"/>
      <c r="U3890" s="274"/>
      <c r="V3890" s="274"/>
      <c r="W3890" s="274"/>
      <c r="X3890" s="274"/>
      <c r="Y3890" s="274"/>
      <c r="Z3890" s="274"/>
      <c r="AA3890" s="274"/>
      <c r="AB3890" s="274"/>
      <c r="AC3890" s="274"/>
      <c r="AD3890" s="274"/>
      <c r="AE3890" s="274"/>
      <c r="AF3890" s="274"/>
      <c r="AG3890" s="274"/>
      <c r="ALL3890" s="41"/>
      <c r="ALM3890" s="41"/>
      <c r="ALN3890" s="41"/>
      <c r="ALO3890" s="41"/>
      <c r="ALP3890" s="41"/>
    </row>
    <row r="3891" spans="1:1004" ht="31.5" customHeight="1" x14ac:dyDescent="0.2">
      <c r="A3891" s="275" t="s">
        <v>2835</v>
      </c>
      <c r="B3891" s="276"/>
      <c r="C3891" s="276"/>
      <c r="D3891" s="276"/>
      <c r="E3891" s="276"/>
      <c r="F3891" s="276"/>
      <c r="G3891" s="276"/>
      <c r="H3891" s="276"/>
      <c r="I3891" s="276"/>
      <c r="J3891" s="276"/>
      <c r="K3891" s="276"/>
      <c r="L3891" s="276"/>
      <c r="M3891" s="276"/>
      <c r="N3891" s="276"/>
      <c r="O3891" s="276"/>
      <c r="P3891" s="276"/>
      <c r="Q3891" s="276"/>
      <c r="R3891" s="277"/>
      <c r="S3891" s="278" t="s">
        <v>2836</v>
      </c>
      <c r="T3891" s="279"/>
      <c r="U3891" s="280"/>
      <c r="V3891" s="278" t="s">
        <v>2837</v>
      </c>
      <c r="W3891" s="279"/>
      <c r="X3891" s="280"/>
      <c r="Y3891" s="278" t="s">
        <v>2838</v>
      </c>
      <c r="Z3891" s="279"/>
      <c r="AA3891" s="280"/>
      <c r="AB3891" s="278" t="s">
        <v>3444</v>
      </c>
      <c r="AC3891" s="279"/>
      <c r="AD3891" s="280"/>
      <c r="AE3891" s="278" t="s">
        <v>3445</v>
      </c>
      <c r="AF3891" s="279"/>
      <c r="AG3891" s="280"/>
      <c r="ALL3891" s="41"/>
      <c r="ALM3891" s="41"/>
      <c r="ALN3891" s="41"/>
      <c r="ALO3891" s="41"/>
      <c r="ALP3891" s="41"/>
    </row>
    <row r="3892" spans="1:1004" x14ac:dyDescent="0.2">
      <c r="A3892" s="281" t="s">
        <v>2896</v>
      </c>
      <c r="B3892" s="282"/>
      <c r="C3892" s="282"/>
      <c r="D3892" s="282"/>
      <c r="E3892" s="282"/>
      <c r="F3892" s="282"/>
      <c r="G3892" s="282"/>
      <c r="H3892" s="282"/>
      <c r="I3892" s="282"/>
      <c r="J3892" s="282"/>
      <c r="K3892" s="282"/>
      <c r="L3892" s="282"/>
      <c r="M3892" s="282"/>
      <c r="N3892" s="282"/>
      <c r="O3892" s="282"/>
      <c r="P3892" s="282"/>
      <c r="Q3892" s="282"/>
      <c r="R3892" s="283"/>
      <c r="S3892" s="284" t="s">
        <v>2897</v>
      </c>
      <c r="T3892" s="285"/>
      <c r="U3892" s="286"/>
      <c r="V3892" s="284" t="s">
        <v>3469</v>
      </c>
      <c r="W3892" s="285"/>
      <c r="X3892" s="286"/>
      <c r="Y3892" s="284" t="s">
        <v>152</v>
      </c>
      <c r="Z3892" s="285"/>
      <c r="AA3892" s="286"/>
      <c r="AB3892" s="655" t="s">
        <v>2898</v>
      </c>
      <c r="AC3892" s="655"/>
      <c r="AD3892" s="655"/>
      <c r="AE3892" s="655" t="s">
        <v>2898</v>
      </c>
      <c r="AF3892" s="655"/>
      <c r="AG3892" s="655"/>
      <c r="ALL3892" s="41"/>
      <c r="ALM3892" s="41"/>
      <c r="ALN3892" s="41"/>
      <c r="ALO3892" s="41"/>
      <c r="ALP3892" s="41"/>
    </row>
    <row r="3893" spans="1:1004" x14ac:dyDescent="0.2">
      <c r="A3893" s="293" t="s">
        <v>2899</v>
      </c>
      <c r="B3893" s="387"/>
      <c r="C3893" s="387"/>
      <c r="D3893" s="387"/>
      <c r="E3893" s="387"/>
      <c r="F3893" s="387"/>
      <c r="G3893" s="387"/>
      <c r="H3893" s="387"/>
      <c r="I3893" s="387"/>
      <c r="J3893" s="387"/>
      <c r="K3893" s="387"/>
      <c r="L3893" s="387"/>
      <c r="M3893" s="387"/>
      <c r="N3893" s="387"/>
      <c r="O3893" s="387"/>
      <c r="P3893" s="387"/>
      <c r="Q3893" s="387"/>
      <c r="R3893" s="295"/>
      <c r="S3893" s="287"/>
      <c r="T3893" s="288"/>
      <c r="U3893" s="289"/>
      <c r="V3893" s="287"/>
      <c r="W3893" s="288"/>
      <c r="X3893" s="289"/>
      <c r="Y3893" s="287"/>
      <c r="Z3893" s="288"/>
      <c r="AA3893" s="289"/>
      <c r="AB3893" s="655"/>
      <c r="AC3893" s="655"/>
      <c r="AD3893" s="655"/>
      <c r="AE3893" s="655"/>
      <c r="AF3893" s="655"/>
      <c r="AG3893" s="655"/>
      <c r="ALL3893" s="41"/>
      <c r="ALM3893" s="41"/>
      <c r="ALN3893" s="41"/>
      <c r="ALO3893" s="41"/>
      <c r="ALP3893" s="41"/>
    </row>
    <row r="3894" spans="1:1004" x14ac:dyDescent="0.2">
      <c r="A3894" s="388" t="s">
        <v>2845</v>
      </c>
      <c r="B3894" s="389"/>
      <c r="C3894" s="389"/>
      <c r="D3894" s="389"/>
      <c r="E3894" s="389"/>
      <c r="F3894" s="389"/>
      <c r="G3894" s="389"/>
      <c r="H3894" s="389"/>
      <c r="I3894" s="389"/>
      <c r="J3894" s="389"/>
      <c r="K3894" s="389"/>
      <c r="L3894" s="389"/>
      <c r="M3894" s="389"/>
      <c r="N3894" s="389"/>
      <c r="O3894" s="389"/>
      <c r="P3894" s="389"/>
      <c r="Q3894" s="389"/>
      <c r="R3894" s="390"/>
      <c r="S3894" s="290"/>
      <c r="T3894" s="291"/>
      <c r="U3894" s="292"/>
      <c r="V3894" s="290"/>
      <c r="W3894" s="291"/>
      <c r="X3894" s="292"/>
      <c r="Y3894" s="290"/>
      <c r="Z3894" s="291"/>
      <c r="AA3894" s="292"/>
      <c r="AB3894" s="655"/>
      <c r="AC3894" s="655"/>
      <c r="AD3894" s="655"/>
      <c r="AE3894" s="655"/>
      <c r="AF3894" s="655"/>
      <c r="AG3894" s="655"/>
      <c r="ALL3894" s="41"/>
      <c r="ALM3894" s="41"/>
      <c r="ALN3894" s="41"/>
      <c r="ALO3894" s="41"/>
      <c r="ALP3894" s="41"/>
    </row>
    <row r="3895" spans="1:1004" x14ac:dyDescent="0.2">
      <c r="A3895" s="212"/>
      <c r="B3895" s="212"/>
      <c r="C3895" s="212"/>
      <c r="D3895" s="212"/>
      <c r="E3895" s="212"/>
      <c r="F3895" s="212"/>
      <c r="G3895" s="212"/>
      <c r="H3895" s="212"/>
      <c r="I3895" s="212"/>
      <c r="J3895" s="212"/>
      <c r="K3895" s="212"/>
      <c r="L3895" s="212"/>
      <c r="M3895" s="212"/>
      <c r="N3895" s="212"/>
      <c r="O3895" s="212"/>
      <c r="P3895" s="212"/>
      <c r="Q3895" s="212"/>
      <c r="R3895" s="212"/>
      <c r="S3895" s="200"/>
      <c r="T3895" s="200"/>
      <c r="U3895" s="200"/>
      <c r="V3895" s="200"/>
      <c r="W3895" s="200"/>
      <c r="X3895" s="200"/>
      <c r="Y3895" s="200"/>
      <c r="Z3895" s="200"/>
      <c r="AA3895" s="200"/>
      <c r="AB3895" s="200"/>
      <c r="AC3895" s="200"/>
      <c r="AD3895" s="200"/>
      <c r="AE3895" s="200"/>
      <c r="AF3895" s="200"/>
      <c r="AG3895" s="200"/>
      <c r="ALL3895" s="41"/>
      <c r="ALM3895" s="41"/>
      <c r="ALN3895" s="41"/>
      <c r="ALO3895" s="41"/>
      <c r="ALP3895" s="41"/>
    </row>
    <row r="3896" spans="1:1004" ht="15.75" x14ac:dyDescent="0.2">
      <c r="A3896" s="394" t="s">
        <v>2736</v>
      </c>
      <c r="B3896" s="394"/>
      <c r="C3896" s="394"/>
      <c r="D3896" s="394"/>
      <c r="E3896" s="394"/>
      <c r="F3896" s="394"/>
      <c r="G3896" s="394"/>
      <c r="H3896" s="394"/>
      <c r="I3896" s="394"/>
      <c r="J3896" s="394"/>
      <c r="K3896" s="394"/>
      <c r="L3896" s="394"/>
      <c r="M3896" s="394"/>
      <c r="N3896" s="394"/>
      <c r="O3896" s="394"/>
      <c r="P3896" s="394"/>
      <c r="Q3896" s="394"/>
      <c r="R3896" s="394"/>
      <c r="S3896" s="394"/>
      <c r="T3896" s="394"/>
      <c r="U3896" s="394"/>
      <c r="V3896" s="394"/>
      <c r="W3896" s="394"/>
      <c r="X3896" s="394"/>
      <c r="Y3896" s="394"/>
      <c r="Z3896" s="394"/>
      <c r="AA3896" s="394"/>
      <c r="AB3896" s="394"/>
      <c r="AC3896" s="394"/>
      <c r="AD3896" s="394"/>
      <c r="AE3896" s="394"/>
      <c r="AF3896" s="394"/>
      <c r="AG3896" s="394"/>
      <c r="ALL3896" s="41"/>
      <c r="ALM3896" s="41"/>
      <c r="ALN3896" s="41"/>
      <c r="ALO3896" s="41"/>
      <c r="ALP3896" s="41"/>
    </row>
    <row r="3897" spans="1:1004" ht="14.25" x14ac:dyDescent="0.2">
      <c r="A3897" s="187"/>
      <c r="B3897" s="187"/>
      <c r="C3897" s="187"/>
      <c r="D3897" s="187"/>
      <c r="E3897" s="187"/>
      <c r="F3897" s="187"/>
      <c r="G3897" s="188"/>
      <c r="H3897" s="188"/>
      <c r="I3897" s="188"/>
      <c r="J3897" s="188"/>
      <c r="K3897" s="188"/>
      <c r="L3897" s="188"/>
      <c r="M3897" s="188"/>
      <c r="N3897" s="188"/>
      <c r="O3897" s="188"/>
      <c r="P3897" s="188"/>
      <c r="Q3897" s="188"/>
      <c r="R3897" s="189"/>
      <c r="S3897" s="189"/>
      <c r="T3897" s="189"/>
      <c r="U3897" s="189"/>
      <c r="V3897" s="189"/>
      <c r="W3897" s="189"/>
      <c r="X3897" s="189"/>
      <c r="Y3897" s="189"/>
      <c r="Z3897" s="189"/>
      <c r="AA3897" s="189"/>
      <c r="AB3897" s="189"/>
      <c r="AC3897" s="189"/>
      <c r="AD3897" s="189"/>
      <c r="AE3897" s="189"/>
      <c r="AF3897" s="189"/>
      <c r="AG3897" s="189"/>
      <c r="ALL3897" s="41"/>
      <c r="ALM3897" s="41"/>
      <c r="ALN3897" s="41"/>
      <c r="ALO3897" s="41"/>
      <c r="ALP3897" s="41"/>
    </row>
    <row r="3898" spans="1:1004" ht="21.75" customHeight="1" x14ac:dyDescent="0.2">
      <c r="A3898" s="650" t="s">
        <v>2737</v>
      </c>
      <c r="B3898" s="650"/>
      <c r="C3898" s="650"/>
      <c r="D3898" s="650"/>
      <c r="E3898" s="650"/>
      <c r="F3898" s="650"/>
      <c r="G3898" s="650"/>
      <c r="H3898" s="650"/>
      <c r="I3898" s="650"/>
      <c r="J3898" s="560" t="s">
        <v>365</v>
      </c>
      <c r="K3898" s="561"/>
      <c r="L3898" s="561"/>
      <c r="M3898" s="562"/>
      <c r="N3898" s="563" t="s">
        <v>2900</v>
      </c>
      <c r="O3898" s="564"/>
      <c r="P3898" s="564"/>
      <c r="Q3898" s="564"/>
      <c r="R3898" s="564"/>
      <c r="S3898" s="564"/>
      <c r="T3898" s="564"/>
      <c r="U3898" s="564"/>
      <c r="V3898" s="564"/>
      <c r="W3898" s="564"/>
      <c r="X3898" s="564"/>
      <c r="Y3898" s="564"/>
      <c r="Z3898" s="564"/>
      <c r="AA3898" s="564"/>
      <c r="AB3898" s="564"/>
      <c r="AC3898" s="564"/>
      <c r="AD3898" s="564"/>
      <c r="AE3898" s="564"/>
      <c r="AF3898" s="564"/>
      <c r="AG3898" s="565"/>
      <c r="ALL3898" s="41"/>
      <c r="ALM3898" s="41"/>
      <c r="ALN3898" s="41"/>
      <c r="ALO3898" s="41"/>
      <c r="ALP3898" s="41"/>
    </row>
    <row r="3899" spans="1:1004" ht="19.5" customHeight="1" x14ac:dyDescent="0.2">
      <c r="A3899" s="380" t="s">
        <v>2738</v>
      </c>
      <c r="B3899" s="380"/>
      <c r="C3899" s="380"/>
      <c r="D3899" s="380"/>
      <c r="E3899" s="380"/>
      <c r="F3899" s="380"/>
      <c r="G3899" s="380"/>
      <c r="H3899" s="380"/>
      <c r="I3899" s="380"/>
      <c r="J3899" s="321" t="s">
        <v>2901</v>
      </c>
      <c r="K3899" s="322"/>
      <c r="L3899" s="322"/>
      <c r="M3899" s="322"/>
      <c r="N3899" s="322"/>
      <c r="O3899" s="322"/>
      <c r="P3899" s="322"/>
      <c r="Q3899" s="322"/>
      <c r="R3899" s="322"/>
      <c r="S3899" s="322"/>
      <c r="T3899" s="322"/>
      <c r="U3899" s="322"/>
      <c r="V3899" s="322"/>
      <c r="W3899" s="322"/>
      <c r="X3899" s="322"/>
      <c r="Y3899" s="322"/>
      <c r="Z3899" s="322"/>
      <c r="AA3899" s="322"/>
      <c r="AB3899" s="322"/>
      <c r="AC3899" s="322"/>
      <c r="AD3899" s="322"/>
      <c r="AE3899" s="322"/>
      <c r="AF3899" s="322"/>
      <c r="AG3899" s="359"/>
      <c r="ALL3899" s="41"/>
      <c r="ALM3899" s="41"/>
      <c r="ALN3899" s="41"/>
      <c r="ALO3899" s="41"/>
      <c r="ALP3899" s="41"/>
    </row>
    <row r="3900" spans="1:1004" ht="27.75" customHeight="1" x14ac:dyDescent="0.2">
      <c r="A3900" s="380" t="s">
        <v>2740</v>
      </c>
      <c r="B3900" s="380"/>
      <c r="C3900" s="380"/>
      <c r="D3900" s="380"/>
      <c r="E3900" s="380"/>
      <c r="F3900" s="380"/>
      <c r="G3900" s="380"/>
      <c r="H3900" s="380"/>
      <c r="I3900" s="380"/>
      <c r="J3900" s="321" t="s">
        <v>3470</v>
      </c>
      <c r="K3900" s="322"/>
      <c r="L3900" s="322"/>
      <c r="M3900" s="322"/>
      <c r="N3900" s="322"/>
      <c r="O3900" s="322"/>
      <c r="P3900" s="322"/>
      <c r="Q3900" s="322"/>
      <c r="R3900" s="322"/>
      <c r="S3900" s="322"/>
      <c r="T3900" s="381" t="s">
        <v>2742</v>
      </c>
      <c r="U3900" s="381"/>
      <c r="V3900" s="381"/>
      <c r="W3900" s="381"/>
      <c r="X3900" s="742" t="s">
        <v>2830</v>
      </c>
      <c r="Y3900" s="742"/>
      <c r="Z3900" s="742"/>
      <c r="AA3900" s="742"/>
      <c r="AB3900" s="742"/>
      <c r="AC3900" s="742"/>
      <c r="AD3900" s="742"/>
      <c r="AE3900" s="742"/>
      <c r="AF3900" s="742"/>
      <c r="AG3900" s="743"/>
      <c r="ALL3900" s="41"/>
      <c r="ALM3900" s="41"/>
      <c r="ALN3900" s="41"/>
      <c r="ALO3900" s="41"/>
      <c r="ALP3900" s="41"/>
    </row>
    <row r="3901" spans="1:1004" ht="39" customHeight="1" x14ac:dyDescent="0.2">
      <c r="A3901" s="380" t="s">
        <v>2744</v>
      </c>
      <c r="B3901" s="380"/>
      <c r="C3901" s="380"/>
      <c r="D3901" s="380"/>
      <c r="E3901" s="380"/>
      <c r="F3901" s="380"/>
      <c r="G3901" s="380"/>
      <c r="H3901" s="380"/>
      <c r="I3901" s="380"/>
      <c r="J3901" s="363" t="s">
        <v>2903</v>
      </c>
      <c r="K3901" s="535"/>
      <c r="L3901" s="535"/>
      <c r="M3901" s="535"/>
      <c r="N3901" s="535"/>
      <c r="O3901" s="535"/>
      <c r="P3901" s="535"/>
      <c r="Q3901" s="535"/>
      <c r="R3901" s="535"/>
      <c r="S3901" s="535"/>
      <c r="T3901" s="535"/>
      <c r="U3901" s="535"/>
      <c r="V3901" s="535"/>
      <c r="W3901" s="535"/>
      <c r="X3901" s="535"/>
      <c r="Y3901" s="535"/>
      <c r="Z3901" s="535"/>
      <c r="AA3901" s="535"/>
      <c r="AB3901" s="535"/>
      <c r="AC3901" s="535"/>
      <c r="AD3901" s="535"/>
      <c r="AE3901" s="535"/>
      <c r="AF3901" s="535"/>
      <c r="AG3901" s="365"/>
      <c r="ALL3901" s="41"/>
      <c r="ALM3901" s="41"/>
      <c r="ALN3901" s="41"/>
      <c r="ALO3901" s="41"/>
      <c r="ALP3901" s="41"/>
    </row>
    <row r="3902" spans="1:1004" ht="60" customHeight="1" x14ac:dyDescent="0.2">
      <c r="A3902" s="402" t="s">
        <v>2746</v>
      </c>
      <c r="B3902" s="402"/>
      <c r="C3902" s="402"/>
      <c r="D3902" s="402"/>
      <c r="E3902" s="402"/>
      <c r="F3902" s="402"/>
      <c r="G3902" s="402"/>
      <c r="H3902" s="402"/>
      <c r="I3902" s="402"/>
      <c r="J3902" s="536" t="s">
        <v>3585</v>
      </c>
      <c r="K3902" s="537"/>
      <c r="L3902" s="537"/>
      <c r="M3902" s="537"/>
      <c r="N3902" s="537"/>
      <c r="O3902" s="537"/>
      <c r="P3902" s="537"/>
      <c r="Q3902" s="537"/>
      <c r="R3902" s="537"/>
      <c r="S3902" s="537"/>
      <c r="T3902" s="537"/>
      <c r="U3902" s="537"/>
      <c r="V3902" s="537"/>
      <c r="W3902" s="537"/>
      <c r="X3902" s="537"/>
      <c r="Y3902" s="537"/>
      <c r="Z3902" s="537"/>
      <c r="AA3902" s="537"/>
      <c r="AB3902" s="537"/>
      <c r="AC3902" s="537"/>
      <c r="AD3902" s="537"/>
      <c r="AE3902" s="537"/>
      <c r="AF3902" s="537"/>
      <c r="AG3902" s="538"/>
      <c r="ALL3902" s="41"/>
      <c r="ALM3902" s="41"/>
      <c r="ALN3902" s="41"/>
      <c r="ALO3902" s="41"/>
      <c r="ALP3902" s="41"/>
    </row>
    <row r="3903" spans="1:1004" ht="15" x14ac:dyDescent="0.2">
      <c r="A3903" s="197"/>
      <c r="B3903" s="192"/>
      <c r="C3903" s="192"/>
      <c r="D3903" s="192"/>
      <c r="E3903" s="192"/>
      <c r="F3903" s="192"/>
      <c r="G3903" s="193"/>
      <c r="H3903" s="193"/>
      <c r="I3903" s="193"/>
      <c r="J3903" s="198"/>
      <c r="K3903" s="198"/>
      <c r="L3903" s="198"/>
      <c r="M3903" s="198"/>
      <c r="N3903" s="198"/>
      <c r="O3903" s="198"/>
      <c r="P3903" s="198"/>
      <c r="Q3903" s="198"/>
      <c r="R3903" s="189"/>
      <c r="S3903" s="189"/>
      <c r="T3903" s="189"/>
      <c r="U3903" s="189"/>
      <c r="V3903" s="189"/>
      <c r="W3903" s="189"/>
      <c r="X3903" s="189"/>
      <c r="Y3903" s="189"/>
      <c r="Z3903" s="189"/>
      <c r="AA3903" s="189"/>
      <c r="AB3903" s="189"/>
      <c r="AC3903" s="189"/>
      <c r="AD3903" s="189"/>
      <c r="AE3903" s="189"/>
      <c r="AF3903" s="189"/>
      <c r="AG3903" s="199"/>
      <c r="ALL3903" s="41"/>
      <c r="ALM3903" s="41"/>
      <c r="ALN3903" s="41"/>
      <c r="ALO3903" s="41"/>
      <c r="ALP3903" s="41"/>
    </row>
    <row r="3904" spans="1:1004" x14ac:dyDescent="0.2">
      <c r="A3904" s="273" t="s">
        <v>2833</v>
      </c>
      <c r="B3904" s="273"/>
      <c r="C3904" s="273"/>
      <c r="D3904" s="343" t="s">
        <v>2904</v>
      </c>
      <c r="E3904" s="344"/>
      <c r="F3904" s="344"/>
      <c r="G3904" s="344"/>
      <c r="H3904" s="344"/>
      <c r="I3904" s="344"/>
      <c r="J3904" s="344"/>
      <c r="K3904" s="344"/>
      <c r="L3904" s="344"/>
      <c r="M3904" s="344"/>
      <c r="N3904" s="344"/>
      <c r="O3904" s="344"/>
      <c r="P3904" s="344"/>
      <c r="Q3904" s="344"/>
      <c r="R3904" s="344"/>
      <c r="S3904" s="344"/>
      <c r="T3904" s="344"/>
      <c r="U3904" s="344"/>
      <c r="V3904" s="344"/>
      <c r="W3904" s="344"/>
      <c r="X3904" s="344"/>
      <c r="Y3904" s="344"/>
      <c r="Z3904" s="344"/>
      <c r="AA3904" s="344"/>
      <c r="AB3904" s="344"/>
      <c r="AC3904" s="344"/>
      <c r="AD3904" s="344"/>
      <c r="AE3904" s="344"/>
      <c r="AF3904" s="344"/>
      <c r="AG3904" s="345"/>
      <c r="ALL3904" s="41"/>
      <c r="ALM3904" s="41"/>
      <c r="ALN3904" s="41"/>
      <c r="ALO3904" s="41"/>
      <c r="ALP3904" s="41"/>
    </row>
    <row r="3905" spans="1:1004" ht="40.5" customHeight="1" x14ac:dyDescent="0.2">
      <c r="A3905" s="273" t="s">
        <v>2835</v>
      </c>
      <c r="B3905" s="273"/>
      <c r="C3905" s="273"/>
      <c r="D3905" s="273"/>
      <c r="E3905" s="273"/>
      <c r="F3905" s="273"/>
      <c r="G3905" s="273"/>
      <c r="H3905" s="273"/>
      <c r="I3905" s="273"/>
      <c r="J3905" s="273"/>
      <c r="K3905" s="273"/>
      <c r="L3905" s="273"/>
      <c r="M3905" s="273"/>
      <c r="N3905" s="273"/>
      <c r="O3905" s="273"/>
      <c r="P3905" s="273"/>
      <c r="Q3905" s="273"/>
      <c r="R3905" s="273"/>
      <c r="S3905" s="373" t="s">
        <v>2836</v>
      </c>
      <c r="T3905" s="373"/>
      <c r="U3905" s="373"/>
      <c r="V3905" s="373" t="s">
        <v>2837</v>
      </c>
      <c r="W3905" s="373"/>
      <c r="X3905" s="373"/>
      <c r="Y3905" s="373" t="s">
        <v>2838</v>
      </c>
      <c r="Z3905" s="373"/>
      <c r="AA3905" s="373"/>
      <c r="AB3905" s="278" t="s">
        <v>3444</v>
      </c>
      <c r="AC3905" s="279"/>
      <c r="AD3905" s="280"/>
      <c r="AE3905" s="278" t="s">
        <v>3445</v>
      </c>
      <c r="AF3905" s="279"/>
      <c r="AG3905" s="280"/>
      <c r="ALL3905" s="41"/>
      <c r="ALM3905" s="41"/>
      <c r="ALN3905" s="41"/>
      <c r="ALO3905" s="41"/>
      <c r="ALP3905" s="41"/>
    </row>
    <row r="3906" spans="1:1004" ht="18" customHeight="1" x14ac:dyDescent="0.2">
      <c r="A3906" s="281" t="s">
        <v>2905</v>
      </c>
      <c r="B3906" s="282"/>
      <c r="C3906" s="282"/>
      <c r="D3906" s="282"/>
      <c r="E3906" s="282"/>
      <c r="F3906" s="282"/>
      <c r="G3906" s="282"/>
      <c r="H3906" s="282"/>
      <c r="I3906" s="282"/>
      <c r="J3906" s="282"/>
      <c r="K3906" s="282"/>
      <c r="L3906" s="282"/>
      <c r="M3906" s="282"/>
      <c r="N3906" s="282"/>
      <c r="O3906" s="282"/>
      <c r="P3906" s="282"/>
      <c r="Q3906" s="282"/>
      <c r="R3906" s="283"/>
      <c r="S3906" s="284" t="s">
        <v>2867</v>
      </c>
      <c r="T3906" s="285"/>
      <c r="U3906" s="286"/>
      <c r="V3906" s="284" t="s">
        <v>3469</v>
      </c>
      <c r="W3906" s="285"/>
      <c r="X3906" s="286"/>
      <c r="Y3906" s="284" t="s">
        <v>3582</v>
      </c>
      <c r="Z3906" s="285"/>
      <c r="AA3906" s="286"/>
      <c r="AB3906" s="284" t="s">
        <v>3583</v>
      </c>
      <c r="AC3906" s="285"/>
      <c r="AD3906" s="286"/>
      <c r="AE3906" s="284" t="s">
        <v>3584</v>
      </c>
      <c r="AF3906" s="285"/>
      <c r="AG3906" s="286"/>
      <c r="ALL3906" s="41"/>
      <c r="ALM3906" s="41"/>
      <c r="ALN3906" s="41"/>
      <c r="ALO3906" s="41"/>
      <c r="ALP3906" s="41"/>
    </row>
    <row r="3907" spans="1:1004" x14ac:dyDescent="0.2">
      <c r="A3907" s="293" t="s">
        <v>2860</v>
      </c>
      <c r="B3907" s="387"/>
      <c r="C3907" s="387"/>
      <c r="D3907" s="387"/>
      <c r="E3907" s="387"/>
      <c r="F3907" s="387"/>
      <c r="G3907" s="387"/>
      <c r="H3907" s="387"/>
      <c r="I3907" s="387"/>
      <c r="J3907" s="387"/>
      <c r="K3907" s="387"/>
      <c r="L3907" s="387"/>
      <c r="M3907" s="387"/>
      <c r="N3907" s="387"/>
      <c r="O3907" s="387"/>
      <c r="P3907" s="387"/>
      <c r="Q3907" s="387"/>
      <c r="R3907" s="295"/>
      <c r="S3907" s="287"/>
      <c r="T3907" s="288"/>
      <c r="U3907" s="289"/>
      <c r="V3907" s="287"/>
      <c r="W3907" s="288"/>
      <c r="X3907" s="289"/>
      <c r="Y3907" s="287"/>
      <c r="Z3907" s="288"/>
      <c r="AA3907" s="289"/>
      <c r="AB3907" s="287"/>
      <c r="AC3907" s="288"/>
      <c r="AD3907" s="289"/>
      <c r="AE3907" s="287"/>
      <c r="AF3907" s="288"/>
      <c r="AG3907" s="289"/>
      <c r="ALL3907" s="41"/>
      <c r="ALM3907" s="41"/>
      <c r="ALN3907" s="41"/>
      <c r="ALO3907" s="41"/>
      <c r="ALP3907" s="41"/>
    </row>
    <row r="3908" spans="1:1004" x14ac:dyDescent="0.2">
      <c r="A3908" s="388" t="s">
        <v>2845</v>
      </c>
      <c r="B3908" s="389"/>
      <c r="C3908" s="389"/>
      <c r="D3908" s="389"/>
      <c r="E3908" s="389"/>
      <c r="F3908" s="389"/>
      <c r="G3908" s="389"/>
      <c r="H3908" s="389"/>
      <c r="I3908" s="389"/>
      <c r="J3908" s="389"/>
      <c r="K3908" s="389"/>
      <c r="L3908" s="389"/>
      <c r="M3908" s="389"/>
      <c r="N3908" s="389"/>
      <c r="O3908" s="389"/>
      <c r="P3908" s="389"/>
      <c r="Q3908" s="389"/>
      <c r="R3908" s="390"/>
      <c r="S3908" s="290"/>
      <c r="T3908" s="291"/>
      <c r="U3908" s="292"/>
      <c r="V3908" s="290"/>
      <c r="W3908" s="291"/>
      <c r="X3908" s="292"/>
      <c r="Y3908" s="290"/>
      <c r="Z3908" s="291"/>
      <c r="AA3908" s="292"/>
      <c r="AB3908" s="290"/>
      <c r="AC3908" s="291"/>
      <c r="AD3908" s="292"/>
      <c r="AE3908" s="290"/>
      <c r="AF3908" s="291"/>
      <c r="AG3908" s="292"/>
      <c r="ALL3908" s="41"/>
      <c r="ALM3908" s="41"/>
      <c r="ALN3908" s="41"/>
      <c r="ALO3908" s="41"/>
      <c r="ALP3908" s="41"/>
    </row>
    <row r="3909" spans="1:1004" ht="14.25" x14ac:dyDescent="0.2">
      <c r="A3909" s="187"/>
      <c r="B3909" s="187"/>
      <c r="C3909" s="187"/>
      <c r="D3909" s="187"/>
      <c r="E3909" s="187"/>
      <c r="F3909" s="187"/>
      <c r="G3909" s="188"/>
      <c r="H3909" s="188"/>
      <c r="I3909" s="188"/>
      <c r="J3909" s="188"/>
      <c r="K3909" s="188"/>
      <c r="L3909" s="188"/>
      <c r="M3909" s="188"/>
      <c r="N3909" s="188"/>
      <c r="O3909" s="188"/>
      <c r="P3909" s="188"/>
      <c r="Q3909" s="188"/>
      <c r="R3909" s="189"/>
      <c r="S3909" s="189"/>
      <c r="T3909" s="189"/>
      <c r="U3909" s="189"/>
      <c r="V3909" s="189"/>
      <c r="W3909" s="189"/>
      <c r="X3909" s="189"/>
      <c r="Y3909" s="189"/>
      <c r="Z3909" s="189"/>
      <c r="AA3909" s="189"/>
      <c r="AB3909" s="189"/>
      <c r="AC3909" s="189"/>
      <c r="AD3909" s="189"/>
      <c r="AE3909" s="189"/>
      <c r="AF3909" s="189"/>
      <c r="AG3909" s="189"/>
      <c r="ALL3909" s="41"/>
      <c r="ALM3909" s="41"/>
      <c r="ALN3909" s="41"/>
      <c r="ALO3909" s="41"/>
      <c r="ALP3909" s="41"/>
    </row>
    <row r="3910" spans="1:1004" ht="19.5" customHeight="1" x14ac:dyDescent="0.2">
      <c r="A3910" s="374" t="s">
        <v>2748</v>
      </c>
      <c r="B3910" s="374"/>
      <c r="C3910" s="374"/>
      <c r="D3910" s="374"/>
      <c r="E3910" s="374"/>
      <c r="F3910" s="374"/>
      <c r="G3910" s="374"/>
      <c r="H3910" s="374"/>
      <c r="I3910" s="374"/>
      <c r="J3910" s="375" t="s">
        <v>216</v>
      </c>
      <c r="K3910" s="376"/>
      <c r="L3910" s="376"/>
      <c r="M3910" s="376"/>
      <c r="N3910" s="377" t="s">
        <v>217</v>
      </c>
      <c r="O3910" s="351"/>
      <c r="P3910" s="351"/>
      <c r="Q3910" s="351"/>
      <c r="R3910" s="351"/>
      <c r="S3910" s="351"/>
      <c r="T3910" s="351"/>
      <c r="U3910" s="351"/>
      <c r="V3910" s="351"/>
      <c r="W3910" s="351"/>
      <c r="X3910" s="351"/>
      <c r="Y3910" s="351"/>
      <c r="Z3910" s="351"/>
      <c r="AA3910" s="351"/>
      <c r="AB3910" s="351"/>
      <c r="AC3910" s="351"/>
      <c r="AD3910" s="351"/>
      <c r="AE3910" s="351"/>
      <c r="AF3910" s="351"/>
      <c r="AG3910" s="352"/>
      <c r="ALL3910" s="41"/>
      <c r="ALM3910" s="41"/>
      <c r="ALN3910" s="41"/>
      <c r="ALO3910" s="41"/>
      <c r="ALP3910" s="41"/>
    </row>
    <row r="3911" spans="1:1004" ht="27.75" customHeight="1" x14ac:dyDescent="0.2">
      <c r="A3911" s="380" t="s">
        <v>2749</v>
      </c>
      <c r="B3911" s="380"/>
      <c r="C3911" s="380"/>
      <c r="D3911" s="380"/>
      <c r="E3911" s="380"/>
      <c r="F3911" s="380"/>
      <c r="G3911" s="380"/>
      <c r="H3911" s="380"/>
      <c r="I3911" s="380"/>
      <c r="J3911" s="321" t="s">
        <v>3470</v>
      </c>
      <c r="K3911" s="322"/>
      <c r="L3911" s="322"/>
      <c r="M3911" s="322"/>
      <c r="N3911" s="322"/>
      <c r="O3911" s="322"/>
      <c r="P3911" s="322"/>
      <c r="Q3911" s="322"/>
      <c r="R3911" s="322"/>
      <c r="S3911" s="322"/>
      <c r="T3911" s="381" t="s">
        <v>2742</v>
      </c>
      <c r="U3911" s="381"/>
      <c r="V3911" s="381"/>
      <c r="W3911" s="381"/>
      <c r="X3911" s="566" t="s">
        <v>2906</v>
      </c>
      <c r="Y3911" s="566"/>
      <c r="Z3911" s="566"/>
      <c r="AA3911" s="566"/>
      <c r="AB3911" s="566"/>
      <c r="AC3911" s="566"/>
      <c r="AD3911" s="566"/>
      <c r="AE3911" s="566"/>
      <c r="AF3911" s="566"/>
      <c r="AG3911" s="358"/>
      <c r="ALL3911" s="41"/>
      <c r="ALM3911" s="41"/>
      <c r="ALN3911" s="41"/>
      <c r="ALO3911" s="41"/>
      <c r="ALP3911" s="41"/>
    </row>
    <row r="3912" spans="1:1004" ht="24.75" customHeight="1" x14ac:dyDescent="0.2">
      <c r="A3912" s="382" t="s">
        <v>2750</v>
      </c>
      <c r="B3912" s="382"/>
      <c r="C3912" s="382"/>
      <c r="D3912" s="382"/>
      <c r="E3912" s="382"/>
      <c r="F3912" s="382"/>
      <c r="G3912" s="382"/>
      <c r="H3912" s="382"/>
      <c r="I3912" s="382"/>
      <c r="J3912" s="363" t="s">
        <v>2907</v>
      </c>
      <c r="K3912" s="535"/>
      <c r="L3912" s="535"/>
      <c r="M3912" s="535"/>
      <c r="N3912" s="535"/>
      <c r="O3912" s="535"/>
      <c r="P3912" s="535"/>
      <c r="Q3912" s="535"/>
      <c r="R3912" s="535"/>
      <c r="S3912" s="535"/>
      <c r="T3912" s="535"/>
      <c r="U3912" s="535"/>
      <c r="V3912" s="535"/>
      <c r="W3912" s="535"/>
      <c r="X3912" s="535"/>
      <c r="Y3912" s="535"/>
      <c r="Z3912" s="535"/>
      <c r="AA3912" s="535"/>
      <c r="AB3912" s="535"/>
      <c r="AC3912" s="535"/>
      <c r="AD3912" s="535"/>
      <c r="AE3912" s="535"/>
      <c r="AF3912" s="535"/>
      <c r="AG3912" s="365"/>
      <c r="ALL3912" s="41"/>
      <c r="ALM3912" s="41"/>
      <c r="ALN3912" s="41"/>
      <c r="ALO3912" s="41"/>
      <c r="ALP3912" s="41"/>
    </row>
    <row r="3913" spans="1:1004" ht="50.25" customHeight="1" x14ac:dyDescent="0.2">
      <c r="A3913" s="383" t="s">
        <v>2752</v>
      </c>
      <c r="B3913" s="383"/>
      <c r="C3913" s="383"/>
      <c r="D3913" s="383"/>
      <c r="E3913" s="383"/>
      <c r="F3913" s="383"/>
      <c r="G3913" s="383"/>
      <c r="H3913" s="383"/>
      <c r="I3913" s="383"/>
      <c r="J3913" s="536" t="s">
        <v>2908</v>
      </c>
      <c r="K3913" s="537"/>
      <c r="L3913" s="537"/>
      <c r="M3913" s="537"/>
      <c r="N3913" s="537"/>
      <c r="O3913" s="537"/>
      <c r="P3913" s="537"/>
      <c r="Q3913" s="537"/>
      <c r="R3913" s="537"/>
      <c r="S3913" s="537"/>
      <c r="T3913" s="537"/>
      <c r="U3913" s="537"/>
      <c r="V3913" s="537"/>
      <c r="W3913" s="537"/>
      <c r="X3913" s="537"/>
      <c r="Y3913" s="537"/>
      <c r="Z3913" s="537"/>
      <c r="AA3913" s="537"/>
      <c r="AB3913" s="537"/>
      <c r="AC3913" s="537"/>
      <c r="AD3913" s="537"/>
      <c r="AE3913" s="537"/>
      <c r="AF3913" s="537"/>
      <c r="AG3913" s="538"/>
      <c r="ALL3913" s="41"/>
      <c r="ALM3913" s="41"/>
      <c r="ALN3913" s="41"/>
      <c r="ALO3913" s="41"/>
      <c r="ALP3913" s="41"/>
    </row>
    <row r="3914" spans="1:1004" ht="14.25" x14ac:dyDescent="0.2">
      <c r="A3914" s="208"/>
      <c r="B3914" s="187"/>
      <c r="C3914" s="187"/>
      <c r="D3914" s="187"/>
      <c r="E3914" s="187"/>
      <c r="F3914" s="187"/>
      <c r="G3914" s="188"/>
      <c r="H3914" s="188"/>
      <c r="I3914" s="188"/>
      <c r="J3914" s="188"/>
      <c r="K3914" s="188"/>
      <c r="L3914" s="188"/>
      <c r="M3914" s="188"/>
      <c r="N3914" s="188"/>
      <c r="O3914" s="188"/>
      <c r="P3914" s="188"/>
      <c r="Q3914" s="188"/>
      <c r="R3914" s="189"/>
      <c r="S3914" s="189"/>
      <c r="T3914" s="189"/>
      <c r="U3914" s="189"/>
      <c r="V3914" s="189"/>
      <c r="W3914" s="189"/>
      <c r="X3914" s="189"/>
      <c r="Y3914" s="189"/>
      <c r="Z3914" s="189"/>
      <c r="AA3914" s="189"/>
      <c r="AB3914" s="189"/>
      <c r="AC3914" s="189"/>
      <c r="AD3914" s="189"/>
      <c r="AE3914" s="189"/>
      <c r="AF3914" s="189"/>
      <c r="AG3914" s="199"/>
      <c r="ALL3914" s="41"/>
      <c r="ALM3914" s="41"/>
      <c r="ALN3914" s="41"/>
      <c r="ALO3914" s="41"/>
      <c r="ALP3914" s="41"/>
    </row>
    <row r="3915" spans="1:1004" x14ac:dyDescent="0.2">
      <c r="A3915" s="273" t="s">
        <v>2833</v>
      </c>
      <c r="B3915" s="273"/>
      <c r="C3915" s="273"/>
      <c r="D3915" s="370" t="s">
        <v>2378</v>
      </c>
      <c r="E3915" s="371"/>
      <c r="F3915" s="371"/>
      <c r="G3915" s="371"/>
      <c r="H3915" s="371"/>
      <c r="I3915" s="371"/>
      <c r="J3915" s="371"/>
      <c r="K3915" s="371"/>
      <c r="L3915" s="371"/>
      <c r="M3915" s="371"/>
      <c r="N3915" s="371"/>
      <c r="O3915" s="371"/>
      <c r="P3915" s="371"/>
      <c r="Q3915" s="371"/>
      <c r="R3915" s="371"/>
      <c r="S3915" s="371"/>
      <c r="T3915" s="371"/>
      <c r="U3915" s="371"/>
      <c r="V3915" s="371"/>
      <c r="W3915" s="371"/>
      <c r="X3915" s="371"/>
      <c r="Y3915" s="371"/>
      <c r="Z3915" s="371"/>
      <c r="AA3915" s="371"/>
      <c r="AB3915" s="371"/>
      <c r="AC3915" s="371"/>
      <c r="AD3915" s="371"/>
      <c r="AE3915" s="371"/>
      <c r="AF3915" s="371"/>
      <c r="AG3915" s="372"/>
      <c r="ALL3915" s="41"/>
      <c r="ALM3915" s="41"/>
      <c r="ALN3915" s="41"/>
      <c r="ALO3915" s="41"/>
      <c r="ALP3915" s="41"/>
    </row>
    <row r="3916" spans="1:1004" ht="30.75" customHeight="1" x14ac:dyDescent="0.2">
      <c r="A3916" s="273" t="s">
        <v>2835</v>
      </c>
      <c r="B3916" s="273"/>
      <c r="C3916" s="273"/>
      <c r="D3916" s="273"/>
      <c r="E3916" s="273"/>
      <c r="F3916" s="273"/>
      <c r="G3916" s="273"/>
      <c r="H3916" s="273"/>
      <c r="I3916" s="273"/>
      <c r="J3916" s="273"/>
      <c r="K3916" s="273"/>
      <c r="L3916" s="273"/>
      <c r="M3916" s="273"/>
      <c r="N3916" s="273"/>
      <c r="O3916" s="273"/>
      <c r="P3916" s="273"/>
      <c r="Q3916" s="273"/>
      <c r="R3916" s="273"/>
      <c r="S3916" s="373" t="s">
        <v>2836</v>
      </c>
      <c r="T3916" s="373"/>
      <c r="U3916" s="373"/>
      <c r="V3916" s="373" t="s">
        <v>2837</v>
      </c>
      <c r="W3916" s="373"/>
      <c r="X3916" s="373"/>
      <c r="Y3916" s="373" t="s">
        <v>2838</v>
      </c>
      <c r="Z3916" s="373"/>
      <c r="AA3916" s="373"/>
      <c r="AB3916" s="278" t="s">
        <v>3444</v>
      </c>
      <c r="AC3916" s="279"/>
      <c r="AD3916" s="280"/>
      <c r="AE3916" s="278" t="s">
        <v>3445</v>
      </c>
      <c r="AF3916" s="279"/>
      <c r="AG3916" s="280"/>
      <c r="ALL3916" s="41"/>
      <c r="ALM3916" s="41"/>
      <c r="ALN3916" s="41"/>
      <c r="ALO3916" s="41"/>
      <c r="ALP3916" s="41"/>
    </row>
    <row r="3917" spans="1:1004" ht="26.25" customHeight="1" x14ac:dyDescent="0.2">
      <c r="A3917" s="281" t="s">
        <v>2909</v>
      </c>
      <c r="B3917" s="282"/>
      <c r="C3917" s="282"/>
      <c r="D3917" s="282"/>
      <c r="E3917" s="282"/>
      <c r="F3917" s="282"/>
      <c r="G3917" s="282"/>
      <c r="H3917" s="282"/>
      <c r="I3917" s="282"/>
      <c r="J3917" s="282"/>
      <c r="K3917" s="282"/>
      <c r="L3917" s="282"/>
      <c r="M3917" s="282"/>
      <c r="N3917" s="282"/>
      <c r="O3917" s="282"/>
      <c r="P3917" s="282"/>
      <c r="Q3917" s="282"/>
      <c r="R3917" s="283"/>
      <c r="S3917" s="284" t="s">
        <v>2849</v>
      </c>
      <c r="T3917" s="285"/>
      <c r="U3917" s="286"/>
      <c r="V3917" s="284" t="s">
        <v>3469</v>
      </c>
      <c r="W3917" s="285"/>
      <c r="X3917" s="286"/>
      <c r="Y3917" s="284" t="s">
        <v>2912</v>
      </c>
      <c r="Z3917" s="285"/>
      <c r="AA3917" s="286"/>
      <c r="AB3917" s="284" t="s">
        <v>2911</v>
      </c>
      <c r="AC3917" s="285"/>
      <c r="AD3917" s="286"/>
      <c r="AE3917" s="284" t="s">
        <v>3072</v>
      </c>
      <c r="AF3917" s="285"/>
      <c r="AG3917" s="286"/>
      <c r="ALL3917" s="41"/>
      <c r="ALM3917" s="41"/>
      <c r="ALN3917" s="41"/>
      <c r="ALO3917" s="41"/>
      <c r="ALP3917" s="41"/>
    </row>
    <row r="3918" spans="1:1004" x14ac:dyDescent="0.2">
      <c r="A3918" s="293" t="s">
        <v>2860</v>
      </c>
      <c r="B3918" s="387"/>
      <c r="C3918" s="387"/>
      <c r="D3918" s="387"/>
      <c r="E3918" s="387"/>
      <c r="F3918" s="387"/>
      <c r="G3918" s="387"/>
      <c r="H3918" s="387"/>
      <c r="I3918" s="387"/>
      <c r="J3918" s="387"/>
      <c r="K3918" s="387"/>
      <c r="L3918" s="387"/>
      <c r="M3918" s="387"/>
      <c r="N3918" s="387"/>
      <c r="O3918" s="387"/>
      <c r="P3918" s="387"/>
      <c r="Q3918" s="387"/>
      <c r="R3918" s="295"/>
      <c r="S3918" s="287"/>
      <c r="T3918" s="288"/>
      <c r="U3918" s="289"/>
      <c r="V3918" s="287"/>
      <c r="W3918" s="288"/>
      <c r="X3918" s="289"/>
      <c r="Y3918" s="287"/>
      <c r="Z3918" s="288"/>
      <c r="AA3918" s="289"/>
      <c r="AB3918" s="287"/>
      <c r="AC3918" s="288"/>
      <c r="AD3918" s="289"/>
      <c r="AE3918" s="287"/>
      <c r="AF3918" s="288"/>
      <c r="AG3918" s="289"/>
      <c r="ALL3918" s="41"/>
      <c r="ALM3918" s="41"/>
      <c r="ALN3918" s="41"/>
      <c r="ALO3918" s="41"/>
      <c r="ALP3918" s="41"/>
    </row>
    <row r="3919" spans="1:1004" x14ac:dyDescent="0.2">
      <c r="A3919" s="388" t="s">
        <v>2845</v>
      </c>
      <c r="B3919" s="389"/>
      <c r="C3919" s="389"/>
      <c r="D3919" s="389"/>
      <c r="E3919" s="389"/>
      <c r="F3919" s="389"/>
      <c r="G3919" s="389"/>
      <c r="H3919" s="389"/>
      <c r="I3919" s="389"/>
      <c r="J3919" s="389"/>
      <c r="K3919" s="389"/>
      <c r="L3919" s="389"/>
      <c r="M3919" s="389"/>
      <c r="N3919" s="389"/>
      <c r="O3919" s="389"/>
      <c r="P3919" s="389"/>
      <c r="Q3919" s="389"/>
      <c r="R3919" s="390"/>
      <c r="S3919" s="290"/>
      <c r="T3919" s="291"/>
      <c r="U3919" s="292"/>
      <c r="V3919" s="290"/>
      <c r="W3919" s="291"/>
      <c r="X3919" s="292"/>
      <c r="Y3919" s="290"/>
      <c r="Z3919" s="291"/>
      <c r="AA3919" s="292"/>
      <c r="AB3919" s="290"/>
      <c r="AC3919" s="291"/>
      <c r="AD3919" s="292"/>
      <c r="AE3919" s="290"/>
      <c r="AF3919" s="291"/>
      <c r="AG3919" s="292"/>
      <c r="ALL3919" s="41"/>
      <c r="ALM3919" s="41"/>
      <c r="ALN3919" s="41"/>
      <c r="ALO3919" s="41"/>
      <c r="ALP3919" s="41"/>
    </row>
    <row r="3920" spans="1:1004" x14ac:dyDescent="0.2">
      <c r="A3920" s="215"/>
      <c r="B3920" s="212"/>
      <c r="C3920" s="212"/>
      <c r="D3920" s="212"/>
      <c r="E3920" s="212"/>
      <c r="F3920" s="212"/>
      <c r="G3920" s="212"/>
      <c r="H3920" s="212"/>
      <c r="I3920" s="212"/>
      <c r="J3920" s="212"/>
      <c r="K3920" s="212"/>
      <c r="L3920" s="212"/>
      <c r="M3920" s="212"/>
      <c r="N3920" s="212"/>
      <c r="O3920" s="212"/>
      <c r="P3920" s="212"/>
      <c r="Q3920" s="212"/>
      <c r="R3920" s="212"/>
      <c r="S3920" s="200"/>
      <c r="T3920" s="200"/>
      <c r="U3920" s="200"/>
      <c r="V3920" s="200"/>
      <c r="W3920" s="200"/>
      <c r="X3920" s="200"/>
      <c r="Y3920" s="200"/>
      <c r="Z3920" s="200"/>
      <c r="AA3920" s="200"/>
      <c r="AB3920" s="200"/>
      <c r="AC3920" s="200"/>
      <c r="AD3920" s="200"/>
      <c r="AE3920" s="200"/>
      <c r="AF3920" s="200"/>
      <c r="AG3920" s="201"/>
      <c r="ALL3920" s="41"/>
      <c r="ALM3920" s="41"/>
      <c r="ALN3920" s="41"/>
      <c r="ALO3920" s="41"/>
      <c r="ALP3920" s="41"/>
    </row>
    <row r="3921" spans="1:1004" ht="23.25" customHeight="1" x14ac:dyDescent="0.2">
      <c r="A3921" s="434" t="s">
        <v>2748</v>
      </c>
      <c r="B3921" s="435"/>
      <c r="C3921" s="435"/>
      <c r="D3921" s="435"/>
      <c r="E3921" s="435"/>
      <c r="F3921" s="435"/>
      <c r="G3921" s="435"/>
      <c r="H3921" s="435"/>
      <c r="I3921" s="436"/>
      <c r="J3921" s="395" t="s">
        <v>218</v>
      </c>
      <c r="K3921" s="437"/>
      <c r="L3921" s="437"/>
      <c r="M3921" s="438"/>
      <c r="N3921" s="377" t="s">
        <v>219</v>
      </c>
      <c r="O3921" s="351"/>
      <c r="P3921" s="351"/>
      <c r="Q3921" s="351"/>
      <c r="R3921" s="351"/>
      <c r="S3921" s="351"/>
      <c r="T3921" s="351"/>
      <c r="U3921" s="351"/>
      <c r="V3921" s="351"/>
      <c r="W3921" s="351"/>
      <c r="X3921" s="351"/>
      <c r="Y3921" s="351"/>
      <c r="Z3921" s="351"/>
      <c r="AA3921" s="351"/>
      <c r="AB3921" s="351"/>
      <c r="AC3921" s="351"/>
      <c r="AD3921" s="351"/>
      <c r="AE3921" s="351"/>
      <c r="AF3921" s="351"/>
      <c r="AG3921" s="352"/>
      <c r="ALL3921" s="41"/>
      <c r="ALM3921" s="41"/>
      <c r="ALN3921" s="41"/>
      <c r="ALO3921" s="41"/>
      <c r="ALP3921" s="41"/>
    </row>
    <row r="3922" spans="1:1004" ht="30.75" customHeight="1" x14ac:dyDescent="0.2">
      <c r="A3922" s="380" t="s">
        <v>2749</v>
      </c>
      <c r="B3922" s="380"/>
      <c r="C3922" s="380"/>
      <c r="D3922" s="380"/>
      <c r="E3922" s="380"/>
      <c r="F3922" s="380"/>
      <c r="G3922" s="380"/>
      <c r="H3922" s="380"/>
      <c r="I3922" s="380"/>
      <c r="J3922" s="321" t="s">
        <v>3470</v>
      </c>
      <c r="K3922" s="322"/>
      <c r="L3922" s="322"/>
      <c r="M3922" s="322"/>
      <c r="N3922" s="322"/>
      <c r="O3922" s="322"/>
      <c r="P3922" s="322"/>
      <c r="Q3922" s="322"/>
      <c r="R3922" s="322"/>
      <c r="S3922" s="322"/>
      <c r="T3922" s="381" t="s">
        <v>2742</v>
      </c>
      <c r="U3922" s="381"/>
      <c r="V3922" s="381"/>
      <c r="W3922" s="381"/>
      <c r="X3922" s="566" t="s">
        <v>2906</v>
      </c>
      <c r="Y3922" s="566"/>
      <c r="Z3922" s="566"/>
      <c r="AA3922" s="566"/>
      <c r="AB3922" s="566"/>
      <c r="AC3922" s="566"/>
      <c r="AD3922" s="566"/>
      <c r="AE3922" s="566"/>
      <c r="AF3922" s="566"/>
      <c r="AG3922" s="358"/>
      <c r="ALL3922" s="41"/>
      <c r="ALM3922" s="41"/>
      <c r="ALN3922" s="41"/>
      <c r="ALO3922" s="41"/>
      <c r="ALP3922" s="41"/>
    </row>
    <row r="3923" spans="1:1004" ht="28.5" customHeight="1" x14ac:dyDescent="0.2">
      <c r="A3923" s="382" t="s">
        <v>2750</v>
      </c>
      <c r="B3923" s="382"/>
      <c r="C3923" s="382"/>
      <c r="D3923" s="382"/>
      <c r="E3923" s="382"/>
      <c r="F3923" s="382"/>
      <c r="G3923" s="382"/>
      <c r="H3923" s="382"/>
      <c r="I3923" s="382"/>
      <c r="J3923" s="363" t="s">
        <v>2913</v>
      </c>
      <c r="K3923" s="535"/>
      <c r="L3923" s="535"/>
      <c r="M3923" s="535"/>
      <c r="N3923" s="535"/>
      <c r="O3923" s="535"/>
      <c r="P3923" s="535"/>
      <c r="Q3923" s="535"/>
      <c r="R3923" s="535"/>
      <c r="S3923" s="535"/>
      <c r="T3923" s="535"/>
      <c r="U3923" s="535"/>
      <c r="V3923" s="535"/>
      <c r="W3923" s="535"/>
      <c r="X3923" s="535"/>
      <c r="Y3923" s="535"/>
      <c r="Z3923" s="535"/>
      <c r="AA3923" s="535"/>
      <c r="AB3923" s="535"/>
      <c r="AC3923" s="535"/>
      <c r="AD3923" s="535"/>
      <c r="AE3923" s="535"/>
      <c r="AF3923" s="535"/>
      <c r="AG3923" s="365"/>
      <c r="ALL3923" s="41"/>
      <c r="ALM3923" s="41"/>
      <c r="ALN3923" s="41"/>
      <c r="ALO3923" s="41"/>
      <c r="ALP3923" s="41"/>
    </row>
    <row r="3924" spans="1:1004" ht="34.5" customHeight="1" x14ac:dyDescent="0.2">
      <c r="A3924" s="383" t="s">
        <v>2752</v>
      </c>
      <c r="B3924" s="383"/>
      <c r="C3924" s="383"/>
      <c r="D3924" s="383"/>
      <c r="E3924" s="383"/>
      <c r="F3924" s="383"/>
      <c r="G3924" s="383"/>
      <c r="H3924" s="383"/>
      <c r="I3924" s="383"/>
      <c r="J3924" s="536" t="s">
        <v>3586</v>
      </c>
      <c r="K3924" s="537"/>
      <c r="L3924" s="537"/>
      <c r="M3924" s="537"/>
      <c r="N3924" s="537"/>
      <c r="O3924" s="537"/>
      <c r="P3924" s="537"/>
      <c r="Q3924" s="537"/>
      <c r="R3924" s="537"/>
      <c r="S3924" s="537"/>
      <c r="T3924" s="537"/>
      <c r="U3924" s="537"/>
      <c r="V3924" s="537"/>
      <c r="W3924" s="537"/>
      <c r="X3924" s="537"/>
      <c r="Y3924" s="537"/>
      <c r="Z3924" s="537"/>
      <c r="AA3924" s="537"/>
      <c r="AB3924" s="537"/>
      <c r="AC3924" s="537"/>
      <c r="AD3924" s="537"/>
      <c r="AE3924" s="537"/>
      <c r="AF3924" s="537"/>
      <c r="AG3924" s="538"/>
      <c r="ALL3924" s="41"/>
      <c r="ALM3924" s="41"/>
      <c r="ALN3924" s="41"/>
      <c r="ALO3924" s="41"/>
      <c r="ALP3924" s="41"/>
    </row>
    <row r="3925" spans="1:1004" ht="14.25" x14ac:dyDescent="0.2">
      <c r="A3925" s="208"/>
      <c r="B3925" s="187"/>
      <c r="C3925" s="187"/>
      <c r="D3925" s="187"/>
      <c r="E3925" s="187"/>
      <c r="F3925" s="187"/>
      <c r="G3925" s="188"/>
      <c r="H3925" s="188"/>
      <c r="I3925" s="188"/>
      <c r="J3925" s="188"/>
      <c r="K3925" s="188"/>
      <c r="L3925" s="188"/>
      <c r="M3925" s="188"/>
      <c r="N3925" s="188"/>
      <c r="O3925" s="188"/>
      <c r="P3925" s="188"/>
      <c r="Q3925" s="188"/>
      <c r="R3925" s="189"/>
      <c r="S3925" s="189"/>
      <c r="T3925" s="189"/>
      <c r="U3925" s="189"/>
      <c r="V3925" s="189"/>
      <c r="W3925" s="189"/>
      <c r="X3925" s="189"/>
      <c r="Y3925" s="189"/>
      <c r="Z3925" s="189"/>
      <c r="AA3925" s="189"/>
      <c r="AB3925" s="189"/>
      <c r="AC3925" s="189"/>
      <c r="AD3925" s="189"/>
      <c r="AE3925" s="189"/>
      <c r="AF3925" s="189"/>
      <c r="AG3925" s="199"/>
      <c r="ALL3925" s="41"/>
      <c r="ALM3925" s="41"/>
      <c r="ALN3925" s="41"/>
      <c r="ALO3925" s="41"/>
      <c r="ALP3925" s="41"/>
    </row>
    <row r="3926" spans="1:1004" x14ac:dyDescent="0.2">
      <c r="A3926" s="273" t="s">
        <v>2833</v>
      </c>
      <c r="B3926" s="273"/>
      <c r="C3926" s="273"/>
      <c r="D3926" s="370" t="s">
        <v>2381</v>
      </c>
      <c r="E3926" s="371"/>
      <c r="F3926" s="371"/>
      <c r="G3926" s="371"/>
      <c r="H3926" s="371"/>
      <c r="I3926" s="371"/>
      <c r="J3926" s="371"/>
      <c r="K3926" s="371"/>
      <c r="L3926" s="371"/>
      <c r="M3926" s="371"/>
      <c r="N3926" s="371"/>
      <c r="O3926" s="371"/>
      <c r="P3926" s="371"/>
      <c r="Q3926" s="371"/>
      <c r="R3926" s="371"/>
      <c r="S3926" s="371"/>
      <c r="T3926" s="371"/>
      <c r="U3926" s="371"/>
      <c r="V3926" s="371"/>
      <c r="W3926" s="371"/>
      <c r="X3926" s="371"/>
      <c r="Y3926" s="371"/>
      <c r="Z3926" s="371"/>
      <c r="AA3926" s="371"/>
      <c r="AB3926" s="371"/>
      <c r="AC3926" s="371"/>
      <c r="AD3926" s="371"/>
      <c r="AE3926" s="371"/>
      <c r="AF3926" s="371"/>
      <c r="AG3926" s="372"/>
      <c r="ALL3926" s="41"/>
      <c r="ALM3926" s="41"/>
      <c r="ALN3926" s="41"/>
      <c r="ALO3926" s="41"/>
      <c r="ALP3926" s="41"/>
    </row>
    <row r="3927" spans="1:1004" ht="25.5" customHeight="1" x14ac:dyDescent="0.2">
      <c r="A3927" s="273" t="s">
        <v>2835</v>
      </c>
      <c r="B3927" s="273"/>
      <c r="C3927" s="273"/>
      <c r="D3927" s="273"/>
      <c r="E3927" s="273"/>
      <c r="F3927" s="273"/>
      <c r="G3927" s="273"/>
      <c r="H3927" s="273"/>
      <c r="I3927" s="273"/>
      <c r="J3927" s="273"/>
      <c r="K3927" s="273"/>
      <c r="L3927" s="273"/>
      <c r="M3927" s="273"/>
      <c r="N3927" s="273"/>
      <c r="O3927" s="273"/>
      <c r="P3927" s="273"/>
      <c r="Q3927" s="273"/>
      <c r="R3927" s="273"/>
      <c r="S3927" s="373" t="s">
        <v>2836</v>
      </c>
      <c r="T3927" s="373"/>
      <c r="U3927" s="373"/>
      <c r="V3927" s="373" t="s">
        <v>2837</v>
      </c>
      <c r="W3927" s="373"/>
      <c r="X3927" s="373"/>
      <c r="Y3927" s="373" t="s">
        <v>2838</v>
      </c>
      <c r="Z3927" s="373"/>
      <c r="AA3927" s="373"/>
      <c r="AB3927" s="278" t="s">
        <v>3444</v>
      </c>
      <c r="AC3927" s="279"/>
      <c r="AD3927" s="280"/>
      <c r="AE3927" s="278" t="s">
        <v>3445</v>
      </c>
      <c r="AF3927" s="279"/>
      <c r="AG3927" s="280"/>
      <c r="ALL3927" s="41"/>
      <c r="ALM3927" s="41"/>
      <c r="ALN3927" s="41"/>
      <c r="ALO3927" s="41"/>
      <c r="ALP3927" s="41"/>
    </row>
    <row r="3928" spans="1:1004" ht="19.5" customHeight="1" x14ac:dyDescent="0.2">
      <c r="A3928" s="281" t="s">
        <v>2914</v>
      </c>
      <c r="B3928" s="282"/>
      <c r="C3928" s="282"/>
      <c r="D3928" s="282"/>
      <c r="E3928" s="282"/>
      <c r="F3928" s="282"/>
      <c r="G3928" s="282"/>
      <c r="H3928" s="282"/>
      <c r="I3928" s="282"/>
      <c r="J3928" s="282"/>
      <c r="K3928" s="282"/>
      <c r="L3928" s="282"/>
      <c r="M3928" s="282"/>
      <c r="N3928" s="282"/>
      <c r="O3928" s="282"/>
      <c r="P3928" s="282"/>
      <c r="Q3928" s="282"/>
      <c r="R3928" s="283"/>
      <c r="S3928" s="284" t="s">
        <v>2867</v>
      </c>
      <c r="T3928" s="285"/>
      <c r="U3928" s="286"/>
      <c r="V3928" s="284" t="s">
        <v>3469</v>
      </c>
      <c r="W3928" s="285"/>
      <c r="X3928" s="286"/>
      <c r="Y3928" s="284" t="s">
        <v>2916</v>
      </c>
      <c r="Z3928" s="285"/>
      <c r="AA3928" s="286"/>
      <c r="AB3928" s="284" t="s">
        <v>2916</v>
      </c>
      <c r="AC3928" s="285"/>
      <c r="AD3928" s="286"/>
      <c r="AE3928" s="284" t="s">
        <v>2916</v>
      </c>
      <c r="AF3928" s="285"/>
      <c r="AG3928" s="286"/>
      <c r="ALL3928" s="41"/>
      <c r="ALM3928" s="41"/>
      <c r="ALN3928" s="41"/>
      <c r="ALO3928" s="41"/>
      <c r="ALP3928" s="41"/>
    </row>
    <row r="3929" spans="1:1004" x14ac:dyDescent="0.2">
      <c r="A3929" s="293" t="s">
        <v>2860</v>
      </c>
      <c r="B3929" s="387"/>
      <c r="C3929" s="387"/>
      <c r="D3929" s="387"/>
      <c r="E3929" s="387"/>
      <c r="F3929" s="387"/>
      <c r="G3929" s="387"/>
      <c r="H3929" s="387"/>
      <c r="I3929" s="387"/>
      <c r="J3929" s="387"/>
      <c r="K3929" s="387"/>
      <c r="L3929" s="387"/>
      <c r="M3929" s="387"/>
      <c r="N3929" s="387"/>
      <c r="O3929" s="387"/>
      <c r="P3929" s="387"/>
      <c r="Q3929" s="387"/>
      <c r="R3929" s="295"/>
      <c r="S3929" s="287"/>
      <c r="T3929" s="288"/>
      <c r="U3929" s="289"/>
      <c r="V3929" s="287"/>
      <c r="W3929" s="288"/>
      <c r="X3929" s="289"/>
      <c r="Y3929" s="287"/>
      <c r="Z3929" s="288"/>
      <c r="AA3929" s="289"/>
      <c r="AB3929" s="287"/>
      <c r="AC3929" s="288"/>
      <c r="AD3929" s="289"/>
      <c r="AE3929" s="287"/>
      <c r="AF3929" s="288"/>
      <c r="AG3929" s="289"/>
      <c r="ALL3929" s="41"/>
      <c r="ALM3929" s="41"/>
      <c r="ALN3929" s="41"/>
      <c r="ALO3929" s="41"/>
      <c r="ALP3929" s="41"/>
    </row>
    <row r="3930" spans="1:1004" x14ac:dyDescent="0.2">
      <c r="A3930" s="388" t="s">
        <v>2845</v>
      </c>
      <c r="B3930" s="389"/>
      <c r="C3930" s="389"/>
      <c r="D3930" s="389"/>
      <c r="E3930" s="389"/>
      <c r="F3930" s="389"/>
      <c r="G3930" s="389"/>
      <c r="H3930" s="389"/>
      <c r="I3930" s="389"/>
      <c r="J3930" s="389"/>
      <c r="K3930" s="389"/>
      <c r="L3930" s="389"/>
      <c r="M3930" s="389"/>
      <c r="N3930" s="389"/>
      <c r="O3930" s="389"/>
      <c r="P3930" s="389"/>
      <c r="Q3930" s="389"/>
      <c r="R3930" s="390"/>
      <c r="S3930" s="290"/>
      <c r="T3930" s="291"/>
      <c r="U3930" s="292"/>
      <c r="V3930" s="290"/>
      <c r="W3930" s="291"/>
      <c r="X3930" s="292"/>
      <c r="Y3930" s="290"/>
      <c r="Z3930" s="291"/>
      <c r="AA3930" s="292"/>
      <c r="AB3930" s="290"/>
      <c r="AC3930" s="291"/>
      <c r="AD3930" s="292"/>
      <c r="AE3930" s="290"/>
      <c r="AF3930" s="291"/>
      <c r="AG3930" s="292"/>
      <c r="ALL3930" s="41"/>
      <c r="ALM3930" s="41"/>
      <c r="ALN3930" s="41"/>
      <c r="ALO3930" s="41"/>
      <c r="ALP3930" s="41"/>
    </row>
    <row r="3931" spans="1:1004" ht="14.25" x14ac:dyDescent="0.2">
      <c r="A3931" s="187"/>
      <c r="B3931" s="187"/>
      <c r="C3931" s="187"/>
      <c r="D3931" s="187"/>
      <c r="E3931" s="187"/>
      <c r="F3931" s="187"/>
      <c r="G3931" s="188"/>
      <c r="H3931" s="188"/>
      <c r="I3931" s="188"/>
      <c r="J3931" s="188"/>
      <c r="K3931" s="188"/>
      <c r="L3931" s="188"/>
      <c r="M3931" s="188"/>
      <c r="N3931" s="188"/>
      <c r="O3931" s="188"/>
      <c r="P3931" s="188"/>
      <c r="Q3931" s="188"/>
      <c r="R3931" s="189"/>
      <c r="S3931" s="189"/>
      <c r="T3931" s="189"/>
      <c r="U3931" s="189"/>
      <c r="V3931" s="189"/>
      <c r="W3931" s="189"/>
      <c r="X3931" s="189"/>
      <c r="Y3931" s="189"/>
      <c r="Z3931" s="189"/>
      <c r="AA3931" s="189"/>
      <c r="AB3931" s="189"/>
      <c r="AC3931" s="189"/>
      <c r="AD3931" s="189"/>
      <c r="AE3931" s="189"/>
      <c r="AF3931" s="189"/>
      <c r="AG3931" s="189"/>
      <c r="ALL3931" s="41"/>
      <c r="ALM3931" s="41"/>
      <c r="ALN3931" s="41"/>
      <c r="ALO3931" s="41"/>
      <c r="ALP3931" s="41"/>
    </row>
    <row r="3932" spans="1:1004" ht="22.5" customHeight="1" x14ac:dyDescent="0.2">
      <c r="A3932" s="310" t="s">
        <v>2886</v>
      </c>
      <c r="B3932" s="311"/>
      <c r="C3932" s="311"/>
      <c r="D3932" s="311"/>
      <c r="E3932" s="311"/>
      <c r="F3932" s="311"/>
      <c r="G3932" s="311"/>
      <c r="H3932" s="311"/>
      <c r="I3932" s="312"/>
      <c r="J3932" s="313" t="s">
        <v>1255</v>
      </c>
      <c r="K3932" s="314"/>
      <c r="L3932" s="314"/>
      <c r="M3932" s="314"/>
      <c r="N3932" s="315" t="s">
        <v>3473</v>
      </c>
      <c r="O3932" s="316"/>
      <c r="P3932" s="316"/>
      <c r="Q3932" s="316"/>
      <c r="R3932" s="316"/>
      <c r="S3932" s="316"/>
      <c r="T3932" s="316"/>
      <c r="U3932" s="316"/>
      <c r="V3932" s="316"/>
      <c r="W3932" s="316"/>
      <c r="X3932" s="316"/>
      <c r="Y3932" s="316"/>
      <c r="Z3932" s="316"/>
      <c r="AA3932" s="316"/>
      <c r="AB3932" s="316"/>
      <c r="AC3932" s="316"/>
      <c r="AD3932" s="316"/>
      <c r="AE3932" s="316"/>
      <c r="AF3932" s="316"/>
      <c r="AG3932" s="317"/>
      <c r="ALL3932" s="41"/>
      <c r="ALM3932" s="41"/>
      <c r="ALN3932" s="41"/>
      <c r="ALO3932" s="41"/>
      <c r="ALP3932" s="41"/>
    </row>
    <row r="3933" spans="1:1004" ht="25.5" customHeight="1" x14ac:dyDescent="0.2">
      <c r="A3933" s="318" t="s">
        <v>2740</v>
      </c>
      <c r="B3933" s="319"/>
      <c r="C3933" s="319"/>
      <c r="D3933" s="319"/>
      <c r="E3933" s="319"/>
      <c r="F3933" s="319"/>
      <c r="G3933" s="319"/>
      <c r="H3933" s="319"/>
      <c r="I3933" s="320"/>
      <c r="J3933" s="321" t="s">
        <v>3221</v>
      </c>
      <c r="K3933" s="322"/>
      <c r="L3933" s="322"/>
      <c r="M3933" s="322"/>
      <c r="N3933" s="322"/>
      <c r="O3933" s="322"/>
      <c r="P3933" s="322"/>
      <c r="Q3933" s="322"/>
      <c r="R3933" s="322"/>
      <c r="S3933" s="322"/>
      <c r="T3933" s="323" t="s">
        <v>2742</v>
      </c>
      <c r="U3933" s="323"/>
      <c r="V3933" s="323"/>
      <c r="W3933" s="323"/>
      <c r="X3933" s="324" t="s">
        <v>3476</v>
      </c>
      <c r="Y3933" s="324"/>
      <c r="Z3933" s="324"/>
      <c r="AA3933" s="324"/>
      <c r="AB3933" s="324"/>
      <c r="AC3933" s="324"/>
      <c r="AD3933" s="324"/>
      <c r="AE3933" s="324"/>
      <c r="AF3933" s="324"/>
      <c r="AG3933" s="324"/>
      <c r="ALL3933" s="41"/>
      <c r="ALM3933" s="41"/>
      <c r="ALN3933" s="41"/>
      <c r="ALO3933" s="41"/>
      <c r="ALP3933" s="41"/>
    </row>
    <row r="3934" spans="1:1004" ht="30.75" customHeight="1" x14ac:dyDescent="0.2">
      <c r="A3934" s="318" t="s">
        <v>2890</v>
      </c>
      <c r="B3934" s="319"/>
      <c r="C3934" s="319"/>
      <c r="D3934" s="319"/>
      <c r="E3934" s="319"/>
      <c r="F3934" s="319"/>
      <c r="G3934" s="319"/>
      <c r="H3934" s="319"/>
      <c r="I3934" s="320"/>
      <c r="J3934" s="325" t="s">
        <v>3480</v>
      </c>
      <c r="K3934" s="326"/>
      <c r="L3934" s="326"/>
      <c r="M3934" s="326"/>
      <c r="N3934" s="326"/>
      <c r="O3934" s="326"/>
      <c r="P3934" s="326"/>
      <c r="Q3934" s="326"/>
      <c r="R3934" s="326"/>
      <c r="S3934" s="326"/>
      <c r="T3934" s="326"/>
      <c r="U3934" s="326"/>
      <c r="V3934" s="326"/>
      <c r="W3934" s="326"/>
      <c r="X3934" s="326"/>
      <c r="Y3934" s="326"/>
      <c r="Z3934" s="326"/>
      <c r="AA3934" s="326"/>
      <c r="AB3934" s="326"/>
      <c r="AC3934" s="326"/>
      <c r="AD3934" s="326"/>
      <c r="AE3934" s="326"/>
      <c r="AF3934" s="326"/>
      <c r="AG3934" s="327"/>
      <c r="ALL3934" s="41"/>
      <c r="ALM3934" s="41"/>
      <c r="ALN3934" s="41"/>
      <c r="ALO3934" s="41"/>
      <c r="ALP3934" s="41"/>
    </row>
    <row r="3935" spans="1:1004" ht="33" customHeight="1" x14ac:dyDescent="0.2">
      <c r="A3935" s="328" t="s">
        <v>2891</v>
      </c>
      <c r="B3935" s="329"/>
      <c r="C3935" s="329"/>
      <c r="D3935" s="329"/>
      <c r="E3935" s="329"/>
      <c r="F3935" s="329"/>
      <c r="G3935" s="329"/>
      <c r="H3935" s="329"/>
      <c r="I3935" s="330"/>
      <c r="J3935" s="325" t="s">
        <v>3481</v>
      </c>
      <c r="K3935" s="326"/>
      <c r="L3935" s="326"/>
      <c r="M3935" s="326"/>
      <c r="N3935" s="326"/>
      <c r="O3935" s="326"/>
      <c r="P3935" s="326"/>
      <c r="Q3935" s="326"/>
      <c r="R3935" s="326"/>
      <c r="S3935" s="326"/>
      <c r="T3935" s="326"/>
      <c r="U3935" s="326"/>
      <c r="V3935" s="326"/>
      <c r="W3935" s="326"/>
      <c r="X3935" s="326"/>
      <c r="Y3935" s="326"/>
      <c r="Z3935" s="326"/>
      <c r="AA3935" s="326"/>
      <c r="AB3935" s="326"/>
      <c r="AC3935" s="326"/>
      <c r="AD3935" s="326"/>
      <c r="AE3935" s="326"/>
      <c r="AF3935" s="326"/>
      <c r="AG3935" s="327"/>
      <c r="ALL3935" s="41"/>
      <c r="ALM3935" s="41"/>
      <c r="ALN3935" s="41"/>
      <c r="ALO3935" s="41"/>
      <c r="ALP3935" s="41"/>
    </row>
    <row r="3936" spans="1:1004" ht="243.75" customHeight="1" x14ac:dyDescent="0.2">
      <c r="A3936" s="331" t="s">
        <v>2893</v>
      </c>
      <c r="B3936" s="332"/>
      <c r="C3936" s="332"/>
      <c r="D3936" s="332"/>
      <c r="E3936" s="332"/>
      <c r="F3936" s="332"/>
      <c r="G3936" s="332"/>
      <c r="H3936" s="332"/>
      <c r="I3936" s="333"/>
      <c r="J3936" s="334" t="s">
        <v>3511</v>
      </c>
      <c r="K3936" s="335"/>
      <c r="L3936" s="335"/>
      <c r="M3936" s="335"/>
      <c r="N3936" s="335"/>
      <c r="O3936" s="335"/>
      <c r="P3936" s="335"/>
      <c r="Q3936" s="335"/>
      <c r="R3936" s="335"/>
      <c r="S3936" s="335"/>
      <c r="T3936" s="335"/>
      <c r="U3936" s="335"/>
      <c r="V3936" s="335"/>
      <c r="W3936" s="335"/>
      <c r="X3936" s="335"/>
      <c r="Y3936" s="335"/>
      <c r="Z3936" s="335"/>
      <c r="AA3936" s="335"/>
      <c r="AB3936" s="335"/>
      <c r="AC3936" s="335"/>
      <c r="AD3936" s="335"/>
      <c r="AE3936" s="335"/>
      <c r="AF3936" s="335"/>
      <c r="AG3936" s="336"/>
      <c r="ALL3936" s="41"/>
      <c r="ALM3936" s="41"/>
      <c r="ALN3936" s="41"/>
      <c r="ALO3936" s="41"/>
      <c r="ALP3936" s="41"/>
    </row>
    <row r="3937" spans="1:1004" x14ac:dyDescent="0.2">
      <c r="A3937" s="208"/>
      <c r="B3937" s="213"/>
      <c r="C3937" s="213"/>
      <c r="D3937" s="187"/>
      <c r="E3937" s="187"/>
      <c r="F3937" s="187"/>
      <c r="G3937" s="187"/>
      <c r="H3937" s="187"/>
      <c r="I3937" s="187"/>
      <c r="J3937" s="187"/>
      <c r="K3937" s="187"/>
      <c r="L3937" s="187"/>
      <c r="M3937" s="187"/>
      <c r="N3937" s="187"/>
      <c r="O3937" s="187"/>
      <c r="P3937" s="187"/>
      <c r="Q3937" s="187"/>
      <c r="R3937" s="187"/>
      <c r="S3937" s="187"/>
      <c r="T3937" s="187"/>
      <c r="U3937" s="187"/>
      <c r="V3937" s="187"/>
      <c r="W3937" s="187"/>
      <c r="X3937" s="187"/>
      <c r="Y3937" s="187"/>
      <c r="Z3937" s="187"/>
      <c r="AA3937" s="187"/>
      <c r="AB3937" s="187"/>
      <c r="AC3937" s="187"/>
      <c r="AD3937" s="187"/>
      <c r="AE3937" s="187"/>
      <c r="AF3937" s="187"/>
      <c r="AG3937" s="214"/>
      <c r="ALL3937" s="41"/>
      <c r="ALM3937" s="41"/>
      <c r="ALN3937" s="41"/>
      <c r="ALO3937" s="41"/>
      <c r="ALP3937" s="41"/>
    </row>
    <row r="3938" spans="1:1004" x14ac:dyDescent="0.2">
      <c r="A3938" s="273" t="s">
        <v>2833</v>
      </c>
      <c r="B3938" s="273"/>
      <c r="C3938" s="273"/>
      <c r="D3938" s="274"/>
      <c r="E3938" s="274"/>
      <c r="F3938" s="274"/>
      <c r="G3938" s="274"/>
      <c r="H3938" s="274"/>
      <c r="I3938" s="274"/>
      <c r="J3938" s="274"/>
      <c r="K3938" s="274"/>
      <c r="L3938" s="274"/>
      <c r="M3938" s="274"/>
      <c r="N3938" s="274"/>
      <c r="O3938" s="274"/>
      <c r="P3938" s="274"/>
      <c r="Q3938" s="274"/>
      <c r="R3938" s="274"/>
      <c r="S3938" s="274"/>
      <c r="T3938" s="274"/>
      <c r="U3938" s="274"/>
      <c r="V3938" s="274"/>
      <c r="W3938" s="274"/>
      <c r="X3938" s="274"/>
      <c r="Y3938" s="274"/>
      <c r="Z3938" s="274"/>
      <c r="AA3938" s="274"/>
      <c r="AB3938" s="274"/>
      <c r="AC3938" s="274"/>
      <c r="AD3938" s="274"/>
      <c r="AE3938" s="274"/>
      <c r="AF3938" s="274"/>
      <c r="AG3938" s="274"/>
      <c r="ALL3938" s="41"/>
      <c r="ALM3938" s="41"/>
      <c r="ALN3938" s="41"/>
      <c r="ALO3938" s="41"/>
      <c r="ALP3938" s="41"/>
    </row>
    <row r="3939" spans="1:1004" ht="26.25" customHeight="1" x14ac:dyDescent="0.2">
      <c r="A3939" s="275" t="s">
        <v>2835</v>
      </c>
      <c r="B3939" s="276"/>
      <c r="C3939" s="276"/>
      <c r="D3939" s="276"/>
      <c r="E3939" s="276"/>
      <c r="F3939" s="276"/>
      <c r="G3939" s="276"/>
      <c r="H3939" s="276"/>
      <c r="I3939" s="276"/>
      <c r="J3939" s="276"/>
      <c r="K3939" s="276"/>
      <c r="L3939" s="276"/>
      <c r="M3939" s="276"/>
      <c r="N3939" s="276"/>
      <c r="O3939" s="276"/>
      <c r="P3939" s="276"/>
      <c r="Q3939" s="276"/>
      <c r="R3939" s="277"/>
      <c r="S3939" s="278" t="s">
        <v>2836</v>
      </c>
      <c r="T3939" s="279"/>
      <c r="U3939" s="280"/>
      <c r="V3939" s="278" t="s">
        <v>2837</v>
      </c>
      <c r="W3939" s="279"/>
      <c r="X3939" s="280"/>
      <c r="Y3939" s="278" t="s">
        <v>2838</v>
      </c>
      <c r="Z3939" s="279"/>
      <c r="AA3939" s="280"/>
      <c r="AB3939" s="278" t="s">
        <v>3444</v>
      </c>
      <c r="AC3939" s="279"/>
      <c r="AD3939" s="280"/>
      <c r="AE3939" s="278" t="s">
        <v>3445</v>
      </c>
      <c r="AF3939" s="279"/>
      <c r="AG3939" s="280"/>
      <c r="ALL3939" s="41"/>
      <c r="ALM3939" s="41"/>
      <c r="ALN3939" s="41"/>
      <c r="ALO3939" s="41"/>
      <c r="ALP3939" s="41"/>
    </row>
    <row r="3940" spans="1:1004" x14ac:dyDescent="0.2">
      <c r="A3940" s="281" t="s">
        <v>3219</v>
      </c>
      <c r="B3940" s="282"/>
      <c r="C3940" s="282"/>
      <c r="D3940" s="282"/>
      <c r="E3940" s="282"/>
      <c r="F3940" s="282"/>
      <c r="G3940" s="282"/>
      <c r="H3940" s="282"/>
      <c r="I3940" s="282"/>
      <c r="J3940" s="282"/>
      <c r="K3940" s="282"/>
      <c r="L3940" s="282"/>
      <c r="M3940" s="282"/>
      <c r="N3940" s="282"/>
      <c r="O3940" s="282"/>
      <c r="P3940" s="282"/>
      <c r="Q3940" s="282"/>
      <c r="R3940" s="283"/>
      <c r="S3940" s="284"/>
      <c r="T3940" s="285"/>
      <c r="U3940" s="286"/>
      <c r="V3940" s="284" t="s">
        <v>3469</v>
      </c>
      <c r="W3940" s="285"/>
      <c r="X3940" s="286"/>
      <c r="Y3940" s="284"/>
      <c r="Z3940" s="285"/>
      <c r="AA3940" s="286"/>
      <c r="AB3940" s="284"/>
      <c r="AC3940" s="285"/>
      <c r="AD3940" s="286"/>
      <c r="AE3940" s="284"/>
      <c r="AF3940" s="285"/>
      <c r="AG3940" s="286"/>
      <c r="ALL3940" s="41"/>
      <c r="ALM3940" s="41"/>
      <c r="ALN3940" s="41"/>
      <c r="ALO3940" s="41"/>
      <c r="ALP3940" s="41"/>
    </row>
    <row r="3941" spans="1:1004" x14ac:dyDescent="0.2">
      <c r="A3941" s="293" t="s">
        <v>2860</v>
      </c>
      <c r="B3941" s="294"/>
      <c r="C3941" s="294"/>
      <c r="D3941" s="294"/>
      <c r="E3941" s="294"/>
      <c r="F3941" s="294"/>
      <c r="G3941" s="294"/>
      <c r="H3941" s="294"/>
      <c r="I3941" s="294"/>
      <c r="J3941" s="294"/>
      <c r="K3941" s="294"/>
      <c r="L3941" s="294"/>
      <c r="M3941" s="294"/>
      <c r="N3941" s="294"/>
      <c r="O3941" s="294"/>
      <c r="P3941" s="294"/>
      <c r="Q3941" s="294"/>
      <c r="R3941" s="295"/>
      <c r="S3941" s="287"/>
      <c r="T3941" s="288"/>
      <c r="U3941" s="289"/>
      <c r="V3941" s="287"/>
      <c r="W3941" s="288"/>
      <c r="X3941" s="289"/>
      <c r="Y3941" s="287"/>
      <c r="Z3941" s="288"/>
      <c r="AA3941" s="289"/>
      <c r="AB3941" s="287"/>
      <c r="AC3941" s="288"/>
      <c r="AD3941" s="289"/>
      <c r="AE3941" s="287"/>
      <c r="AF3941" s="288"/>
      <c r="AG3941" s="289"/>
      <c r="ALL3941" s="41"/>
      <c r="ALM3941" s="41"/>
      <c r="ALN3941" s="41"/>
      <c r="ALO3941" s="41"/>
      <c r="ALP3941" s="41"/>
    </row>
    <row r="3942" spans="1:1004" x14ac:dyDescent="0.2">
      <c r="A3942" s="296" t="s">
        <v>2845</v>
      </c>
      <c r="B3942" s="297"/>
      <c r="C3942" s="297"/>
      <c r="D3942" s="297"/>
      <c r="E3942" s="297"/>
      <c r="F3942" s="297"/>
      <c r="G3942" s="297"/>
      <c r="H3942" s="297"/>
      <c r="I3942" s="297"/>
      <c r="J3942" s="297"/>
      <c r="K3942" s="297"/>
      <c r="L3942" s="297"/>
      <c r="M3942" s="297"/>
      <c r="N3942" s="297"/>
      <c r="O3942" s="297"/>
      <c r="P3942" s="297"/>
      <c r="Q3942" s="297"/>
      <c r="R3942" s="298"/>
      <c r="S3942" s="290"/>
      <c r="T3942" s="291"/>
      <c r="U3942" s="292"/>
      <c r="V3942" s="290"/>
      <c r="W3942" s="291"/>
      <c r="X3942" s="292"/>
      <c r="Y3942" s="290"/>
      <c r="Z3942" s="291"/>
      <c r="AA3942" s="292"/>
      <c r="AB3942" s="290"/>
      <c r="AC3942" s="291"/>
      <c r="AD3942" s="292"/>
      <c r="AE3942" s="290"/>
      <c r="AF3942" s="291"/>
      <c r="AG3942" s="292"/>
      <c r="ALL3942" s="41"/>
      <c r="ALM3942" s="41"/>
      <c r="ALN3942" s="41"/>
      <c r="ALO3942" s="41"/>
      <c r="ALP3942" s="41"/>
    </row>
    <row r="3943" spans="1:1004" ht="14.25" x14ac:dyDescent="0.2">
      <c r="A3943" s="187"/>
      <c r="B3943" s="187"/>
      <c r="C3943" s="187"/>
      <c r="D3943" s="187"/>
      <c r="E3943" s="187"/>
      <c r="F3943" s="187"/>
      <c r="G3943" s="188"/>
      <c r="H3943" s="188"/>
      <c r="I3943" s="188"/>
      <c r="J3943" s="188"/>
      <c r="K3943" s="188"/>
      <c r="L3943" s="188"/>
      <c r="M3943" s="188"/>
      <c r="N3943" s="188"/>
      <c r="O3943" s="188"/>
      <c r="P3943" s="188"/>
      <c r="Q3943" s="188"/>
      <c r="R3943" s="189"/>
      <c r="S3943" s="189"/>
      <c r="T3943" s="189"/>
      <c r="U3943" s="189"/>
      <c r="V3943" s="189"/>
      <c r="W3943" s="189"/>
      <c r="X3943" s="189"/>
      <c r="Y3943" s="189"/>
      <c r="Z3943" s="189"/>
      <c r="AA3943" s="189"/>
      <c r="AB3943" s="189"/>
      <c r="AC3943" s="189"/>
      <c r="AD3943" s="189"/>
      <c r="AE3943" s="189"/>
      <c r="AF3943" s="189"/>
      <c r="AG3943" s="189"/>
      <c r="ALL3943" s="41"/>
      <c r="ALM3943" s="41"/>
      <c r="ALN3943" s="41"/>
      <c r="ALO3943" s="41"/>
      <c r="ALP3943" s="41"/>
    </row>
    <row r="3944" spans="1:1004" ht="14.25" x14ac:dyDescent="0.2">
      <c r="A3944" s="187"/>
      <c r="B3944" s="187"/>
      <c r="C3944" s="187"/>
      <c r="D3944" s="187"/>
      <c r="E3944" s="187"/>
      <c r="F3944" s="187"/>
      <c r="G3944" s="188"/>
      <c r="H3944" s="188"/>
      <c r="I3944" s="188"/>
      <c r="J3944" s="188"/>
      <c r="K3944" s="188"/>
      <c r="L3944" s="188"/>
      <c r="M3944" s="188"/>
      <c r="N3944" s="188"/>
      <c r="O3944" s="188"/>
      <c r="P3944" s="188"/>
      <c r="Q3944" s="188"/>
      <c r="R3944" s="189"/>
      <c r="S3944" s="189"/>
      <c r="T3944" s="189"/>
      <c r="U3944" s="189"/>
      <c r="V3944" s="189"/>
      <c r="W3944" s="189"/>
      <c r="X3944" s="189"/>
      <c r="Y3944" s="189"/>
      <c r="Z3944" s="189"/>
      <c r="AA3944" s="189"/>
      <c r="AB3944" s="189"/>
      <c r="AC3944" s="189"/>
      <c r="AD3944" s="189"/>
      <c r="AE3944" s="189"/>
      <c r="AF3944" s="189"/>
      <c r="AG3944" s="189"/>
      <c r="ALL3944" s="41"/>
      <c r="ALM3944" s="41"/>
      <c r="ALN3944" s="41"/>
      <c r="ALO3944" s="41"/>
      <c r="ALP3944" s="41"/>
    </row>
    <row r="3945" spans="1:1004" ht="15.75" x14ac:dyDescent="0.2">
      <c r="A3945" s="394" t="s">
        <v>2736</v>
      </c>
      <c r="B3945" s="394"/>
      <c r="C3945" s="394"/>
      <c r="D3945" s="394"/>
      <c r="E3945" s="394"/>
      <c r="F3945" s="394"/>
      <c r="G3945" s="394"/>
      <c r="H3945" s="394"/>
      <c r="I3945" s="394"/>
      <c r="J3945" s="394"/>
      <c r="K3945" s="394"/>
      <c r="L3945" s="394"/>
      <c r="M3945" s="394"/>
      <c r="N3945" s="394"/>
      <c r="O3945" s="394"/>
      <c r="P3945" s="394"/>
      <c r="Q3945" s="394"/>
      <c r="R3945" s="394"/>
      <c r="S3945" s="394"/>
      <c r="T3945" s="394"/>
      <c r="U3945" s="394"/>
      <c r="V3945" s="394"/>
      <c r="W3945" s="394"/>
      <c r="X3945" s="394"/>
      <c r="Y3945" s="394"/>
      <c r="Z3945" s="394"/>
      <c r="AA3945" s="394"/>
      <c r="AB3945" s="394"/>
      <c r="AC3945" s="394"/>
      <c r="AD3945" s="394"/>
      <c r="AE3945" s="394"/>
      <c r="AF3945" s="394"/>
      <c r="AG3945" s="394"/>
      <c r="ALL3945" s="41"/>
      <c r="ALM3945" s="41"/>
      <c r="ALN3945" s="41"/>
      <c r="ALO3945" s="41"/>
      <c r="ALP3945" s="41"/>
    </row>
    <row r="3946" spans="1:1004" ht="14.25" x14ac:dyDescent="0.2">
      <c r="A3946" s="187"/>
      <c r="B3946" s="187"/>
      <c r="C3946" s="187"/>
      <c r="D3946" s="187"/>
      <c r="E3946" s="187"/>
      <c r="F3946" s="187"/>
      <c r="G3946" s="188"/>
      <c r="H3946" s="188"/>
      <c r="I3946" s="188"/>
      <c r="J3946" s="188"/>
      <c r="K3946" s="188"/>
      <c r="L3946" s="188"/>
      <c r="M3946" s="188"/>
      <c r="N3946" s="188"/>
      <c r="O3946" s="188"/>
      <c r="P3946" s="188"/>
      <c r="Q3946" s="188"/>
      <c r="R3946" s="189"/>
      <c r="S3946" s="189"/>
      <c r="T3946" s="189"/>
      <c r="U3946" s="189"/>
      <c r="V3946" s="189"/>
      <c r="W3946" s="189"/>
      <c r="X3946" s="189"/>
      <c r="Y3946" s="189"/>
      <c r="Z3946" s="189"/>
      <c r="AA3946" s="189"/>
      <c r="AB3946" s="189"/>
      <c r="AC3946" s="189"/>
      <c r="AD3946" s="189"/>
      <c r="AE3946" s="189"/>
      <c r="AF3946" s="189"/>
      <c r="AG3946" s="189"/>
      <c r="ALL3946" s="41"/>
      <c r="ALM3946" s="41"/>
      <c r="ALN3946" s="41"/>
      <c r="ALO3946" s="41"/>
      <c r="ALP3946" s="41"/>
    </row>
    <row r="3947" spans="1:1004" ht="19.5" customHeight="1" x14ac:dyDescent="0.2">
      <c r="A3947" s="650" t="s">
        <v>2737</v>
      </c>
      <c r="B3947" s="650"/>
      <c r="C3947" s="650"/>
      <c r="D3947" s="650"/>
      <c r="E3947" s="650"/>
      <c r="F3947" s="650"/>
      <c r="G3947" s="650"/>
      <c r="H3947" s="650"/>
      <c r="I3947" s="650"/>
      <c r="J3947" s="560" t="s">
        <v>380</v>
      </c>
      <c r="K3947" s="561"/>
      <c r="L3947" s="561"/>
      <c r="M3947" s="562"/>
      <c r="N3947" s="563" t="s">
        <v>2917</v>
      </c>
      <c r="O3947" s="564"/>
      <c r="P3947" s="564"/>
      <c r="Q3947" s="564"/>
      <c r="R3947" s="564"/>
      <c r="S3947" s="564"/>
      <c r="T3947" s="564"/>
      <c r="U3947" s="564"/>
      <c r="V3947" s="564"/>
      <c r="W3947" s="564"/>
      <c r="X3947" s="564"/>
      <c r="Y3947" s="564"/>
      <c r="Z3947" s="564"/>
      <c r="AA3947" s="564"/>
      <c r="AB3947" s="564"/>
      <c r="AC3947" s="564"/>
      <c r="AD3947" s="564"/>
      <c r="AE3947" s="564"/>
      <c r="AF3947" s="564"/>
      <c r="AG3947" s="565"/>
      <c r="ALL3947" s="41"/>
      <c r="ALM3947" s="41"/>
      <c r="ALN3947" s="41"/>
      <c r="ALO3947" s="41"/>
      <c r="ALP3947" s="41"/>
    </row>
    <row r="3948" spans="1:1004" ht="21.75" customHeight="1" x14ac:dyDescent="0.2">
      <c r="A3948" s="380" t="s">
        <v>2738</v>
      </c>
      <c r="B3948" s="380"/>
      <c r="C3948" s="380"/>
      <c r="D3948" s="380"/>
      <c r="E3948" s="380"/>
      <c r="F3948" s="380"/>
      <c r="G3948" s="380"/>
      <c r="H3948" s="380"/>
      <c r="I3948" s="380"/>
      <c r="J3948" s="321" t="s">
        <v>2901</v>
      </c>
      <c r="K3948" s="322"/>
      <c r="L3948" s="322"/>
      <c r="M3948" s="322"/>
      <c r="N3948" s="322"/>
      <c r="O3948" s="322"/>
      <c r="P3948" s="322"/>
      <c r="Q3948" s="322"/>
      <c r="R3948" s="322"/>
      <c r="S3948" s="322"/>
      <c r="T3948" s="322"/>
      <c r="U3948" s="322"/>
      <c r="V3948" s="322"/>
      <c r="W3948" s="322"/>
      <c r="X3948" s="322"/>
      <c r="Y3948" s="322"/>
      <c r="Z3948" s="322"/>
      <c r="AA3948" s="322"/>
      <c r="AB3948" s="322"/>
      <c r="AC3948" s="322"/>
      <c r="AD3948" s="322"/>
      <c r="AE3948" s="322"/>
      <c r="AF3948" s="322"/>
      <c r="AG3948" s="359"/>
      <c r="ALL3948" s="41"/>
      <c r="ALM3948" s="41"/>
      <c r="ALN3948" s="41"/>
      <c r="ALO3948" s="41"/>
      <c r="ALP3948" s="41"/>
    </row>
    <row r="3949" spans="1:1004" ht="24" customHeight="1" x14ac:dyDescent="0.2">
      <c r="A3949" s="380" t="s">
        <v>2740</v>
      </c>
      <c r="B3949" s="380"/>
      <c r="C3949" s="380"/>
      <c r="D3949" s="380"/>
      <c r="E3949" s="380"/>
      <c r="F3949" s="380"/>
      <c r="G3949" s="380"/>
      <c r="H3949" s="380"/>
      <c r="I3949" s="380"/>
      <c r="J3949" s="321" t="s">
        <v>3470</v>
      </c>
      <c r="K3949" s="322"/>
      <c r="L3949" s="322"/>
      <c r="M3949" s="322"/>
      <c r="N3949" s="322"/>
      <c r="O3949" s="322"/>
      <c r="P3949" s="322"/>
      <c r="Q3949" s="322"/>
      <c r="R3949" s="322"/>
      <c r="S3949" s="322"/>
      <c r="T3949" s="323" t="s">
        <v>2742</v>
      </c>
      <c r="U3949" s="323"/>
      <c r="V3949" s="323"/>
      <c r="W3949" s="323"/>
      <c r="X3949" s="324" t="s">
        <v>2906</v>
      </c>
      <c r="Y3949" s="324"/>
      <c r="Z3949" s="324"/>
      <c r="AA3949" s="324"/>
      <c r="AB3949" s="324"/>
      <c r="AC3949" s="324"/>
      <c r="AD3949" s="324"/>
      <c r="AE3949" s="324"/>
      <c r="AF3949" s="324"/>
      <c r="AG3949" s="324"/>
      <c r="ALL3949" s="41"/>
      <c r="ALM3949" s="41"/>
      <c r="ALN3949" s="41"/>
      <c r="ALO3949" s="41"/>
      <c r="ALP3949" s="41"/>
    </row>
    <row r="3950" spans="1:1004" ht="18" customHeight="1" x14ac:dyDescent="0.2">
      <c r="A3950" s="380" t="s">
        <v>2744</v>
      </c>
      <c r="B3950" s="380"/>
      <c r="C3950" s="380"/>
      <c r="D3950" s="380"/>
      <c r="E3950" s="380"/>
      <c r="F3950" s="380"/>
      <c r="G3950" s="380"/>
      <c r="H3950" s="380"/>
      <c r="I3950" s="380"/>
      <c r="J3950" s="321" t="s">
        <v>224</v>
      </c>
      <c r="K3950" s="356"/>
      <c r="L3950" s="356"/>
      <c r="M3950" s="356"/>
      <c r="N3950" s="356"/>
      <c r="O3950" s="356"/>
      <c r="P3950" s="356"/>
      <c r="Q3950" s="356"/>
      <c r="R3950" s="356"/>
      <c r="S3950" s="356"/>
      <c r="T3950" s="356"/>
      <c r="U3950" s="356"/>
      <c r="V3950" s="356"/>
      <c r="W3950" s="356"/>
      <c r="X3950" s="356"/>
      <c r="Y3950" s="356"/>
      <c r="Z3950" s="356"/>
      <c r="AA3950" s="356"/>
      <c r="AB3950" s="356"/>
      <c r="AC3950" s="356"/>
      <c r="AD3950" s="356"/>
      <c r="AE3950" s="356"/>
      <c r="AF3950" s="356"/>
      <c r="AG3950" s="359"/>
      <c r="ALL3950" s="41"/>
      <c r="ALM3950" s="41"/>
      <c r="ALN3950" s="41"/>
      <c r="ALO3950" s="41"/>
      <c r="ALP3950" s="41"/>
    </row>
    <row r="3951" spans="1:1004" x14ac:dyDescent="0.2">
      <c r="A3951" s="714" t="s">
        <v>2746</v>
      </c>
      <c r="B3951" s="714"/>
      <c r="C3951" s="714"/>
      <c r="D3951" s="714"/>
      <c r="E3951" s="714"/>
      <c r="F3951" s="714"/>
      <c r="G3951" s="714"/>
      <c r="H3951" s="714"/>
      <c r="I3951" s="714"/>
      <c r="J3951" s="340"/>
      <c r="K3951" s="341"/>
      <c r="L3951" s="341"/>
      <c r="M3951" s="341"/>
      <c r="N3951" s="341"/>
      <c r="O3951" s="341"/>
      <c r="P3951" s="341"/>
      <c r="Q3951" s="341"/>
      <c r="R3951" s="341"/>
      <c r="S3951" s="341"/>
      <c r="T3951" s="341"/>
      <c r="U3951" s="341"/>
      <c r="V3951" s="341"/>
      <c r="W3951" s="341"/>
      <c r="X3951" s="341"/>
      <c r="Y3951" s="341"/>
      <c r="Z3951" s="341"/>
      <c r="AA3951" s="341"/>
      <c r="AB3951" s="341"/>
      <c r="AC3951" s="341"/>
      <c r="AD3951" s="341"/>
      <c r="AE3951" s="341"/>
      <c r="AF3951" s="341"/>
      <c r="AG3951" s="342"/>
      <c r="ALL3951" s="41"/>
      <c r="ALM3951" s="41"/>
      <c r="ALN3951" s="41"/>
      <c r="ALO3951" s="41"/>
      <c r="ALP3951" s="41"/>
    </row>
    <row r="3952" spans="1:1004" ht="15" x14ac:dyDescent="0.2">
      <c r="A3952" s="197"/>
      <c r="B3952" s="192"/>
      <c r="C3952" s="192"/>
      <c r="D3952" s="192"/>
      <c r="E3952" s="192"/>
      <c r="F3952" s="192"/>
      <c r="G3952" s="193"/>
      <c r="H3952" s="193"/>
      <c r="I3952" s="193"/>
      <c r="J3952" s="198"/>
      <c r="K3952" s="198"/>
      <c r="L3952" s="198"/>
      <c r="M3952" s="198"/>
      <c r="N3952" s="198"/>
      <c r="O3952" s="198"/>
      <c r="P3952" s="198"/>
      <c r="Q3952" s="198"/>
      <c r="R3952" s="189"/>
      <c r="S3952" s="189"/>
      <c r="T3952" s="189"/>
      <c r="U3952" s="189"/>
      <c r="V3952" s="189"/>
      <c r="W3952" s="189"/>
      <c r="X3952" s="189"/>
      <c r="Y3952" s="189"/>
      <c r="Z3952" s="189"/>
      <c r="AA3952" s="189"/>
      <c r="AB3952" s="189"/>
      <c r="AC3952" s="189"/>
      <c r="AD3952" s="189"/>
      <c r="AE3952" s="189"/>
      <c r="AF3952" s="189"/>
      <c r="AG3952" s="199"/>
      <c r="ALL3952" s="41"/>
      <c r="ALM3952" s="41"/>
      <c r="ALN3952" s="41"/>
      <c r="ALO3952" s="41"/>
      <c r="ALP3952" s="41"/>
    </row>
    <row r="3953" spans="1:1004" x14ac:dyDescent="0.2">
      <c r="A3953" s="273" t="s">
        <v>2833</v>
      </c>
      <c r="B3953" s="273"/>
      <c r="C3953" s="273"/>
      <c r="D3953" s="343" t="s">
        <v>2388</v>
      </c>
      <c r="E3953" s="344"/>
      <c r="F3953" s="344"/>
      <c r="G3953" s="344"/>
      <c r="H3953" s="344"/>
      <c r="I3953" s="344"/>
      <c r="J3953" s="344"/>
      <c r="K3953" s="344"/>
      <c r="L3953" s="344"/>
      <c r="M3953" s="344"/>
      <c r="N3953" s="344"/>
      <c r="O3953" s="344"/>
      <c r="P3953" s="344"/>
      <c r="Q3953" s="344"/>
      <c r="R3953" s="344"/>
      <c r="S3953" s="344"/>
      <c r="T3953" s="344"/>
      <c r="U3953" s="344"/>
      <c r="V3953" s="344"/>
      <c r="W3953" s="344"/>
      <c r="X3953" s="344"/>
      <c r="Y3953" s="344"/>
      <c r="Z3953" s="344"/>
      <c r="AA3953" s="344"/>
      <c r="AB3953" s="344"/>
      <c r="AC3953" s="344"/>
      <c r="AD3953" s="344"/>
      <c r="AE3953" s="344"/>
      <c r="AF3953" s="344"/>
      <c r="AG3953" s="345"/>
      <c r="ALL3953" s="41"/>
      <c r="ALM3953" s="41"/>
      <c r="ALN3953" s="41"/>
      <c r="ALO3953" s="41"/>
      <c r="ALP3953" s="41"/>
    </row>
    <row r="3954" spans="1:1004" ht="30" customHeight="1" x14ac:dyDescent="0.2">
      <c r="A3954" s="273" t="s">
        <v>2835</v>
      </c>
      <c r="B3954" s="273"/>
      <c r="C3954" s="273"/>
      <c r="D3954" s="273"/>
      <c r="E3954" s="273"/>
      <c r="F3954" s="273"/>
      <c r="G3954" s="273"/>
      <c r="H3954" s="273"/>
      <c r="I3954" s="273"/>
      <c r="J3954" s="273"/>
      <c r="K3954" s="273"/>
      <c r="L3954" s="273"/>
      <c r="M3954" s="273"/>
      <c r="N3954" s="273"/>
      <c r="O3954" s="273"/>
      <c r="P3954" s="273"/>
      <c r="Q3954" s="273"/>
      <c r="R3954" s="273"/>
      <c r="S3954" s="373" t="s">
        <v>2836</v>
      </c>
      <c r="T3954" s="373"/>
      <c r="U3954" s="373"/>
      <c r="V3954" s="373" t="s">
        <v>2837</v>
      </c>
      <c r="W3954" s="373"/>
      <c r="X3954" s="373"/>
      <c r="Y3954" s="373" t="s">
        <v>2838</v>
      </c>
      <c r="Z3954" s="373"/>
      <c r="AA3954" s="373"/>
      <c r="AB3954" s="278" t="s">
        <v>3444</v>
      </c>
      <c r="AC3954" s="279"/>
      <c r="AD3954" s="280"/>
      <c r="AE3954" s="278" t="s">
        <v>3445</v>
      </c>
      <c r="AF3954" s="279"/>
      <c r="AG3954" s="280"/>
      <c r="ALL3954" s="41"/>
      <c r="ALM3954" s="41"/>
      <c r="ALN3954" s="41"/>
      <c r="ALO3954" s="41"/>
      <c r="ALP3954" s="41"/>
    </row>
    <row r="3955" spans="1:1004" x14ac:dyDescent="0.2">
      <c r="A3955" s="281" t="s">
        <v>2918</v>
      </c>
      <c r="B3955" s="282"/>
      <c r="C3955" s="282"/>
      <c r="D3955" s="282"/>
      <c r="E3955" s="282"/>
      <c r="F3955" s="282"/>
      <c r="G3955" s="282"/>
      <c r="H3955" s="282"/>
      <c r="I3955" s="282"/>
      <c r="J3955" s="282"/>
      <c r="K3955" s="282"/>
      <c r="L3955" s="282"/>
      <c r="M3955" s="282"/>
      <c r="N3955" s="282"/>
      <c r="O3955" s="282"/>
      <c r="P3955" s="282"/>
      <c r="Q3955" s="282"/>
      <c r="R3955" s="283"/>
      <c r="S3955" s="284" t="s">
        <v>2919</v>
      </c>
      <c r="T3955" s="285"/>
      <c r="U3955" s="286"/>
      <c r="V3955" s="284" t="s">
        <v>3469</v>
      </c>
      <c r="W3955" s="285"/>
      <c r="X3955" s="286"/>
      <c r="Y3955" s="732">
        <v>4035193</v>
      </c>
      <c r="Z3955" s="733"/>
      <c r="AA3955" s="734"/>
      <c r="AB3955" s="732">
        <v>5000000</v>
      </c>
      <c r="AC3955" s="733"/>
      <c r="AD3955" s="734"/>
      <c r="AE3955" s="732">
        <v>4918637.2699999996</v>
      </c>
      <c r="AF3955" s="733"/>
      <c r="AG3955" s="734"/>
      <c r="ALL3955" s="41"/>
      <c r="ALM3955" s="41"/>
      <c r="ALN3955" s="41"/>
      <c r="ALO3955" s="41"/>
      <c r="ALP3955" s="41"/>
    </row>
    <row r="3956" spans="1:1004" x14ac:dyDescent="0.2">
      <c r="A3956" s="293" t="s">
        <v>2860</v>
      </c>
      <c r="B3956" s="294"/>
      <c r="C3956" s="294"/>
      <c r="D3956" s="294"/>
      <c r="E3956" s="294"/>
      <c r="F3956" s="294"/>
      <c r="G3956" s="294"/>
      <c r="H3956" s="294"/>
      <c r="I3956" s="294"/>
      <c r="J3956" s="294"/>
      <c r="K3956" s="294"/>
      <c r="L3956" s="294"/>
      <c r="M3956" s="294"/>
      <c r="N3956" s="294"/>
      <c r="O3956" s="294"/>
      <c r="P3956" s="294"/>
      <c r="Q3956" s="294"/>
      <c r="R3956" s="295"/>
      <c r="S3956" s="287"/>
      <c r="T3956" s="288"/>
      <c r="U3956" s="289"/>
      <c r="V3956" s="287"/>
      <c r="W3956" s="288"/>
      <c r="X3956" s="289"/>
      <c r="Y3956" s="735"/>
      <c r="Z3956" s="736"/>
      <c r="AA3956" s="737"/>
      <c r="AB3956" s="735"/>
      <c r="AC3956" s="736"/>
      <c r="AD3956" s="737"/>
      <c r="AE3956" s="735"/>
      <c r="AF3956" s="741"/>
      <c r="AG3956" s="737"/>
      <c r="ALL3956" s="41"/>
      <c r="ALM3956" s="41"/>
      <c r="ALN3956" s="41"/>
      <c r="ALO3956" s="41"/>
      <c r="ALP3956" s="41"/>
    </row>
    <row r="3957" spans="1:1004" x14ac:dyDescent="0.2">
      <c r="A3957" s="296" t="s">
        <v>2845</v>
      </c>
      <c r="B3957" s="297"/>
      <c r="C3957" s="297"/>
      <c r="D3957" s="297"/>
      <c r="E3957" s="297"/>
      <c r="F3957" s="297"/>
      <c r="G3957" s="297"/>
      <c r="H3957" s="297"/>
      <c r="I3957" s="297"/>
      <c r="J3957" s="297"/>
      <c r="K3957" s="297"/>
      <c r="L3957" s="297"/>
      <c r="M3957" s="297"/>
      <c r="N3957" s="297"/>
      <c r="O3957" s="297"/>
      <c r="P3957" s="297"/>
      <c r="Q3957" s="297"/>
      <c r="R3957" s="298"/>
      <c r="S3957" s="290"/>
      <c r="T3957" s="291"/>
      <c r="U3957" s="292"/>
      <c r="V3957" s="290"/>
      <c r="W3957" s="291"/>
      <c r="X3957" s="292"/>
      <c r="Y3957" s="738"/>
      <c r="Z3957" s="739"/>
      <c r="AA3957" s="740"/>
      <c r="AB3957" s="738"/>
      <c r="AC3957" s="739"/>
      <c r="AD3957" s="740"/>
      <c r="AE3957" s="738"/>
      <c r="AF3957" s="739"/>
      <c r="AG3957" s="740"/>
      <c r="ALL3957" s="41"/>
      <c r="ALM3957" s="41"/>
      <c r="ALN3957" s="41"/>
      <c r="ALO3957" s="41"/>
      <c r="ALP3957" s="41"/>
    </row>
    <row r="3958" spans="1:1004" ht="14.25" x14ac:dyDescent="0.2">
      <c r="A3958" s="187"/>
      <c r="B3958" s="187"/>
      <c r="C3958" s="187"/>
      <c r="D3958" s="187"/>
      <c r="E3958" s="187"/>
      <c r="F3958" s="187"/>
      <c r="G3958" s="188"/>
      <c r="H3958" s="188"/>
      <c r="I3958" s="188"/>
      <c r="J3958" s="188"/>
      <c r="K3958" s="188"/>
      <c r="L3958" s="188"/>
      <c r="M3958" s="188"/>
      <c r="N3958" s="188"/>
      <c r="O3958" s="188"/>
      <c r="P3958" s="188"/>
      <c r="Q3958" s="188"/>
      <c r="R3958" s="189"/>
      <c r="S3958" s="189"/>
      <c r="T3958" s="189"/>
      <c r="U3958" s="189"/>
      <c r="V3958" s="189"/>
      <c r="W3958" s="189"/>
      <c r="X3958" s="189"/>
      <c r="Y3958" s="189"/>
      <c r="Z3958" s="189"/>
      <c r="AA3958" s="189"/>
      <c r="AB3958" s="189"/>
      <c r="AC3958" s="189"/>
      <c r="AD3958" s="189"/>
      <c r="AE3958" s="189"/>
      <c r="AF3958" s="189"/>
      <c r="AG3958" s="189"/>
      <c r="ALL3958" s="41"/>
      <c r="ALM3958" s="41"/>
      <c r="ALN3958" s="41"/>
      <c r="ALO3958" s="41"/>
      <c r="ALP3958" s="41"/>
    </row>
    <row r="3959" spans="1:1004" ht="20.25" customHeight="1" x14ac:dyDescent="0.2">
      <c r="A3959" s="374" t="s">
        <v>2748</v>
      </c>
      <c r="B3959" s="374"/>
      <c r="C3959" s="374"/>
      <c r="D3959" s="374"/>
      <c r="E3959" s="374"/>
      <c r="F3959" s="374"/>
      <c r="G3959" s="374"/>
      <c r="H3959" s="374"/>
      <c r="I3959" s="374"/>
      <c r="J3959" s="375" t="s">
        <v>221</v>
      </c>
      <c r="K3959" s="376"/>
      <c r="L3959" s="376"/>
      <c r="M3959" s="376"/>
      <c r="N3959" s="377" t="s">
        <v>222</v>
      </c>
      <c r="O3959" s="351"/>
      <c r="P3959" s="351"/>
      <c r="Q3959" s="351"/>
      <c r="R3959" s="351"/>
      <c r="S3959" s="351"/>
      <c r="T3959" s="351"/>
      <c r="U3959" s="351"/>
      <c r="V3959" s="351"/>
      <c r="W3959" s="351"/>
      <c r="X3959" s="351"/>
      <c r="Y3959" s="351"/>
      <c r="Z3959" s="351"/>
      <c r="AA3959" s="351"/>
      <c r="AB3959" s="351"/>
      <c r="AC3959" s="351"/>
      <c r="AD3959" s="351"/>
      <c r="AE3959" s="351"/>
      <c r="AF3959" s="351"/>
      <c r="AG3959" s="352"/>
      <c r="ALL3959" s="41"/>
      <c r="ALM3959" s="41"/>
      <c r="ALN3959" s="41"/>
      <c r="ALO3959" s="41"/>
      <c r="ALP3959" s="41"/>
    </row>
    <row r="3960" spans="1:1004" ht="24" customHeight="1" x14ac:dyDescent="0.2">
      <c r="A3960" s="380" t="s">
        <v>2749</v>
      </c>
      <c r="B3960" s="380"/>
      <c r="C3960" s="380"/>
      <c r="D3960" s="380"/>
      <c r="E3960" s="380"/>
      <c r="F3960" s="380"/>
      <c r="G3960" s="380"/>
      <c r="H3960" s="380"/>
      <c r="I3960" s="380"/>
      <c r="J3960" s="321" t="s">
        <v>3470</v>
      </c>
      <c r="K3960" s="322"/>
      <c r="L3960" s="322"/>
      <c r="M3960" s="322"/>
      <c r="N3960" s="322"/>
      <c r="O3960" s="322"/>
      <c r="P3960" s="322"/>
      <c r="Q3960" s="322"/>
      <c r="R3960" s="322"/>
      <c r="S3960" s="322"/>
      <c r="T3960" s="323" t="s">
        <v>2742</v>
      </c>
      <c r="U3960" s="323"/>
      <c r="V3960" s="323"/>
      <c r="W3960" s="323"/>
      <c r="X3960" s="324" t="s">
        <v>2906</v>
      </c>
      <c r="Y3960" s="324"/>
      <c r="Z3960" s="324"/>
      <c r="AA3960" s="324"/>
      <c r="AB3960" s="324"/>
      <c r="AC3960" s="324"/>
      <c r="AD3960" s="324"/>
      <c r="AE3960" s="324"/>
      <c r="AF3960" s="324"/>
      <c r="AG3960" s="324"/>
      <c r="ALL3960" s="41"/>
      <c r="ALM3960" s="41"/>
      <c r="ALN3960" s="41"/>
      <c r="ALO3960" s="41"/>
      <c r="ALP3960" s="41"/>
    </row>
    <row r="3961" spans="1:1004" ht="22.5" customHeight="1" x14ac:dyDescent="0.2">
      <c r="A3961" s="382" t="s">
        <v>2750</v>
      </c>
      <c r="B3961" s="382"/>
      <c r="C3961" s="382"/>
      <c r="D3961" s="382"/>
      <c r="E3961" s="382"/>
      <c r="F3961" s="382"/>
      <c r="G3961" s="382"/>
      <c r="H3961" s="382"/>
      <c r="I3961" s="382"/>
      <c r="J3961" s="363" t="s">
        <v>2920</v>
      </c>
      <c r="K3961" s="364"/>
      <c r="L3961" s="364"/>
      <c r="M3961" s="364"/>
      <c r="N3961" s="364"/>
      <c r="O3961" s="364"/>
      <c r="P3961" s="364"/>
      <c r="Q3961" s="364"/>
      <c r="R3961" s="364"/>
      <c r="S3961" s="364"/>
      <c r="T3961" s="364"/>
      <c r="U3961" s="364"/>
      <c r="V3961" s="364"/>
      <c r="W3961" s="364"/>
      <c r="X3961" s="364"/>
      <c r="Y3961" s="364"/>
      <c r="Z3961" s="364"/>
      <c r="AA3961" s="364"/>
      <c r="AB3961" s="364"/>
      <c r="AC3961" s="364"/>
      <c r="AD3961" s="364"/>
      <c r="AE3961" s="364"/>
      <c r="AF3961" s="364"/>
      <c r="AG3961" s="365"/>
      <c r="ALL3961" s="41"/>
      <c r="ALM3961" s="41"/>
      <c r="ALN3961" s="41"/>
      <c r="ALO3961" s="41"/>
      <c r="ALP3961" s="41"/>
    </row>
    <row r="3962" spans="1:1004" ht="92.25" customHeight="1" x14ac:dyDescent="0.2">
      <c r="A3962" s="366" t="s">
        <v>2752</v>
      </c>
      <c r="B3962" s="366"/>
      <c r="C3962" s="366"/>
      <c r="D3962" s="366"/>
      <c r="E3962" s="366"/>
      <c r="F3962" s="366"/>
      <c r="G3962" s="366"/>
      <c r="H3962" s="366"/>
      <c r="I3962" s="366"/>
      <c r="J3962" s="367" t="s">
        <v>3622</v>
      </c>
      <c r="K3962" s="368"/>
      <c r="L3962" s="368"/>
      <c r="M3962" s="368"/>
      <c r="N3962" s="368"/>
      <c r="O3962" s="368"/>
      <c r="P3962" s="368"/>
      <c r="Q3962" s="368"/>
      <c r="R3962" s="368"/>
      <c r="S3962" s="368"/>
      <c r="T3962" s="368"/>
      <c r="U3962" s="368"/>
      <c r="V3962" s="368"/>
      <c r="W3962" s="368"/>
      <c r="X3962" s="368"/>
      <c r="Y3962" s="368"/>
      <c r="Z3962" s="368"/>
      <c r="AA3962" s="368"/>
      <c r="AB3962" s="368"/>
      <c r="AC3962" s="368"/>
      <c r="AD3962" s="368"/>
      <c r="AE3962" s="368"/>
      <c r="AF3962" s="368"/>
      <c r="AG3962" s="369"/>
      <c r="ALL3962" s="41"/>
      <c r="ALM3962" s="41"/>
      <c r="ALN3962" s="41"/>
      <c r="ALO3962" s="41"/>
      <c r="ALP3962" s="41"/>
    </row>
    <row r="3963" spans="1:1004" ht="14.25" x14ac:dyDescent="0.2">
      <c r="A3963" s="208"/>
      <c r="B3963" s="187"/>
      <c r="C3963" s="187"/>
      <c r="D3963" s="187"/>
      <c r="E3963" s="187"/>
      <c r="F3963" s="187"/>
      <c r="G3963" s="188"/>
      <c r="H3963" s="188"/>
      <c r="I3963" s="188"/>
      <c r="J3963" s="188"/>
      <c r="K3963" s="188"/>
      <c r="L3963" s="188"/>
      <c r="M3963" s="188"/>
      <c r="N3963" s="188"/>
      <c r="O3963" s="188"/>
      <c r="P3963" s="188"/>
      <c r="Q3963" s="188"/>
      <c r="R3963" s="189"/>
      <c r="S3963" s="189"/>
      <c r="T3963" s="189"/>
      <c r="U3963" s="189"/>
      <c r="V3963" s="189"/>
      <c r="W3963" s="189"/>
      <c r="X3963" s="189"/>
      <c r="Y3963" s="189"/>
      <c r="Z3963" s="189"/>
      <c r="AA3963" s="189"/>
      <c r="AB3963" s="189"/>
      <c r="AC3963" s="189"/>
      <c r="AD3963" s="189"/>
      <c r="AE3963" s="189"/>
      <c r="AF3963" s="189"/>
      <c r="AG3963" s="199"/>
      <c r="ALL3963" s="41"/>
      <c r="ALM3963" s="41"/>
      <c r="ALN3963" s="41"/>
      <c r="ALO3963" s="41"/>
      <c r="ALP3963" s="41"/>
    </row>
    <row r="3964" spans="1:1004" x14ac:dyDescent="0.2">
      <c r="A3964" s="273" t="s">
        <v>2833</v>
      </c>
      <c r="B3964" s="273"/>
      <c r="C3964" s="273"/>
      <c r="D3964" s="370" t="s">
        <v>2921</v>
      </c>
      <c r="E3964" s="371"/>
      <c r="F3964" s="371"/>
      <c r="G3964" s="371"/>
      <c r="H3964" s="371"/>
      <c r="I3964" s="371"/>
      <c r="J3964" s="371"/>
      <c r="K3964" s="371"/>
      <c r="L3964" s="371"/>
      <c r="M3964" s="371"/>
      <c r="N3964" s="371"/>
      <c r="O3964" s="371"/>
      <c r="P3964" s="371"/>
      <c r="Q3964" s="371"/>
      <c r="R3964" s="371"/>
      <c r="S3964" s="371"/>
      <c r="T3964" s="371"/>
      <c r="U3964" s="371"/>
      <c r="V3964" s="371"/>
      <c r="W3964" s="371"/>
      <c r="X3964" s="371"/>
      <c r="Y3964" s="371"/>
      <c r="Z3964" s="371"/>
      <c r="AA3964" s="371"/>
      <c r="AB3964" s="371"/>
      <c r="AC3964" s="371"/>
      <c r="AD3964" s="371"/>
      <c r="AE3964" s="371"/>
      <c r="AF3964" s="371"/>
      <c r="AG3964" s="372"/>
      <c r="ALL3964" s="41"/>
      <c r="ALM3964" s="41"/>
      <c r="ALN3964" s="41"/>
      <c r="ALO3964" s="41"/>
      <c r="ALP3964" s="41"/>
    </row>
    <row r="3965" spans="1:1004" ht="27" customHeight="1" x14ac:dyDescent="0.2">
      <c r="A3965" s="273" t="s">
        <v>2835</v>
      </c>
      <c r="B3965" s="273"/>
      <c r="C3965" s="273"/>
      <c r="D3965" s="273"/>
      <c r="E3965" s="273"/>
      <c r="F3965" s="273"/>
      <c r="G3965" s="273"/>
      <c r="H3965" s="273"/>
      <c r="I3965" s="273"/>
      <c r="J3965" s="273"/>
      <c r="K3965" s="273"/>
      <c r="L3965" s="273"/>
      <c r="M3965" s="273"/>
      <c r="N3965" s="273"/>
      <c r="O3965" s="273"/>
      <c r="P3965" s="273"/>
      <c r="Q3965" s="273"/>
      <c r="R3965" s="273"/>
      <c r="S3965" s="373" t="s">
        <v>2836</v>
      </c>
      <c r="T3965" s="373"/>
      <c r="U3965" s="373"/>
      <c r="V3965" s="373" t="s">
        <v>2837</v>
      </c>
      <c r="W3965" s="373"/>
      <c r="X3965" s="373"/>
      <c r="Y3965" s="373" t="s">
        <v>2838</v>
      </c>
      <c r="Z3965" s="373"/>
      <c r="AA3965" s="373"/>
      <c r="AB3965" s="278" t="s">
        <v>3444</v>
      </c>
      <c r="AC3965" s="279"/>
      <c r="AD3965" s="280"/>
      <c r="AE3965" s="278" t="s">
        <v>3445</v>
      </c>
      <c r="AF3965" s="279"/>
      <c r="AG3965" s="280"/>
      <c r="ALL3965" s="41"/>
      <c r="ALM3965" s="41"/>
      <c r="ALN3965" s="41"/>
      <c r="ALO3965" s="41"/>
      <c r="ALP3965" s="41"/>
    </row>
    <row r="3966" spans="1:1004" ht="28.5" customHeight="1" x14ac:dyDescent="0.2">
      <c r="A3966" s="281" t="s">
        <v>2922</v>
      </c>
      <c r="B3966" s="282"/>
      <c r="C3966" s="282"/>
      <c r="D3966" s="282"/>
      <c r="E3966" s="282"/>
      <c r="F3966" s="282"/>
      <c r="G3966" s="282"/>
      <c r="H3966" s="282"/>
      <c r="I3966" s="282"/>
      <c r="J3966" s="282"/>
      <c r="K3966" s="282"/>
      <c r="L3966" s="282"/>
      <c r="M3966" s="282"/>
      <c r="N3966" s="282"/>
      <c r="O3966" s="282"/>
      <c r="P3966" s="282"/>
      <c r="Q3966" s="282"/>
      <c r="R3966" s="283"/>
      <c r="S3966" s="284" t="s">
        <v>2867</v>
      </c>
      <c r="T3966" s="285"/>
      <c r="U3966" s="286"/>
      <c r="V3966" s="284" t="s">
        <v>3469</v>
      </c>
      <c r="W3966" s="285"/>
      <c r="X3966" s="286"/>
      <c r="Y3966" s="284" t="s">
        <v>2924</v>
      </c>
      <c r="Z3966" s="285"/>
      <c r="AA3966" s="286"/>
      <c r="AB3966" s="284" t="s">
        <v>2923</v>
      </c>
      <c r="AC3966" s="285"/>
      <c r="AD3966" s="286"/>
      <c r="AE3966" s="284" t="s">
        <v>2032</v>
      </c>
      <c r="AF3966" s="285"/>
      <c r="AG3966" s="286"/>
      <c r="ALL3966" s="41"/>
      <c r="ALM3966" s="41"/>
      <c r="ALN3966" s="41"/>
      <c r="ALO3966" s="41"/>
      <c r="ALP3966" s="41"/>
    </row>
    <row r="3967" spans="1:1004" x14ac:dyDescent="0.2">
      <c r="A3967" s="293" t="s">
        <v>2860</v>
      </c>
      <c r="B3967" s="294"/>
      <c r="C3967" s="294"/>
      <c r="D3967" s="294"/>
      <c r="E3967" s="294"/>
      <c r="F3967" s="294"/>
      <c r="G3967" s="294"/>
      <c r="H3967" s="294"/>
      <c r="I3967" s="294"/>
      <c r="J3967" s="294"/>
      <c r="K3967" s="294"/>
      <c r="L3967" s="294"/>
      <c r="M3967" s="294"/>
      <c r="N3967" s="294"/>
      <c r="O3967" s="294"/>
      <c r="P3967" s="294"/>
      <c r="Q3967" s="294"/>
      <c r="R3967" s="295"/>
      <c r="S3967" s="287"/>
      <c r="T3967" s="288"/>
      <c r="U3967" s="289"/>
      <c r="V3967" s="287"/>
      <c r="W3967" s="288"/>
      <c r="X3967" s="289"/>
      <c r="Y3967" s="287"/>
      <c r="Z3967" s="288"/>
      <c r="AA3967" s="289"/>
      <c r="AB3967" s="287"/>
      <c r="AC3967" s="288"/>
      <c r="AD3967" s="289"/>
      <c r="AE3967" s="287"/>
      <c r="AF3967" s="288"/>
      <c r="AG3967" s="289"/>
      <c r="ALL3967" s="41"/>
      <c r="ALM3967" s="41"/>
      <c r="ALN3967" s="41"/>
      <c r="ALO3967" s="41"/>
      <c r="ALP3967" s="41"/>
    </row>
    <row r="3968" spans="1:1004" x14ac:dyDescent="0.2">
      <c r="A3968" s="296" t="s">
        <v>2861</v>
      </c>
      <c r="B3968" s="297"/>
      <c r="C3968" s="297"/>
      <c r="D3968" s="297"/>
      <c r="E3968" s="297"/>
      <c r="F3968" s="297"/>
      <c r="G3968" s="297"/>
      <c r="H3968" s="297"/>
      <c r="I3968" s="297"/>
      <c r="J3968" s="297"/>
      <c r="K3968" s="297"/>
      <c r="L3968" s="297"/>
      <c r="M3968" s="297"/>
      <c r="N3968" s="297"/>
      <c r="O3968" s="297"/>
      <c r="P3968" s="297"/>
      <c r="Q3968" s="297"/>
      <c r="R3968" s="298"/>
      <c r="S3968" s="290"/>
      <c r="T3968" s="291"/>
      <c r="U3968" s="292"/>
      <c r="V3968" s="290"/>
      <c r="W3968" s="291"/>
      <c r="X3968" s="292"/>
      <c r="Y3968" s="290"/>
      <c r="Z3968" s="291"/>
      <c r="AA3968" s="292"/>
      <c r="AB3968" s="290"/>
      <c r="AC3968" s="291"/>
      <c r="AD3968" s="292"/>
      <c r="AE3968" s="290"/>
      <c r="AF3968" s="291"/>
      <c r="AG3968" s="292"/>
      <c r="ALL3968" s="41"/>
      <c r="ALM3968" s="41"/>
      <c r="ALN3968" s="41"/>
      <c r="ALO3968" s="41"/>
      <c r="ALP3968" s="41"/>
    </row>
    <row r="3969" spans="1:1004" ht="14.25" x14ac:dyDescent="0.2">
      <c r="A3969" s="187"/>
      <c r="B3969" s="187"/>
      <c r="C3969" s="187"/>
      <c r="D3969" s="187"/>
      <c r="E3969" s="187"/>
      <c r="F3969" s="187"/>
      <c r="G3969" s="188"/>
      <c r="H3969" s="188"/>
      <c r="I3969" s="188"/>
      <c r="J3969" s="188"/>
      <c r="K3969" s="188"/>
      <c r="L3969" s="188"/>
      <c r="M3969" s="188"/>
      <c r="N3969" s="188"/>
      <c r="O3969" s="188"/>
      <c r="P3969" s="188"/>
      <c r="Q3969" s="188"/>
      <c r="R3969" s="189"/>
      <c r="S3969" s="189"/>
      <c r="T3969" s="189"/>
      <c r="U3969" s="189"/>
      <c r="V3969" s="189"/>
      <c r="W3969" s="189"/>
      <c r="X3969" s="189"/>
      <c r="Y3969" s="189"/>
      <c r="Z3969" s="189"/>
      <c r="AA3969" s="189"/>
      <c r="AB3969" s="189"/>
      <c r="AC3969" s="189"/>
      <c r="AD3969" s="189"/>
      <c r="AE3969" s="189"/>
      <c r="AF3969" s="189"/>
      <c r="AG3969" s="189"/>
      <c r="ALL3969" s="41"/>
      <c r="ALM3969" s="41"/>
      <c r="ALN3969" s="41"/>
      <c r="ALO3969" s="41"/>
      <c r="ALP3969" s="41"/>
    </row>
    <row r="3970" spans="1:1004" ht="21.75" customHeight="1" x14ac:dyDescent="0.2">
      <c r="A3970" s="374" t="s">
        <v>2748</v>
      </c>
      <c r="B3970" s="374"/>
      <c r="C3970" s="374"/>
      <c r="D3970" s="374"/>
      <c r="E3970" s="374"/>
      <c r="F3970" s="374"/>
      <c r="G3970" s="374"/>
      <c r="H3970" s="374"/>
      <c r="I3970" s="374"/>
      <c r="J3970" s="375" t="s">
        <v>223</v>
      </c>
      <c r="K3970" s="376"/>
      <c r="L3970" s="376"/>
      <c r="M3970" s="376"/>
      <c r="N3970" s="377" t="s">
        <v>224</v>
      </c>
      <c r="O3970" s="351"/>
      <c r="P3970" s="351"/>
      <c r="Q3970" s="351"/>
      <c r="R3970" s="351"/>
      <c r="S3970" s="351"/>
      <c r="T3970" s="351"/>
      <c r="U3970" s="351"/>
      <c r="V3970" s="351"/>
      <c r="W3970" s="351"/>
      <c r="X3970" s="351"/>
      <c r="Y3970" s="351"/>
      <c r="Z3970" s="351"/>
      <c r="AA3970" s="351"/>
      <c r="AB3970" s="351"/>
      <c r="AC3970" s="351"/>
      <c r="AD3970" s="351"/>
      <c r="AE3970" s="351"/>
      <c r="AF3970" s="351"/>
      <c r="AG3970" s="352"/>
      <c r="ALL3970" s="41"/>
      <c r="ALM3970" s="41"/>
      <c r="ALN3970" s="41"/>
      <c r="ALO3970" s="41"/>
      <c r="ALP3970" s="41"/>
    </row>
    <row r="3971" spans="1:1004" ht="24.75" customHeight="1" x14ac:dyDescent="0.2">
      <c r="A3971" s="378" t="s">
        <v>2749</v>
      </c>
      <c r="B3971" s="378"/>
      <c r="C3971" s="378"/>
      <c r="D3971" s="378"/>
      <c r="E3971" s="378"/>
      <c r="F3971" s="378"/>
      <c r="G3971" s="378"/>
      <c r="H3971" s="378"/>
      <c r="I3971" s="378"/>
      <c r="J3971" s="321" t="s">
        <v>3470</v>
      </c>
      <c r="K3971" s="322"/>
      <c r="L3971" s="322"/>
      <c r="M3971" s="322"/>
      <c r="N3971" s="322"/>
      <c r="O3971" s="322"/>
      <c r="P3971" s="322"/>
      <c r="Q3971" s="322"/>
      <c r="R3971" s="322"/>
      <c r="S3971" s="322"/>
      <c r="T3971" s="379" t="s">
        <v>2742</v>
      </c>
      <c r="U3971" s="379"/>
      <c r="V3971" s="379"/>
      <c r="W3971" s="379"/>
      <c r="X3971" s="324" t="s">
        <v>2906</v>
      </c>
      <c r="Y3971" s="324"/>
      <c r="Z3971" s="324"/>
      <c r="AA3971" s="324"/>
      <c r="AB3971" s="324"/>
      <c r="AC3971" s="324"/>
      <c r="AD3971" s="324"/>
      <c r="AE3971" s="324"/>
      <c r="AF3971" s="324"/>
      <c r="AG3971" s="324"/>
      <c r="ALL3971" s="41"/>
      <c r="ALM3971" s="41"/>
      <c r="ALN3971" s="41"/>
      <c r="ALO3971" s="41"/>
      <c r="ALP3971" s="41"/>
    </row>
    <row r="3972" spans="1:1004" ht="33" customHeight="1" x14ac:dyDescent="0.2">
      <c r="A3972" s="726" t="s">
        <v>2750</v>
      </c>
      <c r="B3972" s="726"/>
      <c r="C3972" s="726"/>
      <c r="D3972" s="726"/>
      <c r="E3972" s="726"/>
      <c r="F3972" s="726"/>
      <c r="G3972" s="726"/>
      <c r="H3972" s="726"/>
      <c r="I3972" s="726"/>
      <c r="J3972" s="689" t="s">
        <v>2925</v>
      </c>
      <c r="K3972" s="727"/>
      <c r="L3972" s="727"/>
      <c r="M3972" s="727"/>
      <c r="N3972" s="727"/>
      <c r="O3972" s="727"/>
      <c r="P3972" s="727"/>
      <c r="Q3972" s="727"/>
      <c r="R3972" s="727"/>
      <c r="S3972" s="727"/>
      <c r="T3972" s="727"/>
      <c r="U3972" s="727"/>
      <c r="V3972" s="727"/>
      <c r="W3972" s="727"/>
      <c r="X3972" s="727"/>
      <c r="Y3972" s="727"/>
      <c r="Z3972" s="727"/>
      <c r="AA3972" s="727"/>
      <c r="AB3972" s="727"/>
      <c r="AC3972" s="727"/>
      <c r="AD3972" s="727"/>
      <c r="AE3972" s="727"/>
      <c r="AF3972" s="727"/>
      <c r="AG3972" s="691"/>
      <c r="ALL3972" s="41"/>
      <c r="ALM3972" s="41"/>
      <c r="ALN3972" s="41"/>
      <c r="ALO3972" s="41"/>
      <c r="ALP3972" s="41"/>
    </row>
    <row r="3973" spans="1:1004" ht="27.75" customHeight="1" x14ac:dyDescent="0.2">
      <c r="A3973" s="728" t="s">
        <v>2752</v>
      </c>
      <c r="B3973" s="728"/>
      <c r="C3973" s="728"/>
      <c r="D3973" s="728"/>
      <c r="E3973" s="728"/>
      <c r="F3973" s="728"/>
      <c r="G3973" s="728"/>
      <c r="H3973" s="728"/>
      <c r="I3973" s="728"/>
      <c r="J3973" s="729" t="s">
        <v>3588</v>
      </c>
      <c r="K3973" s="730"/>
      <c r="L3973" s="730"/>
      <c r="M3973" s="730"/>
      <c r="N3973" s="730"/>
      <c r="O3973" s="730"/>
      <c r="P3973" s="730"/>
      <c r="Q3973" s="730"/>
      <c r="R3973" s="730"/>
      <c r="S3973" s="730"/>
      <c r="T3973" s="730"/>
      <c r="U3973" s="730"/>
      <c r="V3973" s="730"/>
      <c r="W3973" s="730"/>
      <c r="X3973" s="730"/>
      <c r="Y3973" s="730"/>
      <c r="Z3973" s="730"/>
      <c r="AA3973" s="730"/>
      <c r="AB3973" s="730"/>
      <c r="AC3973" s="730"/>
      <c r="AD3973" s="730"/>
      <c r="AE3973" s="730"/>
      <c r="AF3973" s="730"/>
      <c r="AG3973" s="731"/>
      <c r="ALL3973" s="41"/>
      <c r="ALM3973" s="41"/>
      <c r="ALN3973" s="41"/>
      <c r="ALO3973" s="41"/>
      <c r="ALP3973" s="41"/>
    </row>
    <row r="3974" spans="1:1004" ht="14.25" x14ac:dyDescent="0.2">
      <c r="A3974" s="208"/>
      <c r="B3974" s="187"/>
      <c r="C3974" s="187"/>
      <c r="D3974" s="187"/>
      <c r="E3974" s="187"/>
      <c r="F3974" s="187"/>
      <c r="G3974" s="188"/>
      <c r="H3974" s="188"/>
      <c r="I3974" s="188"/>
      <c r="J3974" s="188"/>
      <c r="K3974" s="188"/>
      <c r="L3974" s="188"/>
      <c r="M3974" s="188"/>
      <c r="N3974" s="188"/>
      <c r="O3974" s="188"/>
      <c r="P3974" s="188"/>
      <c r="Q3974" s="188"/>
      <c r="R3974" s="189"/>
      <c r="S3974" s="189"/>
      <c r="T3974" s="189"/>
      <c r="U3974" s="189"/>
      <c r="V3974" s="189"/>
      <c r="W3974" s="189"/>
      <c r="X3974" s="189"/>
      <c r="Y3974" s="189"/>
      <c r="Z3974" s="189"/>
      <c r="AA3974" s="189"/>
      <c r="AB3974" s="189"/>
      <c r="AC3974" s="189"/>
      <c r="AD3974" s="189"/>
      <c r="AE3974" s="189"/>
      <c r="AF3974" s="189"/>
      <c r="AG3974" s="199"/>
      <c r="ALL3974" s="41"/>
      <c r="ALM3974" s="41"/>
      <c r="ALN3974" s="41"/>
      <c r="ALO3974" s="41"/>
      <c r="ALP3974" s="41"/>
    </row>
    <row r="3975" spans="1:1004" x14ac:dyDescent="0.2">
      <c r="A3975" s="273" t="s">
        <v>2833</v>
      </c>
      <c r="B3975" s="273"/>
      <c r="C3975" s="273"/>
      <c r="D3975" s="370" t="s">
        <v>2392</v>
      </c>
      <c r="E3975" s="371"/>
      <c r="F3975" s="371"/>
      <c r="G3975" s="371"/>
      <c r="H3975" s="371"/>
      <c r="I3975" s="371"/>
      <c r="J3975" s="371"/>
      <c r="K3975" s="371"/>
      <c r="L3975" s="371"/>
      <c r="M3975" s="371"/>
      <c r="N3975" s="371"/>
      <c r="O3975" s="371"/>
      <c r="P3975" s="371"/>
      <c r="Q3975" s="371"/>
      <c r="R3975" s="371"/>
      <c r="S3975" s="371"/>
      <c r="T3975" s="371"/>
      <c r="U3975" s="371"/>
      <c r="V3975" s="371"/>
      <c r="W3975" s="371"/>
      <c r="X3975" s="371"/>
      <c r="Y3975" s="371"/>
      <c r="Z3975" s="371"/>
      <c r="AA3975" s="371"/>
      <c r="AB3975" s="371"/>
      <c r="AC3975" s="371"/>
      <c r="AD3975" s="371"/>
      <c r="AE3975" s="371"/>
      <c r="AF3975" s="371"/>
      <c r="AG3975" s="372"/>
      <c r="ALL3975" s="41"/>
      <c r="ALM3975" s="41"/>
      <c r="ALN3975" s="41"/>
      <c r="ALO3975" s="41"/>
      <c r="ALP3975" s="41"/>
    </row>
    <row r="3976" spans="1:1004" ht="28.5" customHeight="1" x14ac:dyDescent="0.2">
      <c r="A3976" s="273" t="s">
        <v>2835</v>
      </c>
      <c r="B3976" s="273"/>
      <c r="C3976" s="273"/>
      <c r="D3976" s="273"/>
      <c r="E3976" s="273"/>
      <c r="F3976" s="273"/>
      <c r="G3976" s="273"/>
      <c r="H3976" s="273"/>
      <c r="I3976" s="273"/>
      <c r="J3976" s="273"/>
      <c r="K3976" s="273"/>
      <c r="L3976" s="273"/>
      <c r="M3976" s="273"/>
      <c r="N3976" s="273"/>
      <c r="O3976" s="273"/>
      <c r="P3976" s="273"/>
      <c r="Q3976" s="273"/>
      <c r="R3976" s="273"/>
      <c r="S3976" s="373" t="s">
        <v>2836</v>
      </c>
      <c r="T3976" s="373"/>
      <c r="U3976" s="373"/>
      <c r="V3976" s="373" t="s">
        <v>2837</v>
      </c>
      <c r="W3976" s="373"/>
      <c r="X3976" s="373"/>
      <c r="Y3976" s="373" t="s">
        <v>2838</v>
      </c>
      <c r="Z3976" s="373"/>
      <c r="AA3976" s="373"/>
      <c r="AB3976" s="278" t="s">
        <v>3444</v>
      </c>
      <c r="AC3976" s="279"/>
      <c r="AD3976" s="280"/>
      <c r="AE3976" s="278" t="s">
        <v>3445</v>
      </c>
      <c r="AF3976" s="279"/>
      <c r="AG3976" s="280"/>
      <c r="ALL3976" s="41"/>
      <c r="ALM3976" s="41"/>
      <c r="ALN3976" s="41"/>
      <c r="ALO3976" s="41"/>
      <c r="ALP3976" s="41"/>
    </row>
    <row r="3977" spans="1:1004" ht="18" customHeight="1" x14ac:dyDescent="0.2">
      <c r="A3977" s="281" t="s">
        <v>2926</v>
      </c>
      <c r="B3977" s="282"/>
      <c r="C3977" s="282"/>
      <c r="D3977" s="282"/>
      <c r="E3977" s="282"/>
      <c r="F3977" s="282"/>
      <c r="G3977" s="282"/>
      <c r="H3977" s="282"/>
      <c r="I3977" s="282"/>
      <c r="J3977" s="282"/>
      <c r="K3977" s="282"/>
      <c r="L3977" s="282"/>
      <c r="M3977" s="282"/>
      <c r="N3977" s="282"/>
      <c r="O3977" s="282"/>
      <c r="P3977" s="282"/>
      <c r="Q3977" s="282"/>
      <c r="R3977" s="283"/>
      <c r="S3977" s="284" t="s">
        <v>2867</v>
      </c>
      <c r="T3977" s="285"/>
      <c r="U3977" s="286"/>
      <c r="V3977" s="284" t="s">
        <v>3469</v>
      </c>
      <c r="W3977" s="285"/>
      <c r="X3977" s="286"/>
      <c r="Y3977" s="284" t="s">
        <v>2929</v>
      </c>
      <c r="Z3977" s="285"/>
      <c r="AA3977" s="286"/>
      <c r="AB3977" s="284" t="s">
        <v>2928</v>
      </c>
      <c r="AC3977" s="285"/>
      <c r="AD3977" s="286"/>
      <c r="AE3977" s="284" t="s">
        <v>3587</v>
      </c>
      <c r="AF3977" s="285"/>
      <c r="AG3977" s="286"/>
      <c r="ALL3977" s="41"/>
      <c r="ALM3977" s="41"/>
      <c r="ALN3977" s="41"/>
      <c r="ALO3977" s="41"/>
      <c r="ALP3977" s="41"/>
    </row>
    <row r="3978" spans="1:1004" x14ac:dyDescent="0.2">
      <c r="A3978" s="293" t="s">
        <v>2860</v>
      </c>
      <c r="B3978" s="294"/>
      <c r="C3978" s="294"/>
      <c r="D3978" s="294"/>
      <c r="E3978" s="294"/>
      <c r="F3978" s="294"/>
      <c r="G3978" s="294"/>
      <c r="H3978" s="294"/>
      <c r="I3978" s="294"/>
      <c r="J3978" s="294"/>
      <c r="K3978" s="294"/>
      <c r="L3978" s="294"/>
      <c r="M3978" s="294"/>
      <c r="N3978" s="294"/>
      <c r="O3978" s="294"/>
      <c r="P3978" s="294"/>
      <c r="Q3978" s="294"/>
      <c r="R3978" s="295"/>
      <c r="S3978" s="287"/>
      <c r="T3978" s="288"/>
      <c r="U3978" s="289"/>
      <c r="V3978" s="287"/>
      <c r="W3978" s="288"/>
      <c r="X3978" s="289"/>
      <c r="Y3978" s="287"/>
      <c r="Z3978" s="288"/>
      <c r="AA3978" s="289"/>
      <c r="AB3978" s="287"/>
      <c r="AC3978" s="288"/>
      <c r="AD3978" s="289"/>
      <c r="AE3978" s="287"/>
      <c r="AF3978" s="288"/>
      <c r="AG3978" s="289"/>
      <c r="ALL3978" s="41"/>
      <c r="ALM3978" s="41"/>
      <c r="ALN3978" s="41"/>
      <c r="ALO3978" s="41"/>
      <c r="ALP3978" s="41"/>
    </row>
    <row r="3979" spans="1:1004" x14ac:dyDescent="0.2">
      <c r="A3979" s="296" t="s">
        <v>2861</v>
      </c>
      <c r="B3979" s="297"/>
      <c r="C3979" s="297"/>
      <c r="D3979" s="297"/>
      <c r="E3979" s="297"/>
      <c r="F3979" s="297"/>
      <c r="G3979" s="297"/>
      <c r="H3979" s="297"/>
      <c r="I3979" s="297"/>
      <c r="J3979" s="297"/>
      <c r="K3979" s="297"/>
      <c r="L3979" s="297"/>
      <c r="M3979" s="297"/>
      <c r="N3979" s="297"/>
      <c r="O3979" s="297"/>
      <c r="P3979" s="297"/>
      <c r="Q3979" s="297"/>
      <c r="R3979" s="298"/>
      <c r="S3979" s="290"/>
      <c r="T3979" s="291"/>
      <c r="U3979" s="292"/>
      <c r="V3979" s="290"/>
      <c r="W3979" s="291"/>
      <c r="X3979" s="292"/>
      <c r="Y3979" s="290"/>
      <c r="Z3979" s="291"/>
      <c r="AA3979" s="292"/>
      <c r="AB3979" s="290"/>
      <c r="AC3979" s="291"/>
      <c r="AD3979" s="292"/>
      <c r="AE3979" s="290"/>
      <c r="AF3979" s="291"/>
      <c r="AG3979" s="292"/>
      <c r="ALL3979" s="41"/>
      <c r="ALM3979" s="41"/>
      <c r="ALN3979" s="41"/>
      <c r="ALO3979" s="41"/>
      <c r="ALP3979" s="41"/>
    </row>
    <row r="3980" spans="1:1004" ht="14.25" x14ac:dyDescent="0.2">
      <c r="A3980" s="187"/>
      <c r="B3980" s="187"/>
      <c r="C3980" s="187"/>
      <c r="D3980" s="187"/>
      <c r="E3980" s="187"/>
      <c r="F3980" s="187"/>
      <c r="G3980" s="188"/>
      <c r="H3980" s="188"/>
      <c r="I3980" s="188"/>
      <c r="J3980" s="188"/>
      <c r="K3980" s="188"/>
      <c r="L3980" s="188"/>
      <c r="M3980" s="188"/>
      <c r="N3980" s="188"/>
      <c r="O3980" s="188"/>
      <c r="P3980" s="188"/>
      <c r="Q3980" s="188"/>
      <c r="R3980" s="189"/>
      <c r="S3980" s="189"/>
      <c r="T3980" s="189"/>
      <c r="U3980" s="189"/>
      <c r="V3980" s="189"/>
      <c r="W3980" s="189"/>
      <c r="X3980" s="189"/>
      <c r="Y3980" s="189"/>
      <c r="Z3980" s="189"/>
      <c r="AA3980" s="189"/>
      <c r="AB3980" s="189"/>
      <c r="AC3980" s="189"/>
      <c r="AD3980" s="189"/>
      <c r="AE3980" s="189"/>
      <c r="AF3980" s="189"/>
      <c r="AG3980" s="189"/>
      <c r="ALL3980" s="41"/>
      <c r="ALM3980" s="41"/>
      <c r="ALN3980" s="41"/>
      <c r="ALO3980" s="41"/>
      <c r="ALP3980" s="41"/>
    </row>
    <row r="3981" spans="1:1004" ht="27" customHeight="1" x14ac:dyDescent="0.2">
      <c r="A3981" s="310" t="s">
        <v>2886</v>
      </c>
      <c r="B3981" s="311"/>
      <c r="C3981" s="311"/>
      <c r="D3981" s="311"/>
      <c r="E3981" s="311"/>
      <c r="F3981" s="311"/>
      <c r="G3981" s="311"/>
      <c r="H3981" s="311"/>
      <c r="I3981" s="312"/>
      <c r="J3981" s="313" t="s">
        <v>1382</v>
      </c>
      <c r="K3981" s="314"/>
      <c r="L3981" s="314"/>
      <c r="M3981" s="314"/>
      <c r="N3981" s="315" t="s">
        <v>3471</v>
      </c>
      <c r="O3981" s="316"/>
      <c r="P3981" s="316"/>
      <c r="Q3981" s="316"/>
      <c r="R3981" s="316"/>
      <c r="S3981" s="316"/>
      <c r="T3981" s="316"/>
      <c r="U3981" s="316"/>
      <c r="V3981" s="316"/>
      <c r="W3981" s="316"/>
      <c r="X3981" s="316"/>
      <c r="Y3981" s="316"/>
      <c r="Z3981" s="316"/>
      <c r="AA3981" s="316"/>
      <c r="AB3981" s="316"/>
      <c r="AC3981" s="316"/>
      <c r="AD3981" s="316"/>
      <c r="AE3981" s="316"/>
      <c r="AF3981" s="316"/>
      <c r="AG3981" s="317"/>
      <c r="ALL3981" s="41"/>
      <c r="ALM3981" s="41"/>
      <c r="ALN3981" s="41"/>
      <c r="ALO3981" s="41"/>
      <c r="ALP3981" s="41"/>
    </row>
    <row r="3982" spans="1:1004" ht="25.5" customHeight="1" x14ac:dyDescent="0.2">
      <c r="A3982" s="318" t="s">
        <v>2740</v>
      </c>
      <c r="B3982" s="319"/>
      <c r="C3982" s="319"/>
      <c r="D3982" s="319"/>
      <c r="E3982" s="319"/>
      <c r="F3982" s="319"/>
      <c r="G3982" s="319"/>
      <c r="H3982" s="319"/>
      <c r="I3982" s="320"/>
      <c r="J3982" s="321" t="s">
        <v>3470</v>
      </c>
      <c r="K3982" s="322"/>
      <c r="L3982" s="322"/>
      <c r="M3982" s="322"/>
      <c r="N3982" s="322"/>
      <c r="O3982" s="322"/>
      <c r="P3982" s="322"/>
      <c r="Q3982" s="322"/>
      <c r="R3982" s="322"/>
      <c r="S3982" s="322"/>
      <c r="T3982" s="323" t="s">
        <v>2742</v>
      </c>
      <c r="U3982" s="323"/>
      <c r="V3982" s="323"/>
      <c r="W3982" s="323"/>
      <c r="X3982" s="324" t="s">
        <v>2906</v>
      </c>
      <c r="Y3982" s="324"/>
      <c r="Z3982" s="324"/>
      <c r="AA3982" s="324"/>
      <c r="AB3982" s="324"/>
      <c r="AC3982" s="324"/>
      <c r="AD3982" s="324"/>
      <c r="AE3982" s="324"/>
      <c r="AF3982" s="324"/>
      <c r="AG3982" s="324"/>
      <c r="ALL3982" s="41"/>
      <c r="ALM3982" s="41"/>
      <c r="ALN3982" s="41"/>
      <c r="ALO3982" s="41"/>
      <c r="ALP3982" s="41"/>
    </row>
    <row r="3983" spans="1:1004" x14ac:dyDescent="0.2">
      <c r="A3983" s="318" t="s">
        <v>2890</v>
      </c>
      <c r="B3983" s="319"/>
      <c r="C3983" s="319"/>
      <c r="D3983" s="319"/>
      <c r="E3983" s="319"/>
      <c r="F3983" s="319"/>
      <c r="G3983" s="319"/>
      <c r="H3983" s="319"/>
      <c r="I3983" s="320"/>
      <c r="J3983" s="325"/>
      <c r="K3983" s="326"/>
      <c r="L3983" s="326"/>
      <c r="M3983" s="326"/>
      <c r="N3983" s="326"/>
      <c r="O3983" s="326"/>
      <c r="P3983" s="326"/>
      <c r="Q3983" s="326"/>
      <c r="R3983" s="326"/>
      <c r="S3983" s="326"/>
      <c r="T3983" s="326"/>
      <c r="U3983" s="326"/>
      <c r="V3983" s="326"/>
      <c r="W3983" s="326"/>
      <c r="X3983" s="326"/>
      <c r="Y3983" s="326"/>
      <c r="Z3983" s="326"/>
      <c r="AA3983" s="326"/>
      <c r="AB3983" s="326"/>
      <c r="AC3983" s="326"/>
      <c r="AD3983" s="326"/>
      <c r="AE3983" s="326"/>
      <c r="AF3983" s="326"/>
      <c r="AG3983" s="327"/>
      <c r="ALL3983" s="41"/>
      <c r="ALM3983" s="41"/>
      <c r="ALN3983" s="41"/>
      <c r="ALO3983" s="41"/>
      <c r="ALP3983" s="41"/>
    </row>
    <row r="3984" spans="1:1004" x14ac:dyDescent="0.2">
      <c r="A3984" s="328" t="s">
        <v>2891</v>
      </c>
      <c r="B3984" s="329"/>
      <c r="C3984" s="329"/>
      <c r="D3984" s="329"/>
      <c r="E3984" s="329"/>
      <c r="F3984" s="329"/>
      <c r="G3984" s="329"/>
      <c r="H3984" s="329"/>
      <c r="I3984" s="330"/>
      <c r="J3984" s="325" t="s">
        <v>3472</v>
      </c>
      <c r="K3984" s="326"/>
      <c r="L3984" s="326"/>
      <c r="M3984" s="326"/>
      <c r="N3984" s="326"/>
      <c r="O3984" s="326"/>
      <c r="P3984" s="326"/>
      <c r="Q3984" s="326"/>
      <c r="R3984" s="326"/>
      <c r="S3984" s="326"/>
      <c r="T3984" s="326"/>
      <c r="U3984" s="326"/>
      <c r="V3984" s="326"/>
      <c r="W3984" s="326"/>
      <c r="X3984" s="326"/>
      <c r="Y3984" s="326"/>
      <c r="Z3984" s="326"/>
      <c r="AA3984" s="326"/>
      <c r="AB3984" s="326"/>
      <c r="AC3984" s="326"/>
      <c r="AD3984" s="326"/>
      <c r="AE3984" s="326"/>
      <c r="AF3984" s="326"/>
      <c r="AG3984" s="327"/>
      <c r="ALL3984" s="41"/>
      <c r="ALM3984" s="41"/>
      <c r="ALN3984" s="41"/>
      <c r="ALO3984" s="41"/>
      <c r="ALP3984" s="41"/>
    </row>
    <row r="3985" spans="1:1004" x14ac:dyDescent="0.2">
      <c r="A3985" s="331" t="s">
        <v>2893</v>
      </c>
      <c r="B3985" s="332"/>
      <c r="C3985" s="332"/>
      <c r="D3985" s="332"/>
      <c r="E3985" s="332"/>
      <c r="F3985" s="332"/>
      <c r="G3985" s="332"/>
      <c r="H3985" s="332"/>
      <c r="I3985" s="333"/>
      <c r="J3985" s="334"/>
      <c r="K3985" s="335"/>
      <c r="L3985" s="335"/>
      <c r="M3985" s="335"/>
      <c r="N3985" s="335"/>
      <c r="O3985" s="335"/>
      <c r="P3985" s="335"/>
      <c r="Q3985" s="335"/>
      <c r="R3985" s="335"/>
      <c r="S3985" s="335"/>
      <c r="T3985" s="335"/>
      <c r="U3985" s="335"/>
      <c r="V3985" s="335"/>
      <c r="W3985" s="335"/>
      <c r="X3985" s="335"/>
      <c r="Y3985" s="335"/>
      <c r="Z3985" s="335"/>
      <c r="AA3985" s="335"/>
      <c r="AB3985" s="335"/>
      <c r="AC3985" s="335"/>
      <c r="AD3985" s="335"/>
      <c r="AE3985" s="335"/>
      <c r="AF3985" s="335"/>
      <c r="AG3985" s="336"/>
      <c r="ALL3985" s="41"/>
      <c r="ALM3985" s="41"/>
      <c r="ALN3985" s="41"/>
      <c r="ALO3985" s="41"/>
      <c r="ALP3985" s="41"/>
    </row>
    <row r="3986" spans="1:1004" x14ac:dyDescent="0.2">
      <c r="A3986" s="208"/>
      <c r="B3986" s="213"/>
      <c r="C3986" s="213"/>
      <c r="D3986" s="187"/>
      <c r="E3986" s="187"/>
      <c r="F3986" s="187"/>
      <c r="G3986" s="187"/>
      <c r="H3986" s="187"/>
      <c r="I3986" s="187"/>
      <c r="J3986" s="187"/>
      <c r="K3986" s="187"/>
      <c r="L3986" s="187"/>
      <c r="M3986" s="187"/>
      <c r="N3986" s="187"/>
      <c r="O3986" s="187"/>
      <c r="P3986" s="187"/>
      <c r="Q3986" s="187"/>
      <c r="R3986" s="187"/>
      <c r="S3986" s="187"/>
      <c r="T3986" s="187"/>
      <c r="U3986" s="187"/>
      <c r="V3986" s="187"/>
      <c r="W3986" s="187"/>
      <c r="X3986" s="187"/>
      <c r="Y3986" s="187"/>
      <c r="Z3986" s="187"/>
      <c r="AA3986" s="187"/>
      <c r="AB3986" s="187"/>
      <c r="AC3986" s="187"/>
      <c r="AD3986" s="187"/>
      <c r="AE3986" s="187"/>
      <c r="AF3986" s="187"/>
      <c r="AG3986" s="214"/>
      <c r="ALL3986" s="41"/>
      <c r="ALM3986" s="41"/>
      <c r="ALN3986" s="41"/>
      <c r="ALO3986" s="41"/>
      <c r="ALP3986" s="41"/>
    </row>
    <row r="3987" spans="1:1004" x14ac:dyDescent="0.2">
      <c r="A3987" s="273" t="s">
        <v>2833</v>
      </c>
      <c r="B3987" s="273"/>
      <c r="C3987" s="273"/>
      <c r="D3987" s="274" t="s">
        <v>3472</v>
      </c>
      <c r="E3987" s="274"/>
      <c r="F3987" s="274"/>
      <c r="G3987" s="274"/>
      <c r="H3987" s="274"/>
      <c r="I3987" s="274"/>
      <c r="J3987" s="274"/>
      <c r="K3987" s="274"/>
      <c r="L3987" s="274"/>
      <c r="M3987" s="274"/>
      <c r="N3987" s="274"/>
      <c r="O3987" s="274"/>
      <c r="P3987" s="274"/>
      <c r="Q3987" s="274"/>
      <c r="R3987" s="274"/>
      <c r="S3987" s="274"/>
      <c r="T3987" s="274"/>
      <c r="U3987" s="274"/>
      <c r="V3987" s="274"/>
      <c r="W3987" s="274"/>
      <c r="X3987" s="274"/>
      <c r="Y3987" s="274"/>
      <c r="Z3987" s="274"/>
      <c r="AA3987" s="274"/>
      <c r="AB3987" s="274"/>
      <c r="AC3987" s="274"/>
      <c r="AD3987" s="274"/>
      <c r="AE3987" s="274"/>
      <c r="AF3987" s="274"/>
      <c r="AG3987" s="274"/>
      <c r="ALL3987" s="41"/>
      <c r="ALM3987" s="41"/>
      <c r="ALN3987" s="41"/>
      <c r="ALO3987" s="41"/>
      <c r="ALP3987" s="41"/>
    </row>
    <row r="3988" spans="1:1004" ht="26.25" customHeight="1" x14ac:dyDescent="0.2">
      <c r="A3988" s="275" t="s">
        <v>2835</v>
      </c>
      <c r="B3988" s="276"/>
      <c r="C3988" s="276"/>
      <c r="D3988" s="276"/>
      <c r="E3988" s="276"/>
      <c r="F3988" s="276"/>
      <c r="G3988" s="276"/>
      <c r="H3988" s="276"/>
      <c r="I3988" s="276"/>
      <c r="J3988" s="276"/>
      <c r="K3988" s="276"/>
      <c r="L3988" s="276"/>
      <c r="M3988" s="276"/>
      <c r="N3988" s="276"/>
      <c r="O3988" s="276"/>
      <c r="P3988" s="276"/>
      <c r="Q3988" s="276"/>
      <c r="R3988" s="277"/>
      <c r="S3988" s="278" t="s">
        <v>2836</v>
      </c>
      <c r="T3988" s="279"/>
      <c r="U3988" s="280"/>
      <c r="V3988" s="278" t="s">
        <v>2837</v>
      </c>
      <c r="W3988" s="279"/>
      <c r="X3988" s="280"/>
      <c r="Y3988" s="278" t="s">
        <v>2838</v>
      </c>
      <c r="Z3988" s="279"/>
      <c r="AA3988" s="280"/>
      <c r="AB3988" s="278" t="s">
        <v>3444</v>
      </c>
      <c r="AC3988" s="279"/>
      <c r="AD3988" s="280"/>
      <c r="AE3988" s="278" t="s">
        <v>3445</v>
      </c>
      <c r="AF3988" s="279"/>
      <c r="AG3988" s="280"/>
      <c r="ALL3988" s="41"/>
      <c r="ALM3988" s="41"/>
      <c r="ALN3988" s="41"/>
      <c r="ALO3988" s="41"/>
      <c r="ALP3988" s="41"/>
    </row>
    <row r="3989" spans="1:1004" x14ac:dyDescent="0.2">
      <c r="A3989" s="281" t="s">
        <v>3219</v>
      </c>
      <c r="B3989" s="282"/>
      <c r="C3989" s="282"/>
      <c r="D3989" s="282"/>
      <c r="E3989" s="282"/>
      <c r="F3989" s="282"/>
      <c r="G3989" s="282"/>
      <c r="H3989" s="282"/>
      <c r="I3989" s="282"/>
      <c r="J3989" s="282"/>
      <c r="K3989" s="282"/>
      <c r="L3989" s="282"/>
      <c r="M3989" s="282"/>
      <c r="N3989" s="282"/>
      <c r="O3989" s="282"/>
      <c r="P3989" s="282"/>
      <c r="Q3989" s="282"/>
      <c r="R3989" s="283"/>
      <c r="S3989" s="284"/>
      <c r="T3989" s="285"/>
      <c r="U3989" s="286"/>
      <c r="V3989" s="284" t="s">
        <v>3469</v>
      </c>
      <c r="W3989" s="285"/>
      <c r="X3989" s="286"/>
      <c r="Y3989" s="284" t="s">
        <v>152</v>
      </c>
      <c r="Z3989" s="285"/>
      <c r="AA3989" s="286"/>
      <c r="AB3989" s="284" t="s">
        <v>1441</v>
      </c>
      <c r="AC3989" s="285"/>
      <c r="AD3989" s="286"/>
      <c r="AE3989" s="284" t="s">
        <v>1441</v>
      </c>
      <c r="AF3989" s="285"/>
      <c r="AG3989" s="286"/>
      <c r="ALL3989" s="41"/>
      <c r="ALM3989" s="41"/>
      <c r="ALN3989" s="41"/>
      <c r="ALO3989" s="41"/>
      <c r="ALP3989" s="41"/>
    </row>
    <row r="3990" spans="1:1004" x14ac:dyDescent="0.2">
      <c r="A3990" s="293" t="s">
        <v>2860</v>
      </c>
      <c r="B3990" s="294"/>
      <c r="C3990" s="294"/>
      <c r="D3990" s="294"/>
      <c r="E3990" s="294"/>
      <c r="F3990" s="294"/>
      <c r="G3990" s="294"/>
      <c r="H3990" s="294"/>
      <c r="I3990" s="294"/>
      <c r="J3990" s="294"/>
      <c r="K3990" s="294"/>
      <c r="L3990" s="294"/>
      <c r="M3990" s="294"/>
      <c r="N3990" s="294"/>
      <c r="O3990" s="294"/>
      <c r="P3990" s="294"/>
      <c r="Q3990" s="294"/>
      <c r="R3990" s="295"/>
      <c r="S3990" s="287"/>
      <c r="T3990" s="288"/>
      <c r="U3990" s="289"/>
      <c r="V3990" s="287"/>
      <c r="W3990" s="288"/>
      <c r="X3990" s="289"/>
      <c r="Y3990" s="287"/>
      <c r="Z3990" s="288"/>
      <c r="AA3990" s="289"/>
      <c r="AB3990" s="287"/>
      <c r="AC3990" s="288"/>
      <c r="AD3990" s="289"/>
      <c r="AE3990" s="287"/>
      <c r="AF3990" s="288"/>
      <c r="AG3990" s="289"/>
      <c r="ALL3990" s="41"/>
      <c r="ALM3990" s="41"/>
      <c r="ALN3990" s="41"/>
      <c r="ALO3990" s="41"/>
      <c r="ALP3990" s="41"/>
    </row>
    <row r="3991" spans="1:1004" x14ac:dyDescent="0.2">
      <c r="A3991" s="296" t="s">
        <v>2845</v>
      </c>
      <c r="B3991" s="297"/>
      <c r="C3991" s="297"/>
      <c r="D3991" s="297"/>
      <c r="E3991" s="297"/>
      <c r="F3991" s="297"/>
      <c r="G3991" s="297"/>
      <c r="H3991" s="297"/>
      <c r="I3991" s="297"/>
      <c r="J3991" s="297"/>
      <c r="K3991" s="297"/>
      <c r="L3991" s="297"/>
      <c r="M3991" s="297"/>
      <c r="N3991" s="297"/>
      <c r="O3991" s="297"/>
      <c r="P3991" s="297"/>
      <c r="Q3991" s="297"/>
      <c r="R3991" s="298"/>
      <c r="S3991" s="290"/>
      <c r="T3991" s="291"/>
      <c r="U3991" s="292"/>
      <c r="V3991" s="290"/>
      <c r="W3991" s="291"/>
      <c r="X3991" s="292"/>
      <c r="Y3991" s="290"/>
      <c r="Z3991" s="291"/>
      <c r="AA3991" s="292"/>
      <c r="AB3991" s="290"/>
      <c r="AC3991" s="291"/>
      <c r="AD3991" s="292"/>
      <c r="AE3991" s="290"/>
      <c r="AF3991" s="291"/>
      <c r="AG3991" s="292"/>
      <c r="ALL3991" s="41"/>
      <c r="ALM3991" s="41"/>
      <c r="ALN3991" s="41"/>
      <c r="ALO3991" s="41"/>
      <c r="ALP3991" s="41"/>
    </row>
    <row r="3992" spans="1:1004" x14ac:dyDescent="0.2">
      <c r="A3992" s="212"/>
      <c r="B3992" s="212"/>
      <c r="C3992" s="212"/>
      <c r="D3992" s="212"/>
      <c r="E3992" s="212"/>
      <c r="F3992" s="212"/>
      <c r="G3992" s="212"/>
      <c r="H3992" s="212"/>
      <c r="I3992" s="212"/>
      <c r="J3992" s="212"/>
      <c r="K3992" s="212"/>
      <c r="L3992" s="212"/>
      <c r="M3992" s="212"/>
      <c r="N3992" s="212"/>
      <c r="O3992" s="212"/>
      <c r="P3992" s="212"/>
      <c r="Q3992" s="212"/>
      <c r="R3992" s="212"/>
      <c r="S3992" s="200"/>
      <c r="T3992" s="200"/>
      <c r="U3992" s="200"/>
      <c r="V3992" s="200"/>
      <c r="W3992" s="200"/>
      <c r="X3992" s="200"/>
      <c r="Y3992" s="200"/>
      <c r="Z3992" s="200"/>
      <c r="AA3992" s="200"/>
      <c r="AB3992" s="200"/>
      <c r="AC3992" s="200"/>
      <c r="AD3992" s="200"/>
      <c r="AE3992" s="200"/>
      <c r="AF3992" s="200"/>
      <c r="AG3992" s="200"/>
      <c r="ALL3992" s="41"/>
      <c r="ALM3992" s="41"/>
      <c r="ALN3992" s="41"/>
      <c r="ALO3992" s="41"/>
      <c r="ALP3992" s="41"/>
    </row>
    <row r="3993" spans="1:1004" ht="31.5" customHeight="1" x14ac:dyDescent="0.2">
      <c r="A3993" s="310" t="s">
        <v>2886</v>
      </c>
      <c r="B3993" s="311"/>
      <c r="C3993" s="311"/>
      <c r="D3993" s="311"/>
      <c r="E3993" s="311"/>
      <c r="F3993" s="311"/>
      <c r="G3993" s="311"/>
      <c r="H3993" s="311"/>
      <c r="I3993" s="312"/>
      <c r="J3993" s="313" t="s">
        <v>1253</v>
      </c>
      <c r="K3993" s="314"/>
      <c r="L3993" s="314"/>
      <c r="M3993" s="314"/>
      <c r="N3993" s="315" t="s">
        <v>3474</v>
      </c>
      <c r="O3993" s="316"/>
      <c r="P3993" s="316"/>
      <c r="Q3993" s="316"/>
      <c r="R3993" s="316"/>
      <c r="S3993" s="316"/>
      <c r="T3993" s="316"/>
      <c r="U3993" s="316"/>
      <c r="V3993" s="316"/>
      <c r="W3993" s="316"/>
      <c r="X3993" s="316"/>
      <c r="Y3993" s="316"/>
      <c r="Z3993" s="316"/>
      <c r="AA3993" s="316"/>
      <c r="AB3993" s="316"/>
      <c r="AC3993" s="316"/>
      <c r="AD3993" s="316"/>
      <c r="AE3993" s="316"/>
      <c r="AF3993" s="316"/>
      <c r="AG3993" s="317"/>
      <c r="ALL3993" s="41"/>
      <c r="ALM3993" s="41"/>
      <c r="ALN3993" s="41"/>
      <c r="ALO3993" s="41"/>
      <c r="ALP3993" s="41"/>
    </row>
    <row r="3994" spans="1:1004" ht="31.5" customHeight="1" x14ac:dyDescent="0.2">
      <c r="A3994" s="318" t="s">
        <v>2740</v>
      </c>
      <c r="B3994" s="319"/>
      <c r="C3994" s="319"/>
      <c r="D3994" s="319"/>
      <c r="E3994" s="319"/>
      <c r="F3994" s="319"/>
      <c r="G3994" s="319"/>
      <c r="H3994" s="319"/>
      <c r="I3994" s="320"/>
      <c r="J3994" s="321" t="s">
        <v>3475</v>
      </c>
      <c r="K3994" s="322"/>
      <c r="L3994" s="322"/>
      <c r="M3994" s="322"/>
      <c r="N3994" s="322"/>
      <c r="O3994" s="322"/>
      <c r="P3994" s="322"/>
      <c r="Q3994" s="322"/>
      <c r="R3994" s="322"/>
      <c r="S3994" s="322"/>
      <c r="T3994" s="323" t="s">
        <v>2742</v>
      </c>
      <c r="U3994" s="323"/>
      <c r="V3994" s="323"/>
      <c r="W3994" s="323"/>
      <c r="X3994" s="324" t="s">
        <v>3476</v>
      </c>
      <c r="Y3994" s="324"/>
      <c r="Z3994" s="324"/>
      <c r="AA3994" s="324"/>
      <c r="AB3994" s="324"/>
      <c r="AC3994" s="324"/>
      <c r="AD3994" s="324"/>
      <c r="AE3994" s="324"/>
      <c r="AF3994" s="324"/>
      <c r="AG3994" s="324"/>
      <c r="ALL3994" s="41"/>
      <c r="ALM3994" s="41"/>
      <c r="ALN3994" s="41"/>
      <c r="ALO3994" s="41"/>
      <c r="ALP3994" s="41"/>
    </row>
    <row r="3995" spans="1:1004" ht="32.25" customHeight="1" x14ac:dyDescent="0.2">
      <c r="A3995" s="318" t="s">
        <v>2890</v>
      </c>
      <c r="B3995" s="319"/>
      <c r="C3995" s="319"/>
      <c r="D3995" s="319"/>
      <c r="E3995" s="319"/>
      <c r="F3995" s="319"/>
      <c r="G3995" s="319"/>
      <c r="H3995" s="319"/>
      <c r="I3995" s="320"/>
      <c r="J3995" s="325" t="s">
        <v>3479</v>
      </c>
      <c r="K3995" s="326"/>
      <c r="L3995" s="326"/>
      <c r="M3995" s="326"/>
      <c r="N3995" s="326"/>
      <c r="O3995" s="326"/>
      <c r="P3995" s="326"/>
      <c r="Q3995" s="326"/>
      <c r="R3995" s="326"/>
      <c r="S3995" s="326"/>
      <c r="T3995" s="326"/>
      <c r="U3995" s="326"/>
      <c r="V3995" s="326"/>
      <c r="W3995" s="326"/>
      <c r="X3995" s="326"/>
      <c r="Y3995" s="326"/>
      <c r="Z3995" s="326"/>
      <c r="AA3995" s="326"/>
      <c r="AB3995" s="326"/>
      <c r="AC3995" s="326"/>
      <c r="AD3995" s="326"/>
      <c r="AE3995" s="326"/>
      <c r="AF3995" s="326"/>
      <c r="AG3995" s="327"/>
      <c r="ALL3995" s="41"/>
      <c r="ALM3995" s="41"/>
      <c r="ALN3995" s="41"/>
      <c r="ALO3995" s="41"/>
      <c r="ALP3995" s="41"/>
    </row>
    <row r="3996" spans="1:1004" ht="177" customHeight="1" x14ac:dyDescent="0.2">
      <c r="A3996" s="328" t="s">
        <v>2891</v>
      </c>
      <c r="B3996" s="329"/>
      <c r="C3996" s="329"/>
      <c r="D3996" s="329"/>
      <c r="E3996" s="329"/>
      <c r="F3996" s="329"/>
      <c r="G3996" s="329"/>
      <c r="H3996" s="329"/>
      <c r="I3996" s="330"/>
      <c r="J3996" s="723" t="s">
        <v>3477</v>
      </c>
      <c r="K3996" s="724"/>
      <c r="L3996" s="724"/>
      <c r="M3996" s="724"/>
      <c r="N3996" s="724"/>
      <c r="O3996" s="724"/>
      <c r="P3996" s="724"/>
      <c r="Q3996" s="724"/>
      <c r="R3996" s="724"/>
      <c r="S3996" s="724"/>
      <c r="T3996" s="724"/>
      <c r="U3996" s="724"/>
      <c r="V3996" s="724"/>
      <c r="W3996" s="724"/>
      <c r="X3996" s="724"/>
      <c r="Y3996" s="724"/>
      <c r="Z3996" s="724"/>
      <c r="AA3996" s="724"/>
      <c r="AB3996" s="724"/>
      <c r="AC3996" s="724"/>
      <c r="AD3996" s="724"/>
      <c r="AE3996" s="724"/>
      <c r="AF3996" s="724"/>
      <c r="AG3996" s="725"/>
      <c r="ALL3996" s="41"/>
      <c r="ALM3996" s="41"/>
      <c r="ALN3996" s="41"/>
      <c r="ALO3996" s="41"/>
      <c r="ALP3996" s="41"/>
    </row>
    <row r="3997" spans="1:1004" ht="400.5" customHeight="1" x14ac:dyDescent="0.2">
      <c r="A3997" s="331" t="s">
        <v>2893</v>
      </c>
      <c r="B3997" s="332"/>
      <c r="C3997" s="332"/>
      <c r="D3997" s="332"/>
      <c r="E3997" s="332"/>
      <c r="F3997" s="332"/>
      <c r="G3997" s="332"/>
      <c r="H3997" s="332"/>
      <c r="I3997" s="333"/>
      <c r="J3997" s="270" t="s">
        <v>3478</v>
      </c>
      <c r="K3997" s="271"/>
      <c r="L3997" s="271"/>
      <c r="M3997" s="271"/>
      <c r="N3997" s="271"/>
      <c r="O3997" s="271"/>
      <c r="P3997" s="271"/>
      <c r="Q3997" s="271"/>
      <c r="R3997" s="271"/>
      <c r="S3997" s="271"/>
      <c r="T3997" s="271"/>
      <c r="U3997" s="271"/>
      <c r="V3997" s="271"/>
      <c r="W3997" s="271"/>
      <c r="X3997" s="271"/>
      <c r="Y3997" s="271"/>
      <c r="Z3997" s="271"/>
      <c r="AA3997" s="271"/>
      <c r="AB3997" s="271"/>
      <c r="AC3997" s="271"/>
      <c r="AD3997" s="271"/>
      <c r="AE3997" s="271"/>
      <c r="AF3997" s="271"/>
      <c r="AG3997" s="272"/>
      <c r="ALL3997" s="41"/>
      <c r="ALM3997" s="41"/>
      <c r="ALN3997" s="41"/>
      <c r="ALO3997" s="41"/>
      <c r="ALP3997" s="41"/>
    </row>
    <row r="3998" spans="1:1004" x14ac:dyDescent="0.2">
      <c r="A3998" s="208"/>
      <c r="B3998" s="213"/>
      <c r="C3998" s="213"/>
      <c r="D3998" s="187"/>
      <c r="E3998" s="187"/>
      <c r="F3998" s="187"/>
      <c r="G3998" s="187"/>
      <c r="H3998" s="187"/>
      <c r="I3998" s="187"/>
      <c r="J3998" s="187"/>
      <c r="K3998" s="187"/>
      <c r="L3998" s="187"/>
      <c r="M3998" s="187"/>
      <c r="N3998" s="187"/>
      <c r="O3998" s="187"/>
      <c r="P3998" s="187"/>
      <c r="Q3998" s="187"/>
      <c r="R3998" s="187"/>
      <c r="S3998" s="187"/>
      <c r="T3998" s="187"/>
      <c r="U3998" s="187"/>
      <c r="V3998" s="187"/>
      <c r="W3998" s="187"/>
      <c r="X3998" s="187"/>
      <c r="Y3998" s="187"/>
      <c r="Z3998" s="187"/>
      <c r="AA3998" s="187"/>
      <c r="AB3998" s="187"/>
      <c r="AC3998" s="187"/>
      <c r="AD3998" s="187"/>
      <c r="AE3998" s="187"/>
      <c r="AF3998" s="187"/>
      <c r="AG3998" s="214"/>
      <c r="ALL3998" s="41"/>
      <c r="ALM3998" s="41"/>
      <c r="ALN3998" s="41"/>
      <c r="ALO3998" s="41"/>
      <c r="ALP3998" s="41"/>
    </row>
    <row r="3999" spans="1:1004" x14ac:dyDescent="0.2">
      <c r="A3999" s="273" t="s">
        <v>2833</v>
      </c>
      <c r="B3999" s="273"/>
      <c r="C3999" s="273"/>
      <c r="D3999" s="274"/>
      <c r="E3999" s="274"/>
      <c r="F3999" s="274"/>
      <c r="G3999" s="274"/>
      <c r="H3999" s="274"/>
      <c r="I3999" s="274"/>
      <c r="J3999" s="274"/>
      <c r="K3999" s="274"/>
      <c r="L3999" s="274"/>
      <c r="M3999" s="274"/>
      <c r="N3999" s="274"/>
      <c r="O3999" s="274"/>
      <c r="P3999" s="274"/>
      <c r="Q3999" s="274"/>
      <c r="R3999" s="274"/>
      <c r="S3999" s="274"/>
      <c r="T3999" s="274"/>
      <c r="U3999" s="274"/>
      <c r="V3999" s="274"/>
      <c r="W3999" s="274"/>
      <c r="X3999" s="274"/>
      <c r="Y3999" s="274"/>
      <c r="Z3999" s="274"/>
      <c r="AA3999" s="274"/>
      <c r="AB3999" s="274"/>
      <c r="AC3999" s="274"/>
      <c r="AD3999" s="274"/>
      <c r="AE3999" s="274"/>
      <c r="AF3999" s="274"/>
      <c r="AG3999" s="274"/>
      <c r="ALL3999" s="41"/>
      <c r="ALM3999" s="41"/>
      <c r="ALN3999" s="41"/>
      <c r="ALO3999" s="41"/>
      <c r="ALP3999" s="41"/>
    </row>
    <row r="4000" spans="1:1004" ht="28.5" customHeight="1" x14ac:dyDescent="0.2">
      <c r="A4000" s="275" t="s">
        <v>2835</v>
      </c>
      <c r="B4000" s="276"/>
      <c r="C4000" s="276"/>
      <c r="D4000" s="276"/>
      <c r="E4000" s="276"/>
      <c r="F4000" s="276"/>
      <c r="G4000" s="276"/>
      <c r="H4000" s="276"/>
      <c r="I4000" s="276"/>
      <c r="J4000" s="276"/>
      <c r="K4000" s="276"/>
      <c r="L4000" s="276"/>
      <c r="M4000" s="276"/>
      <c r="N4000" s="276"/>
      <c r="O4000" s="276"/>
      <c r="P4000" s="276"/>
      <c r="Q4000" s="276"/>
      <c r="R4000" s="277"/>
      <c r="S4000" s="278" t="s">
        <v>2836</v>
      </c>
      <c r="T4000" s="279"/>
      <c r="U4000" s="280"/>
      <c r="V4000" s="278" t="s">
        <v>2837</v>
      </c>
      <c r="W4000" s="279"/>
      <c r="X4000" s="280"/>
      <c r="Y4000" s="278" t="s">
        <v>2838</v>
      </c>
      <c r="Z4000" s="279"/>
      <c r="AA4000" s="280"/>
      <c r="AB4000" s="278" t="s">
        <v>3444</v>
      </c>
      <c r="AC4000" s="279"/>
      <c r="AD4000" s="280"/>
      <c r="AE4000" s="278" t="s">
        <v>3445</v>
      </c>
      <c r="AF4000" s="279"/>
      <c r="AG4000" s="280"/>
      <c r="ALL4000" s="41"/>
      <c r="ALM4000" s="41"/>
      <c r="ALN4000" s="41"/>
      <c r="ALO4000" s="41"/>
      <c r="ALP4000" s="41"/>
    </row>
    <row r="4001" spans="1:1004" x14ac:dyDescent="0.2">
      <c r="A4001" s="281" t="s">
        <v>3219</v>
      </c>
      <c r="B4001" s="282"/>
      <c r="C4001" s="282"/>
      <c r="D4001" s="282"/>
      <c r="E4001" s="282"/>
      <c r="F4001" s="282"/>
      <c r="G4001" s="282"/>
      <c r="H4001" s="282"/>
      <c r="I4001" s="282"/>
      <c r="J4001" s="282"/>
      <c r="K4001" s="282"/>
      <c r="L4001" s="282"/>
      <c r="M4001" s="282"/>
      <c r="N4001" s="282"/>
      <c r="O4001" s="282"/>
      <c r="P4001" s="282"/>
      <c r="Q4001" s="282"/>
      <c r="R4001" s="283"/>
      <c r="S4001" s="284"/>
      <c r="T4001" s="285"/>
      <c r="U4001" s="286"/>
      <c r="V4001" s="284"/>
      <c r="W4001" s="285"/>
      <c r="X4001" s="286"/>
      <c r="Y4001" s="284"/>
      <c r="Z4001" s="285"/>
      <c r="AA4001" s="286"/>
      <c r="AB4001" s="284"/>
      <c r="AC4001" s="285"/>
      <c r="AD4001" s="286"/>
      <c r="AE4001" s="284"/>
      <c r="AF4001" s="285"/>
      <c r="AG4001" s="286"/>
      <c r="ALL4001" s="41"/>
      <c r="ALM4001" s="41"/>
      <c r="ALN4001" s="41"/>
      <c r="ALO4001" s="41"/>
      <c r="ALP4001" s="41"/>
    </row>
    <row r="4002" spans="1:1004" x14ac:dyDescent="0.2">
      <c r="A4002" s="293" t="s">
        <v>2860</v>
      </c>
      <c r="B4002" s="294"/>
      <c r="C4002" s="294"/>
      <c r="D4002" s="294"/>
      <c r="E4002" s="294"/>
      <c r="F4002" s="294"/>
      <c r="G4002" s="294"/>
      <c r="H4002" s="294"/>
      <c r="I4002" s="294"/>
      <c r="J4002" s="294"/>
      <c r="K4002" s="294"/>
      <c r="L4002" s="294"/>
      <c r="M4002" s="294"/>
      <c r="N4002" s="294"/>
      <c r="O4002" s="294"/>
      <c r="P4002" s="294"/>
      <c r="Q4002" s="294"/>
      <c r="R4002" s="295"/>
      <c r="S4002" s="287"/>
      <c r="T4002" s="288"/>
      <c r="U4002" s="289"/>
      <c r="V4002" s="287"/>
      <c r="W4002" s="288"/>
      <c r="X4002" s="289"/>
      <c r="Y4002" s="287"/>
      <c r="Z4002" s="288"/>
      <c r="AA4002" s="289"/>
      <c r="AB4002" s="287"/>
      <c r="AC4002" s="288"/>
      <c r="AD4002" s="289"/>
      <c r="AE4002" s="287"/>
      <c r="AF4002" s="288"/>
      <c r="AG4002" s="289"/>
      <c r="ALL4002" s="41"/>
      <c r="ALM4002" s="41"/>
      <c r="ALN4002" s="41"/>
      <c r="ALO4002" s="41"/>
      <c r="ALP4002" s="41"/>
    </row>
    <row r="4003" spans="1:1004" x14ac:dyDescent="0.2">
      <c r="A4003" s="296" t="s">
        <v>2845</v>
      </c>
      <c r="B4003" s="297"/>
      <c r="C4003" s="297"/>
      <c r="D4003" s="297"/>
      <c r="E4003" s="297"/>
      <c r="F4003" s="297"/>
      <c r="G4003" s="297"/>
      <c r="H4003" s="297"/>
      <c r="I4003" s="297"/>
      <c r="J4003" s="297"/>
      <c r="K4003" s="297"/>
      <c r="L4003" s="297"/>
      <c r="M4003" s="297"/>
      <c r="N4003" s="297"/>
      <c r="O4003" s="297"/>
      <c r="P4003" s="297"/>
      <c r="Q4003" s="297"/>
      <c r="R4003" s="298"/>
      <c r="S4003" s="290"/>
      <c r="T4003" s="291"/>
      <c r="U4003" s="292"/>
      <c r="V4003" s="290"/>
      <c r="W4003" s="291"/>
      <c r="X4003" s="292"/>
      <c r="Y4003" s="290"/>
      <c r="Z4003" s="291"/>
      <c r="AA4003" s="292"/>
      <c r="AB4003" s="290"/>
      <c r="AC4003" s="291"/>
      <c r="AD4003" s="292"/>
      <c r="AE4003" s="290"/>
      <c r="AF4003" s="291"/>
      <c r="AG4003" s="292"/>
      <c r="ALL4003" s="41"/>
      <c r="ALM4003" s="41"/>
      <c r="ALN4003" s="41"/>
      <c r="ALO4003" s="41"/>
      <c r="ALP4003" s="41"/>
    </row>
    <row r="4004" spans="1:1004" ht="14.25" x14ac:dyDescent="0.2">
      <c r="A4004" s="187"/>
      <c r="B4004" s="187"/>
      <c r="C4004" s="187"/>
      <c r="D4004" s="187"/>
      <c r="E4004" s="187"/>
      <c r="F4004" s="187"/>
      <c r="G4004" s="188"/>
      <c r="H4004" s="188"/>
      <c r="I4004" s="188"/>
      <c r="J4004" s="188"/>
      <c r="K4004" s="188"/>
      <c r="L4004" s="188"/>
      <c r="M4004" s="188"/>
      <c r="N4004" s="188"/>
      <c r="O4004" s="188"/>
      <c r="P4004" s="188"/>
      <c r="Q4004" s="188"/>
      <c r="R4004" s="189"/>
      <c r="S4004" s="189"/>
      <c r="T4004" s="189"/>
      <c r="U4004" s="189"/>
      <c r="V4004" s="189"/>
      <c r="W4004" s="189"/>
      <c r="X4004" s="189"/>
      <c r="Y4004" s="189"/>
      <c r="Z4004" s="189"/>
      <c r="AA4004" s="189"/>
      <c r="AB4004" s="189"/>
      <c r="AC4004" s="189"/>
      <c r="AD4004" s="189"/>
      <c r="AE4004" s="189"/>
      <c r="AF4004" s="189"/>
      <c r="AG4004" s="189"/>
      <c r="ALL4004" s="41"/>
      <c r="ALM4004" s="41"/>
      <c r="ALN4004" s="41"/>
      <c r="ALO4004" s="41"/>
      <c r="ALP4004" s="41"/>
    </row>
    <row r="4005" spans="1:1004" ht="15.75" x14ac:dyDescent="0.2">
      <c r="A4005" s="394" t="s">
        <v>2736</v>
      </c>
      <c r="B4005" s="394"/>
      <c r="C4005" s="394"/>
      <c r="D4005" s="394"/>
      <c r="E4005" s="394"/>
      <c r="F4005" s="394"/>
      <c r="G4005" s="394"/>
      <c r="H4005" s="394"/>
      <c r="I4005" s="394"/>
      <c r="J4005" s="394"/>
      <c r="K4005" s="394"/>
      <c r="L4005" s="394"/>
      <c r="M4005" s="394"/>
      <c r="N4005" s="394"/>
      <c r="O4005" s="394"/>
      <c r="P4005" s="394"/>
      <c r="Q4005" s="394"/>
      <c r="R4005" s="394"/>
      <c r="S4005" s="394"/>
      <c r="T4005" s="394"/>
      <c r="U4005" s="394"/>
      <c r="V4005" s="394"/>
      <c r="W4005" s="394"/>
      <c r="X4005" s="394"/>
      <c r="Y4005" s="394"/>
      <c r="Z4005" s="394"/>
      <c r="AA4005" s="394"/>
      <c r="AB4005" s="394"/>
      <c r="AC4005" s="394"/>
      <c r="AD4005" s="394"/>
      <c r="AE4005" s="394"/>
      <c r="AF4005" s="394"/>
      <c r="AG4005" s="394"/>
      <c r="ALL4005" s="41"/>
      <c r="ALM4005" s="41"/>
      <c r="ALN4005" s="41"/>
      <c r="ALO4005" s="41"/>
      <c r="ALP4005" s="41"/>
    </row>
    <row r="4006" spans="1:1004" ht="14.25" x14ac:dyDescent="0.2">
      <c r="A4006" s="187"/>
      <c r="B4006" s="187"/>
      <c r="C4006" s="187"/>
      <c r="D4006" s="187"/>
      <c r="E4006" s="187"/>
      <c r="F4006" s="187"/>
      <c r="G4006" s="188"/>
      <c r="H4006" s="188"/>
      <c r="I4006" s="188"/>
      <c r="J4006" s="188"/>
      <c r="K4006" s="188"/>
      <c r="L4006" s="188"/>
      <c r="M4006" s="188"/>
      <c r="N4006" s="188"/>
      <c r="O4006" s="188"/>
      <c r="P4006" s="188"/>
      <c r="Q4006" s="188"/>
      <c r="R4006" s="189"/>
      <c r="S4006" s="189"/>
      <c r="T4006" s="189"/>
      <c r="U4006" s="189"/>
      <c r="V4006" s="189"/>
      <c r="W4006" s="189"/>
      <c r="X4006" s="189"/>
      <c r="Y4006" s="189"/>
      <c r="Z4006" s="189"/>
      <c r="AA4006" s="189"/>
      <c r="AB4006" s="189"/>
      <c r="AC4006" s="189"/>
      <c r="AD4006" s="189"/>
      <c r="AE4006" s="189"/>
      <c r="AF4006" s="189"/>
      <c r="AG4006" s="189"/>
      <c r="ALL4006" s="41"/>
      <c r="ALM4006" s="41"/>
      <c r="ALN4006" s="41"/>
      <c r="ALO4006" s="41"/>
      <c r="ALP4006" s="41"/>
    </row>
    <row r="4007" spans="1:1004" ht="21" customHeight="1" x14ac:dyDescent="0.2">
      <c r="A4007" s="557" t="s">
        <v>2737</v>
      </c>
      <c r="B4007" s="558"/>
      <c r="C4007" s="558"/>
      <c r="D4007" s="558"/>
      <c r="E4007" s="558"/>
      <c r="F4007" s="558"/>
      <c r="G4007" s="558"/>
      <c r="H4007" s="558"/>
      <c r="I4007" s="559"/>
      <c r="J4007" s="560" t="s">
        <v>225</v>
      </c>
      <c r="K4007" s="561"/>
      <c r="L4007" s="561"/>
      <c r="M4007" s="562"/>
      <c r="N4007" s="563" t="s">
        <v>2930</v>
      </c>
      <c r="O4007" s="564"/>
      <c r="P4007" s="564"/>
      <c r="Q4007" s="564"/>
      <c r="R4007" s="564"/>
      <c r="S4007" s="564"/>
      <c r="T4007" s="564"/>
      <c r="U4007" s="564"/>
      <c r="V4007" s="564"/>
      <c r="W4007" s="564"/>
      <c r="X4007" s="564"/>
      <c r="Y4007" s="564"/>
      <c r="Z4007" s="564"/>
      <c r="AA4007" s="564"/>
      <c r="AB4007" s="564"/>
      <c r="AC4007" s="564"/>
      <c r="AD4007" s="564"/>
      <c r="AE4007" s="564"/>
      <c r="AF4007" s="564"/>
      <c r="AG4007" s="565"/>
      <c r="ALL4007" s="41"/>
      <c r="ALM4007" s="41"/>
      <c r="ALN4007" s="41"/>
      <c r="ALO4007" s="41"/>
      <c r="ALP4007" s="41"/>
    </row>
    <row r="4008" spans="1:1004" ht="18" customHeight="1" x14ac:dyDescent="0.2">
      <c r="A4008" s="439" t="s">
        <v>2738</v>
      </c>
      <c r="B4008" s="719"/>
      <c r="C4008" s="719"/>
      <c r="D4008" s="719"/>
      <c r="E4008" s="719"/>
      <c r="F4008" s="719"/>
      <c r="G4008" s="719"/>
      <c r="H4008" s="719"/>
      <c r="I4008" s="441"/>
      <c r="J4008" s="321" t="s">
        <v>2931</v>
      </c>
      <c r="K4008" s="356"/>
      <c r="L4008" s="356"/>
      <c r="M4008" s="356"/>
      <c r="N4008" s="356"/>
      <c r="O4008" s="356"/>
      <c r="P4008" s="356"/>
      <c r="Q4008" s="356"/>
      <c r="R4008" s="356"/>
      <c r="S4008" s="356"/>
      <c r="T4008" s="356"/>
      <c r="U4008" s="356"/>
      <c r="V4008" s="356"/>
      <c r="W4008" s="356"/>
      <c r="X4008" s="356"/>
      <c r="Y4008" s="356"/>
      <c r="Z4008" s="356"/>
      <c r="AA4008" s="356"/>
      <c r="AB4008" s="356"/>
      <c r="AC4008" s="356"/>
      <c r="AD4008" s="356"/>
      <c r="AE4008" s="356"/>
      <c r="AF4008" s="356"/>
      <c r="AG4008" s="359"/>
      <c r="ALL4008" s="41"/>
      <c r="ALM4008" s="41"/>
      <c r="ALN4008" s="41"/>
      <c r="ALO4008" s="41"/>
      <c r="ALP4008" s="41"/>
    </row>
    <row r="4009" spans="1:1004" ht="21.75" customHeight="1" x14ac:dyDescent="0.2">
      <c r="A4009" s="439" t="s">
        <v>2740</v>
      </c>
      <c r="B4009" s="719"/>
      <c r="C4009" s="719"/>
      <c r="D4009" s="719"/>
      <c r="E4009" s="719"/>
      <c r="F4009" s="719"/>
      <c r="G4009" s="719"/>
      <c r="H4009" s="719"/>
      <c r="I4009" s="441"/>
      <c r="J4009" s="321" t="s">
        <v>2932</v>
      </c>
      <c r="K4009" s="356"/>
      <c r="L4009" s="356"/>
      <c r="M4009" s="356"/>
      <c r="N4009" s="356"/>
      <c r="O4009" s="356"/>
      <c r="P4009" s="356"/>
      <c r="Q4009" s="356"/>
      <c r="R4009" s="356"/>
      <c r="S4009" s="356"/>
      <c r="T4009" s="323" t="s">
        <v>2742</v>
      </c>
      <c r="U4009" s="323"/>
      <c r="V4009" s="323"/>
      <c r="W4009" s="323"/>
      <c r="X4009" s="357" t="s">
        <v>2933</v>
      </c>
      <c r="Y4009" s="357"/>
      <c r="Z4009" s="357"/>
      <c r="AA4009" s="357"/>
      <c r="AB4009" s="357"/>
      <c r="AC4009" s="357"/>
      <c r="AD4009" s="357"/>
      <c r="AE4009" s="357"/>
      <c r="AF4009" s="357"/>
      <c r="AG4009" s="358"/>
      <c r="ALL4009" s="41"/>
      <c r="ALM4009" s="41"/>
      <c r="ALN4009" s="41"/>
      <c r="ALO4009" s="41"/>
      <c r="ALP4009" s="41"/>
    </row>
    <row r="4010" spans="1:1004" ht="93" customHeight="1" x14ac:dyDescent="0.2">
      <c r="A4010" s="439" t="s">
        <v>2744</v>
      </c>
      <c r="B4010" s="719"/>
      <c r="C4010" s="719"/>
      <c r="D4010" s="719"/>
      <c r="E4010" s="719"/>
      <c r="F4010" s="719"/>
      <c r="G4010" s="719"/>
      <c r="H4010" s="719"/>
      <c r="I4010" s="441"/>
      <c r="J4010" s="363" t="s">
        <v>3485</v>
      </c>
      <c r="K4010" s="364"/>
      <c r="L4010" s="364"/>
      <c r="M4010" s="364"/>
      <c r="N4010" s="364"/>
      <c r="O4010" s="364"/>
      <c r="P4010" s="364"/>
      <c r="Q4010" s="364"/>
      <c r="R4010" s="364"/>
      <c r="S4010" s="364"/>
      <c r="T4010" s="364"/>
      <c r="U4010" s="364"/>
      <c r="V4010" s="364"/>
      <c r="W4010" s="364"/>
      <c r="X4010" s="364"/>
      <c r="Y4010" s="364"/>
      <c r="Z4010" s="364"/>
      <c r="AA4010" s="364"/>
      <c r="AB4010" s="364"/>
      <c r="AC4010" s="364"/>
      <c r="AD4010" s="364"/>
      <c r="AE4010" s="364"/>
      <c r="AF4010" s="364"/>
      <c r="AG4010" s="365"/>
      <c r="ALL4010" s="41"/>
      <c r="ALM4010" s="41"/>
      <c r="ALN4010" s="41"/>
      <c r="ALO4010" s="41"/>
      <c r="ALP4010" s="41"/>
    </row>
    <row r="4011" spans="1:1004" x14ac:dyDescent="0.2">
      <c r="A4011" s="720" t="s">
        <v>2746</v>
      </c>
      <c r="B4011" s="721"/>
      <c r="C4011" s="721"/>
      <c r="D4011" s="721"/>
      <c r="E4011" s="721"/>
      <c r="F4011" s="721"/>
      <c r="G4011" s="721"/>
      <c r="H4011" s="721"/>
      <c r="I4011" s="722"/>
      <c r="J4011" s="340"/>
      <c r="K4011" s="341"/>
      <c r="L4011" s="341"/>
      <c r="M4011" s="341"/>
      <c r="N4011" s="341"/>
      <c r="O4011" s="341"/>
      <c r="P4011" s="341"/>
      <c r="Q4011" s="341"/>
      <c r="R4011" s="341"/>
      <c r="S4011" s="341"/>
      <c r="T4011" s="341"/>
      <c r="U4011" s="341"/>
      <c r="V4011" s="341"/>
      <c r="W4011" s="341"/>
      <c r="X4011" s="341"/>
      <c r="Y4011" s="341"/>
      <c r="Z4011" s="341"/>
      <c r="AA4011" s="341"/>
      <c r="AB4011" s="341"/>
      <c r="AC4011" s="341"/>
      <c r="AD4011" s="341"/>
      <c r="AE4011" s="341"/>
      <c r="AF4011" s="341"/>
      <c r="AG4011" s="342"/>
      <c r="ALL4011" s="41"/>
      <c r="ALM4011" s="41"/>
      <c r="ALN4011" s="41"/>
      <c r="ALO4011" s="41"/>
      <c r="ALP4011" s="41"/>
    </row>
    <row r="4012" spans="1:1004" ht="15" x14ac:dyDescent="0.2">
      <c r="A4012" s="197"/>
      <c r="B4012" s="192"/>
      <c r="C4012" s="192"/>
      <c r="D4012" s="192"/>
      <c r="E4012" s="192"/>
      <c r="F4012" s="192"/>
      <c r="G4012" s="193"/>
      <c r="H4012" s="193"/>
      <c r="I4012" s="193"/>
      <c r="J4012" s="198"/>
      <c r="K4012" s="198"/>
      <c r="L4012" s="198"/>
      <c r="M4012" s="198"/>
      <c r="N4012" s="198"/>
      <c r="O4012" s="198"/>
      <c r="P4012" s="198"/>
      <c r="Q4012" s="198"/>
      <c r="R4012" s="189"/>
      <c r="S4012" s="189"/>
      <c r="T4012" s="189"/>
      <c r="U4012" s="189"/>
      <c r="V4012" s="189"/>
      <c r="W4012" s="189"/>
      <c r="X4012" s="189"/>
      <c r="Y4012" s="189"/>
      <c r="Z4012" s="189"/>
      <c r="AA4012" s="189"/>
      <c r="AB4012" s="189"/>
      <c r="AC4012" s="189"/>
      <c r="AD4012" s="189"/>
      <c r="AE4012" s="189"/>
      <c r="AF4012" s="189"/>
      <c r="AG4012" s="199"/>
      <c r="ALL4012" s="41"/>
      <c r="ALM4012" s="41"/>
      <c r="ALN4012" s="41"/>
      <c r="ALO4012" s="41"/>
      <c r="ALP4012" s="41"/>
    </row>
    <row r="4013" spans="1:1004" x14ac:dyDescent="0.2">
      <c r="A4013" s="275" t="s">
        <v>2833</v>
      </c>
      <c r="B4013" s="276"/>
      <c r="C4013" s="277"/>
      <c r="D4013" s="343" t="s">
        <v>2934</v>
      </c>
      <c r="E4013" s="344"/>
      <c r="F4013" s="344"/>
      <c r="G4013" s="344"/>
      <c r="H4013" s="344"/>
      <c r="I4013" s="344"/>
      <c r="J4013" s="344"/>
      <c r="K4013" s="344"/>
      <c r="L4013" s="344"/>
      <c r="M4013" s="344"/>
      <c r="N4013" s="344"/>
      <c r="O4013" s="344"/>
      <c r="P4013" s="344"/>
      <c r="Q4013" s="344"/>
      <c r="R4013" s="344"/>
      <c r="S4013" s="344"/>
      <c r="T4013" s="344"/>
      <c r="U4013" s="344"/>
      <c r="V4013" s="344"/>
      <c r="W4013" s="344"/>
      <c r="X4013" s="344"/>
      <c r="Y4013" s="344"/>
      <c r="Z4013" s="344"/>
      <c r="AA4013" s="344"/>
      <c r="AB4013" s="344"/>
      <c r="AC4013" s="344"/>
      <c r="AD4013" s="344"/>
      <c r="AE4013" s="344"/>
      <c r="AF4013" s="344"/>
      <c r="AG4013" s="345"/>
      <c r="ALL4013" s="41"/>
      <c r="ALM4013" s="41"/>
      <c r="ALN4013" s="41"/>
      <c r="ALO4013" s="41"/>
      <c r="ALP4013" s="41"/>
    </row>
    <row r="4014" spans="1:1004" ht="26.25" customHeight="1" x14ac:dyDescent="0.2">
      <c r="A4014" s="275" t="s">
        <v>2835</v>
      </c>
      <c r="B4014" s="276"/>
      <c r="C4014" s="276"/>
      <c r="D4014" s="276"/>
      <c r="E4014" s="276"/>
      <c r="F4014" s="276"/>
      <c r="G4014" s="276"/>
      <c r="H4014" s="276"/>
      <c r="I4014" s="276"/>
      <c r="J4014" s="276"/>
      <c r="K4014" s="276"/>
      <c r="L4014" s="276"/>
      <c r="M4014" s="276"/>
      <c r="N4014" s="276"/>
      <c r="O4014" s="276"/>
      <c r="P4014" s="276"/>
      <c r="Q4014" s="276"/>
      <c r="R4014" s="277"/>
      <c r="S4014" s="278" t="s">
        <v>2836</v>
      </c>
      <c r="T4014" s="279"/>
      <c r="U4014" s="280"/>
      <c r="V4014" s="278" t="s">
        <v>2837</v>
      </c>
      <c r="W4014" s="279"/>
      <c r="X4014" s="280"/>
      <c r="Y4014" s="278" t="s">
        <v>2838</v>
      </c>
      <c r="Z4014" s="279"/>
      <c r="AA4014" s="280"/>
      <c r="AB4014" s="278" t="s">
        <v>3444</v>
      </c>
      <c r="AC4014" s="279"/>
      <c r="AD4014" s="280"/>
      <c r="AE4014" s="278" t="s">
        <v>3445</v>
      </c>
      <c r="AF4014" s="279"/>
      <c r="AG4014" s="280"/>
      <c r="ALL4014" s="41"/>
      <c r="ALM4014" s="41"/>
      <c r="ALN4014" s="41"/>
      <c r="ALO4014" s="41"/>
      <c r="ALP4014" s="41"/>
    </row>
    <row r="4015" spans="1:1004" ht="20.25" customHeight="1" x14ac:dyDescent="0.2">
      <c r="A4015" s="281" t="s">
        <v>2935</v>
      </c>
      <c r="B4015" s="282"/>
      <c r="C4015" s="282"/>
      <c r="D4015" s="282"/>
      <c r="E4015" s="282"/>
      <c r="F4015" s="282"/>
      <c r="G4015" s="282"/>
      <c r="H4015" s="282"/>
      <c r="I4015" s="282"/>
      <c r="J4015" s="282"/>
      <c r="K4015" s="282"/>
      <c r="L4015" s="282"/>
      <c r="M4015" s="282"/>
      <c r="N4015" s="282"/>
      <c r="O4015" s="282"/>
      <c r="P4015" s="282"/>
      <c r="Q4015" s="282"/>
      <c r="R4015" s="283"/>
      <c r="S4015" s="284" t="s">
        <v>2936</v>
      </c>
      <c r="T4015" s="285"/>
      <c r="U4015" s="286"/>
      <c r="V4015" s="284" t="s">
        <v>3469</v>
      </c>
      <c r="W4015" s="285"/>
      <c r="X4015" s="286"/>
      <c r="Y4015" s="284" t="s">
        <v>3482</v>
      </c>
      <c r="Z4015" s="285"/>
      <c r="AA4015" s="286"/>
      <c r="AB4015" s="284" t="s">
        <v>2937</v>
      </c>
      <c r="AC4015" s="285"/>
      <c r="AD4015" s="286"/>
      <c r="AE4015" s="284" t="s">
        <v>2937</v>
      </c>
      <c r="AF4015" s="285"/>
      <c r="AG4015" s="286"/>
      <c r="ALL4015" s="41"/>
      <c r="ALM4015" s="41"/>
      <c r="ALN4015" s="41"/>
      <c r="ALO4015" s="41"/>
      <c r="ALP4015" s="41"/>
    </row>
    <row r="4016" spans="1:1004" x14ac:dyDescent="0.2">
      <c r="A4016" s="293" t="s">
        <v>2860</v>
      </c>
      <c r="B4016" s="294"/>
      <c r="C4016" s="294"/>
      <c r="D4016" s="294"/>
      <c r="E4016" s="294"/>
      <c r="F4016" s="294"/>
      <c r="G4016" s="294"/>
      <c r="H4016" s="294"/>
      <c r="I4016" s="294"/>
      <c r="J4016" s="294"/>
      <c r="K4016" s="294"/>
      <c r="L4016" s="294"/>
      <c r="M4016" s="294"/>
      <c r="N4016" s="294"/>
      <c r="O4016" s="294"/>
      <c r="P4016" s="294"/>
      <c r="Q4016" s="294"/>
      <c r="R4016" s="295"/>
      <c r="S4016" s="287"/>
      <c r="T4016" s="288"/>
      <c r="U4016" s="289"/>
      <c r="V4016" s="287"/>
      <c r="W4016" s="288"/>
      <c r="X4016" s="289"/>
      <c r="Y4016" s="287"/>
      <c r="Z4016" s="288"/>
      <c r="AA4016" s="289"/>
      <c r="AB4016" s="287"/>
      <c r="AC4016" s="288"/>
      <c r="AD4016" s="289"/>
      <c r="AE4016" s="287"/>
      <c r="AF4016" s="288"/>
      <c r="AG4016" s="289"/>
      <c r="ALL4016" s="41"/>
      <c r="ALM4016" s="41"/>
      <c r="ALN4016" s="41"/>
      <c r="ALO4016" s="41"/>
      <c r="ALP4016" s="41"/>
    </row>
    <row r="4017" spans="1:1004" x14ac:dyDescent="0.2">
      <c r="A4017" s="296" t="s">
        <v>2845</v>
      </c>
      <c r="B4017" s="297"/>
      <c r="C4017" s="297"/>
      <c r="D4017" s="297"/>
      <c r="E4017" s="297"/>
      <c r="F4017" s="297"/>
      <c r="G4017" s="297"/>
      <c r="H4017" s="297"/>
      <c r="I4017" s="297"/>
      <c r="J4017" s="297"/>
      <c r="K4017" s="297"/>
      <c r="L4017" s="297"/>
      <c r="M4017" s="297"/>
      <c r="N4017" s="297"/>
      <c r="O4017" s="297"/>
      <c r="P4017" s="297"/>
      <c r="Q4017" s="297"/>
      <c r="R4017" s="298"/>
      <c r="S4017" s="290"/>
      <c r="T4017" s="291"/>
      <c r="U4017" s="292"/>
      <c r="V4017" s="290"/>
      <c r="W4017" s="291"/>
      <c r="X4017" s="292"/>
      <c r="Y4017" s="290"/>
      <c r="Z4017" s="291"/>
      <c r="AA4017" s="292"/>
      <c r="AB4017" s="290"/>
      <c r="AC4017" s="291"/>
      <c r="AD4017" s="292"/>
      <c r="AE4017" s="290"/>
      <c r="AF4017" s="291"/>
      <c r="AG4017" s="292"/>
      <c r="ALL4017" s="41"/>
      <c r="ALM4017" s="41"/>
      <c r="ALN4017" s="41"/>
      <c r="ALO4017" s="41"/>
      <c r="ALP4017" s="41"/>
    </row>
    <row r="4018" spans="1:1004" ht="14.25" x14ac:dyDescent="0.2">
      <c r="A4018" s="187"/>
      <c r="B4018" s="187"/>
      <c r="C4018" s="187"/>
      <c r="D4018" s="187"/>
      <c r="E4018" s="187"/>
      <c r="F4018" s="187"/>
      <c r="G4018" s="188"/>
      <c r="H4018" s="188"/>
      <c r="I4018" s="188"/>
      <c r="J4018" s="188"/>
      <c r="K4018" s="188"/>
      <c r="L4018" s="188"/>
      <c r="M4018" s="188"/>
      <c r="N4018" s="188"/>
      <c r="O4018" s="188"/>
      <c r="P4018" s="188"/>
      <c r="Q4018" s="188"/>
      <c r="R4018" s="189"/>
      <c r="S4018" s="189"/>
      <c r="T4018" s="189"/>
      <c r="U4018" s="189"/>
      <c r="V4018" s="189"/>
      <c r="W4018" s="189"/>
      <c r="X4018" s="189"/>
      <c r="Y4018" s="189"/>
      <c r="Z4018" s="189"/>
      <c r="AA4018" s="189"/>
      <c r="AB4018" s="189"/>
      <c r="AC4018" s="189"/>
      <c r="AD4018" s="189"/>
      <c r="AE4018" s="189"/>
      <c r="AF4018" s="189"/>
      <c r="AG4018" s="189"/>
      <c r="ALL4018" s="41"/>
      <c r="ALM4018" s="41"/>
      <c r="ALN4018" s="41"/>
      <c r="ALO4018" s="41"/>
      <c r="ALP4018" s="41"/>
    </row>
    <row r="4019" spans="1:1004" ht="22.5" customHeight="1" x14ac:dyDescent="0.2">
      <c r="A4019" s="374" t="s">
        <v>2748</v>
      </c>
      <c r="B4019" s="374"/>
      <c r="C4019" s="374"/>
      <c r="D4019" s="374"/>
      <c r="E4019" s="374"/>
      <c r="F4019" s="374"/>
      <c r="G4019" s="374"/>
      <c r="H4019" s="374"/>
      <c r="I4019" s="374"/>
      <c r="J4019" s="375" t="s">
        <v>227</v>
      </c>
      <c r="K4019" s="376"/>
      <c r="L4019" s="376"/>
      <c r="M4019" s="376"/>
      <c r="N4019" s="377" t="s">
        <v>2939</v>
      </c>
      <c r="O4019" s="351"/>
      <c r="P4019" s="351"/>
      <c r="Q4019" s="351"/>
      <c r="R4019" s="351"/>
      <c r="S4019" s="351"/>
      <c r="T4019" s="351"/>
      <c r="U4019" s="351"/>
      <c r="V4019" s="351"/>
      <c r="W4019" s="351"/>
      <c r="X4019" s="351"/>
      <c r="Y4019" s="351"/>
      <c r="Z4019" s="351"/>
      <c r="AA4019" s="351"/>
      <c r="AB4019" s="351"/>
      <c r="AC4019" s="351"/>
      <c r="AD4019" s="351"/>
      <c r="AE4019" s="351"/>
      <c r="AF4019" s="351"/>
      <c r="AG4019" s="352"/>
      <c r="ALL4019" s="41"/>
      <c r="ALM4019" s="41"/>
      <c r="ALN4019" s="41"/>
      <c r="ALO4019" s="41"/>
      <c r="ALP4019" s="41"/>
    </row>
    <row r="4020" spans="1:1004" ht="22.5" customHeight="1" x14ac:dyDescent="0.2">
      <c r="A4020" s="380" t="s">
        <v>2749</v>
      </c>
      <c r="B4020" s="380"/>
      <c r="C4020" s="380"/>
      <c r="D4020" s="380"/>
      <c r="E4020" s="380"/>
      <c r="F4020" s="380"/>
      <c r="G4020" s="380"/>
      <c r="H4020" s="380"/>
      <c r="I4020" s="380"/>
      <c r="J4020" s="321" t="s">
        <v>2932</v>
      </c>
      <c r="K4020" s="356"/>
      <c r="L4020" s="356"/>
      <c r="M4020" s="356"/>
      <c r="N4020" s="356"/>
      <c r="O4020" s="356"/>
      <c r="P4020" s="356"/>
      <c r="Q4020" s="356"/>
      <c r="R4020" s="356"/>
      <c r="S4020" s="356"/>
      <c r="T4020" s="323" t="s">
        <v>2742</v>
      </c>
      <c r="U4020" s="323"/>
      <c r="V4020" s="323"/>
      <c r="W4020" s="323"/>
      <c r="X4020" s="357" t="s">
        <v>2933</v>
      </c>
      <c r="Y4020" s="357"/>
      <c r="Z4020" s="357"/>
      <c r="AA4020" s="357"/>
      <c r="AB4020" s="357"/>
      <c r="AC4020" s="357"/>
      <c r="AD4020" s="357"/>
      <c r="AE4020" s="357"/>
      <c r="AF4020" s="357"/>
      <c r="AG4020" s="358"/>
      <c r="ALL4020" s="41"/>
      <c r="ALM4020" s="41"/>
      <c r="ALN4020" s="41"/>
      <c r="ALO4020" s="41"/>
      <c r="ALP4020" s="41"/>
    </row>
    <row r="4021" spans="1:1004" ht="86.25" customHeight="1" x14ac:dyDescent="0.2">
      <c r="A4021" s="382" t="s">
        <v>2750</v>
      </c>
      <c r="B4021" s="382"/>
      <c r="C4021" s="382"/>
      <c r="D4021" s="382"/>
      <c r="E4021" s="382"/>
      <c r="F4021" s="382"/>
      <c r="G4021" s="382"/>
      <c r="H4021" s="382"/>
      <c r="I4021" s="382"/>
      <c r="J4021" s="363" t="s">
        <v>2940</v>
      </c>
      <c r="K4021" s="364"/>
      <c r="L4021" s="364"/>
      <c r="M4021" s="364"/>
      <c r="N4021" s="364"/>
      <c r="O4021" s="364"/>
      <c r="P4021" s="364"/>
      <c r="Q4021" s="364"/>
      <c r="R4021" s="364"/>
      <c r="S4021" s="364"/>
      <c r="T4021" s="364"/>
      <c r="U4021" s="364"/>
      <c r="V4021" s="364"/>
      <c r="W4021" s="364"/>
      <c r="X4021" s="364"/>
      <c r="Y4021" s="364"/>
      <c r="Z4021" s="364"/>
      <c r="AA4021" s="364"/>
      <c r="AB4021" s="364"/>
      <c r="AC4021" s="364"/>
      <c r="AD4021" s="364"/>
      <c r="AE4021" s="364"/>
      <c r="AF4021" s="364"/>
      <c r="AG4021" s="365"/>
      <c r="ALL4021" s="41"/>
      <c r="ALM4021" s="41"/>
      <c r="ALN4021" s="41"/>
      <c r="ALO4021" s="41"/>
      <c r="ALP4021" s="41"/>
    </row>
    <row r="4022" spans="1:1004" ht="33" customHeight="1" x14ac:dyDescent="0.2">
      <c r="A4022" s="366" t="s">
        <v>2752</v>
      </c>
      <c r="B4022" s="366"/>
      <c r="C4022" s="366"/>
      <c r="D4022" s="366"/>
      <c r="E4022" s="366"/>
      <c r="F4022" s="366"/>
      <c r="G4022" s="366"/>
      <c r="H4022" s="366"/>
      <c r="I4022" s="366"/>
      <c r="J4022" s="367" t="s">
        <v>2941</v>
      </c>
      <c r="K4022" s="368"/>
      <c r="L4022" s="368"/>
      <c r="M4022" s="368"/>
      <c r="N4022" s="368"/>
      <c r="O4022" s="368"/>
      <c r="P4022" s="368"/>
      <c r="Q4022" s="368"/>
      <c r="R4022" s="368"/>
      <c r="S4022" s="368"/>
      <c r="T4022" s="368"/>
      <c r="U4022" s="368"/>
      <c r="V4022" s="368"/>
      <c r="W4022" s="368"/>
      <c r="X4022" s="368"/>
      <c r="Y4022" s="368"/>
      <c r="Z4022" s="368"/>
      <c r="AA4022" s="368"/>
      <c r="AB4022" s="368"/>
      <c r="AC4022" s="368"/>
      <c r="AD4022" s="368"/>
      <c r="AE4022" s="368"/>
      <c r="AF4022" s="368"/>
      <c r="AG4022" s="369"/>
      <c r="ALL4022" s="41"/>
      <c r="ALM4022" s="41"/>
      <c r="ALN4022" s="41"/>
      <c r="ALO4022" s="41"/>
      <c r="ALP4022" s="41"/>
    </row>
    <row r="4023" spans="1:1004" ht="14.25" x14ac:dyDescent="0.2">
      <c r="A4023" s="208"/>
      <c r="B4023" s="187"/>
      <c r="C4023" s="187"/>
      <c r="D4023" s="187"/>
      <c r="E4023" s="187"/>
      <c r="F4023" s="187"/>
      <c r="G4023" s="188"/>
      <c r="H4023" s="188"/>
      <c r="I4023" s="188"/>
      <c r="J4023" s="188"/>
      <c r="K4023" s="188"/>
      <c r="L4023" s="188"/>
      <c r="M4023" s="188"/>
      <c r="N4023" s="188"/>
      <c r="O4023" s="188"/>
      <c r="P4023" s="188"/>
      <c r="Q4023" s="188"/>
      <c r="R4023" s="189"/>
      <c r="S4023" s="189"/>
      <c r="T4023" s="189"/>
      <c r="U4023" s="189"/>
      <c r="V4023" s="189"/>
      <c r="W4023" s="189"/>
      <c r="X4023" s="189"/>
      <c r="Y4023" s="189"/>
      <c r="Z4023" s="189"/>
      <c r="AA4023" s="189"/>
      <c r="AB4023" s="189"/>
      <c r="AC4023" s="189"/>
      <c r="AD4023" s="189"/>
      <c r="AE4023" s="189"/>
      <c r="AF4023" s="189"/>
      <c r="AG4023" s="199"/>
      <c r="ALL4023" s="41"/>
      <c r="ALM4023" s="41"/>
      <c r="ALN4023" s="41"/>
      <c r="ALO4023" s="41"/>
      <c r="ALP4023" s="41"/>
    </row>
    <row r="4024" spans="1:1004" ht="21" customHeight="1" x14ac:dyDescent="0.2">
      <c r="A4024" s="273" t="s">
        <v>2833</v>
      </c>
      <c r="B4024" s="273"/>
      <c r="C4024" s="273"/>
      <c r="D4024" s="370" t="s">
        <v>2401</v>
      </c>
      <c r="E4024" s="371"/>
      <c r="F4024" s="371"/>
      <c r="G4024" s="371"/>
      <c r="H4024" s="371"/>
      <c r="I4024" s="371"/>
      <c r="J4024" s="371"/>
      <c r="K4024" s="371"/>
      <c r="L4024" s="371"/>
      <c r="M4024" s="371"/>
      <c r="N4024" s="371"/>
      <c r="O4024" s="371"/>
      <c r="P4024" s="371"/>
      <c r="Q4024" s="371"/>
      <c r="R4024" s="371"/>
      <c r="S4024" s="371"/>
      <c r="T4024" s="371"/>
      <c r="U4024" s="371"/>
      <c r="V4024" s="371"/>
      <c r="W4024" s="371"/>
      <c r="X4024" s="371"/>
      <c r="Y4024" s="371"/>
      <c r="Z4024" s="371"/>
      <c r="AA4024" s="371"/>
      <c r="AB4024" s="371"/>
      <c r="AC4024" s="371"/>
      <c r="AD4024" s="371"/>
      <c r="AE4024" s="371"/>
      <c r="AF4024" s="371"/>
      <c r="AG4024" s="372"/>
      <c r="ALL4024" s="41"/>
      <c r="ALM4024" s="41"/>
      <c r="ALN4024" s="41"/>
      <c r="ALO4024" s="41"/>
      <c r="ALP4024" s="41"/>
    </row>
    <row r="4025" spans="1:1004" ht="25.5" customHeight="1" x14ac:dyDescent="0.2">
      <c r="A4025" s="273" t="s">
        <v>2835</v>
      </c>
      <c r="B4025" s="273"/>
      <c r="C4025" s="273"/>
      <c r="D4025" s="273"/>
      <c r="E4025" s="273"/>
      <c r="F4025" s="273"/>
      <c r="G4025" s="273"/>
      <c r="H4025" s="273"/>
      <c r="I4025" s="273"/>
      <c r="J4025" s="273"/>
      <c r="K4025" s="273"/>
      <c r="L4025" s="273"/>
      <c r="M4025" s="273"/>
      <c r="N4025" s="273"/>
      <c r="O4025" s="273"/>
      <c r="P4025" s="273"/>
      <c r="Q4025" s="273"/>
      <c r="R4025" s="273"/>
      <c r="S4025" s="373" t="s">
        <v>2836</v>
      </c>
      <c r="T4025" s="373"/>
      <c r="U4025" s="373"/>
      <c r="V4025" s="373" t="s">
        <v>2837</v>
      </c>
      <c r="W4025" s="373"/>
      <c r="X4025" s="373"/>
      <c r="Y4025" s="373" t="s">
        <v>2838</v>
      </c>
      <c r="Z4025" s="373"/>
      <c r="AA4025" s="373"/>
      <c r="AB4025" s="278" t="s">
        <v>3444</v>
      </c>
      <c r="AC4025" s="279"/>
      <c r="AD4025" s="280"/>
      <c r="AE4025" s="278" t="s">
        <v>3445</v>
      </c>
      <c r="AF4025" s="279"/>
      <c r="AG4025" s="280"/>
      <c r="ALL4025" s="41"/>
      <c r="ALM4025" s="41"/>
      <c r="ALN4025" s="41"/>
      <c r="ALO4025" s="41"/>
      <c r="ALP4025" s="41"/>
    </row>
    <row r="4026" spans="1:1004" ht="27" customHeight="1" x14ac:dyDescent="0.2">
      <c r="A4026" s="281" t="s">
        <v>2942</v>
      </c>
      <c r="B4026" s="282"/>
      <c r="C4026" s="282"/>
      <c r="D4026" s="282"/>
      <c r="E4026" s="282"/>
      <c r="F4026" s="282"/>
      <c r="G4026" s="282"/>
      <c r="H4026" s="282"/>
      <c r="I4026" s="282"/>
      <c r="J4026" s="282"/>
      <c r="K4026" s="282"/>
      <c r="L4026" s="282"/>
      <c r="M4026" s="282"/>
      <c r="N4026" s="282"/>
      <c r="O4026" s="282"/>
      <c r="P4026" s="282"/>
      <c r="Q4026" s="282"/>
      <c r="R4026" s="283"/>
      <c r="S4026" s="284" t="s">
        <v>2936</v>
      </c>
      <c r="T4026" s="285"/>
      <c r="U4026" s="286"/>
      <c r="V4026" s="284" t="s">
        <v>3469</v>
      </c>
      <c r="W4026" s="285"/>
      <c r="X4026" s="286"/>
      <c r="Y4026" s="284" t="s">
        <v>2943</v>
      </c>
      <c r="Z4026" s="285"/>
      <c r="AA4026" s="286"/>
      <c r="AB4026" s="284" t="s">
        <v>2880</v>
      </c>
      <c r="AC4026" s="285"/>
      <c r="AD4026" s="286"/>
      <c r="AE4026" s="284" t="s">
        <v>2910</v>
      </c>
      <c r="AF4026" s="285"/>
      <c r="AG4026" s="286"/>
      <c r="ALL4026" s="41"/>
      <c r="ALM4026" s="41"/>
      <c r="ALN4026" s="41"/>
      <c r="ALO4026" s="41"/>
      <c r="ALP4026" s="41"/>
    </row>
    <row r="4027" spans="1:1004" x14ac:dyDescent="0.2">
      <c r="A4027" s="293" t="s">
        <v>2944</v>
      </c>
      <c r="B4027" s="294"/>
      <c r="C4027" s="294"/>
      <c r="D4027" s="294"/>
      <c r="E4027" s="294"/>
      <c r="F4027" s="294"/>
      <c r="G4027" s="294"/>
      <c r="H4027" s="294"/>
      <c r="I4027" s="294"/>
      <c r="J4027" s="294"/>
      <c r="K4027" s="294"/>
      <c r="L4027" s="294"/>
      <c r="M4027" s="294"/>
      <c r="N4027" s="294"/>
      <c r="O4027" s="294"/>
      <c r="P4027" s="294"/>
      <c r="Q4027" s="294"/>
      <c r="R4027" s="295"/>
      <c r="S4027" s="287"/>
      <c r="T4027" s="288"/>
      <c r="U4027" s="289"/>
      <c r="V4027" s="287"/>
      <c r="W4027" s="288"/>
      <c r="X4027" s="289"/>
      <c r="Y4027" s="287"/>
      <c r="Z4027" s="288"/>
      <c r="AA4027" s="289"/>
      <c r="AB4027" s="287"/>
      <c r="AC4027" s="288"/>
      <c r="AD4027" s="289"/>
      <c r="AE4027" s="287"/>
      <c r="AF4027" s="288"/>
      <c r="AG4027" s="289"/>
      <c r="ALL4027" s="41"/>
      <c r="ALM4027" s="41"/>
      <c r="ALN4027" s="41"/>
      <c r="ALO4027" s="41"/>
      <c r="ALP4027" s="41"/>
    </row>
    <row r="4028" spans="1:1004" x14ac:dyDescent="0.2">
      <c r="A4028" s="293" t="s">
        <v>2860</v>
      </c>
      <c r="B4028" s="294"/>
      <c r="C4028" s="294"/>
      <c r="D4028" s="294"/>
      <c r="E4028" s="294"/>
      <c r="F4028" s="294"/>
      <c r="G4028" s="294"/>
      <c r="H4028" s="294"/>
      <c r="I4028" s="294"/>
      <c r="J4028" s="294"/>
      <c r="K4028" s="294"/>
      <c r="L4028" s="294"/>
      <c r="M4028" s="294"/>
      <c r="N4028" s="294"/>
      <c r="O4028" s="294"/>
      <c r="P4028" s="294"/>
      <c r="Q4028" s="294"/>
      <c r="R4028" s="295"/>
      <c r="S4028" s="287"/>
      <c r="T4028" s="288"/>
      <c r="U4028" s="289"/>
      <c r="V4028" s="287"/>
      <c r="W4028" s="288"/>
      <c r="X4028" s="289"/>
      <c r="Y4028" s="287"/>
      <c r="Z4028" s="288"/>
      <c r="AA4028" s="289"/>
      <c r="AB4028" s="287"/>
      <c r="AC4028" s="288"/>
      <c r="AD4028" s="289"/>
      <c r="AE4028" s="287"/>
      <c r="AF4028" s="288"/>
      <c r="AG4028" s="289"/>
      <c r="ALL4028" s="41"/>
      <c r="ALM4028" s="41"/>
      <c r="ALN4028" s="41"/>
      <c r="ALO4028" s="41"/>
      <c r="ALP4028" s="41"/>
    </row>
    <row r="4029" spans="1:1004" x14ac:dyDescent="0.2">
      <c r="A4029" s="296" t="s">
        <v>2845</v>
      </c>
      <c r="B4029" s="297"/>
      <c r="C4029" s="297"/>
      <c r="D4029" s="297"/>
      <c r="E4029" s="297"/>
      <c r="F4029" s="297"/>
      <c r="G4029" s="297"/>
      <c r="H4029" s="297"/>
      <c r="I4029" s="297"/>
      <c r="J4029" s="297"/>
      <c r="K4029" s="297"/>
      <c r="L4029" s="297"/>
      <c r="M4029" s="297"/>
      <c r="N4029" s="297"/>
      <c r="O4029" s="297"/>
      <c r="P4029" s="297"/>
      <c r="Q4029" s="297"/>
      <c r="R4029" s="298"/>
      <c r="S4029" s="290"/>
      <c r="T4029" s="291"/>
      <c r="U4029" s="292"/>
      <c r="V4029" s="290"/>
      <c r="W4029" s="291"/>
      <c r="X4029" s="292"/>
      <c r="Y4029" s="290"/>
      <c r="Z4029" s="291"/>
      <c r="AA4029" s="292"/>
      <c r="AB4029" s="290"/>
      <c r="AC4029" s="291"/>
      <c r="AD4029" s="292"/>
      <c r="AE4029" s="290"/>
      <c r="AF4029" s="291"/>
      <c r="AG4029" s="292"/>
      <c r="ALL4029" s="41"/>
      <c r="ALM4029" s="41"/>
      <c r="ALN4029" s="41"/>
      <c r="ALO4029" s="41"/>
      <c r="ALP4029" s="41"/>
    </row>
    <row r="4030" spans="1:1004" x14ac:dyDescent="0.2">
      <c r="A4030" s="215"/>
      <c r="B4030" s="212"/>
      <c r="C4030" s="212"/>
      <c r="D4030" s="212"/>
      <c r="E4030" s="212"/>
      <c r="F4030" s="212"/>
      <c r="G4030" s="212"/>
      <c r="H4030" s="212"/>
      <c r="I4030" s="212"/>
      <c r="J4030" s="212"/>
      <c r="K4030" s="212"/>
      <c r="L4030" s="212"/>
      <c r="M4030" s="212"/>
      <c r="N4030" s="212"/>
      <c r="O4030" s="212"/>
      <c r="P4030" s="212"/>
      <c r="Q4030" s="212"/>
      <c r="R4030" s="212"/>
      <c r="S4030" s="200"/>
      <c r="T4030" s="200"/>
      <c r="U4030" s="200"/>
      <c r="V4030" s="200"/>
      <c r="W4030" s="200"/>
      <c r="X4030" s="200"/>
      <c r="Y4030" s="200"/>
      <c r="Z4030" s="200"/>
      <c r="AA4030" s="200"/>
      <c r="AB4030" s="200"/>
      <c r="AC4030" s="200"/>
      <c r="AD4030" s="200"/>
      <c r="AE4030" s="200"/>
      <c r="AF4030" s="200"/>
      <c r="AG4030" s="201"/>
      <c r="ALL4030" s="41"/>
      <c r="ALM4030" s="41"/>
      <c r="ALN4030" s="41"/>
      <c r="ALO4030" s="41"/>
      <c r="ALP4030" s="41"/>
    </row>
    <row r="4031" spans="1:1004" ht="20.25" customHeight="1" x14ac:dyDescent="0.2">
      <c r="A4031" s="374" t="s">
        <v>2748</v>
      </c>
      <c r="B4031" s="374"/>
      <c r="C4031" s="374"/>
      <c r="D4031" s="374"/>
      <c r="E4031" s="374"/>
      <c r="F4031" s="374"/>
      <c r="G4031" s="374"/>
      <c r="H4031" s="374"/>
      <c r="I4031" s="374"/>
      <c r="J4031" s="375" t="s">
        <v>229</v>
      </c>
      <c r="K4031" s="376"/>
      <c r="L4031" s="376"/>
      <c r="M4031" s="376"/>
      <c r="N4031" s="377" t="s">
        <v>230</v>
      </c>
      <c r="O4031" s="351"/>
      <c r="P4031" s="351"/>
      <c r="Q4031" s="351"/>
      <c r="R4031" s="351"/>
      <c r="S4031" s="351"/>
      <c r="T4031" s="351"/>
      <c r="U4031" s="351"/>
      <c r="V4031" s="351"/>
      <c r="W4031" s="351"/>
      <c r="X4031" s="351"/>
      <c r="Y4031" s="351"/>
      <c r="Z4031" s="351"/>
      <c r="AA4031" s="351"/>
      <c r="AB4031" s="351"/>
      <c r="AC4031" s="351"/>
      <c r="AD4031" s="351"/>
      <c r="AE4031" s="351"/>
      <c r="AF4031" s="351"/>
      <c r="AG4031" s="352"/>
      <c r="ALL4031" s="41"/>
      <c r="ALM4031" s="41"/>
      <c r="ALN4031" s="41"/>
      <c r="ALO4031" s="41"/>
      <c r="ALP4031" s="41"/>
    </row>
    <row r="4032" spans="1:1004" ht="27" customHeight="1" x14ac:dyDescent="0.2">
      <c r="A4032" s="380" t="s">
        <v>2749</v>
      </c>
      <c r="B4032" s="380"/>
      <c r="C4032" s="380"/>
      <c r="D4032" s="380"/>
      <c r="E4032" s="380"/>
      <c r="F4032" s="380"/>
      <c r="G4032" s="380"/>
      <c r="H4032" s="380"/>
      <c r="I4032" s="380"/>
      <c r="J4032" s="321" t="s">
        <v>2932</v>
      </c>
      <c r="K4032" s="356"/>
      <c r="L4032" s="356"/>
      <c r="M4032" s="356"/>
      <c r="N4032" s="356"/>
      <c r="O4032" s="356"/>
      <c r="P4032" s="356"/>
      <c r="Q4032" s="356"/>
      <c r="R4032" s="356"/>
      <c r="S4032" s="356"/>
      <c r="T4032" s="323" t="s">
        <v>2742</v>
      </c>
      <c r="U4032" s="323"/>
      <c r="V4032" s="323"/>
      <c r="W4032" s="323"/>
      <c r="X4032" s="357" t="s">
        <v>2933</v>
      </c>
      <c r="Y4032" s="357"/>
      <c r="Z4032" s="357"/>
      <c r="AA4032" s="357"/>
      <c r="AB4032" s="357"/>
      <c r="AC4032" s="357"/>
      <c r="AD4032" s="357"/>
      <c r="AE4032" s="357"/>
      <c r="AF4032" s="357"/>
      <c r="AG4032" s="358"/>
      <c r="ALL4032" s="41"/>
      <c r="ALM4032" s="41"/>
      <c r="ALN4032" s="41"/>
      <c r="ALO4032" s="41"/>
      <c r="ALP4032" s="41"/>
    </row>
    <row r="4033" spans="1:1004" ht="48.75" customHeight="1" x14ac:dyDescent="0.2">
      <c r="A4033" s="382" t="s">
        <v>2750</v>
      </c>
      <c r="B4033" s="382"/>
      <c r="C4033" s="382"/>
      <c r="D4033" s="382"/>
      <c r="E4033" s="382"/>
      <c r="F4033" s="382"/>
      <c r="G4033" s="382"/>
      <c r="H4033" s="382"/>
      <c r="I4033" s="382"/>
      <c r="J4033" s="363" t="s">
        <v>2945</v>
      </c>
      <c r="K4033" s="364"/>
      <c r="L4033" s="364"/>
      <c r="M4033" s="364"/>
      <c r="N4033" s="364"/>
      <c r="O4033" s="364"/>
      <c r="P4033" s="364"/>
      <c r="Q4033" s="364"/>
      <c r="R4033" s="364"/>
      <c r="S4033" s="364"/>
      <c r="T4033" s="364"/>
      <c r="U4033" s="364"/>
      <c r="V4033" s="364"/>
      <c r="W4033" s="364"/>
      <c r="X4033" s="364"/>
      <c r="Y4033" s="364"/>
      <c r="Z4033" s="364"/>
      <c r="AA4033" s="364"/>
      <c r="AB4033" s="364"/>
      <c r="AC4033" s="364"/>
      <c r="AD4033" s="364"/>
      <c r="AE4033" s="364"/>
      <c r="AF4033" s="364"/>
      <c r="AG4033" s="365"/>
      <c r="ALL4033" s="41"/>
      <c r="ALM4033" s="41"/>
      <c r="ALN4033" s="41"/>
      <c r="ALO4033" s="41"/>
      <c r="ALP4033" s="41"/>
    </row>
    <row r="4034" spans="1:1004" ht="27.75" customHeight="1" x14ac:dyDescent="0.2">
      <c r="A4034" s="366" t="s">
        <v>2752</v>
      </c>
      <c r="B4034" s="366"/>
      <c r="C4034" s="366"/>
      <c r="D4034" s="366"/>
      <c r="E4034" s="366"/>
      <c r="F4034" s="366"/>
      <c r="G4034" s="366"/>
      <c r="H4034" s="366"/>
      <c r="I4034" s="366"/>
      <c r="J4034" s="367" t="s">
        <v>2946</v>
      </c>
      <c r="K4034" s="368"/>
      <c r="L4034" s="368"/>
      <c r="M4034" s="368"/>
      <c r="N4034" s="368"/>
      <c r="O4034" s="368"/>
      <c r="P4034" s="368"/>
      <c r="Q4034" s="368"/>
      <c r="R4034" s="368"/>
      <c r="S4034" s="368"/>
      <c r="T4034" s="368"/>
      <c r="U4034" s="368"/>
      <c r="V4034" s="368"/>
      <c r="W4034" s="368"/>
      <c r="X4034" s="368"/>
      <c r="Y4034" s="368"/>
      <c r="Z4034" s="368"/>
      <c r="AA4034" s="368"/>
      <c r="AB4034" s="368"/>
      <c r="AC4034" s="368"/>
      <c r="AD4034" s="368"/>
      <c r="AE4034" s="368"/>
      <c r="AF4034" s="368"/>
      <c r="AG4034" s="369"/>
      <c r="ALL4034" s="41"/>
      <c r="ALM4034" s="41"/>
      <c r="ALN4034" s="41"/>
      <c r="ALO4034" s="41"/>
      <c r="ALP4034" s="41"/>
    </row>
    <row r="4035" spans="1:1004" ht="14.25" x14ac:dyDescent="0.2">
      <c r="A4035" s="208"/>
      <c r="B4035" s="187"/>
      <c r="C4035" s="187"/>
      <c r="D4035" s="187"/>
      <c r="E4035" s="187"/>
      <c r="F4035" s="187"/>
      <c r="G4035" s="188"/>
      <c r="H4035" s="188"/>
      <c r="I4035" s="188"/>
      <c r="J4035" s="188"/>
      <c r="K4035" s="188"/>
      <c r="L4035" s="188"/>
      <c r="M4035" s="188"/>
      <c r="N4035" s="188"/>
      <c r="O4035" s="188"/>
      <c r="P4035" s="188"/>
      <c r="Q4035" s="188"/>
      <c r="R4035" s="189"/>
      <c r="S4035" s="189"/>
      <c r="T4035" s="189"/>
      <c r="U4035" s="189"/>
      <c r="V4035" s="189"/>
      <c r="W4035" s="189"/>
      <c r="X4035" s="189"/>
      <c r="Y4035" s="189"/>
      <c r="Z4035" s="189"/>
      <c r="AA4035" s="189"/>
      <c r="AB4035" s="189"/>
      <c r="AC4035" s="189"/>
      <c r="AD4035" s="189"/>
      <c r="AE4035" s="189"/>
      <c r="AF4035" s="189"/>
      <c r="AG4035" s="199"/>
      <c r="ALL4035" s="41"/>
      <c r="ALM4035" s="41"/>
      <c r="ALN4035" s="41"/>
      <c r="ALO4035" s="41"/>
      <c r="ALP4035" s="41"/>
    </row>
    <row r="4036" spans="1:1004" x14ac:dyDescent="0.2">
      <c r="A4036" s="273" t="s">
        <v>2833</v>
      </c>
      <c r="B4036" s="273"/>
      <c r="C4036" s="273"/>
      <c r="D4036" s="370" t="s">
        <v>2403</v>
      </c>
      <c r="E4036" s="371"/>
      <c r="F4036" s="371"/>
      <c r="G4036" s="371"/>
      <c r="H4036" s="371"/>
      <c r="I4036" s="371"/>
      <c r="J4036" s="371"/>
      <c r="K4036" s="371"/>
      <c r="L4036" s="371"/>
      <c r="M4036" s="371"/>
      <c r="N4036" s="371"/>
      <c r="O4036" s="371"/>
      <c r="P4036" s="371"/>
      <c r="Q4036" s="371"/>
      <c r="R4036" s="371"/>
      <c r="S4036" s="371"/>
      <c r="T4036" s="371"/>
      <c r="U4036" s="371"/>
      <c r="V4036" s="371"/>
      <c r="W4036" s="371"/>
      <c r="X4036" s="371"/>
      <c r="Y4036" s="371"/>
      <c r="Z4036" s="371"/>
      <c r="AA4036" s="371"/>
      <c r="AB4036" s="371"/>
      <c r="AC4036" s="371"/>
      <c r="AD4036" s="371"/>
      <c r="AE4036" s="371"/>
      <c r="AF4036" s="371"/>
      <c r="AG4036" s="372"/>
      <c r="ALL4036" s="41"/>
      <c r="ALM4036" s="41"/>
      <c r="ALN4036" s="41"/>
      <c r="ALO4036" s="41"/>
      <c r="ALP4036" s="41"/>
    </row>
    <row r="4037" spans="1:1004" ht="26.25" customHeight="1" x14ac:dyDescent="0.2">
      <c r="A4037" s="273" t="s">
        <v>2835</v>
      </c>
      <c r="B4037" s="273"/>
      <c r="C4037" s="273"/>
      <c r="D4037" s="273"/>
      <c r="E4037" s="273"/>
      <c r="F4037" s="273"/>
      <c r="G4037" s="273"/>
      <c r="H4037" s="273"/>
      <c r="I4037" s="273"/>
      <c r="J4037" s="273"/>
      <c r="K4037" s="273"/>
      <c r="L4037" s="273"/>
      <c r="M4037" s="273"/>
      <c r="N4037" s="273"/>
      <c r="O4037" s="273"/>
      <c r="P4037" s="273"/>
      <c r="Q4037" s="273"/>
      <c r="R4037" s="273"/>
      <c r="S4037" s="373" t="s">
        <v>2836</v>
      </c>
      <c r="T4037" s="373"/>
      <c r="U4037" s="373"/>
      <c r="V4037" s="373" t="s">
        <v>2837</v>
      </c>
      <c r="W4037" s="373"/>
      <c r="X4037" s="373"/>
      <c r="Y4037" s="373" t="s">
        <v>2838</v>
      </c>
      <c r="Z4037" s="373"/>
      <c r="AA4037" s="373"/>
      <c r="AB4037" s="278" t="s">
        <v>3444</v>
      </c>
      <c r="AC4037" s="279"/>
      <c r="AD4037" s="280"/>
      <c r="AE4037" s="278" t="s">
        <v>3445</v>
      </c>
      <c r="AF4037" s="279"/>
      <c r="AG4037" s="280"/>
      <c r="ALL4037" s="41"/>
      <c r="ALM4037" s="41"/>
      <c r="ALN4037" s="41"/>
      <c r="ALO4037" s="41"/>
      <c r="ALP4037" s="41"/>
    </row>
    <row r="4038" spans="1:1004" ht="27.75" customHeight="1" x14ac:dyDescent="0.2">
      <c r="A4038" s="281" t="s">
        <v>2947</v>
      </c>
      <c r="B4038" s="282"/>
      <c r="C4038" s="282"/>
      <c r="D4038" s="282"/>
      <c r="E4038" s="282"/>
      <c r="F4038" s="282"/>
      <c r="G4038" s="282"/>
      <c r="H4038" s="282"/>
      <c r="I4038" s="282"/>
      <c r="J4038" s="282"/>
      <c r="K4038" s="282"/>
      <c r="L4038" s="282"/>
      <c r="M4038" s="282"/>
      <c r="N4038" s="282"/>
      <c r="O4038" s="282"/>
      <c r="P4038" s="282"/>
      <c r="Q4038" s="282"/>
      <c r="R4038" s="283"/>
      <c r="S4038" s="284" t="s">
        <v>2849</v>
      </c>
      <c r="T4038" s="285"/>
      <c r="U4038" s="286"/>
      <c r="V4038" s="284" t="s">
        <v>3469</v>
      </c>
      <c r="W4038" s="285"/>
      <c r="X4038" s="286"/>
      <c r="Y4038" s="284" t="s">
        <v>3484</v>
      </c>
      <c r="Z4038" s="285"/>
      <c r="AA4038" s="286"/>
      <c r="AB4038" s="284" t="s">
        <v>3305</v>
      </c>
      <c r="AC4038" s="285"/>
      <c r="AD4038" s="286"/>
      <c r="AE4038" s="284" t="s">
        <v>3483</v>
      </c>
      <c r="AF4038" s="285"/>
      <c r="AG4038" s="286"/>
      <c r="ALL4038" s="41"/>
      <c r="ALM4038" s="41"/>
      <c r="ALN4038" s="41"/>
      <c r="ALO4038" s="41"/>
      <c r="ALP4038" s="41"/>
    </row>
    <row r="4039" spans="1:1004" x14ac:dyDescent="0.2">
      <c r="A4039" s="293" t="s">
        <v>2860</v>
      </c>
      <c r="B4039" s="294"/>
      <c r="C4039" s="294"/>
      <c r="D4039" s="294"/>
      <c r="E4039" s="294"/>
      <c r="F4039" s="294"/>
      <c r="G4039" s="294"/>
      <c r="H4039" s="294"/>
      <c r="I4039" s="294"/>
      <c r="J4039" s="294"/>
      <c r="K4039" s="294"/>
      <c r="L4039" s="294"/>
      <c r="M4039" s="294"/>
      <c r="N4039" s="294"/>
      <c r="O4039" s="294"/>
      <c r="P4039" s="294"/>
      <c r="Q4039" s="294"/>
      <c r="R4039" s="295"/>
      <c r="S4039" s="287"/>
      <c r="T4039" s="288"/>
      <c r="U4039" s="289"/>
      <c r="V4039" s="287"/>
      <c r="W4039" s="288"/>
      <c r="X4039" s="289"/>
      <c r="Y4039" s="287"/>
      <c r="Z4039" s="288"/>
      <c r="AA4039" s="289"/>
      <c r="AB4039" s="287"/>
      <c r="AC4039" s="288"/>
      <c r="AD4039" s="289"/>
      <c r="AE4039" s="287"/>
      <c r="AF4039" s="288"/>
      <c r="AG4039" s="289"/>
      <c r="ALL4039" s="41"/>
      <c r="ALM4039" s="41"/>
      <c r="ALN4039" s="41"/>
      <c r="ALO4039" s="41"/>
      <c r="ALP4039" s="41"/>
    </row>
    <row r="4040" spans="1:1004" x14ac:dyDescent="0.2">
      <c r="A4040" s="296" t="s">
        <v>2845</v>
      </c>
      <c r="B4040" s="297"/>
      <c r="C4040" s="297"/>
      <c r="D4040" s="297"/>
      <c r="E4040" s="297"/>
      <c r="F4040" s="297"/>
      <c r="G4040" s="297"/>
      <c r="H4040" s="297"/>
      <c r="I4040" s="297"/>
      <c r="J4040" s="297"/>
      <c r="K4040" s="297"/>
      <c r="L4040" s="297"/>
      <c r="M4040" s="297"/>
      <c r="N4040" s="297"/>
      <c r="O4040" s="297"/>
      <c r="P4040" s="297"/>
      <c r="Q4040" s="297"/>
      <c r="R4040" s="298"/>
      <c r="S4040" s="290"/>
      <c r="T4040" s="291"/>
      <c r="U4040" s="292"/>
      <c r="V4040" s="290"/>
      <c r="W4040" s="291"/>
      <c r="X4040" s="292"/>
      <c r="Y4040" s="290"/>
      <c r="Z4040" s="291"/>
      <c r="AA4040" s="292"/>
      <c r="AB4040" s="290"/>
      <c r="AC4040" s="291"/>
      <c r="AD4040" s="292"/>
      <c r="AE4040" s="290"/>
      <c r="AF4040" s="291"/>
      <c r="AG4040" s="292"/>
      <c r="ALL4040" s="41"/>
      <c r="ALM4040" s="41"/>
      <c r="ALN4040" s="41"/>
      <c r="ALO4040" s="41"/>
      <c r="ALP4040" s="41"/>
    </row>
    <row r="4041" spans="1:1004" x14ac:dyDescent="0.2">
      <c r="A4041" s="212"/>
      <c r="B4041" s="212"/>
      <c r="C4041" s="212"/>
      <c r="D4041" s="212"/>
      <c r="E4041" s="212"/>
      <c r="F4041" s="212"/>
      <c r="G4041" s="212"/>
      <c r="H4041" s="212"/>
      <c r="I4041" s="212"/>
      <c r="J4041" s="212"/>
      <c r="K4041" s="212"/>
      <c r="L4041" s="212"/>
      <c r="M4041" s="212"/>
      <c r="N4041" s="212"/>
      <c r="O4041" s="212"/>
      <c r="P4041" s="212"/>
      <c r="Q4041" s="212"/>
      <c r="R4041" s="212"/>
      <c r="S4041" s="200"/>
      <c r="T4041" s="200"/>
      <c r="U4041" s="200"/>
      <c r="V4041" s="200"/>
      <c r="W4041" s="200"/>
      <c r="X4041" s="200"/>
      <c r="Y4041" s="200"/>
      <c r="Z4041" s="200"/>
      <c r="AA4041" s="200"/>
      <c r="AB4041" s="200"/>
      <c r="AC4041" s="200"/>
      <c r="AD4041" s="200"/>
      <c r="AE4041" s="200"/>
      <c r="AF4041" s="200"/>
      <c r="AG4041" s="200"/>
      <c r="ALL4041" s="41"/>
      <c r="ALM4041" s="41"/>
      <c r="ALN4041" s="41"/>
      <c r="ALO4041" s="41"/>
      <c r="ALP4041" s="41"/>
    </row>
    <row r="4042" spans="1:1004" ht="15.75" x14ac:dyDescent="0.2">
      <c r="A4042" s="394" t="s">
        <v>2736</v>
      </c>
      <c r="B4042" s="394"/>
      <c r="C4042" s="394"/>
      <c r="D4042" s="394"/>
      <c r="E4042" s="394"/>
      <c r="F4042" s="394"/>
      <c r="G4042" s="394"/>
      <c r="H4042" s="394"/>
      <c r="I4042" s="394"/>
      <c r="J4042" s="394"/>
      <c r="K4042" s="394"/>
      <c r="L4042" s="394"/>
      <c r="M4042" s="394"/>
      <c r="N4042" s="394"/>
      <c r="O4042" s="394"/>
      <c r="P4042" s="394"/>
      <c r="Q4042" s="394"/>
      <c r="R4042" s="394"/>
      <c r="S4042" s="394"/>
      <c r="T4042" s="394"/>
      <c r="U4042" s="394"/>
      <c r="V4042" s="394"/>
      <c r="W4042" s="394"/>
      <c r="X4042" s="394"/>
      <c r="Y4042" s="394"/>
      <c r="Z4042" s="394"/>
      <c r="AA4042" s="394"/>
      <c r="AB4042" s="394"/>
      <c r="AC4042" s="394"/>
      <c r="AD4042" s="394"/>
      <c r="AE4042" s="394"/>
      <c r="AF4042" s="394"/>
      <c r="AG4042" s="394"/>
      <c r="ALL4042" s="41"/>
      <c r="ALM4042" s="41"/>
      <c r="ALN4042" s="41"/>
      <c r="ALO4042" s="41"/>
      <c r="ALP4042" s="41"/>
    </row>
    <row r="4043" spans="1:1004" x14ac:dyDescent="0.2">
      <c r="A4043" s="187"/>
      <c r="B4043" s="187"/>
      <c r="C4043" s="187"/>
      <c r="D4043" s="187"/>
      <c r="E4043" s="187"/>
      <c r="F4043" s="187"/>
      <c r="G4043" s="187"/>
      <c r="H4043" s="187"/>
      <c r="I4043" s="187"/>
      <c r="J4043" s="187"/>
      <c r="K4043" s="187"/>
      <c r="L4043" s="187"/>
      <c r="M4043" s="187"/>
      <c r="N4043" s="187"/>
      <c r="O4043" s="187"/>
      <c r="P4043" s="187"/>
      <c r="Q4043" s="187"/>
      <c r="R4043" s="187"/>
      <c r="S4043" s="187"/>
      <c r="T4043" s="187"/>
      <c r="U4043" s="187"/>
      <c r="V4043" s="187"/>
      <c r="W4043" s="187"/>
      <c r="X4043" s="187"/>
      <c r="Y4043" s="187"/>
      <c r="Z4043" s="187"/>
      <c r="AA4043" s="187"/>
      <c r="AB4043" s="187"/>
      <c r="AC4043" s="187"/>
      <c r="AD4043" s="187"/>
      <c r="AE4043" s="187"/>
      <c r="AF4043" s="187"/>
      <c r="AG4043" s="187"/>
      <c r="ALL4043" s="41"/>
      <c r="ALM4043" s="41"/>
      <c r="ALN4043" s="41"/>
      <c r="ALO4043" s="41"/>
      <c r="ALP4043" s="41"/>
    </row>
    <row r="4044" spans="1:1004" ht="18.75" customHeight="1" x14ac:dyDescent="0.2">
      <c r="A4044" s="650" t="s">
        <v>2737</v>
      </c>
      <c r="B4044" s="650"/>
      <c r="C4044" s="650"/>
      <c r="D4044" s="650"/>
      <c r="E4044" s="650"/>
      <c r="F4044" s="650"/>
      <c r="G4044" s="650"/>
      <c r="H4044" s="650"/>
      <c r="I4044" s="650"/>
      <c r="J4044" s="560" t="s">
        <v>231</v>
      </c>
      <c r="K4044" s="651"/>
      <c r="L4044" s="651"/>
      <c r="M4044" s="652"/>
      <c r="N4044" s="563" t="s">
        <v>2948</v>
      </c>
      <c r="O4044" s="710"/>
      <c r="P4044" s="710"/>
      <c r="Q4044" s="710"/>
      <c r="R4044" s="710"/>
      <c r="S4044" s="710"/>
      <c r="T4044" s="710"/>
      <c r="U4044" s="710"/>
      <c r="V4044" s="710"/>
      <c r="W4044" s="710"/>
      <c r="X4044" s="710"/>
      <c r="Y4044" s="710"/>
      <c r="Z4044" s="710"/>
      <c r="AA4044" s="710"/>
      <c r="AB4044" s="710"/>
      <c r="AC4044" s="710"/>
      <c r="AD4044" s="710"/>
      <c r="AE4044" s="710"/>
      <c r="AF4044" s="710"/>
      <c r="AG4044" s="711"/>
      <c r="ALL4044" s="41"/>
      <c r="ALM4044" s="41"/>
      <c r="ALN4044" s="41"/>
      <c r="ALO4044" s="41"/>
      <c r="ALP4044" s="41"/>
    </row>
    <row r="4045" spans="1:1004" ht="19.5" customHeight="1" x14ac:dyDescent="0.2">
      <c r="A4045" s="380" t="s">
        <v>2738</v>
      </c>
      <c r="B4045" s="380"/>
      <c r="C4045" s="380"/>
      <c r="D4045" s="380"/>
      <c r="E4045" s="380"/>
      <c r="F4045" s="380"/>
      <c r="G4045" s="380"/>
      <c r="H4045" s="380"/>
      <c r="I4045" s="380"/>
      <c r="J4045" s="321" t="s">
        <v>408</v>
      </c>
      <c r="K4045" s="356"/>
      <c r="L4045" s="356"/>
      <c r="M4045" s="356"/>
      <c r="N4045" s="356"/>
      <c r="O4045" s="356"/>
      <c r="P4045" s="356"/>
      <c r="Q4045" s="356"/>
      <c r="R4045" s="356"/>
      <c r="S4045" s="356"/>
      <c r="T4045" s="356"/>
      <c r="U4045" s="356"/>
      <c r="V4045" s="356"/>
      <c r="W4045" s="356"/>
      <c r="X4045" s="356"/>
      <c r="Y4045" s="356"/>
      <c r="Z4045" s="356"/>
      <c r="AA4045" s="356"/>
      <c r="AB4045" s="356"/>
      <c r="AC4045" s="356"/>
      <c r="AD4045" s="356"/>
      <c r="AE4045" s="356"/>
      <c r="AF4045" s="356"/>
      <c r="AG4045" s="359"/>
      <c r="ALL4045" s="41"/>
      <c r="ALM4045" s="41"/>
      <c r="ALN4045" s="41"/>
      <c r="ALO4045" s="41"/>
      <c r="ALP4045" s="41"/>
    </row>
    <row r="4046" spans="1:1004" ht="18.75" customHeight="1" x14ac:dyDescent="0.2">
      <c r="A4046" s="380" t="s">
        <v>2740</v>
      </c>
      <c r="B4046" s="380"/>
      <c r="C4046" s="380"/>
      <c r="D4046" s="380"/>
      <c r="E4046" s="380"/>
      <c r="F4046" s="380"/>
      <c r="G4046" s="380"/>
      <c r="H4046" s="380"/>
      <c r="I4046" s="380"/>
      <c r="J4046" s="321" t="s">
        <v>2853</v>
      </c>
      <c r="K4046" s="356"/>
      <c r="L4046" s="356"/>
      <c r="M4046" s="356"/>
      <c r="N4046" s="356"/>
      <c r="O4046" s="356"/>
      <c r="P4046" s="356"/>
      <c r="Q4046" s="356"/>
      <c r="R4046" s="356"/>
      <c r="S4046" s="356"/>
      <c r="T4046" s="323" t="s">
        <v>2742</v>
      </c>
      <c r="U4046" s="323"/>
      <c r="V4046" s="323"/>
      <c r="W4046" s="323"/>
      <c r="X4046" s="357" t="s">
        <v>2854</v>
      </c>
      <c r="Y4046" s="357"/>
      <c r="Z4046" s="357"/>
      <c r="AA4046" s="357"/>
      <c r="AB4046" s="357"/>
      <c r="AC4046" s="357"/>
      <c r="AD4046" s="357"/>
      <c r="AE4046" s="357"/>
      <c r="AF4046" s="357"/>
      <c r="AG4046" s="358"/>
      <c r="ALL4046" s="41"/>
      <c r="ALM4046" s="41"/>
      <c r="ALN4046" s="41"/>
      <c r="ALO4046" s="41"/>
      <c r="ALP4046" s="41"/>
    </row>
    <row r="4047" spans="1:1004" ht="35.25" customHeight="1" x14ac:dyDescent="0.2">
      <c r="A4047" s="380" t="s">
        <v>2744</v>
      </c>
      <c r="B4047" s="380"/>
      <c r="C4047" s="380"/>
      <c r="D4047" s="380"/>
      <c r="E4047" s="380"/>
      <c r="F4047" s="380"/>
      <c r="G4047" s="380"/>
      <c r="H4047" s="380"/>
      <c r="I4047" s="380"/>
      <c r="J4047" s="363" t="s">
        <v>2949</v>
      </c>
      <c r="K4047" s="364"/>
      <c r="L4047" s="364"/>
      <c r="M4047" s="364"/>
      <c r="N4047" s="364"/>
      <c r="O4047" s="364"/>
      <c r="P4047" s="364"/>
      <c r="Q4047" s="364"/>
      <c r="R4047" s="364"/>
      <c r="S4047" s="364"/>
      <c r="T4047" s="364"/>
      <c r="U4047" s="364"/>
      <c r="V4047" s="364"/>
      <c r="W4047" s="364"/>
      <c r="X4047" s="364"/>
      <c r="Y4047" s="364"/>
      <c r="Z4047" s="364"/>
      <c r="AA4047" s="364"/>
      <c r="AB4047" s="364"/>
      <c r="AC4047" s="364"/>
      <c r="AD4047" s="364"/>
      <c r="AE4047" s="364"/>
      <c r="AF4047" s="364"/>
      <c r="AG4047" s="365"/>
      <c r="ALL4047" s="41"/>
      <c r="ALM4047" s="41"/>
      <c r="ALN4047" s="41"/>
      <c r="ALO4047" s="41"/>
      <c r="ALP4047" s="41"/>
    </row>
    <row r="4048" spans="1:1004" ht="26.25" customHeight="1" x14ac:dyDescent="0.2">
      <c r="A4048" s="714" t="s">
        <v>2746</v>
      </c>
      <c r="B4048" s="714"/>
      <c r="C4048" s="714"/>
      <c r="D4048" s="714"/>
      <c r="E4048" s="714"/>
      <c r="F4048" s="714"/>
      <c r="G4048" s="714"/>
      <c r="H4048" s="714"/>
      <c r="I4048" s="714"/>
      <c r="J4048" s="367" t="s">
        <v>2950</v>
      </c>
      <c r="K4048" s="368"/>
      <c r="L4048" s="368"/>
      <c r="M4048" s="368"/>
      <c r="N4048" s="368"/>
      <c r="O4048" s="368"/>
      <c r="P4048" s="368"/>
      <c r="Q4048" s="368"/>
      <c r="R4048" s="368"/>
      <c r="S4048" s="368"/>
      <c r="T4048" s="368"/>
      <c r="U4048" s="368"/>
      <c r="V4048" s="368"/>
      <c r="W4048" s="368"/>
      <c r="X4048" s="368"/>
      <c r="Y4048" s="368"/>
      <c r="Z4048" s="368"/>
      <c r="AA4048" s="368"/>
      <c r="AB4048" s="368"/>
      <c r="AC4048" s="368"/>
      <c r="AD4048" s="368"/>
      <c r="AE4048" s="368"/>
      <c r="AF4048" s="368"/>
      <c r="AG4048" s="369"/>
      <c r="ALL4048" s="41"/>
      <c r="ALM4048" s="41"/>
      <c r="ALN4048" s="41"/>
      <c r="ALO4048" s="41"/>
      <c r="ALP4048" s="41"/>
    </row>
    <row r="4049" spans="1:1004" x14ac:dyDescent="0.2">
      <c r="A4049" s="197"/>
      <c r="B4049" s="192"/>
      <c r="C4049" s="192"/>
      <c r="D4049" s="192"/>
      <c r="E4049" s="192"/>
      <c r="F4049" s="192"/>
      <c r="G4049" s="192"/>
      <c r="H4049" s="192"/>
      <c r="I4049" s="192"/>
      <c r="J4049" s="216"/>
      <c r="K4049" s="216"/>
      <c r="L4049" s="216"/>
      <c r="M4049" s="216"/>
      <c r="N4049" s="216"/>
      <c r="O4049" s="216"/>
      <c r="P4049" s="216"/>
      <c r="Q4049" s="216"/>
      <c r="R4049" s="216"/>
      <c r="S4049" s="216"/>
      <c r="T4049" s="216"/>
      <c r="U4049" s="216"/>
      <c r="V4049" s="216"/>
      <c r="W4049" s="216"/>
      <c r="X4049" s="216"/>
      <c r="Y4049" s="216"/>
      <c r="Z4049" s="216"/>
      <c r="AA4049" s="216"/>
      <c r="AB4049" s="216"/>
      <c r="AC4049" s="216"/>
      <c r="AD4049" s="216"/>
      <c r="AE4049" s="216"/>
      <c r="AF4049" s="216"/>
      <c r="AG4049" s="214"/>
      <c r="ALL4049" s="41"/>
      <c r="ALM4049" s="41"/>
      <c r="ALN4049" s="41"/>
      <c r="ALO4049" s="41"/>
      <c r="ALP4049" s="41"/>
    </row>
    <row r="4050" spans="1:1004" x14ac:dyDescent="0.2">
      <c r="A4050" s="273" t="s">
        <v>2833</v>
      </c>
      <c r="B4050" s="273"/>
      <c r="C4050" s="273"/>
      <c r="D4050" s="274" t="s">
        <v>2407</v>
      </c>
      <c r="E4050" s="274"/>
      <c r="F4050" s="274"/>
      <c r="G4050" s="274"/>
      <c r="H4050" s="274"/>
      <c r="I4050" s="274"/>
      <c r="J4050" s="274"/>
      <c r="K4050" s="274"/>
      <c r="L4050" s="274"/>
      <c r="M4050" s="274"/>
      <c r="N4050" s="274"/>
      <c r="O4050" s="274"/>
      <c r="P4050" s="274"/>
      <c r="Q4050" s="274"/>
      <c r="R4050" s="274"/>
      <c r="S4050" s="274"/>
      <c r="T4050" s="274"/>
      <c r="U4050" s="274"/>
      <c r="V4050" s="274"/>
      <c r="W4050" s="274"/>
      <c r="X4050" s="274"/>
      <c r="Y4050" s="274"/>
      <c r="Z4050" s="274"/>
      <c r="AA4050" s="274"/>
      <c r="AB4050" s="274"/>
      <c r="AC4050" s="274"/>
      <c r="AD4050" s="274"/>
      <c r="AE4050" s="274"/>
      <c r="AF4050" s="274"/>
      <c r="AG4050" s="274"/>
      <c r="ALL4050" s="41"/>
      <c r="ALM4050" s="41"/>
      <c r="ALN4050" s="41"/>
      <c r="ALO4050" s="41"/>
      <c r="ALP4050" s="41"/>
    </row>
    <row r="4051" spans="1:1004" ht="25.5" customHeight="1" x14ac:dyDescent="0.2">
      <c r="A4051" s="273" t="s">
        <v>2835</v>
      </c>
      <c r="B4051" s="273"/>
      <c r="C4051" s="273"/>
      <c r="D4051" s="273"/>
      <c r="E4051" s="273"/>
      <c r="F4051" s="273"/>
      <c r="G4051" s="273"/>
      <c r="H4051" s="273"/>
      <c r="I4051" s="273"/>
      <c r="J4051" s="273"/>
      <c r="K4051" s="273"/>
      <c r="L4051" s="273"/>
      <c r="M4051" s="273"/>
      <c r="N4051" s="273"/>
      <c r="O4051" s="273"/>
      <c r="P4051" s="273"/>
      <c r="Q4051" s="273"/>
      <c r="R4051" s="273"/>
      <c r="S4051" s="278" t="s">
        <v>2836</v>
      </c>
      <c r="T4051" s="279"/>
      <c r="U4051" s="280"/>
      <c r="V4051" s="373" t="s">
        <v>2837</v>
      </c>
      <c r="W4051" s="373"/>
      <c r="X4051" s="373"/>
      <c r="Y4051" s="373" t="s">
        <v>2838</v>
      </c>
      <c r="Z4051" s="373"/>
      <c r="AA4051" s="373"/>
      <c r="AB4051" s="278" t="s">
        <v>3444</v>
      </c>
      <c r="AC4051" s="279"/>
      <c r="AD4051" s="280"/>
      <c r="AE4051" s="278" t="s">
        <v>3445</v>
      </c>
      <c r="AF4051" s="279"/>
      <c r="AG4051" s="280"/>
      <c r="ALL4051" s="41"/>
      <c r="ALM4051" s="41"/>
      <c r="ALN4051" s="41"/>
      <c r="ALO4051" s="41"/>
      <c r="ALP4051" s="41"/>
    </row>
    <row r="4052" spans="1:1004" ht="26.25" customHeight="1" x14ac:dyDescent="0.2">
      <c r="A4052" s="281" t="s">
        <v>2951</v>
      </c>
      <c r="B4052" s="282"/>
      <c r="C4052" s="282"/>
      <c r="D4052" s="282"/>
      <c r="E4052" s="282"/>
      <c r="F4052" s="282"/>
      <c r="G4052" s="282"/>
      <c r="H4052" s="282"/>
      <c r="I4052" s="282"/>
      <c r="J4052" s="282"/>
      <c r="K4052" s="282"/>
      <c r="L4052" s="282"/>
      <c r="M4052" s="282"/>
      <c r="N4052" s="282"/>
      <c r="O4052" s="282"/>
      <c r="P4052" s="282"/>
      <c r="Q4052" s="282"/>
      <c r="R4052" s="283"/>
      <c r="S4052" s="284" t="s">
        <v>2952</v>
      </c>
      <c r="T4052" s="285"/>
      <c r="U4052" s="286"/>
      <c r="V4052" s="284" t="s">
        <v>3469</v>
      </c>
      <c r="W4052" s="285"/>
      <c r="X4052" s="286"/>
      <c r="Y4052" s="284" t="s">
        <v>2001</v>
      </c>
      <c r="Z4052" s="285"/>
      <c r="AA4052" s="286"/>
      <c r="AB4052" s="284" t="s">
        <v>2001</v>
      </c>
      <c r="AC4052" s="285"/>
      <c r="AD4052" s="286"/>
      <c r="AE4052" s="284" t="s">
        <v>2447</v>
      </c>
      <c r="AF4052" s="285"/>
      <c r="AG4052" s="286"/>
      <c r="ALL4052" s="41"/>
      <c r="ALM4052" s="41"/>
      <c r="ALN4052" s="41"/>
      <c r="ALO4052" s="41"/>
      <c r="ALP4052" s="41"/>
    </row>
    <row r="4053" spans="1:1004" x14ac:dyDescent="0.2">
      <c r="A4053" s="293" t="s">
        <v>2953</v>
      </c>
      <c r="B4053" s="294"/>
      <c r="C4053" s="294"/>
      <c r="D4053" s="294"/>
      <c r="E4053" s="294"/>
      <c r="F4053" s="294"/>
      <c r="G4053" s="294"/>
      <c r="H4053" s="294"/>
      <c r="I4053" s="294"/>
      <c r="J4053" s="294"/>
      <c r="K4053" s="294"/>
      <c r="L4053" s="294"/>
      <c r="M4053" s="294"/>
      <c r="N4053" s="294"/>
      <c r="O4053" s="294"/>
      <c r="P4053" s="294"/>
      <c r="Q4053" s="294"/>
      <c r="R4053" s="295"/>
      <c r="S4053" s="287"/>
      <c r="T4053" s="288"/>
      <c r="U4053" s="289"/>
      <c r="V4053" s="287"/>
      <c r="W4053" s="288"/>
      <c r="X4053" s="289"/>
      <c r="Y4053" s="287"/>
      <c r="Z4053" s="288"/>
      <c r="AA4053" s="289"/>
      <c r="AB4053" s="287"/>
      <c r="AC4053" s="288"/>
      <c r="AD4053" s="289"/>
      <c r="AE4053" s="287"/>
      <c r="AF4053" s="288"/>
      <c r="AG4053" s="289"/>
      <c r="ALL4053" s="41"/>
      <c r="ALM4053" s="41"/>
      <c r="ALN4053" s="41"/>
      <c r="ALO4053" s="41"/>
      <c r="ALP4053" s="41"/>
    </row>
    <row r="4054" spans="1:1004" ht="36" customHeight="1" x14ac:dyDescent="0.2">
      <c r="A4054" s="296" t="s">
        <v>3486</v>
      </c>
      <c r="B4054" s="297"/>
      <c r="C4054" s="297"/>
      <c r="D4054" s="297"/>
      <c r="E4054" s="297"/>
      <c r="F4054" s="297"/>
      <c r="G4054" s="297"/>
      <c r="H4054" s="297"/>
      <c r="I4054" s="297"/>
      <c r="J4054" s="297"/>
      <c r="K4054" s="297"/>
      <c r="L4054" s="297"/>
      <c r="M4054" s="297"/>
      <c r="N4054" s="297"/>
      <c r="O4054" s="297"/>
      <c r="P4054" s="297"/>
      <c r="Q4054" s="297"/>
      <c r="R4054" s="298"/>
      <c r="S4054" s="290"/>
      <c r="T4054" s="291"/>
      <c r="U4054" s="292"/>
      <c r="V4054" s="290"/>
      <c r="W4054" s="291"/>
      <c r="X4054" s="292"/>
      <c r="Y4054" s="290"/>
      <c r="Z4054" s="291"/>
      <c r="AA4054" s="292"/>
      <c r="AB4054" s="290"/>
      <c r="AC4054" s="291"/>
      <c r="AD4054" s="292"/>
      <c r="AE4054" s="290"/>
      <c r="AF4054" s="291"/>
      <c r="AG4054" s="292"/>
      <c r="ALL4054" s="41"/>
      <c r="ALM4054" s="41"/>
      <c r="ALN4054" s="41"/>
      <c r="ALO4054" s="41"/>
      <c r="ALP4054" s="41"/>
    </row>
    <row r="4055" spans="1:1004" x14ac:dyDescent="0.2">
      <c r="A4055" s="187"/>
      <c r="B4055" s="187"/>
      <c r="C4055" s="187"/>
      <c r="D4055" s="187"/>
      <c r="E4055" s="187"/>
      <c r="F4055" s="187"/>
      <c r="G4055" s="187"/>
      <c r="H4055" s="187"/>
      <c r="I4055" s="187"/>
      <c r="J4055" s="187"/>
      <c r="K4055" s="187"/>
      <c r="L4055" s="187"/>
      <c r="M4055" s="187"/>
      <c r="N4055" s="187"/>
      <c r="O4055" s="187"/>
      <c r="P4055" s="187"/>
      <c r="Q4055" s="187"/>
      <c r="R4055" s="187"/>
      <c r="S4055" s="187"/>
      <c r="T4055" s="187"/>
      <c r="U4055" s="187"/>
      <c r="V4055" s="187"/>
      <c r="W4055" s="187"/>
      <c r="X4055" s="187"/>
      <c r="Y4055" s="187"/>
      <c r="Z4055" s="187"/>
      <c r="AA4055" s="187"/>
      <c r="AB4055" s="187"/>
      <c r="AC4055" s="187"/>
      <c r="AD4055" s="187"/>
      <c r="AE4055" s="187"/>
      <c r="AF4055" s="187"/>
      <c r="AG4055" s="187"/>
      <c r="ALL4055" s="41"/>
      <c r="ALM4055" s="41"/>
      <c r="ALN4055" s="41"/>
      <c r="ALO4055" s="41"/>
      <c r="ALP4055" s="41"/>
    </row>
    <row r="4056" spans="1:1004" ht="20.25" customHeight="1" x14ac:dyDescent="0.2">
      <c r="A4056" s="374" t="s">
        <v>2748</v>
      </c>
      <c r="B4056" s="374"/>
      <c r="C4056" s="374"/>
      <c r="D4056" s="374"/>
      <c r="E4056" s="374"/>
      <c r="F4056" s="374"/>
      <c r="G4056" s="374"/>
      <c r="H4056" s="374"/>
      <c r="I4056" s="374"/>
      <c r="J4056" s="375" t="s">
        <v>233</v>
      </c>
      <c r="K4056" s="376"/>
      <c r="L4056" s="376"/>
      <c r="M4056" s="376"/>
      <c r="N4056" s="377" t="s">
        <v>2409</v>
      </c>
      <c r="O4056" s="316"/>
      <c r="P4056" s="316"/>
      <c r="Q4056" s="316"/>
      <c r="R4056" s="316"/>
      <c r="S4056" s="316"/>
      <c r="T4056" s="316"/>
      <c r="U4056" s="316"/>
      <c r="V4056" s="316"/>
      <c r="W4056" s="316"/>
      <c r="X4056" s="316"/>
      <c r="Y4056" s="316"/>
      <c r="Z4056" s="316"/>
      <c r="AA4056" s="316"/>
      <c r="AB4056" s="316"/>
      <c r="AC4056" s="316"/>
      <c r="AD4056" s="316"/>
      <c r="AE4056" s="316"/>
      <c r="AF4056" s="316"/>
      <c r="AG4056" s="317"/>
      <c r="ALL4056" s="41"/>
      <c r="ALM4056" s="41"/>
      <c r="ALN4056" s="41"/>
      <c r="ALO4056" s="41"/>
      <c r="ALP4056" s="41"/>
    </row>
    <row r="4057" spans="1:1004" ht="20.25" customHeight="1" x14ac:dyDescent="0.2">
      <c r="A4057" s="380" t="s">
        <v>2749</v>
      </c>
      <c r="B4057" s="380"/>
      <c r="C4057" s="380"/>
      <c r="D4057" s="380"/>
      <c r="E4057" s="380"/>
      <c r="F4057" s="380"/>
      <c r="G4057" s="380"/>
      <c r="H4057" s="380"/>
      <c r="I4057" s="380"/>
      <c r="J4057" s="321" t="s">
        <v>2853</v>
      </c>
      <c r="K4057" s="356"/>
      <c r="L4057" s="356"/>
      <c r="M4057" s="356"/>
      <c r="N4057" s="356"/>
      <c r="O4057" s="356"/>
      <c r="P4057" s="356"/>
      <c r="Q4057" s="356"/>
      <c r="R4057" s="356"/>
      <c r="S4057" s="356"/>
      <c r="T4057" s="323" t="s">
        <v>2742</v>
      </c>
      <c r="U4057" s="323"/>
      <c r="V4057" s="323"/>
      <c r="W4057" s="323"/>
      <c r="X4057" s="357" t="s">
        <v>2854</v>
      </c>
      <c r="Y4057" s="357"/>
      <c r="Z4057" s="357"/>
      <c r="AA4057" s="357"/>
      <c r="AB4057" s="357"/>
      <c r="AC4057" s="357"/>
      <c r="AD4057" s="357"/>
      <c r="AE4057" s="357"/>
      <c r="AF4057" s="357"/>
      <c r="AG4057" s="358"/>
      <c r="ALL4057" s="41"/>
      <c r="ALM4057" s="41"/>
      <c r="ALN4057" s="41"/>
      <c r="ALO4057" s="41"/>
      <c r="ALP4057" s="41"/>
    </row>
    <row r="4058" spans="1:1004" ht="21" customHeight="1" x14ac:dyDescent="0.2">
      <c r="A4058" s="382" t="s">
        <v>2750</v>
      </c>
      <c r="B4058" s="382"/>
      <c r="C4058" s="382"/>
      <c r="D4058" s="382"/>
      <c r="E4058" s="382"/>
      <c r="F4058" s="382"/>
      <c r="G4058" s="382"/>
      <c r="H4058" s="382"/>
      <c r="I4058" s="382"/>
      <c r="J4058" s="657" t="s">
        <v>2954</v>
      </c>
      <c r="K4058" s="657"/>
      <c r="L4058" s="657"/>
      <c r="M4058" s="657"/>
      <c r="N4058" s="657"/>
      <c r="O4058" s="657"/>
      <c r="P4058" s="657"/>
      <c r="Q4058" s="657"/>
      <c r="R4058" s="657"/>
      <c r="S4058" s="657"/>
      <c r="T4058" s="657"/>
      <c r="U4058" s="657"/>
      <c r="V4058" s="657"/>
      <c r="W4058" s="657"/>
      <c r="X4058" s="657"/>
      <c r="Y4058" s="657"/>
      <c r="Z4058" s="657"/>
      <c r="AA4058" s="657"/>
      <c r="AB4058" s="657"/>
      <c r="AC4058" s="657"/>
      <c r="AD4058" s="657"/>
      <c r="AE4058" s="657"/>
      <c r="AF4058" s="657"/>
      <c r="AG4058" s="657"/>
      <c r="ALL4058" s="41"/>
      <c r="ALM4058" s="41"/>
      <c r="ALN4058" s="41"/>
      <c r="ALO4058" s="41"/>
      <c r="ALP4058" s="41"/>
    </row>
    <row r="4059" spans="1:1004" ht="33" customHeight="1" x14ac:dyDescent="0.2">
      <c r="A4059" s="366" t="s">
        <v>2752</v>
      </c>
      <c r="B4059" s="366"/>
      <c r="C4059" s="366"/>
      <c r="D4059" s="366"/>
      <c r="E4059" s="366"/>
      <c r="F4059" s="366"/>
      <c r="G4059" s="366"/>
      <c r="H4059" s="366"/>
      <c r="I4059" s="366"/>
      <c r="J4059" s="367" t="s">
        <v>2955</v>
      </c>
      <c r="K4059" s="368"/>
      <c r="L4059" s="368"/>
      <c r="M4059" s="368"/>
      <c r="N4059" s="368"/>
      <c r="O4059" s="368"/>
      <c r="P4059" s="368"/>
      <c r="Q4059" s="368"/>
      <c r="R4059" s="368"/>
      <c r="S4059" s="368"/>
      <c r="T4059" s="368"/>
      <c r="U4059" s="368"/>
      <c r="V4059" s="368"/>
      <c r="W4059" s="368"/>
      <c r="X4059" s="368"/>
      <c r="Y4059" s="368"/>
      <c r="Z4059" s="368"/>
      <c r="AA4059" s="368"/>
      <c r="AB4059" s="368"/>
      <c r="AC4059" s="368"/>
      <c r="AD4059" s="368"/>
      <c r="AE4059" s="368"/>
      <c r="AF4059" s="368"/>
      <c r="AG4059" s="369"/>
      <c r="ALL4059" s="41"/>
      <c r="ALM4059" s="41"/>
      <c r="ALN4059" s="41"/>
      <c r="ALO4059" s="41"/>
      <c r="ALP4059" s="41"/>
    </row>
    <row r="4060" spans="1:1004" x14ac:dyDescent="0.2">
      <c r="A4060" s="208"/>
      <c r="B4060" s="187"/>
      <c r="C4060" s="187"/>
      <c r="D4060" s="187"/>
      <c r="E4060" s="187"/>
      <c r="F4060" s="187"/>
      <c r="G4060" s="187"/>
      <c r="H4060" s="187"/>
      <c r="I4060" s="187"/>
      <c r="J4060" s="187"/>
      <c r="K4060" s="187"/>
      <c r="L4060" s="187"/>
      <c r="M4060" s="187"/>
      <c r="N4060" s="187"/>
      <c r="O4060" s="187"/>
      <c r="P4060" s="187"/>
      <c r="Q4060" s="187"/>
      <c r="R4060" s="187"/>
      <c r="S4060" s="187"/>
      <c r="T4060" s="187"/>
      <c r="U4060" s="187"/>
      <c r="V4060" s="187"/>
      <c r="W4060" s="187"/>
      <c r="X4060" s="187"/>
      <c r="Y4060" s="187"/>
      <c r="Z4060" s="187"/>
      <c r="AA4060" s="187"/>
      <c r="AB4060" s="187"/>
      <c r="AC4060" s="187"/>
      <c r="AD4060" s="187"/>
      <c r="AE4060" s="187"/>
      <c r="AF4060" s="187"/>
      <c r="AG4060" s="214"/>
      <c r="ALL4060" s="41"/>
      <c r="ALM4060" s="41"/>
      <c r="ALN4060" s="41"/>
      <c r="ALO4060" s="41"/>
      <c r="ALP4060" s="41"/>
    </row>
    <row r="4061" spans="1:1004" x14ac:dyDescent="0.2">
      <c r="A4061" s="273" t="s">
        <v>2833</v>
      </c>
      <c r="B4061" s="273"/>
      <c r="C4061" s="273"/>
      <c r="D4061" s="370" t="s">
        <v>2956</v>
      </c>
      <c r="E4061" s="371"/>
      <c r="F4061" s="371"/>
      <c r="G4061" s="371"/>
      <c r="H4061" s="371"/>
      <c r="I4061" s="371"/>
      <c r="J4061" s="371"/>
      <c r="K4061" s="371"/>
      <c r="L4061" s="371"/>
      <c r="M4061" s="371"/>
      <c r="N4061" s="371"/>
      <c r="O4061" s="371"/>
      <c r="P4061" s="371"/>
      <c r="Q4061" s="371"/>
      <c r="R4061" s="371"/>
      <c r="S4061" s="371"/>
      <c r="T4061" s="371"/>
      <c r="U4061" s="371"/>
      <c r="V4061" s="371"/>
      <c r="W4061" s="371"/>
      <c r="X4061" s="371"/>
      <c r="Y4061" s="371"/>
      <c r="Z4061" s="371"/>
      <c r="AA4061" s="371"/>
      <c r="AB4061" s="371"/>
      <c r="AC4061" s="371"/>
      <c r="AD4061" s="371"/>
      <c r="AE4061" s="371"/>
      <c r="AF4061" s="371"/>
      <c r="AG4061" s="372"/>
      <c r="ALL4061" s="41"/>
      <c r="ALM4061" s="41"/>
      <c r="ALN4061" s="41"/>
      <c r="ALO4061" s="41"/>
      <c r="ALP4061" s="41"/>
    </row>
    <row r="4062" spans="1:1004" ht="36.75" customHeight="1" x14ac:dyDescent="0.2">
      <c r="A4062" s="273" t="s">
        <v>2835</v>
      </c>
      <c r="B4062" s="273"/>
      <c r="C4062" s="273"/>
      <c r="D4062" s="273"/>
      <c r="E4062" s="273"/>
      <c r="F4062" s="273"/>
      <c r="G4062" s="273"/>
      <c r="H4062" s="273"/>
      <c r="I4062" s="273"/>
      <c r="J4062" s="273"/>
      <c r="K4062" s="273"/>
      <c r="L4062" s="273"/>
      <c r="M4062" s="273"/>
      <c r="N4062" s="273"/>
      <c r="O4062" s="273"/>
      <c r="P4062" s="273"/>
      <c r="Q4062" s="273"/>
      <c r="R4062" s="273"/>
      <c r="S4062" s="373" t="s">
        <v>2836</v>
      </c>
      <c r="T4062" s="373"/>
      <c r="U4062" s="373"/>
      <c r="V4062" s="373" t="s">
        <v>2837</v>
      </c>
      <c r="W4062" s="373"/>
      <c r="X4062" s="373"/>
      <c r="Y4062" s="373" t="s">
        <v>2838</v>
      </c>
      <c r="Z4062" s="373"/>
      <c r="AA4062" s="373"/>
      <c r="AB4062" s="278" t="s">
        <v>3444</v>
      </c>
      <c r="AC4062" s="279"/>
      <c r="AD4062" s="280"/>
      <c r="AE4062" s="278" t="s">
        <v>3445</v>
      </c>
      <c r="AF4062" s="279"/>
      <c r="AG4062" s="280"/>
      <c r="ALL4062" s="41"/>
      <c r="ALM4062" s="41"/>
      <c r="ALN4062" s="41"/>
      <c r="ALO4062" s="41"/>
      <c r="ALP4062" s="41"/>
    </row>
    <row r="4063" spans="1:1004" ht="17.25" customHeight="1" x14ac:dyDescent="0.2">
      <c r="A4063" s="281" t="s">
        <v>2957</v>
      </c>
      <c r="B4063" s="282"/>
      <c r="C4063" s="282"/>
      <c r="D4063" s="282"/>
      <c r="E4063" s="282"/>
      <c r="F4063" s="282"/>
      <c r="G4063" s="282"/>
      <c r="H4063" s="282"/>
      <c r="I4063" s="282"/>
      <c r="J4063" s="282"/>
      <c r="K4063" s="282"/>
      <c r="L4063" s="282"/>
      <c r="M4063" s="282"/>
      <c r="N4063" s="282"/>
      <c r="O4063" s="282"/>
      <c r="P4063" s="282"/>
      <c r="Q4063" s="282"/>
      <c r="R4063" s="283"/>
      <c r="S4063" s="284"/>
      <c r="T4063" s="285"/>
      <c r="U4063" s="286"/>
      <c r="V4063" s="284" t="s">
        <v>3469</v>
      </c>
      <c r="W4063" s="285"/>
      <c r="X4063" s="286"/>
      <c r="Y4063" s="284" t="s">
        <v>2412</v>
      </c>
      <c r="Z4063" s="285"/>
      <c r="AA4063" s="286"/>
      <c r="AB4063" s="284" t="s">
        <v>2412</v>
      </c>
      <c r="AC4063" s="285"/>
      <c r="AD4063" s="286"/>
      <c r="AE4063" s="284" t="s">
        <v>2412</v>
      </c>
      <c r="AF4063" s="285"/>
      <c r="AG4063" s="286"/>
      <c r="ALL4063" s="41"/>
      <c r="ALM4063" s="41"/>
      <c r="ALN4063" s="41"/>
      <c r="ALO4063" s="41"/>
      <c r="ALP4063" s="41"/>
    </row>
    <row r="4064" spans="1:1004" x14ac:dyDescent="0.2">
      <c r="A4064" s="293" t="s">
        <v>2958</v>
      </c>
      <c r="B4064" s="294"/>
      <c r="C4064" s="294"/>
      <c r="D4064" s="294"/>
      <c r="E4064" s="294"/>
      <c r="F4064" s="294"/>
      <c r="G4064" s="294"/>
      <c r="H4064" s="294"/>
      <c r="I4064" s="294"/>
      <c r="J4064" s="294"/>
      <c r="K4064" s="294"/>
      <c r="L4064" s="294"/>
      <c r="M4064" s="294"/>
      <c r="N4064" s="294"/>
      <c r="O4064" s="294"/>
      <c r="P4064" s="294"/>
      <c r="Q4064" s="294"/>
      <c r="R4064" s="295"/>
      <c r="S4064" s="287"/>
      <c r="T4064" s="288"/>
      <c r="U4064" s="289"/>
      <c r="V4064" s="287"/>
      <c r="W4064" s="288"/>
      <c r="X4064" s="289"/>
      <c r="Y4064" s="287"/>
      <c r="Z4064" s="288"/>
      <c r="AA4064" s="289"/>
      <c r="AB4064" s="287"/>
      <c r="AC4064" s="288"/>
      <c r="AD4064" s="289"/>
      <c r="AE4064" s="287"/>
      <c r="AF4064" s="288"/>
      <c r="AG4064" s="289"/>
      <c r="ALL4064" s="41"/>
      <c r="ALM4064" s="41"/>
      <c r="ALN4064" s="41"/>
      <c r="ALO4064" s="41"/>
      <c r="ALP4064" s="41"/>
    </row>
    <row r="4065" spans="1:1004" ht="18.75" customHeight="1" x14ac:dyDescent="0.2">
      <c r="A4065" s="296" t="s">
        <v>2845</v>
      </c>
      <c r="B4065" s="297"/>
      <c r="C4065" s="297"/>
      <c r="D4065" s="297"/>
      <c r="E4065" s="297"/>
      <c r="F4065" s="297"/>
      <c r="G4065" s="297"/>
      <c r="H4065" s="297"/>
      <c r="I4065" s="297"/>
      <c r="J4065" s="297"/>
      <c r="K4065" s="297"/>
      <c r="L4065" s="297"/>
      <c r="M4065" s="297"/>
      <c r="N4065" s="297"/>
      <c r="O4065" s="297"/>
      <c r="P4065" s="297"/>
      <c r="Q4065" s="297"/>
      <c r="R4065" s="298"/>
      <c r="S4065" s="290"/>
      <c r="T4065" s="291"/>
      <c r="U4065" s="292"/>
      <c r="V4065" s="290"/>
      <c r="W4065" s="291"/>
      <c r="X4065" s="292"/>
      <c r="Y4065" s="290"/>
      <c r="Z4065" s="291"/>
      <c r="AA4065" s="292"/>
      <c r="AB4065" s="290"/>
      <c r="AC4065" s="291"/>
      <c r="AD4065" s="292"/>
      <c r="AE4065" s="290"/>
      <c r="AF4065" s="291"/>
      <c r="AG4065" s="292"/>
      <c r="ALL4065" s="41"/>
      <c r="ALM4065" s="41"/>
      <c r="ALN4065" s="41"/>
      <c r="ALO4065" s="41"/>
      <c r="ALP4065" s="41"/>
    </row>
    <row r="4066" spans="1:1004" x14ac:dyDescent="0.2">
      <c r="A4066" s="215"/>
      <c r="B4066" s="212"/>
      <c r="C4066" s="212"/>
      <c r="D4066" s="212"/>
      <c r="E4066" s="212"/>
      <c r="F4066" s="212"/>
      <c r="G4066" s="212"/>
      <c r="H4066" s="212"/>
      <c r="I4066" s="212"/>
      <c r="J4066" s="212"/>
      <c r="K4066" s="212"/>
      <c r="L4066" s="212"/>
      <c r="M4066" s="212"/>
      <c r="N4066" s="212"/>
      <c r="O4066" s="212"/>
      <c r="P4066" s="212"/>
      <c r="Q4066" s="212"/>
      <c r="R4066" s="212"/>
      <c r="S4066" s="200"/>
      <c r="T4066" s="200"/>
      <c r="U4066" s="200"/>
      <c r="V4066" s="200"/>
      <c r="W4066" s="200"/>
      <c r="X4066" s="200"/>
      <c r="Y4066" s="200"/>
      <c r="Z4066" s="200"/>
      <c r="AA4066" s="200"/>
      <c r="AB4066" s="200"/>
      <c r="AC4066" s="200"/>
      <c r="AD4066" s="200"/>
      <c r="AE4066" s="200"/>
      <c r="AF4066" s="200"/>
      <c r="AG4066" s="201"/>
      <c r="ALL4066" s="41"/>
      <c r="ALM4066" s="41"/>
      <c r="ALN4066" s="41"/>
      <c r="ALO4066" s="41"/>
      <c r="ALP4066" s="41"/>
    </row>
    <row r="4067" spans="1:1004" ht="22.5" customHeight="1" x14ac:dyDescent="0.2">
      <c r="A4067" s="374" t="s">
        <v>2748</v>
      </c>
      <c r="B4067" s="374"/>
      <c r="C4067" s="374"/>
      <c r="D4067" s="374"/>
      <c r="E4067" s="374"/>
      <c r="F4067" s="374"/>
      <c r="G4067" s="374"/>
      <c r="H4067" s="374"/>
      <c r="I4067" s="374"/>
      <c r="J4067" s="375" t="s">
        <v>235</v>
      </c>
      <c r="K4067" s="376"/>
      <c r="L4067" s="376"/>
      <c r="M4067" s="376"/>
      <c r="N4067" s="377" t="s">
        <v>236</v>
      </c>
      <c r="O4067" s="316"/>
      <c r="P4067" s="316"/>
      <c r="Q4067" s="316"/>
      <c r="R4067" s="316"/>
      <c r="S4067" s="316"/>
      <c r="T4067" s="316"/>
      <c r="U4067" s="316"/>
      <c r="V4067" s="316"/>
      <c r="W4067" s="316"/>
      <c r="X4067" s="316"/>
      <c r="Y4067" s="316"/>
      <c r="Z4067" s="316"/>
      <c r="AA4067" s="316"/>
      <c r="AB4067" s="316"/>
      <c r="AC4067" s="316"/>
      <c r="AD4067" s="316"/>
      <c r="AE4067" s="316"/>
      <c r="AF4067" s="316"/>
      <c r="AG4067" s="317"/>
      <c r="ALL4067" s="41"/>
      <c r="ALM4067" s="41"/>
      <c r="ALN4067" s="41"/>
      <c r="ALO4067" s="41"/>
      <c r="ALP4067" s="41"/>
    </row>
    <row r="4068" spans="1:1004" ht="24" customHeight="1" x14ac:dyDescent="0.2">
      <c r="A4068" s="380" t="s">
        <v>2749</v>
      </c>
      <c r="B4068" s="380"/>
      <c r="C4068" s="380"/>
      <c r="D4068" s="380"/>
      <c r="E4068" s="380"/>
      <c r="F4068" s="380"/>
      <c r="G4068" s="380"/>
      <c r="H4068" s="380"/>
      <c r="I4068" s="380"/>
      <c r="J4068" s="321" t="s">
        <v>2853</v>
      </c>
      <c r="K4068" s="356"/>
      <c r="L4068" s="356"/>
      <c r="M4068" s="356"/>
      <c r="N4068" s="356"/>
      <c r="O4068" s="356"/>
      <c r="P4068" s="356"/>
      <c r="Q4068" s="356"/>
      <c r="R4068" s="356"/>
      <c r="S4068" s="356"/>
      <c r="T4068" s="323" t="s">
        <v>2742</v>
      </c>
      <c r="U4068" s="323"/>
      <c r="V4068" s="323"/>
      <c r="W4068" s="323"/>
      <c r="X4068" s="357" t="s">
        <v>2854</v>
      </c>
      <c r="Y4068" s="357"/>
      <c r="Z4068" s="357"/>
      <c r="AA4068" s="357"/>
      <c r="AB4068" s="357"/>
      <c r="AC4068" s="357"/>
      <c r="AD4068" s="357"/>
      <c r="AE4068" s="357"/>
      <c r="AF4068" s="357"/>
      <c r="AG4068" s="358"/>
      <c r="ALL4068" s="41"/>
      <c r="ALM4068" s="41"/>
      <c r="ALN4068" s="41"/>
      <c r="ALO4068" s="41"/>
      <c r="ALP4068" s="41"/>
    </row>
    <row r="4069" spans="1:1004" ht="36" customHeight="1" x14ac:dyDescent="0.2">
      <c r="A4069" s="382" t="s">
        <v>2750</v>
      </c>
      <c r="B4069" s="382"/>
      <c r="C4069" s="382"/>
      <c r="D4069" s="382"/>
      <c r="E4069" s="382"/>
      <c r="F4069" s="382"/>
      <c r="G4069" s="382"/>
      <c r="H4069" s="382"/>
      <c r="I4069" s="382"/>
      <c r="J4069" s="657" t="s">
        <v>2959</v>
      </c>
      <c r="K4069" s="657"/>
      <c r="L4069" s="657"/>
      <c r="M4069" s="657"/>
      <c r="N4069" s="657"/>
      <c r="O4069" s="657"/>
      <c r="P4069" s="657"/>
      <c r="Q4069" s="657"/>
      <c r="R4069" s="657"/>
      <c r="S4069" s="657"/>
      <c r="T4069" s="657"/>
      <c r="U4069" s="657"/>
      <c r="V4069" s="657"/>
      <c r="W4069" s="657"/>
      <c r="X4069" s="657"/>
      <c r="Y4069" s="657"/>
      <c r="Z4069" s="657"/>
      <c r="AA4069" s="657"/>
      <c r="AB4069" s="657"/>
      <c r="AC4069" s="657"/>
      <c r="AD4069" s="657"/>
      <c r="AE4069" s="657"/>
      <c r="AF4069" s="657"/>
      <c r="AG4069" s="657"/>
      <c r="ALL4069" s="41"/>
      <c r="ALM4069" s="41"/>
      <c r="ALN4069" s="41"/>
      <c r="ALO4069" s="41"/>
      <c r="ALP4069" s="41"/>
    </row>
    <row r="4070" spans="1:1004" ht="46.5" customHeight="1" x14ac:dyDescent="0.2">
      <c r="A4070" s="366" t="s">
        <v>2752</v>
      </c>
      <c r="B4070" s="366"/>
      <c r="C4070" s="366"/>
      <c r="D4070" s="366"/>
      <c r="E4070" s="366"/>
      <c r="F4070" s="366"/>
      <c r="G4070" s="366"/>
      <c r="H4070" s="366"/>
      <c r="I4070" s="366"/>
      <c r="J4070" s="367" t="s">
        <v>2960</v>
      </c>
      <c r="K4070" s="368"/>
      <c r="L4070" s="368"/>
      <c r="M4070" s="368"/>
      <c r="N4070" s="368"/>
      <c r="O4070" s="368"/>
      <c r="P4070" s="368"/>
      <c r="Q4070" s="368"/>
      <c r="R4070" s="368"/>
      <c r="S4070" s="368"/>
      <c r="T4070" s="368"/>
      <c r="U4070" s="368"/>
      <c r="V4070" s="368"/>
      <c r="W4070" s="368"/>
      <c r="X4070" s="368"/>
      <c r="Y4070" s="368"/>
      <c r="Z4070" s="368"/>
      <c r="AA4070" s="368"/>
      <c r="AB4070" s="368"/>
      <c r="AC4070" s="368"/>
      <c r="AD4070" s="368"/>
      <c r="AE4070" s="368"/>
      <c r="AF4070" s="368"/>
      <c r="AG4070" s="369"/>
      <c r="ALL4070" s="41"/>
      <c r="ALM4070" s="41"/>
      <c r="ALN4070" s="41"/>
      <c r="ALO4070" s="41"/>
      <c r="ALP4070" s="41"/>
    </row>
    <row r="4071" spans="1:1004" x14ac:dyDescent="0.2">
      <c r="A4071" s="208"/>
      <c r="B4071" s="187"/>
      <c r="C4071" s="187"/>
      <c r="D4071" s="187"/>
      <c r="E4071" s="187"/>
      <c r="F4071" s="187"/>
      <c r="G4071" s="187"/>
      <c r="H4071" s="187"/>
      <c r="I4071" s="187"/>
      <c r="J4071" s="187"/>
      <c r="K4071" s="187"/>
      <c r="L4071" s="187"/>
      <c r="M4071" s="187"/>
      <c r="N4071" s="187"/>
      <c r="O4071" s="187"/>
      <c r="P4071" s="187"/>
      <c r="Q4071" s="187"/>
      <c r="R4071" s="187"/>
      <c r="S4071" s="187"/>
      <c r="T4071" s="187"/>
      <c r="U4071" s="187"/>
      <c r="V4071" s="187"/>
      <c r="W4071" s="187"/>
      <c r="X4071" s="187"/>
      <c r="Y4071" s="187"/>
      <c r="Z4071" s="187"/>
      <c r="AA4071" s="187"/>
      <c r="AB4071" s="187"/>
      <c r="AC4071" s="187"/>
      <c r="AD4071" s="187"/>
      <c r="AE4071" s="187"/>
      <c r="AF4071" s="187"/>
      <c r="AG4071" s="214"/>
      <c r="ALL4071" s="41"/>
      <c r="ALM4071" s="41"/>
      <c r="ALN4071" s="41"/>
      <c r="ALO4071" s="41"/>
      <c r="ALP4071" s="41"/>
    </row>
    <row r="4072" spans="1:1004" x14ac:dyDescent="0.2">
      <c r="A4072" s="273" t="s">
        <v>2833</v>
      </c>
      <c r="B4072" s="273"/>
      <c r="C4072" s="273"/>
      <c r="D4072" s="370" t="s">
        <v>2413</v>
      </c>
      <c r="E4072" s="371"/>
      <c r="F4072" s="371"/>
      <c r="G4072" s="371"/>
      <c r="H4072" s="371"/>
      <c r="I4072" s="371"/>
      <c r="J4072" s="371"/>
      <c r="K4072" s="371"/>
      <c r="L4072" s="371"/>
      <c r="M4072" s="371"/>
      <c r="N4072" s="371"/>
      <c r="O4072" s="371"/>
      <c r="P4072" s="371"/>
      <c r="Q4072" s="371"/>
      <c r="R4072" s="371"/>
      <c r="S4072" s="371"/>
      <c r="T4072" s="371"/>
      <c r="U4072" s="371"/>
      <c r="V4072" s="371"/>
      <c r="W4072" s="371"/>
      <c r="X4072" s="371"/>
      <c r="Y4072" s="371"/>
      <c r="Z4072" s="371"/>
      <c r="AA4072" s="371"/>
      <c r="AB4072" s="371"/>
      <c r="AC4072" s="371"/>
      <c r="AD4072" s="371"/>
      <c r="AE4072" s="371"/>
      <c r="AF4072" s="371"/>
      <c r="AG4072" s="372"/>
      <c r="ALL4072" s="41"/>
      <c r="ALM4072" s="41"/>
      <c r="ALN4072" s="41"/>
      <c r="ALO4072" s="41"/>
      <c r="ALP4072" s="41"/>
    </row>
    <row r="4073" spans="1:1004" ht="26.25" customHeight="1" x14ac:dyDescent="0.2">
      <c r="A4073" s="273" t="s">
        <v>2835</v>
      </c>
      <c r="B4073" s="273"/>
      <c r="C4073" s="273"/>
      <c r="D4073" s="273"/>
      <c r="E4073" s="273"/>
      <c r="F4073" s="273"/>
      <c r="G4073" s="273"/>
      <c r="H4073" s="273"/>
      <c r="I4073" s="273"/>
      <c r="J4073" s="273"/>
      <c r="K4073" s="273"/>
      <c r="L4073" s="273"/>
      <c r="M4073" s="273"/>
      <c r="N4073" s="273"/>
      <c r="O4073" s="273"/>
      <c r="P4073" s="273"/>
      <c r="Q4073" s="273"/>
      <c r="R4073" s="273"/>
      <c r="S4073" s="373" t="s">
        <v>2836</v>
      </c>
      <c r="T4073" s="373"/>
      <c r="U4073" s="373"/>
      <c r="V4073" s="373" t="s">
        <v>2837</v>
      </c>
      <c r="W4073" s="373"/>
      <c r="X4073" s="373"/>
      <c r="Y4073" s="373" t="s">
        <v>2838</v>
      </c>
      <c r="Z4073" s="373"/>
      <c r="AA4073" s="373"/>
      <c r="AB4073" s="278" t="s">
        <v>3444</v>
      </c>
      <c r="AC4073" s="279"/>
      <c r="AD4073" s="280"/>
      <c r="AE4073" s="278" t="s">
        <v>3445</v>
      </c>
      <c r="AF4073" s="279"/>
      <c r="AG4073" s="280"/>
      <c r="ALL4073" s="41"/>
      <c r="ALM4073" s="41"/>
      <c r="ALN4073" s="41"/>
      <c r="ALO4073" s="41"/>
      <c r="ALP4073" s="41"/>
    </row>
    <row r="4074" spans="1:1004" x14ac:dyDescent="0.2">
      <c r="A4074" s="281" t="s">
        <v>2961</v>
      </c>
      <c r="B4074" s="282"/>
      <c r="C4074" s="282"/>
      <c r="D4074" s="282"/>
      <c r="E4074" s="282"/>
      <c r="F4074" s="282"/>
      <c r="G4074" s="282"/>
      <c r="H4074" s="282"/>
      <c r="I4074" s="282"/>
      <c r="J4074" s="282"/>
      <c r="K4074" s="282"/>
      <c r="L4074" s="282"/>
      <c r="M4074" s="282"/>
      <c r="N4074" s="282"/>
      <c r="O4074" s="282"/>
      <c r="P4074" s="282"/>
      <c r="Q4074" s="282"/>
      <c r="R4074" s="283"/>
      <c r="S4074" s="284" t="s">
        <v>2867</v>
      </c>
      <c r="T4074" s="285"/>
      <c r="U4074" s="286"/>
      <c r="V4074" s="284" t="s">
        <v>3469</v>
      </c>
      <c r="W4074" s="285"/>
      <c r="X4074" s="286"/>
      <c r="Y4074" s="284" t="s">
        <v>2962</v>
      </c>
      <c r="Z4074" s="285"/>
      <c r="AA4074" s="286"/>
      <c r="AB4074" s="284" t="s">
        <v>3377</v>
      </c>
      <c r="AC4074" s="285"/>
      <c r="AD4074" s="286"/>
      <c r="AE4074" s="284" t="s">
        <v>3627</v>
      </c>
      <c r="AF4074" s="285"/>
      <c r="AG4074" s="286"/>
      <c r="ALL4074" s="41"/>
      <c r="ALM4074" s="41"/>
      <c r="ALN4074" s="41"/>
      <c r="ALO4074" s="41"/>
      <c r="ALP4074" s="41"/>
    </row>
    <row r="4075" spans="1:1004" x14ac:dyDescent="0.2">
      <c r="A4075" s="293" t="s">
        <v>2963</v>
      </c>
      <c r="B4075" s="294"/>
      <c r="C4075" s="294"/>
      <c r="D4075" s="294"/>
      <c r="E4075" s="294"/>
      <c r="F4075" s="294"/>
      <c r="G4075" s="294"/>
      <c r="H4075" s="294"/>
      <c r="I4075" s="294"/>
      <c r="J4075" s="294"/>
      <c r="K4075" s="294"/>
      <c r="L4075" s="294"/>
      <c r="M4075" s="294"/>
      <c r="N4075" s="294"/>
      <c r="O4075" s="294"/>
      <c r="P4075" s="294"/>
      <c r="Q4075" s="294"/>
      <c r="R4075" s="295"/>
      <c r="S4075" s="287"/>
      <c r="T4075" s="288"/>
      <c r="U4075" s="289"/>
      <c r="V4075" s="287"/>
      <c r="W4075" s="288"/>
      <c r="X4075" s="289"/>
      <c r="Y4075" s="287"/>
      <c r="Z4075" s="288"/>
      <c r="AA4075" s="289"/>
      <c r="AB4075" s="287"/>
      <c r="AC4075" s="288"/>
      <c r="AD4075" s="289"/>
      <c r="AE4075" s="287"/>
      <c r="AF4075" s="288"/>
      <c r="AG4075" s="289"/>
      <c r="ALL4075" s="41"/>
      <c r="ALM4075" s="41"/>
      <c r="ALN4075" s="41"/>
      <c r="ALO4075" s="41"/>
      <c r="ALP4075" s="41"/>
    </row>
    <row r="4076" spans="1:1004" ht="27" customHeight="1" x14ac:dyDescent="0.2">
      <c r="A4076" s="296" t="s">
        <v>2964</v>
      </c>
      <c r="B4076" s="297"/>
      <c r="C4076" s="297"/>
      <c r="D4076" s="297"/>
      <c r="E4076" s="297"/>
      <c r="F4076" s="297"/>
      <c r="G4076" s="297"/>
      <c r="H4076" s="297"/>
      <c r="I4076" s="297"/>
      <c r="J4076" s="297"/>
      <c r="K4076" s="297"/>
      <c r="L4076" s="297"/>
      <c r="M4076" s="297"/>
      <c r="N4076" s="297"/>
      <c r="O4076" s="297"/>
      <c r="P4076" s="297"/>
      <c r="Q4076" s="297"/>
      <c r="R4076" s="298"/>
      <c r="S4076" s="290"/>
      <c r="T4076" s="291"/>
      <c r="U4076" s="292"/>
      <c r="V4076" s="290"/>
      <c r="W4076" s="291"/>
      <c r="X4076" s="292"/>
      <c r="Y4076" s="290"/>
      <c r="Z4076" s="291"/>
      <c r="AA4076" s="292"/>
      <c r="AB4076" s="290"/>
      <c r="AC4076" s="291"/>
      <c r="AD4076" s="292"/>
      <c r="AE4076" s="290"/>
      <c r="AF4076" s="291"/>
      <c r="AG4076" s="292"/>
      <c r="ALL4076" s="41"/>
      <c r="ALM4076" s="41"/>
      <c r="ALN4076" s="41"/>
      <c r="ALO4076" s="41"/>
      <c r="ALP4076" s="41"/>
    </row>
    <row r="4077" spans="1:1004" x14ac:dyDescent="0.2">
      <c r="A4077" s="187"/>
      <c r="B4077" s="187"/>
      <c r="C4077" s="187"/>
      <c r="D4077" s="187"/>
      <c r="E4077" s="187"/>
      <c r="F4077" s="187"/>
      <c r="G4077" s="187"/>
      <c r="H4077" s="187"/>
      <c r="I4077" s="187"/>
      <c r="J4077" s="187"/>
      <c r="K4077" s="187"/>
      <c r="L4077" s="187"/>
      <c r="M4077" s="187"/>
      <c r="N4077" s="187"/>
      <c r="O4077" s="187"/>
      <c r="P4077" s="187"/>
      <c r="Q4077" s="187"/>
      <c r="R4077" s="187"/>
      <c r="S4077" s="187"/>
      <c r="T4077" s="187"/>
      <c r="U4077" s="187"/>
      <c r="V4077" s="187"/>
      <c r="W4077" s="187"/>
      <c r="X4077" s="187"/>
      <c r="Y4077" s="187"/>
      <c r="Z4077" s="187"/>
      <c r="AA4077" s="187"/>
      <c r="AB4077" s="187"/>
      <c r="AC4077" s="187"/>
      <c r="AD4077" s="187"/>
      <c r="AE4077" s="187"/>
      <c r="AF4077" s="187"/>
      <c r="AG4077" s="187"/>
      <c r="ALL4077" s="41"/>
      <c r="ALM4077" s="41"/>
      <c r="ALN4077" s="41"/>
      <c r="ALO4077" s="41"/>
      <c r="ALP4077" s="41"/>
    </row>
    <row r="4078" spans="1:1004" ht="21" customHeight="1" x14ac:dyDescent="0.2">
      <c r="A4078" s="374" t="s">
        <v>2748</v>
      </c>
      <c r="B4078" s="374"/>
      <c r="C4078" s="374"/>
      <c r="D4078" s="374"/>
      <c r="E4078" s="374"/>
      <c r="F4078" s="374"/>
      <c r="G4078" s="374"/>
      <c r="H4078" s="374"/>
      <c r="I4078" s="374"/>
      <c r="J4078" s="375" t="s">
        <v>929</v>
      </c>
      <c r="K4078" s="376"/>
      <c r="L4078" s="376"/>
      <c r="M4078" s="376"/>
      <c r="N4078" s="377" t="s">
        <v>930</v>
      </c>
      <c r="O4078" s="316"/>
      <c r="P4078" s="316"/>
      <c r="Q4078" s="316"/>
      <c r="R4078" s="316"/>
      <c r="S4078" s="316"/>
      <c r="T4078" s="316"/>
      <c r="U4078" s="316"/>
      <c r="V4078" s="316"/>
      <c r="W4078" s="316"/>
      <c r="X4078" s="316"/>
      <c r="Y4078" s="316"/>
      <c r="Z4078" s="316"/>
      <c r="AA4078" s="316"/>
      <c r="AB4078" s="316"/>
      <c r="AC4078" s="316"/>
      <c r="AD4078" s="316"/>
      <c r="AE4078" s="316"/>
      <c r="AF4078" s="316"/>
      <c r="AG4078" s="317"/>
      <c r="ALL4078" s="41"/>
      <c r="ALM4078" s="41"/>
      <c r="ALN4078" s="41"/>
      <c r="ALO4078" s="41"/>
      <c r="ALP4078" s="41"/>
    </row>
    <row r="4079" spans="1:1004" ht="24.75" customHeight="1" x14ac:dyDescent="0.2">
      <c r="A4079" s="715" t="s">
        <v>2749</v>
      </c>
      <c r="B4079" s="715"/>
      <c r="C4079" s="715"/>
      <c r="D4079" s="715"/>
      <c r="E4079" s="715"/>
      <c r="F4079" s="715"/>
      <c r="G4079" s="715"/>
      <c r="H4079" s="715"/>
      <c r="I4079" s="715"/>
      <c r="J4079" s="321" t="s">
        <v>2853</v>
      </c>
      <c r="K4079" s="356"/>
      <c r="L4079" s="356"/>
      <c r="M4079" s="356"/>
      <c r="N4079" s="356"/>
      <c r="O4079" s="356"/>
      <c r="P4079" s="356"/>
      <c r="Q4079" s="356"/>
      <c r="R4079" s="356"/>
      <c r="S4079" s="356"/>
      <c r="T4079" s="357" t="s">
        <v>2742</v>
      </c>
      <c r="U4079" s="357"/>
      <c r="V4079" s="357"/>
      <c r="W4079" s="357"/>
      <c r="X4079" s="357" t="s">
        <v>2854</v>
      </c>
      <c r="Y4079" s="357"/>
      <c r="Z4079" s="357"/>
      <c r="AA4079" s="357"/>
      <c r="AB4079" s="357"/>
      <c r="AC4079" s="357"/>
      <c r="AD4079" s="357"/>
      <c r="AE4079" s="357"/>
      <c r="AF4079" s="357"/>
      <c r="AG4079" s="358"/>
      <c r="ALL4079" s="41"/>
      <c r="ALM4079" s="41"/>
      <c r="ALN4079" s="41"/>
      <c r="ALO4079" s="41"/>
      <c r="ALP4079" s="41"/>
    </row>
    <row r="4080" spans="1:1004" ht="33" customHeight="1" x14ac:dyDescent="0.2">
      <c r="A4080" s="716" t="s">
        <v>2750</v>
      </c>
      <c r="B4080" s="716"/>
      <c r="C4080" s="716"/>
      <c r="D4080" s="716"/>
      <c r="E4080" s="716"/>
      <c r="F4080" s="716"/>
      <c r="G4080" s="716"/>
      <c r="H4080" s="716"/>
      <c r="I4080" s="716"/>
      <c r="J4080" s="656" t="s">
        <v>3628</v>
      </c>
      <c r="K4080" s="656"/>
      <c r="L4080" s="656"/>
      <c r="M4080" s="656"/>
      <c r="N4080" s="656"/>
      <c r="O4080" s="656"/>
      <c r="P4080" s="656"/>
      <c r="Q4080" s="656"/>
      <c r="R4080" s="656"/>
      <c r="S4080" s="656"/>
      <c r="T4080" s="656"/>
      <c r="U4080" s="656"/>
      <c r="V4080" s="656"/>
      <c r="W4080" s="656"/>
      <c r="X4080" s="656"/>
      <c r="Y4080" s="656"/>
      <c r="Z4080" s="656"/>
      <c r="AA4080" s="656"/>
      <c r="AB4080" s="656"/>
      <c r="AC4080" s="656"/>
      <c r="AD4080" s="656"/>
      <c r="AE4080" s="656"/>
      <c r="AF4080" s="656"/>
      <c r="AG4080" s="656"/>
      <c r="ALL4080" s="41"/>
      <c r="ALM4080" s="41"/>
      <c r="ALN4080" s="41"/>
      <c r="ALO4080" s="41"/>
      <c r="ALP4080" s="41"/>
    </row>
    <row r="4081" spans="1:1004" ht="28.5" customHeight="1" x14ac:dyDescent="0.2">
      <c r="A4081" s="717" t="s">
        <v>2752</v>
      </c>
      <c r="B4081" s="717"/>
      <c r="C4081" s="717"/>
      <c r="D4081" s="717"/>
      <c r="E4081" s="717"/>
      <c r="F4081" s="717"/>
      <c r="G4081" s="717"/>
      <c r="H4081" s="717"/>
      <c r="I4081" s="717"/>
      <c r="J4081" s="340" t="s">
        <v>2965</v>
      </c>
      <c r="K4081" s="341"/>
      <c r="L4081" s="341"/>
      <c r="M4081" s="341"/>
      <c r="N4081" s="341"/>
      <c r="O4081" s="341"/>
      <c r="P4081" s="341"/>
      <c r="Q4081" s="341"/>
      <c r="R4081" s="341"/>
      <c r="S4081" s="341"/>
      <c r="T4081" s="341"/>
      <c r="U4081" s="341"/>
      <c r="V4081" s="341"/>
      <c r="W4081" s="341"/>
      <c r="X4081" s="341"/>
      <c r="Y4081" s="341"/>
      <c r="Z4081" s="341"/>
      <c r="AA4081" s="341"/>
      <c r="AB4081" s="341"/>
      <c r="AC4081" s="341"/>
      <c r="AD4081" s="341"/>
      <c r="AE4081" s="341"/>
      <c r="AF4081" s="341"/>
      <c r="AG4081" s="342"/>
      <c r="ALL4081" s="41"/>
      <c r="ALM4081" s="41"/>
      <c r="ALN4081" s="41"/>
      <c r="ALO4081" s="41"/>
      <c r="ALP4081" s="41"/>
    </row>
    <row r="4082" spans="1:1004" x14ac:dyDescent="0.2">
      <c r="A4082" s="208"/>
      <c r="B4082" s="187"/>
      <c r="C4082" s="187"/>
      <c r="D4082" s="187"/>
      <c r="E4082" s="187"/>
      <c r="F4082" s="187"/>
      <c r="G4082" s="187"/>
      <c r="H4082" s="187"/>
      <c r="I4082" s="187"/>
      <c r="J4082" s="187"/>
      <c r="K4082" s="187"/>
      <c r="L4082" s="187"/>
      <c r="M4082" s="187"/>
      <c r="N4082" s="187"/>
      <c r="O4082" s="187"/>
      <c r="P4082" s="187"/>
      <c r="Q4082" s="187"/>
      <c r="R4082" s="187"/>
      <c r="S4082" s="187"/>
      <c r="T4082" s="187"/>
      <c r="U4082" s="187"/>
      <c r="V4082" s="187"/>
      <c r="W4082" s="187"/>
      <c r="X4082" s="187"/>
      <c r="Y4082" s="187"/>
      <c r="Z4082" s="187"/>
      <c r="AA4082" s="187"/>
      <c r="AB4082" s="187"/>
      <c r="AC4082" s="187"/>
      <c r="AD4082" s="187"/>
      <c r="AE4082" s="187"/>
      <c r="AF4082" s="187"/>
      <c r="AG4082" s="214"/>
      <c r="ALL4082" s="41"/>
      <c r="ALM4082" s="41"/>
      <c r="ALN4082" s="41"/>
      <c r="ALO4082" s="41"/>
      <c r="ALP4082" s="41"/>
    </row>
    <row r="4083" spans="1:1004" x14ac:dyDescent="0.2">
      <c r="A4083" s="273" t="s">
        <v>2833</v>
      </c>
      <c r="B4083" s="273"/>
      <c r="C4083" s="273"/>
      <c r="D4083" s="343" t="s">
        <v>2415</v>
      </c>
      <c r="E4083" s="344"/>
      <c r="F4083" s="344"/>
      <c r="G4083" s="344"/>
      <c r="H4083" s="344"/>
      <c r="I4083" s="344"/>
      <c r="J4083" s="344"/>
      <c r="K4083" s="344"/>
      <c r="L4083" s="344"/>
      <c r="M4083" s="344"/>
      <c r="N4083" s="344"/>
      <c r="O4083" s="344"/>
      <c r="P4083" s="344"/>
      <c r="Q4083" s="344"/>
      <c r="R4083" s="344"/>
      <c r="S4083" s="344"/>
      <c r="T4083" s="344"/>
      <c r="U4083" s="344"/>
      <c r="V4083" s="344"/>
      <c r="W4083" s="344"/>
      <c r="X4083" s="344"/>
      <c r="Y4083" s="344"/>
      <c r="Z4083" s="344"/>
      <c r="AA4083" s="344"/>
      <c r="AB4083" s="344"/>
      <c r="AC4083" s="344"/>
      <c r="AD4083" s="344"/>
      <c r="AE4083" s="344"/>
      <c r="AF4083" s="344"/>
      <c r="AG4083" s="345"/>
      <c r="ALL4083" s="41"/>
      <c r="ALM4083" s="41"/>
      <c r="ALN4083" s="41"/>
      <c r="ALO4083" s="41"/>
      <c r="ALP4083" s="41"/>
    </row>
    <row r="4084" spans="1:1004" ht="30.75" customHeight="1" x14ac:dyDescent="0.2">
      <c r="A4084" s="718" t="s">
        <v>2835</v>
      </c>
      <c r="B4084" s="718"/>
      <c r="C4084" s="718"/>
      <c r="D4084" s="718"/>
      <c r="E4084" s="718"/>
      <c r="F4084" s="718"/>
      <c r="G4084" s="718"/>
      <c r="H4084" s="718"/>
      <c r="I4084" s="718"/>
      <c r="J4084" s="718"/>
      <c r="K4084" s="718"/>
      <c r="L4084" s="718"/>
      <c r="M4084" s="718"/>
      <c r="N4084" s="718"/>
      <c r="O4084" s="718"/>
      <c r="P4084" s="718"/>
      <c r="Q4084" s="718"/>
      <c r="R4084" s="718"/>
      <c r="S4084" s="373" t="s">
        <v>2836</v>
      </c>
      <c r="T4084" s="373"/>
      <c r="U4084" s="373"/>
      <c r="V4084" s="373" t="s">
        <v>2837</v>
      </c>
      <c r="W4084" s="373"/>
      <c r="X4084" s="373"/>
      <c r="Y4084" s="373" t="s">
        <v>2838</v>
      </c>
      <c r="Z4084" s="373"/>
      <c r="AA4084" s="373"/>
      <c r="AB4084" s="278" t="s">
        <v>3444</v>
      </c>
      <c r="AC4084" s="279"/>
      <c r="AD4084" s="280"/>
      <c r="AE4084" s="278" t="s">
        <v>3445</v>
      </c>
      <c r="AF4084" s="279"/>
      <c r="AG4084" s="280"/>
      <c r="ALL4084" s="41"/>
      <c r="ALM4084" s="41"/>
      <c r="ALN4084" s="41"/>
      <c r="ALO4084" s="41"/>
      <c r="ALP4084" s="41"/>
    </row>
    <row r="4085" spans="1:1004" x14ac:dyDescent="0.2">
      <c r="A4085" s="281" t="s">
        <v>2966</v>
      </c>
      <c r="B4085" s="282"/>
      <c r="C4085" s="282"/>
      <c r="D4085" s="282"/>
      <c r="E4085" s="282"/>
      <c r="F4085" s="282"/>
      <c r="G4085" s="282"/>
      <c r="H4085" s="282"/>
      <c r="I4085" s="282"/>
      <c r="J4085" s="282"/>
      <c r="K4085" s="282"/>
      <c r="L4085" s="282"/>
      <c r="M4085" s="282"/>
      <c r="N4085" s="282"/>
      <c r="O4085" s="282"/>
      <c r="P4085" s="282"/>
      <c r="Q4085" s="282"/>
      <c r="R4085" s="283"/>
      <c r="S4085" s="284" t="s">
        <v>2967</v>
      </c>
      <c r="T4085" s="285"/>
      <c r="U4085" s="286"/>
      <c r="V4085" s="284" t="s">
        <v>3469</v>
      </c>
      <c r="W4085" s="285"/>
      <c r="X4085" s="286"/>
      <c r="Y4085" s="284" t="s">
        <v>2968</v>
      </c>
      <c r="Z4085" s="285"/>
      <c r="AA4085" s="286"/>
      <c r="AB4085" s="284" t="s">
        <v>2869</v>
      </c>
      <c r="AC4085" s="285"/>
      <c r="AD4085" s="286"/>
      <c r="AE4085" s="284" t="s">
        <v>2869</v>
      </c>
      <c r="AF4085" s="285"/>
      <c r="AG4085" s="286"/>
      <c r="ALL4085" s="41"/>
      <c r="ALM4085" s="41"/>
      <c r="ALN4085" s="41"/>
      <c r="ALO4085" s="41"/>
      <c r="ALP4085" s="41"/>
    </row>
    <row r="4086" spans="1:1004" x14ac:dyDescent="0.2">
      <c r="A4086" s="293" t="s">
        <v>2971</v>
      </c>
      <c r="B4086" s="294"/>
      <c r="C4086" s="294"/>
      <c r="D4086" s="294"/>
      <c r="E4086" s="294"/>
      <c r="F4086" s="294"/>
      <c r="G4086" s="294"/>
      <c r="H4086" s="294"/>
      <c r="I4086" s="294"/>
      <c r="J4086" s="294"/>
      <c r="K4086" s="294"/>
      <c r="L4086" s="294"/>
      <c r="M4086" s="294"/>
      <c r="N4086" s="294"/>
      <c r="O4086" s="294"/>
      <c r="P4086" s="294"/>
      <c r="Q4086" s="294"/>
      <c r="R4086" s="295"/>
      <c r="S4086" s="287"/>
      <c r="T4086" s="288"/>
      <c r="U4086" s="289"/>
      <c r="V4086" s="287"/>
      <c r="W4086" s="288"/>
      <c r="X4086" s="289"/>
      <c r="Y4086" s="287"/>
      <c r="Z4086" s="288"/>
      <c r="AA4086" s="289"/>
      <c r="AB4086" s="287"/>
      <c r="AC4086" s="288"/>
      <c r="AD4086" s="289"/>
      <c r="AE4086" s="287"/>
      <c r="AF4086" s="288"/>
      <c r="AG4086" s="289"/>
      <c r="ALL4086" s="41"/>
      <c r="ALM4086" s="41"/>
      <c r="ALN4086" s="41"/>
      <c r="ALO4086" s="41"/>
      <c r="ALP4086" s="41"/>
    </row>
    <row r="4087" spans="1:1004" x14ac:dyDescent="0.2">
      <c r="A4087" s="296" t="s">
        <v>2845</v>
      </c>
      <c r="B4087" s="297"/>
      <c r="C4087" s="297"/>
      <c r="D4087" s="297"/>
      <c r="E4087" s="297"/>
      <c r="F4087" s="297"/>
      <c r="G4087" s="297"/>
      <c r="H4087" s="297"/>
      <c r="I4087" s="297"/>
      <c r="J4087" s="297"/>
      <c r="K4087" s="297"/>
      <c r="L4087" s="297"/>
      <c r="M4087" s="297"/>
      <c r="N4087" s="297"/>
      <c r="O4087" s="297"/>
      <c r="P4087" s="297"/>
      <c r="Q4087" s="297"/>
      <c r="R4087" s="298"/>
      <c r="S4087" s="290"/>
      <c r="T4087" s="291"/>
      <c r="U4087" s="292"/>
      <c r="V4087" s="290"/>
      <c r="W4087" s="291"/>
      <c r="X4087" s="292"/>
      <c r="Y4087" s="290"/>
      <c r="Z4087" s="291"/>
      <c r="AA4087" s="292"/>
      <c r="AB4087" s="290"/>
      <c r="AC4087" s="291"/>
      <c r="AD4087" s="292"/>
      <c r="AE4087" s="290"/>
      <c r="AF4087" s="291"/>
      <c r="AG4087" s="292"/>
      <c r="ALL4087" s="41"/>
      <c r="ALM4087" s="41"/>
      <c r="ALN4087" s="41"/>
      <c r="ALO4087" s="41"/>
      <c r="ALP4087" s="41"/>
    </row>
    <row r="4088" spans="1:1004" x14ac:dyDescent="0.2">
      <c r="A4088" s="187"/>
      <c r="B4088" s="187"/>
      <c r="C4088" s="187"/>
      <c r="D4088" s="187"/>
      <c r="E4088" s="187"/>
      <c r="F4088" s="187"/>
      <c r="G4088" s="187"/>
      <c r="H4088" s="187"/>
      <c r="I4088" s="187"/>
      <c r="J4088" s="187"/>
      <c r="K4088" s="187"/>
      <c r="L4088" s="187"/>
      <c r="M4088" s="187"/>
      <c r="N4088" s="187"/>
      <c r="O4088" s="187"/>
      <c r="P4088" s="187"/>
      <c r="Q4088" s="187"/>
      <c r="R4088" s="187"/>
      <c r="S4088" s="187"/>
      <c r="T4088" s="187"/>
      <c r="U4088" s="187"/>
      <c r="V4088" s="187"/>
      <c r="W4088" s="187"/>
      <c r="X4088" s="187"/>
      <c r="Y4088" s="187"/>
      <c r="Z4088" s="187"/>
      <c r="AA4088" s="187"/>
      <c r="AB4088" s="187"/>
      <c r="AC4088" s="187"/>
      <c r="AD4088" s="187"/>
      <c r="AE4088" s="187"/>
      <c r="AF4088" s="187"/>
      <c r="AG4088" s="187"/>
      <c r="ALL4088" s="41"/>
      <c r="ALM4088" s="41"/>
      <c r="ALN4088" s="41"/>
      <c r="ALO4088" s="41"/>
      <c r="ALP4088" s="41"/>
    </row>
    <row r="4089" spans="1:1004" ht="31.5" customHeight="1" x14ac:dyDescent="0.2">
      <c r="A4089" s="310" t="s">
        <v>2886</v>
      </c>
      <c r="B4089" s="311"/>
      <c r="C4089" s="311"/>
      <c r="D4089" s="311"/>
      <c r="E4089" s="311"/>
      <c r="F4089" s="311"/>
      <c r="G4089" s="311"/>
      <c r="H4089" s="311"/>
      <c r="I4089" s="312"/>
      <c r="J4089" s="313" t="s">
        <v>767</v>
      </c>
      <c r="K4089" s="314"/>
      <c r="L4089" s="314"/>
      <c r="M4089" s="314"/>
      <c r="N4089" s="315" t="s">
        <v>2972</v>
      </c>
      <c r="O4089" s="316"/>
      <c r="P4089" s="316"/>
      <c r="Q4089" s="316"/>
      <c r="R4089" s="316"/>
      <c r="S4089" s="316"/>
      <c r="T4089" s="316"/>
      <c r="U4089" s="316"/>
      <c r="V4089" s="316"/>
      <c r="W4089" s="316"/>
      <c r="X4089" s="316"/>
      <c r="Y4089" s="316"/>
      <c r="Z4089" s="316"/>
      <c r="AA4089" s="316"/>
      <c r="AB4089" s="316"/>
      <c r="AC4089" s="316"/>
      <c r="AD4089" s="316"/>
      <c r="AE4089" s="316"/>
      <c r="AF4089" s="316"/>
      <c r="AG4089" s="317"/>
      <c r="ALL4089" s="41"/>
      <c r="ALM4089" s="41"/>
      <c r="ALN4089" s="41"/>
      <c r="ALO4089" s="41"/>
      <c r="ALP4089" s="41"/>
    </row>
    <row r="4090" spans="1:1004" ht="24.75" customHeight="1" x14ac:dyDescent="0.2">
      <c r="A4090" s="318" t="s">
        <v>2740</v>
      </c>
      <c r="B4090" s="319"/>
      <c r="C4090" s="319"/>
      <c r="D4090" s="319"/>
      <c r="E4090" s="319"/>
      <c r="F4090" s="319"/>
      <c r="G4090" s="319"/>
      <c r="H4090" s="319"/>
      <c r="I4090" s="320"/>
      <c r="J4090" s="321" t="s">
        <v>2853</v>
      </c>
      <c r="K4090" s="356"/>
      <c r="L4090" s="356"/>
      <c r="M4090" s="356"/>
      <c r="N4090" s="356"/>
      <c r="O4090" s="356"/>
      <c r="P4090" s="356"/>
      <c r="Q4090" s="356"/>
      <c r="R4090" s="356"/>
      <c r="S4090" s="356"/>
      <c r="T4090" s="323" t="s">
        <v>2742</v>
      </c>
      <c r="U4090" s="323"/>
      <c r="V4090" s="323"/>
      <c r="W4090" s="323"/>
      <c r="X4090" s="357" t="s">
        <v>2854</v>
      </c>
      <c r="Y4090" s="357"/>
      <c r="Z4090" s="357"/>
      <c r="AA4090" s="357"/>
      <c r="AB4090" s="357"/>
      <c r="AC4090" s="357"/>
      <c r="AD4090" s="357"/>
      <c r="AE4090" s="357"/>
      <c r="AF4090" s="357"/>
      <c r="AG4090" s="358"/>
      <c r="ALL4090" s="41"/>
      <c r="ALM4090" s="41"/>
      <c r="ALN4090" s="41"/>
      <c r="ALO4090" s="41"/>
      <c r="ALP4090" s="41"/>
    </row>
    <row r="4091" spans="1:1004" x14ac:dyDescent="0.2">
      <c r="A4091" s="318" t="s">
        <v>2890</v>
      </c>
      <c r="B4091" s="319"/>
      <c r="C4091" s="319"/>
      <c r="D4091" s="319"/>
      <c r="E4091" s="319"/>
      <c r="F4091" s="319"/>
      <c r="G4091" s="319"/>
      <c r="H4091" s="319"/>
      <c r="I4091" s="320"/>
      <c r="J4091" s="325" t="s">
        <v>2973</v>
      </c>
      <c r="K4091" s="326"/>
      <c r="L4091" s="326"/>
      <c r="M4091" s="326"/>
      <c r="N4091" s="326"/>
      <c r="O4091" s="326"/>
      <c r="P4091" s="326"/>
      <c r="Q4091" s="326"/>
      <c r="R4091" s="326"/>
      <c r="S4091" s="326"/>
      <c r="T4091" s="326"/>
      <c r="U4091" s="326"/>
      <c r="V4091" s="326"/>
      <c r="W4091" s="326"/>
      <c r="X4091" s="326"/>
      <c r="Y4091" s="326"/>
      <c r="Z4091" s="326"/>
      <c r="AA4091" s="326"/>
      <c r="AB4091" s="326"/>
      <c r="AC4091" s="326"/>
      <c r="AD4091" s="326"/>
      <c r="AE4091" s="326"/>
      <c r="AF4091" s="326"/>
      <c r="AG4091" s="327"/>
      <c r="ALL4091" s="41"/>
      <c r="ALM4091" s="41"/>
      <c r="ALN4091" s="41"/>
      <c r="ALO4091" s="41"/>
      <c r="ALP4091" s="41"/>
    </row>
    <row r="4092" spans="1:1004" ht="43.5" customHeight="1" x14ac:dyDescent="0.2">
      <c r="A4092" s="328" t="s">
        <v>2891</v>
      </c>
      <c r="B4092" s="329"/>
      <c r="C4092" s="329"/>
      <c r="D4092" s="329"/>
      <c r="E4092" s="329"/>
      <c r="F4092" s="329"/>
      <c r="G4092" s="329"/>
      <c r="H4092" s="329"/>
      <c r="I4092" s="330"/>
      <c r="J4092" s="325" t="s">
        <v>2974</v>
      </c>
      <c r="K4092" s="326"/>
      <c r="L4092" s="326"/>
      <c r="M4092" s="326"/>
      <c r="N4092" s="326"/>
      <c r="O4092" s="326"/>
      <c r="P4092" s="326"/>
      <c r="Q4092" s="326"/>
      <c r="R4092" s="326"/>
      <c r="S4092" s="326"/>
      <c r="T4092" s="326"/>
      <c r="U4092" s="326"/>
      <c r="V4092" s="326"/>
      <c r="W4092" s="326"/>
      <c r="X4092" s="326"/>
      <c r="Y4092" s="326"/>
      <c r="Z4092" s="326"/>
      <c r="AA4092" s="326"/>
      <c r="AB4092" s="326"/>
      <c r="AC4092" s="326"/>
      <c r="AD4092" s="326"/>
      <c r="AE4092" s="326"/>
      <c r="AF4092" s="326"/>
      <c r="AG4092" s="327"/>
      <c r="ALL4092" s="41"/>
      <c r="ALM4092" s="41"/>
      <c r="ALN4092" s="41"/>
      <c r="ALO4092" s="41"/>
      <c r="ALP4092" s="41"/>
    </row>
    <row r="4093" spans="1:1004" ht="24" customHeight="1" x14ac:dyDescent="0.2">
      <c r="A4093" s="331" t="s">
        <v>2893</v>
      </c>
      <c r="B4093" s="332"/>
      <c r="C4093" s="332"/>
      <c r="D4093" s="332"/>
      <c r="E4093" s="332"/>
      <c r="F4093" s="332"/>
      <c r="G4093" s="332"/>
      <c r="H4093" s="332"/>
      <c r="I4093" s="333"/>
      <c r="J4093" s="334" t="s">
        <v>2975</v>
      </c>
      <c r="K4093" s="335"/>
      <c r="L4093" s="335"/>
      <c r="M4093" s="335"/>
      <c r="N4093" s="335"/>
      <c r="O4093" s="335"/>
      <c r="P4093" s="335"/>
      <c r="Q4093" s="335"/>
      <c r="R4093" s="335"/>
      <c r="S4093" s="335"/>
      <c r="T4093" s="335"/>
      <c r="U4093" s="335"/>
      <c r="V4093" s="335"/>
      <c r="W4093" s="335"/>
      <c r="X4093" s="335"/>
      <c r="Y4093" s="335"/>
      <c r="Z4093" s="335"/>
      <c r="AA4093" s="335"/>
      <c r="AB4093" s="335"/>
      <c r="AC4093" s="335"/>
      <c r="AD4093" s="335"/>
      <c r="AE4093" s="335"/>
      <c r="AF4093" s="335"/>
      <c r="AG4093" s="336"/>
      <c r="ALL4093" s="41"/>
      <c r="ALM4093" s="41"/>
      <c r="ALN4093" s="41"/>
      <c r="ALO4093" s="41"/>
      <c r="ALP4093" s="41"/>
    </row>
    <row r="4094" spans="1:1004" x14ac:dyDescent="0.2">
      <c r="A4094" s="208"/>
      <c r="B4094" s="213"/>
      <c r="C4094" s="213"/>
      <c r="D4094" s="187"/>
      <c r="E4094" s="187"/>
      <c r="F4094" s="187"/>
      <c r="G4094" s="187"/>
      <c r="H4094" s="187"/>
      <c r="I4094" s="187"/>
      <c r="J4094" s="187"/>
      <c r="K4094" s="187"/>
      <c r="L4094" s="187"/>
      <c r="M4094" s="187"/>
      <c r="N4094" s="187"/>
      <c r="O4094" s="187"/>
      <c r="P4094" s="187"/>
      <c r="Q4094" s="187"/>
      <c r="R4094" s="187"/>
      <c r="S4094" s="187"/>
      <c r="T4094" s="187"/>
      <c r="U4094" s="187"/>
      <c r="V4094" s="187"/>
      <c r="W4094" s="187"/>
      <c r="X4094" s="187"/>
      <c r="Y4094" s="187"/>
      <c r="Z4094" s="187"/>
      <c r="AA4094" s="187"/>
      <c r="AB4094" s="187"/>
      <c r="AC4094" s="187"/>
      <c r="AD4094" s="187"/>
      <c r="AE4094" s="187"/>
      <c r="AF4094" s="187"/>
      <c r="AG4094" s="214"/>
      <c r="ALL4094" s="41"/>
      <c r="ALM4094" s="41"/>
      <c r="ALN4094" s="41"/>
      <c r="ALO4094" s="41"/>
      <c r="ALP4094" s="41"/>
    </row>
    <row r="4095" spans="1:1004" x14ac:dyDescent="0.2">
      <c r="A4095" s="273" t="s">
        <v>2833</v>
      </c>
      <c r="B4095" s="273"/>
      <c r="C4095" s="273"/>
      <c r="D4095" s="274" t="s">
        <v>2417</v>
      </c>
      <c r="E4095" s="274"/>
      <c r="F4095" s="274"/>
      <c r="G4095" s="274"/>
      <c r="H4095" s="274"/>
      <c r="I4095" s="274"/>
      <c r="J4095" s="274"/>
      <c r="K4095" s="274"/>
      <c r="L4095" s="274"/>
      <c r="M4095" s="274"/>
      <c r="N4095" s="274"/>
      <c r="O4095" s="274"/>
      <c r="P4095" s="274"/>
      <c r="Q4095" s="274"/>
      <c r="R4095" s="274"/>
      <c r="S4095" s="274"/>
      <c r="T4095" s="274"/>
      <c r="U4095" s="274"/>
      <c r="V4095" s="274"/>
      <c r="W4095" s="274"/>
      <c r="X4095" s="274"/>
      <c r="Y4095" s="274"/>
      <c r="Z4095" s="274"/>
      <c r="AA4095" s="274"/>
      <c r="AB4095" s="274"/>
      <c r="AC4095" s="274"/>
      <c r="AD4095" s="274"/>
      <c r="AE4095" s="274"/>
      <c r="AF4095" s="274"/>
      <c r="AG4095" s="274"/>
      <c r="ALL4095" s="41"/>
      <c r="ALM4095" s="41"/>
      <c r="ALN4095" s="41"/>
      <c r="ALO4095" s="41"/>
      <c r="ALP4095" s="41"/>
    </row>
    <row r="4096" spans="1:1004" ht="26.25" customHeight="1" x14ac:dyDescent="0.2">
      <c r="A4096" s="275" t="s">
        <v>2835</v>
      </c>
      <c r="B4096" s="276"/>
      <c r="C4096" s="276"/>
      <c r="D4096" s="276"/>
      <c r="E4096" s="276"/>
      <c r="F4096" s="276"/>
      <c r="G4096" s="276"/>
      <c r="H4096" s="276"/>
      <c r="I4096" s="276"/>
      <c r="J4096" s="276"/>
      <c r="K4096" s="276"/>
      <c r="L4096" s="276"/>
      <c r="M4096" s="276"/>
      <c r="N4096" s="276"/>
      <c r="O4096" s="276"/>
      <c r="P4096" s="276"/>
      <c r="Q4096" s="276"/>
      <c r="R4096" s="277"/>
      <c r="S4096" s="278" t="s">
        <v>2836</v>
      </c>
      <c r="T4096" s="279"/>
      <c r="U4096" s="280"/>
      <c r="V4096" s="278" t="s">
        <v>2837</v>
      </c>
      <c r="W4096" s="279"/>
      <c r="X4096" s="280"/>
      <c r="Y4096" s="278" t="s">
        <v>2838</v>
      </c>
      <c r="Z4096" s="279"/>
      <c r="AA4096" s="280"/>
      <c r="AB4096" s="278" t="s">
        <v>3444</v>
      </c>
      <c r="AC4096" s="279"/>
      <c r="AD4096" s="280"/>
      <c r="AE4096" s="278" t="s">
        <v>3445</v>
      </c>
      <c r="AF4096" s="279"/>
      <c r="AG4096" s="280"/>
      <c r="ALL4096" s="41"/>
      <c r="ALM4096" s="41"/>
      <c r="ALN4096" s="41"/>
      <c r="ALO4096" s="41"/>
      <c r="ALP4096" s="41"/>
    </row>
    <row r="4097" spans="1:1004" x14ac:dyDescent="0.2">
      <c r="A4097" s="281" t="s">
        <v>2976</v>
      </c>
      <c r="B4097" s="282"/>
      <c r="C4097" s="282"/>
      <c r="D4097" s="282"/>
      <c r="E4097" s="282"/>
      <c r="F4097" s="282"/>
      <c r="G4097" s="282"/>
      <c r="H4097" s="282"/>
      <c r="I4097" s="282"/>
      <c r="J4097" s="282"/>
      <c r="K4097" s="282"/>
      <c r="L4097" s="282"/>
      <c r="M4097" s="282"/>
      <c r="N4097" s="282"/>
      <c r="O4097" s="282"/>
      <c r="P4097" s="282"/>
      <c r="Q4097" s="282"/>
      <c r="R4097" s="283"/>
      <c r="S4097" s="284" t="s">
        <v>2858</v>
      </c>
      <c r="T4097" s="285"/>
      <c r="U4097" s="286"/>
      <c r="V4097" s="284" t="s">
        <v>3469</v>
      </c>
      <c r="W4097" s="285"/>
      <c r="X4097" s="286"/>
      <c r="Y4097" s="284" t="s">
        <v>2969</v>
      </c>
      <c r="Z4097" s="285"/>
      <c r="AA4097" s="286"/>
      <c r="AB4097" s="284" t="s">
        <v>3629</v>
      </c>
      <c r="AC4097" s="285"/>
      <c r="AD4097" s="286"/>
      <c r="AE4097" s="284" t="s">
        <v>3629</v>
      </c>
      <c r="AF4097" s="285"/>
      <c r="AG4097" s="286"/>
      <c r="ALL4097" s="41"/>
      <c r="ALM4097" s="41"/>
      <c r="ALN4097" s="41"/>
      <c r="ALO4097" s="41"/>
      <c r="ALP4097" s="41"/>
    </row>
    <row r="4098" spans="1:1004" x14ac:dyDescent="0.2">
      <c r="A4098" s="293" t="s">
        <v>2978</v>
      </c>
      <c r="B4098" s="294"/>
      <c r="C4098" s="294"/>
      <c r="D4098" s="294"/>
      <c r="E4098" s="294"/>
      <c r="F4098" s="294"/>
      <c r="G4098" s="294"/>
      <c r="H4098" s="294"/>
      <c r="I4098" s="294"/>
      <c r="J4098" s="294"/>
      <c r="K4098" s="294"/>
      <c r="L4098" s="294"/>
      <c r="M4098" s="294"/>
      <c r="N4098" s="294"/>
      <c r="O4098" s="294"/>
      <c r="P4098" s="294"/>
      <c r="Q4098" s="294"/>
      <c r="R4098" s="295"/>
      <c r="S4098" s="287"/>
      <c r="T4098" s="288"/>
      <c r="U4098" s="289"/>
      <c r="V4098" s="287"/>
      <c r="W4098" s="288"/>
      <c r="X4098" s="289"/>
      <c r="Y4098" s="287"/>
      <c r="Z4098" s="288"/>
      <c r="AA4098" s="289"/>
      <c r="AB4098" s="287"/>
      <c r="AC4098" s="288"/>
      <c r="AD4098" s="289"/>
      <c r="AE4098" s="287"/>
      <c r="AF4098" s="288"/>
      <c r="AG4098" s="289"/>
      <c r="ALL4098" s="41"/>
      <c r="ALM4098" s="41"/>
      <c r="ALN4098" s="41"/>
      <c r="ALO4098" s="41"/>
      <c r="ALP4098" s="41"/>
    </row>
    <row r="4099" spans="1:1004" x14ac:dyDescent="0.2">
      <c r="A4099" s="296" t="s">
        <v>2845</v>
      </c>
      <c r="B4099" s="297"/>
      <c r="C4099" s="297"/>
      <c r="D4099" s="297"/>
      <c r="E4099" s="297"/>
      <c r="F4099" s="297"/>
      <c r="G4099" s="297"/>
      <c r="H4099" s="297"/>
      <c r="I4099" s="297"/>
      <c r="J4099" s="297"/>
      <c r="K4099" s="297"/>
      <c r="L4099" s="297"/>
      <c r="M4099" s="297"/>
      <c r="N4099" s="297"/>
      <c r="O4099" s="297"/>
      <c r="P4099" s="297"/>
      <c r="Q4099" s="297"/>
      <c r="R4099" s="298"/>
      <c r="S4099" s="290"/>
      <c r="T4099" s="291"/>
      <c r="U4099" s="292"/>
      <c r="V4099" s="290"/>
      <c r="W4099" s="291"/>
      <c r="X4099" s="292"/>
      <c r="Y4099" s="290"/>
      <c r="Z4099" s="291"/>
      <c r="AA4099" s="292"/>
      <c r="AB4099" s="290"/>
      <c r="AC4099" s="291"/>
      <c r="AD4099" s="292"/>
      <c r="AE4099" s="290"/>
      <c r="AF4099" s="291"/>
      <c r="AG4099" s="292"/>
      <c r="ALL4099" s="41"/>
      <c r="ALM4099" s="41"/>
      <c r="ALN4099" s="41"/>
      <c r="ALO4099" s="41"/>
      <c r="ALP4099" s="41"/>
    </row>
    <row r="4100" spans="1:1004" ht="14.25" x14ac:dyDescent="0.2">
      <c r="A4100" s="187"/>
      <c r="B4100" s="187"/>
      <c r="C4100" s="187"/>
      <c r="D4100" s="187"/>
      <c r="E4100" s="187"/>
      <c r="F4100" s="187"/>
      <c r="G4100" s="188"/>
      <c r="H4100" s="188"/>
      <c r="I4100" s="188"/>
      <c r="J4100" s="188"/>
      <c r="K4100" s="188"/>
      <c r="L4100" s="188"/>
      <c r="M4100" s="188"/>
      <c r="N4100" s="188"/>
      <c r="O4100" s="188"/>
      <c r="P4100" s="188"/>
      <c r="Q4100" s="188"/>
      <c r="R4100" s="189"/>
      <c r="S4100" s="189"/>
      <c r="T4100" s="189"/>
      <c r="U4100" s="189"/>
      <c r="V4100" s="189"/>
      <c r="W4100" s="189"/>
      <c r="X4100" s="189"/>
      <c r="Y4100" s="189"/>
      <c r="Z4100" s="189"/>
      <c r="AA4100" s="189"/>
      <c r="AB4100" s="189"/>
      <c r="AC4100" s="189"/>
      <c r="AD4100" s="189"/>
      <c r="AE4100" s="189"/>
      <c r="AF4100" s="189"/>
      <c r="AG4100" s="189"/>
      <c r="ALL4100" s="41"/>
      <c r="ALM4100" s="41"/>
      <c r="ALN4100" s="41"/>
      <c r="ALO4100" s="41"/>
      <c r="ALP4100" s="41"/>
    </row>
    <row r="4101" spans="1:1004" ht="21.75" customHeight="1" x14ac:dyDescent="0.2">
      <c r="A4101" s="346" t="s">
        <v>2886</v>
      </c>
      <c r="B4101" s="347"/>
      <c r="C4101" s="347"/>
      <c r="D4101" s="347"/>
      <c r="E4101" s="347"/>
      <c r="F4101" s="347"/>
      <c r="G4101" s="347"/>
      <c r="H4101" s="347"/>
      <c r="I4101" s="348"/>
      <c r="J4101" s="349" t="s">
        <v>768</v>
      </c>
      <c r="K4101" s="350"/>
      <c r="L4101" s="350"/>
      <c r="M4101" s="313"/>
      <c r="N4101" s="377" t="s">
        <v>2979</v>
      </c>
      <c r="O4101" s="351"/>
      <c r="P4101" s="351"/>
      <c r="Q4101" s="351"/>
      <c r="R4101" s="351"/>
      <c r="S4101" s="351"/>
      <c r="T4101" s="351"/>
      <c r="U4101" s="351"/>
      <c r="V4101" s="351"/>
      <c r="W4101" s="351"/>
      <c r="X4101" s="351"/>
      <c r="Y4101" s="351"/>
      <c r="Z4101" s="351"/>
      <c r="AA4101" s="351"/>
      <c r="AB4101" s="351"/>
      <c r="AC4101" s="351"/>
      <c r="AD4101" s="351"/>
      <c r="AE4101" s="351"/>
      <c r="AF4101" s="351"/>
      <c r="AG4101" s="352"/>
      <c r="ALL4101" s="41"/>
      <c r="ALM4101" s="41"/>
      <c r="ALN4101" s="41"/>
      <c r="ALO4101" s="41"/>
      <c r="ALP4101" s="41"/>
    </row>
    <row r="4102" spans="1:1004" ht="26.25" customHeight="1" x14ac:dyDescent="0.2">
      <c r="A4102" s="353" t="s">
        <v>2740</v>
      </c>
      <c r="B4102" s="354"/>
      <c r="C4102" s="354"/>
      <c r="D4102" s="354"/>
      <c r="E4102" s="354"/>
      <c r="F4102" s="354"/>
      <c r="G4102" s="354"/>
      <c r="H4102" s="354"/>
      <c r="I4102" s="355"/>
      <c r="J4102" s="321" t="s">
        <v>2853</v>
      </c>
      <c r="K4102" s="356"/>
      <c r="L4102" s="356"/>
      <c r="M4102" s="356"/>
      <c r="N4102" s="356"/>
      <c r="O4102" s="356"/>
      <c r="P4102" s="356"/>
      <c r="Q4102" s="356"/>
      <c r="R4102" s="356"/>
      <c r="S4102" s="356"/>
      <c r="T4102" s="323" t="s">
        <v>2742</v>
      </c>
      <c r="U4102" s="323"/>
      <c r="V4102" s="323"/>
      <c r="W4102" s="323"/>
      <c r="X4102" s="357" t="s">
        <v>2854</v>
      </c>
      <c r="Y4102" s="357"/>
      <c r="Z4102" s="357"/>
      <c r="AA4102" s="357"/>
      <c r="AB4102" s="357"/>
      <c r="AC4102" s="357"/>
      <c r="AD4102" s="357"/>
      <c r="AE4102" s="357"/>
      <c r="AF4102" s="357"/>
      <c r="AG4102" s="358"/>
      <c r="ALL4102" s="41"/>
      <c r="ALM4102" s="41"/>
      <c r="ALN4102" s="41"/>
      <c r="ALO4102" s="41"/>
      <c r="ALP4102" s="41"/>
    </row>
    <row r="4103" spans="1:1004" x14ac:dyDescent="0.2">
      <c r="A4103" s="353" t="s">
        <v>2890</v>
      </c>
      <c r="B4103" s="354"/>
      <c r="C4103" s="354"/>
      <c r="D4103" s="354"/>
      <c r="E4103" s="354"/>
      <c r="F4103" s="354"/>
      <c r="G4103" s="354"/>
      <c r="H4103" s="354"/>
      <c r="I4103" s="355"/>
      <c r="J4103" s="321" t="s">
        <v>2973</v>
      </c>
      <c r="K4103" s="356"/>
      <c r="L4103" s="356"/>
      <c r="M4103" s="356"/>
      <c r="N4103" s="356"/>
      <c r="O4103" s="356"/>
      <c r="P4103" s="356"/>
      <c r="Q4103" s="356"/>
      <c r="R4103" s="356"/>
      <c r="S4103" s="356"/>
      <c r="T4103" s="356"/>
      <c r="U4103" s="356"/>
      <c r="V4103" s="356"/>
      <c r="W4103" s="356"/>
      <c r="X4103" s="356"/>
      <c r="Y4103" s="356"/>
      <c r="Z4103" s="356"/>
      <c r="AA4103" s="356"/>
      <c r="AB4103" s="356"/>
      <c r="AC4103" s="356"/>
      <c r="AD4103" s="356"/>
      <c r="AE4103" s="356"/>
      <c r="AF4103" s="356"/>
      <c r="AG4103" s="359"/>
      <c r="ALL4103" s="41"/>
      <c r="ALM4103" s="41"/>
      <c r="ALN4103" s="41"/>
      <c r="ALO4103" s="41"/>
      <c r="ALP4103" s="41"/>
    </row>
    <row r="4104" spans="1:1004" ht="56.25" customHeight="1" x14ac:dyDescent="0.2">
      <c r="A4104" s="360" t="s">
        <v>2891</v>
      </c>
      <c r="B4104" s="361"/>
      <c r="C4104" s="361"/>
      <c r="D4104" s="361"/>
      <c r="E4104" s="361"/>
      <c r="F4104" s="361"/>
      <c r="G4104" s="361"/>
      <c r="H4104" s="361"/>
      <c r="I4104" s="362"/>
      <c r="J4104" s="321" t="s">
        <v>2980</v>
      </c>
      <c r="K4104" s="356"/>
      <c r="L4104" s="356"/>
      <c r="M4104" s="356"/>
      <c r="N4104" s="356"/>
      <c r="O4104" s="356"/>
      <c r="P4104" s="356"/>
      <c r="Q4104" s="356"/>
      <c r="R4104" s="356"/>
      <c r="S4104" s="356"/>
      <c r="T4104" s="356"/>
      <c r="U4104" s="356"/>
      <c r="V4104" s="356"/>
      <c r="W4104" s="356"/>
      <c r="X4104" s="356"/>
      <c r="Y4104" s="356"/>
      <c r="Z4104" s="356"/>
      <c r="AA4104" s="356"/>
      <c r="AB4104" s="356"/>
      <c r="AC4104" s="356"/>
      <c r="AD4104" s="356"/>
      <c r="AE4104" s="356"/>
      <c r="AF4104" s="356"/>
      <c r="AG4104" s="359"/>
      <c r="ALL4104" s="41"/>
      <c r="ALM4104" s="41"/>
      <c r="ALN4104" s="41"/>
      <c r="ALO4104" s="41"/>
      <c r="ALP4104" s="41"/>
    </row>
    <row r="4105" spans="1:1004" ht="35.25" customHeight="1" x14ac:dyDescent="0.2">
      <c r="A4105" s="337" t="s">
        <v>2893</v>
      </c>
      <c r="B4105" s="338"/>
      <c r="C4105" s="338"/>
      <c r="D4105" s="338"/>
      <c r="E4105" s="338"/>
      <c r="F4105" s="338"/>
      <c r="G4105" s="338"/>
      <c r="H4105" s="338"/>
      <c r="I4105" s="339"/>
      <c r="J4105" s="340" t="s">
        <v>2981</v>
      </c>
      <c r="K4105" s="341"/>
      <c r="L4105" s="341"/>
      <c r="M4105" s="341"/>
      <c r="N4105" s="341"/>
      <c r="O4105" s="341"/>
      <c r="P4105" s="341"/>
      <c r="Q4105" s="341"/>
      <c r="R4105" s="341"/>
      <c r="S4105" s="341"/>
      <c r="T4105" s="341"/>
      <c r="U4105" s="341"/>
      <c r="V4105" s="341"/>
      <c r="W4105" s="341"/>
      <c r="X4105" s="341"/>
      <c r="Y4105" s="341"/>
      <c r="Z4105" s="341"/>
      <c r="AA4105" s="341"/>
      <c r="AB4105" s="341"/>
      <c r="AC4105" s="341"/>
      <c r="AD4105" s="341"/>
      <c r="AE4105" s="341"/>
      <c r="AF4105" s="341"/>
      <c r="AG4105" s="342"/>
      <c r="ALL4105" s="41"/>
      <c r="ALM4105" s="41"/>
      <c r="ALN4105" s="41"/>
      <c r="ALO4105" s="41"/>
      <c r="ALP4105" s="41"/>
    </row>
    <row r="4106" spans="1:1004" ht="14.25" x14ac:dyDescent="0.2">
      <c r="A4106" s="208"/>
      <c r="B4106" s="213"/>
      <c r="C4106" s="213"/>
      <c r="D4106" s="187"/>
      <c r="E4106" s="187"/>
      <c r="F4106" s="187"/>
      <c r="G4106" s="188"/>
      <c r="H4106" s="188"/>
      <c r="I4106" s="188"/>
      <c r="J4106" s="188"/>
      <c r="K4106" s="188"/>
      <c r="L4106" s="188"/>
      <c r="M4106" s="188"/>
      <c r="N4106" s="188"/>
      <c r="O4106" s="188"/>
      <c r="P4106" s="188"/>
      <c r="Q4106" s="188"/>
      <c r="R4106" s="189"/>
      <c r="S4106" s="189"/>
      <c r="T4106" s="189"/>
      <c r="U4106" s="189"/>
      <c r="V4106" s="189"/>
      <c r="W4106" s="189"/>
      <c r="X4106" s="189"/>
      <c r="Y4106" s="189"/>
      <c r="Z4106" s="189"/>
      <c r="AA4106" s="189"/>
      <c r="AB4106" s="189"/>
      <c r="AC4106" s="189"/>
      <c r="AD4106" s="189"/>
      <c r="AE4106" s="189"/>
      <c r="AF4106" s="189"/>
      <c r="AG4106" s="199"/>
      <c r="ALL4106" s="41"/>
      <c r="ALM4106" s="41"/>
      <c r="ALN4106" s="41"/>
      <c r="ALO4106" s="41"/>
      <c r="ALP4106" s="41"/>
    </row>
    <row r="4107" spans="1:1004" x14ac:dyDescent="0.2">
      <c r="A4107" s="275" t="s">
        <v>2833</v>
      </c>
      <c r="B4107" s="276"/>
      <c r="C4107" s="277"/>
      <c r="D4107" s="343" t="s">
        <v>2420</v>
      </c>
      <c r="E4107" s="344"/>
      <c r="F4107" s="344"/>
      <c r="G4107" s="344"/>
      <c r="H4107" s="344"/>
      <c r="I4107" s="344"/>
      <c r="J4107" s="344"/>
      <c r="K4107" s="344"/>
      <c r="L4107" s="344"/>
      <c r="M4107" s="344"/>
      <c r="N4107" s="344"/>
      <c r="O4107" s="344"/>
      <c r="P4107" s="344"/>
      <c r="Q4107" s="344"/>
      <c r="R4107" s="344"/>
      <c r="S4107" s="344"/>
      <c r="T4107" s="344"/>
      <c r="U4107" s="344"/>
      <c r="V4107" s="344"/>
      <c r="W4107" s="344"/>
      <c r="X4107" s="344"/>
      <c r="Y4107" s="344"/>
      <c r="Z4107" s="344"/>
      <c r="AA4107" s="344"/>
      <c r="AB4107" s="344"/>
      <c r="AC4107" s="344"/>
      <c r="AD4107" s="344"/>
      <c r="AE4107" s="344"/>
      <c r="AF4107" s="344"/>
      <c r="AG4107" s="345"/>
      <c r="ALL4107" s="41"/>
      <c r="ALM4107" s="41"/>
      <c r="ALN4107" s="41"/>
      <c r="ALO4107" s="41"/>
      <c r="ALP4107" s="41"/>
    </row>
    <row r="4108" spans="1:1004" ht="34.5" customHeight="1" x14ac:dyDescent="0.2">
      <c r="A4108" s="275" t="s">
        <v>2835</v>
      </c>
      <c r="B4108" s="276"/>
      <c r="C4108" s="276"/>
      <c r="D4108" s="276"/>
      <c r="E4108" s="276"/>
      <c r="F4108" s="276"/>
      <c r="G4108" s="276"/>
      <c r="H4108" s="276"/>
      <c r="I4108" s="276"/>
      <c r="J4108" s="276"/>
      <c r="K4108" s="276"/>
      <c r="L4108" s="276"/>
      <c r="M4108" s="276"/>
      <c r="N4108" s="276"/>
      <c r="O4108" s="276"/>
      <c r="P4108" s="276"/>
      <c r="Q4108" s="276"/>
      <c r="R4108" s="277"/>
      <c r="S4108" s="278" t="s">
        <v>2836</v>
      </c>
      <c r="T4108" s="279"/>
      <c r="U4108" s="280"/>
      <c r="V4108" s="278" t="s">
        <v>2837</v>
      </c>
      <c r="W4108" s="279"/>
      <c r="X4108" s="280"/>
      <c r="Y4108" s="278" t="s">
        <v>2838</v>
      </c>
      <c r="Z4108" s="279"/>
      <c r="AA4108" s="280"/>
      <c r="AB4108" s="278" t="s">
        <v>3444</v>
      </c>
      <c r="AC4108" s="279"/>
      <c r="AD4108" s="280"/>
      <c r="AE4108" s="278" t="s">
        <v>3445</v>
      </c>
      <c r="AF4108" s="279"/>
      <c r="AG4108" s="280"/>
      <c r="ALL4108" s="41"/>
      <c r="ALM4108" s="41"/>
      <c r="ALN4108" s="41"/>
      <c r="ALO4108" s="41"/>
      <c r="ALP4108" s="41"/>
    </row>
    <row r="4109" spans="1:1004" ht="18.75" customHeight="1" x14ac:dyDescent="0.2">
      <c r="A4109" s="281" t="s">
        <v>2982</v>
      </c>
      <c r="B4109" s="282"/>
      <c r="C4109" s="282"/>
      <c r="D4109" s="282"/>
      <c r="E4109" s="282"/>
      <c r="F4109" s="282"/>
      <c r="G4109" s="282"/>
      <c r="H4109" s="282"/>
      <c r="I4109" s="282"/>
      <c r="J4109" s="282"/>
      <c r="K4109" s="282"/>
      <c r="L4109" s="282"/>
      <c r="M4109" s="282"/>
      <c r="N4109" s="282"/>
      <c r="O4109" s="282"/>
      <c r="P4109" s="282"/>
      <c r="Q4109" s="282"/>
      <c r="R4109" s="283"/>
      <c r="S4109" s="284" t="s">
        <v>2849</v>
      </c>
      <c r="T4109" s="285"/>
      <c r="U4109" s="286"/>
      <c r="V4109" s="284" t="s">
        <v>3469</v>
      </c>
      <c r="W4109" s="285"/>
      <c r="X4109" s="286"/>
      <c r="Y4109" s="284" t="s">
        <v>2983</v>
      </c>
      <c r="Z4109" s="285"/>
      <c r="AA4109" s="286"/>
      <c r="AB4109" s="284" t="s">
        <v>2984</v>
      </c>
      <c r="AC4109" s="285"/>
      <c r="AD4109" s="286"/>
      <c r="AE4109" s="284" t="s">
        <v>2985</v>
      </c>
      <c r="AF4109" s="285"/>
      <c r="AG4109" s="286"/>
      <c r="ALL4109" s="41"/>
      <c r="ALM4109" s="41"/>
      <c r="ALN4109" s="41"/>
      <c r="ALO4109" s="41"/>
      <c r="ALP4109" s="41"/>
    </row>
    <row r="4110" spans="1:1004" ht="25.5" customHeight="1" x14ac:dyDescent="0.2">
      <c r="A4110" s="293" t="s">
        <v>2986</v>
      </c>
      <c r="B4110" s="294"/>
      <c r="C4110" s="294"/>
      <c r="D4110" s="294"/>
      <c r="E4110" s="294"/>
      <c r="F4110" s="294"/>
      <c r="G4110" s="294"/>
      <c r="H4110" s="294"/>
      <c r="I4110" s="294"/>
      <c r="J4110" s="294"/>
      <c r="K4110" s="294"/>
      <c r="L4110" s="294"/>
      <c r="M4110" s="294"/>
      <c r="N4110" s="294"/>
      <c r="O4110" s="294"/>
      <c r="P4110" s="294"/>
      <c r="Q4110" s="294"/>
      <c r="R4110" s="295"/>
      <c r="S4110" s="287"/>
      <c r="T4110" s="288"/>
      <c r="U4110" s="289"/>
      <c r="V4110" s="287"/>
      <c r="W4110" s="288"/>
      <c r="X4110" s="289"/>
      <c r="Y4110" s="287"/>
      <c r="Z4110" s="288"/>
      <c r="AA4110" s="289"/>
      <c r="AB4110" s="287"/>
      <c r="AC4110" s="288"/>
      <c r="AD4110" s="289"/>
      <c r="AE4110" s="287"/>
      <c r="AF4110" s="288"/>
      <c r="AG4110" s="289"/>
      <c r="ALL4110" s="41"/>
      <c r="ALM4110" s="41"/>
      <c r="ALN4110" s="41"/>
      <c r="ALO4110" s="41"/>
      <c r="ALP4110" s="41"/>
    </row>
    <row r="4111" spans="1:1004" ht="30.75" customHeight="1" x14ac:dyDescent="0.2">
      <c r="A4111" s="296" t="s">
        <v>2987</v>
      </c>
      <c r="B4111" s="297"/>
      <c r="C4111" s="297"/>
      <c r="D4111" s="297"/>
      <c r="E4111" s="297"/>
      <c r="F4111" s="297"/>
      <c r="G4111" s="297"/>
      <c r="H4111" s="297"/>
      <c r="I4111" s="297"/>
      <c r="J4111" s="297"/>
      <c r="K4111" s="297"/>
      <c r="L4111" s="297"/>
      <c r="M4111" s="297"/>
      <c r="N4111" s="297"/>
      <c r="O4111" s="297"/>
      <c r="P4111" s="297"/>
      <c r="Q4111" s="297"/>
      <c r="R4111" s="298"/>
      <c r="S4111" s="290"/>
      <c r="T4111" s="291"/>
      <c r="U4111" s="292"/>
      <c r="V4111" s="290"/>
      <c r="W4111" s="291"/>
      <c r="X4111" s="292"/>
      <c r="Y4111" s="290"/>
      <c r="Z4111" s="291"/>
      <c r="AA4111" s="292"/>
      <c r="AB4111" s="290"/>
      <c r="AC4111" s="291"/>
      <c r="AD4111" s="292"/>
      <c r="AE4111" s="290"/>
      <c r="AF4111" s="291"/>
      <c r="AG4111" s="292"/>
      <c r="ALL4111" s="41"/>
      <c r="ALM4111" s="41"/>
      <c r="ALN4111" s="41"/>
      <c r="ALO4111" s="41"/>
      <c r="ALP4111" s="41"/>
    </row>
    <row r="4112" spans="1:1004" ht="14.25" x14ac:dyDescent="0.2">
      <c r="A4112" s="187"/>
      <c r="B4112" s="187"/>
      <c r="C4112" s="187"/>
      <c r="D4112" s="187"/>
      <c r="E4112" s="187"/>
      <c r="F4112" s="187"/>
      <c r="G4112" s="188"/>
      <c r="H4112" s="188"/>
      <c r="I4112" s="188"/>
      <c r="J4112" s="188"/>
      <c r="K4112" s="188"/>
      <c r="L4112" s="188"/>
      <c r="M4112" s="188"/>
      <c r="N4112" s="188"/>
      <c r="O4112" s="188"/>
      <c r="P4112" s="188"/>
      <c r="Q4112" s="188"/>
      <c r="R4112" s="189"/>
      <c r="S4112" s="189"/>
      <c r="T4112" s="189"/>
      <c r="U4112" s="189"/>
      <c r="V4112" s="189"/>
      <c r="W4112" s="189"/>
      <c r="X4112" s="189"/>
      <c r="Y4112" s="189"/>
      <c r="Z4112" s="189"/>
      <c r="AA4112" s="189"/>
      <c r="AB4112" s="189"/>
      <c r="AC4112" s="189"/>
      <c r="AD4112" s="189"/>
      <c r="AE4112" s="189"/>
      <c r="AF4112" s="189"/>
      <c r="AG4112" s="189"/>
      <c r="ALL4112" s="41"/>
      <c r="ALM4112" s="41"/>
      <c r="ALN4112" s="41"/>
      <c r="ALO4112" s="41"/>
      <c r="ALP4112" s="41"/>
    </row>
    <row r="4113" spans="1:1004" ht="32.25" customHeight="1" x14ac:dyDescent="0.2">
      <c r="A4113" s="346" t="s">
        <v>2886</v>
      </c>
      <c r="B4113" s="347"/>
      <c r="C4113" s="347"/>
      <c r="D4113" s="347"/>
      <c r="E4113" s="347"/>
      <c r="F4113" s="347"/>
      <c r="G4113" s="347"/>
      <c r="H4113" s="347"/>
      <c r="I4113" s="348"/>
      <c r="J4113" s="349" t="s">
        <v>769</v>
      </c>
      <c r="K4113" s="350"/>
      <c r="L4113" s="350"/>
      <c r="M4113" s="313"/>
      <c r="N4113" s="315" t="s">
        <v>2988</v>
      </c>
      <c r="O4113" s="351"/>
      <c r="P4113" s="351"/>
      <c r="Q4113" s="351"/>
      <c r="R4113" s="351"/>
      <c r="S4113" s="351"/>
      <c r="T4113" s="351"/>
      <c r="U4113" s="351"/>
      <c r="V4113" s="351"/>
      <c r="W4113" s="351"/>
      <c r="X4113" s="351"/>
      <c r="Y4113" s="351"/>
      <c r="Z4113" s="351"/>
      <c r="AA4113" s="351"/>
      <c r="AB4113" s="351"/>
      <c r="AC4113" s="351"/>
      <c r="AD4113" s="351"/>
      <c r="AE4113" s="351"/>
      <c r="AF4113" s="351"/>
      <c r="AG4113" s="352"/>
      <c r="ALL4113" s="41"/>
      <c r="ALM4113" s="41"/>
      <c r="ALN4113" s="41"/>
      <c r="ALO4113" s="41"/>
      <c r="ALP4113" s="41"/>
    </row>
    <row r="4114" spans="1:1004" ht="28.5" customHeight="1" x14ac:dyDescent="0.2">
      <c r="A4114" s="353" t="s">
        <v>2740</v>
      </c>
      <c r="B4114" s="354"/>
      <c r="C4114" s="354"/>
      <c r="D4114" s="354"/>
      <c r="E4114" s="354"/>
      <c r="F4114" s="354"/>
      <c r="G4114" s="354"/>
      <c r="H4114" s="354"/>
      <c r="I4114" s="355"/>
      <c r="J4114" s="321" t="s">
        <v>2853</v>
      </c>
      <c r="K4114" s="356"/>
      <c r="L4114" s="356"/>
      <c r="M4114" s="356"/>
      <c r="N4114" s="356"/>
      <c r="O4114" s="356"/>
      <c r="P4114" s="356"/>
      <c r="Q4114" s="356"/>
      <c r="R4114" s="356"/>
      <c r="S4114" s="356"/>
      <c r="T4114" s="323" t="s">
        <v>2742</v>
      </c>
      <c r="U4114" s="323"/>
      <c r="V4114" s="323"/>
      <c r="W4114" s="323"/>
      <c r="X4114" s="357" t="s">
        <v>2854</v>
      </c>
      <c r="Y4114" s="357"/>
      <c r="Z4114" s="357"/>
      <c r="AA4114" s="357"/>
      <c r="AB4114" s="357"/>
      <c r="AC4114" s="357"/>
      <c r="AD4114" s="357"/>
      <c r="AE4114" s="357"/>
      <c r="AF4114" s="357"/>
      <c r="AG4114" s="358"/>
      <c r="ALL4114" s="41"/>
      <c r="ALM4114" s="41"/>
      <c r="ALN4114" s="41"/>
      <c r="ALO4114" s="41"/>
      <c r="ALP4114" s="41"/>
    </row>
    <row r="4115" spans="1:1004" x14ac:dyDescent="0.2">
      <c r="A4115" s="353" t="s">
        <v>2890</v>
      </c>
      <c r="B4115" s="354"/>
      <c r="C4115" s="354"/>
      <c r="D4115" s="354"/>
      <c r="E4115" s="354"/>
      <c r="F4115" s="354"/>
      <c r="G4115" s="354"/>
      <c r="H4115" s="354"/>
      <c r="I4115" s="355"/>
      <c r="J4115" s="321" t="s">
        <v>2989</v>
      </c>
      <c r="K4115" s="356"/>
      <c r="L4115" s="356"/>
      <c r="M4115" s="356"/>
      <c r="N4115" s="356"/>
      <c r="O4115" s="356"/>
      <c r="P4115" s="356"/>
      <c r="Q4115" s="356"/>
      <c r="R4115" s="356"/>
      <c r="S4115" s="356"/>
      <c r="T4115" s="356"/>
      <c r="U4115" s="356"/>
      <c r="V4115" s="356"/>
      <c r="W4115" s="356"/>
      <c r="X4115" s="356"/>
      <c r="Y4115" s="356"/>
      <c r="Z4115" s="356"/>
      <c r="AA4115" s="356"/>
      <c r="AB4115" s="356"/>
      <c r="AC4115" s="356"/>
      <c r="AD4115" s="356"/>
      <c r="AE4115" s="356"/>
      <c r="AF4115" s="356"/>
      <c r="AG4115" s="359"/>
      <c r="ALL4115" s="41"/>
      <c r="ALM4115" s="41"/>
      <c r="ALN4115" s="41"/>
      <c r="ALO4115" s="41"/>
      <c r="ALP4115" s="41"/>
    </row>
    <row r="4116" spans="1:1004" ht="48.75" customHeight="1" x14ac:dyDescent="0.2">
      <c r="A4116" s="360" t="s">
        <v>2891</v>
      </c>
      <c r="B4116" s="361"/>
      <c r="C4116" s="361"/>
      <c r="D4116" s="361"/>
      <c r="E4116" s="361"/>
      <c r="F4116" s="361"/>
      <c r="G4116" s="361"/>
      <c r="H4116" s="361"/>
      <c r="I4116" s="362"/>
      <c r="J4116" s="363" t="s">
        <v>2990</v>
      </c>
      <c r="K4116" s="364"/>
      <c r="L4116" s="364"/>
      <c r="M4116" s="364"/>
      <c r="N4116" s="364"/>
      <c r="O4116" s="364"/>
      <c r="P4116" s="364"/>
      <c r="Q4116" s="364"/>
      <c r="R4116" s="364"/>
      <c r="S4116" s="364"/>
      <c r="T4116" s="364"/>
      <c r="U4116" s="364"/>
      <c r="V4116" s="364"/>
      <c r="W4116" s="364"/>
      <c r="X4116" s="364"/>
      <c r="Y4116" s="364"/>
      <c r="Z4116" s="364"/>
      <c r="AA4116" s="364"/>
      <c r="AB4116" s="364"/>
      <c r="AC4116" s="364"/>
      <c r="AD4116" s="364"/>
      <c r="AE4116" s="364"/>
      <c r="AF4116" s="364"/>
      <c r="AG4116" s="365"/>
      <c r="ALL4116" s="41"/>
      <c r="ALM4116" s="41"/>
      <c r="ALN4116" s="41"/>
      <c r="ALO4116" s="41"/>
      <c r="ALP4116" s="41"/>
    </row>
    <row r="4117" spans="1:1004" x14ac:dyDescent="0.2">
      <c r="A4117" s="337" t="s">
        <v>2893</v>
      </c>
      <c r="B4117" s="338"/>
      <c r="C4117" s="338"/>
      <c r="D4117" s="338"/>
      <c r="E4117" s="338"/>
      <c r="F4117" s="338"/>
      <c r="G4117" s="338"/>
      <c r="H4117" s="338"/>
      <c r="I4117" s="339"/>
      <c r="J4117" s="340"/>
      <c r="K4117" s="341"/>
      <c r="L4117" s="341"/>
      <c r="M4117" s="341"/>
      <c r="N4117" s="341"/>
      <c r="O4117" s="341"/>
      <c r="P4117" s="341"/>
      <c r="Q4117" s="341"/>
      <c r="R4117" s="341"/>
      <c r="S4117" s="341"/>
      <c r="T4117" s="341"/>
      <c r="U4117" s="341"/>
      <c r="V4117" s="341"/>
      <c r="W4117" s="341"/>
      <c r="X4117" s="341"/>
      <c r="Y4117" s="341"/>
      <c r="Z4117" s="341"/>
      <c r="AA4117" s="341"/>
      <c r="AB4117" s="341"/>
      <c r="AC4117" s="341"/>
      <c r="AD4117" s="341"/>
      <c r="AE4117" s="341"/>
      <c r="AF4117" s="341"/>
      <c r="AG4117" s="342"/>
      <c r="ALL4117" s="41"/>
      <c r="ALM4117" s="41"/>
      <c r="ALN4117" s="41"/>
      <c r="ALO4117" s="41"/>
      <c r="ALP4117" s="41"/>
    </row>
    <row r="4118" spans="1:1004" ht="14.25" x14ac:dyDescent="0.2">
      <c r="A4118" s="208"/>
      <c r="B4118" s="213"/>
      <c r="C4118" s="213"/>
      <c r="D4118" s="187"/>
      <c r="E4118" s="187"/>
      <c r="F4118" s="187"/>
      <c r="G4118" s="188"/>
      <c r="H4118" s="188"/>
      <c r="I4118" s="188"/>
      <c r="J4118" s="188"/>
      <c r="K4118" s="188"/>
      <c r="L4118" s="188"/>
      <c r="M4118" s="188"/>
      <c r="N4118" s="188"/>
      <c r="O4118" s="188"/>
      <c r="P4118" s="188"/>
      <c r="Q4118" s="188"/>
      <c r="R4118" s="189"/>
      <c r="S4118" s="189"/>
      <c r="T4118" s="189"/>
      <c r="U4118" s="189"/>
      <c r="V4118" s="189"/>
      <c r="W4118" s="189"/>
      <c r="X4118" s="189"/>
      <c r="Y4118" s="189"/>
      <c r="Z4118" s="189"/>
      <c r="AA4118" s="189"/>
      <c r="AB4118" s="189"/>
      <c r="AC4118" s="189"/>
      <c r="AD4118" s="189"/>
      <c r="AE4118" s="189"/>
      <c r="AF4118" s="189"/>
      <c r="AG4118" s="199"/>
      <c r="ALL4118" s="41"/>
      <c r="ALM4118" s="41"/>
      <c r="ALN4118" s="41"/>
      <c r="ALO4118" s="41"/>
      <c r="ALP4118" s="41"/>
    </row>
    <row r="4119" spans="1:1004" x14ac:dyDescent="0.2">
      <c r="A4119" s="275" t="s">
        <v>2833</v>
      </c>
      <c r="B4119" s="276"/>
      <c r="C4119" s="277"/>
      <c r="D4119" s="343" t="s">
        <v>2423</v>
      </c>
      <c r="E4119" s="344"/>
      <c r="F4119" s="344"/>
      <c r="G4119" s="344"/>
      <c r="H4119" s="344"/>
      <c r="I4119" s="344"/>
      <c r="J4119" s="344"/>
      <c r="K4119" s="344"/>
      <c r="L4119" s="344"/>
      <c r="M4119" s="344"/>
      <c r="N4119" s="344"/>
      <c r="O4119" s="344"/>
      <c r="P4119" s="344"/>
      <c r="Q4119" s="344"/>
      <c r="R4119" s="344"/>
      <c r="S4119" s="344"/>
      <c r="T4119" s="344"/>
      <c r="U4119" s="344"/>
      <c r="V4119" s="344"/>
      <c r="W4119" s="344"/>
      <c r="X4119" s="344"/>
      <c r="Y4119" s="344"/>
      <c r="Z4119" s="344"/>
      <c r="AA4119" s="344"/>
      <c r="AB4119" s="344"/>
      <c r="AC4119" s="344"/>
      <c r="AD4119" s="344"/>
      <c r="AE4119" s="344"/>
      <c r="AF4119" s="344"/>
      <c r="AG4119" s="345"/>
      <c r="ALL4119" s="41"/>
      <c r="ALM4119" s="41"/>
      <c r="ALN4119" s="41"/>
      <c r="ALO4119" s="41"/>
      <c r="ALP4119" s="41"/>
    </row>
    <row r="4120" spans="1:1004" ht="25.5" customHeight="1" x14ac:dyDescent="0.2">
      <c r="A4120" s="275" t="s">
        <v>2835</v>
      </c>
      <c r="B4120" s="276"/>
      <c r="C4120" s="276"/>
      <c r="D4120" s="276"/>
      <c r="E4120" s="276"/>
      <c r="F4120" s="276"/>
      <c r="G4120" s="276"/>
      <c r="H4120" s="276"/>
      <c r="I4120" s="276"/>
      <c r="J4120" s="276"/>
      <c r="K4120" s="276"/>
      <c r="L4120" s="276"/>
      <c r="M4120" s="276"/>
      <c r="N4120" s="276"/>
      <c r="O4120" s="276"/>
      <c r="P4120" s="276"/>
      <c r="Q4120" s="276"/>
      <c r="R4120" s="277"/>
      <c r="S4120" s="278" t="s">
        <v>2836</v>
      </c>
      <c r="T4120" s="279"/>
      <c r="U4120" s="280"/>
      <c r="V4120" s="278" t="s">
        <v>2837</v>
      </c>
      <c r="W4120" s="279"/>
      <c r="X4120" s="280"/>
      <c r="Y4120" s="278" t="s">
        <v>2838</v>
      </c>
      <c r="Z4120" s="279"/>
      <c r="AA4120" s="280"/>
      <c r="AB4120" s="278" t="s">
        <v>3444</v>
      </c>
      <c r="AC4120" s="279"/>
      <c r="AD4120" s="280"/>
      <c r="AE4120" s="278" t="s">
        <v>3445</v>
      </c>
      <c r="AF4120" s="279"/>
      <c r="AG4120" s="280"/>
      <c r="ALL4120" s="41"/>
      <c r="ALM4120" s="41"/>
      <c r="ALN4120" s="41"/>
      <c r="ALO4120" s="41"/>
      <c r="ALP4120" s="41"/>
    </row>
    <row r="4121" spans="1:1004" x14ac:dyDescent="0.2">
      <c r="A4121" s="281" t="s">
        <v>2991</v>
      </c>
      <c r="B4121" s="282"/>
      <c r="C4121" s="282"/>
      <c r="D4121" s="282"/>
      <c r="E4121" s="282"/>
      <c r="F4121" s="282"/>
      <c r="G4121" s="282"/>
      <c r="H4121" s="282"/>
      <c r="I4121" s="282"/>
      <c r="J4121" s="282"/>
      <c r="K4121" s="282"/>
      <c r="L4121" s="282"/>
      <c r="M4121" s="282"/>
      <c r="N4121" s="282"/>
      <c r="O4121" s="282"/>
      <c r="P4121" s="282"/>
      <c r="Q4121" s="282"/>
      <c r="R4121" s="283"/>
      <c r="S4121" s="284" t="s">
        <v>2867</v>
      </c>
      <c r="T4121" s="285"/>
      <c r="U4121" s="286"/>
      <c r="V4121" s="284" t="s">
        <v>3469</v>
      </c>
      <c r="W4121" s="285"/>
      <c r="X4121" s="286"/>
      <c r="Y4121" s="284" t="s">
        <v>2001</v>
      </c>
      <c r="Z4121" s="285"/>
      <c r="AA4121" s="286"/>
      <c r="AB4121" s="284" t="s">
        <v>1441</v>
      </c>
      <c r="AC4121" s="285"/>
      <c r="AD4121" s="286"/>
      <c r="AE4121" s="284" t="s">
        <v>1441</v>
      </c>
      <c r="AF4121" s="285"/>
      <c r="AG4121" s="286"/>
      <c r="ALL4121" s="41"/>
      <c r="ALM4121" s="41"/>
      <c r="ALN4121" s="41"/>
      <c r="ALO4121" s="41"/>
      <c r="ALP4121" s="41"/>
    </row>
    <row r="4122" spans="1:1004" x14ac:dyDescent="0.2">
      <c r="A4122" s="293" t="s">
        <v>2860</v>
      </c>
      <c r="B4122" s="294"/>
      <c r="C4122" s="294"/>
      <c r="D4122" s="294"/>
      <c r="E4122" s="294"/>
      <c r="F4122" s="294"/>
      <c r="G4122" s="294"/>
      <c r="H4122" s="294"/>
      <c r="I4122" s="294"/>
      <c r="J4122" s="294"/>
      <c r="K4122" s="294"/>
      <c r="L4122" s="294"/>
      <c r="M4122" s="294"/>
      <c r="N4122" s="294"/>
      <c r="O4122" s="294"/>
      <c r="P4122" s="294"/>
      <c r="Q4122" s="294"/>
      <c r="R4122" s="295"/>
      <c r="S4122" s="287"/>
      <c r="T4122" s="288"/>
      <c r="U4122" s="289"/>
      <c r="V4122" s="287"/>
      <c r="W4122" s="288"/>
      <c r="X4122" s="289"/>
      <c r="Y4122" s="287"/>
      <c r="Z4122" s="288"/>
      <c r="AA4122" s="289"/>
      <c r="AB4122" s="287"/>
      <c r="AC4122" s="288"/>
      <c r="AD4122" s="289"/>
      <c r="AE4122" s="287"/>
      <c r="AF4122" s="288"/>
      <c r="AG4122" s="289"/>
      <c r="ALL4122" s="41"/>
      <c r="ALM4122" s="41"/>
      <c r="ALN4122" s="41"/>
      <c r="ALO4122" s="41"/>
      <c r="ALP4122" s="41"/>
    </row>
    <row r="4123" spans="1:1004" x14ac:dyDescent="0.2">
      <c r="A4123" s="296" t="s">
        <v>2845</v>
      </c>
      <c r="B4123" s="297"/>
      <c r="C4123" s="297"/>
      <c r="D4123" s="297"/>
      <c r="E4123" s="297"/>
      <c r="F4123" s="297"/>
      <c r="G4123" s="297"/>
      <c r="H4123" s="297"/>
      <c r="I4123" s="297"/>
      <c r="J4123" s="297"/>
      <c r="K4123" s="297"/>
      <c r="L4123" s="297"/>
      <c r="M4123" s="297"/>
      <c r="N4123" s="297"/>
      <c r="O4123" s="297"/>
      <c r="P4123" s="297"/>
      <c r="Q4123" s="297"/>
      <c r="R4123" s="298"/>
      <c r="S4123" s="290"/>
      <c r="T4123" s="291"/>
      <c r="U4123" s="292"/>
      <c r="V4123" s="290"/>
      <c r="W4123" s="291"/>
      <c r="X4123" s="292"/>
      <c r="Y4123" s="290"/>
      <c r="Z4123" s="291"/>
      <c r="AA4123" s="292"/>
      <c r="AB4123" s="290"/>
      <c r="AC4123" s="291"/>
      <c r="AD4123" s="292"/>
      <c r="AE4123" s="290"/>
      <c r="AF4123" s="291"/>
      <c r="AG4123" s="292"/>
      <c r="ALL4123" s="41"/>
      <c r="ALM4123" s="41"/>
      <c r="ALN4123" s="41"/>
      <c r="ALO4123" s="41"/>
      <c r="ALP4123" s="41"/>
    </row>
    <row r="4124" spans="1:1004" x14ac:dyDescent="0.2">
      <c r="A4124" s="212"/>
      <c r="B4124" s="212"/>
      <c r="C4124" s="212"/>
      <c r="D4124" s="212"/>
      <c r="E4124" s="212"/>
      <c r="F4124" s="212"/>
      <c r="G4124" s="212"/>
      <c r="H4124" s="212"/>
      <c r="I4124" s="212"/>
      <c r="J4124" s="212"/>
      <c r="K4124" s="212"/>
      <c r="L4124" s="212"/>
      <c r="M4124" s="212"/>
      <c r="N4124" s="212"/>
      <c r="O4124" s="212"/>
      <c r="P4124" s="212"/>
      <c r="Q4124" s="212"/>
      <c r="R4124" s="212"/>
      <c r="S4124" s="200"/>
      <c r="T4124" s="200"/>
      <c r="U4124" s="200"/>
      <c r="V4124" s="200"/>
      <c r="W4124" s="200"/>
      <c r="X4124" s="200"/>
      <c r="Y4124" s="200"/>
      <c r="Z4124" s="200"/>
      <c r="AA4124" s="200"/>
      <c r="AB4124" s="200"/>
      <c r="AC4124" s="200"/>
      <c r="AD4124" s="200"/>
      <c r="AE4124" s="200"/>
      <c r="AF4124" s="200"/>
      <c r="AG4124" s="200"/>
      <c r="ALL4124" s="41"/>
      <c r="ALM4124" s="41"/>
      <c r="ALN4124" s="41"/>
      <c r="ALO4124" s="41"/>
      <c r="ALP4124" s="41"/>
    </row>
    <row r="4125" spans="1:1004" ht="33" customHeight="1" x14ac:dyDescent="0.2">
      <c r="A4125" s="310" t="s">
        <v>2886</v>
      </c>
      <c r="B4125" s="311"/>
      <c r="C4125" s="311"/>
      <c r="D4125" s="311"/>
      <c r="E4125" s="311"/>
      <c r="F4125" s="311"/>
      <c r="G4125" s="311"/>
      <c r="H4125" s="311"/>
      <c r="I4125" s="312"/>
      <c r="J4125" s="313" t="s">
        <v>1246</v>
      </c>
      <c r="K4125" s="314"/>
      <c r="L4125" s="314"/>
      <c r="M4125" s="314"/>
      <c r="N4125" s="315" t="s">
        <v>3487</v>
      </c>
      <c r="O4125" s="316"/>
      <c r="P4125" s="316"/>
      <c r="Q4125" s="316"/>
      <c r="R4125" s="316"/>
      <c r="S4125" s="316"/>
      <c r="T4125" s="316"/>
      <c r="U4125" s="316"/>
      <c r="V4125" s="316"/>
      <c r="W4125" s="316"/>
      <c r="X4125" s="316"/>
      <c r="Y4125" s="316"/>
      <c r="Z4125" s="316"/>
      <c r="AA4125" s="316"/>
      <c r="AB4125" s="316"/>
      <c r="AC4125" s="316"/>
      <c r="AD4125" s="316"/>
      <c r="AE4125" s="316"/>
      <c r="AF4125" s="316"/>
      <c r="AG4125" s="317"/>
      <c r="ALL4125" s="41"/>
      <c r="ALM4125" s="41"/>
      <c r="ALN4125" s="41"/>
      <c r="ALO4125" s="41"/>
      <c r="ALP4125" s="41"/>
    </row>
    <row r="4126" spans="1:1004" ht="26.25" customHeight="1" x14ac:dyDescent="0.2">
      <c r="A4126" s="318" t="s">
        <v>2740</v>
      </c>
      <c r="B4126" s="319"/>
      <c r="C4126" s="319"/>
      <c r="D4126" s="319"/>
      <c r="E4126" s="319"/>
      <c r="F4126" s="319"/>
      <c r="G4126" s="319"/>
      <c r="H4126" s="319"/>
      <c r="I4126" s="320"/>
      <c r="J4126" s="321" t="s">
        <v>3475</v>
      </c>
      <c r="K4126" s="322"/>
      <c r="L4126" s="322"/>
      <c r="M4126" s="322"/>
      <c r="N4126" s="322"/>
      <c r="O4126" s="322"/>
      <c r="P4126" s="322"/>
      <c r="Q4126" s="322"/>
      <c r="R4126" s="322"/>
      <c r="S4126" s="322"/>
      <c r="T4126" s="323" t="s">
        <v>2742</v>
      </c>
      <c r="U4126" s="323"/>
      <c r="V4126" s="323"/>
      <c r="W4126" s="323"/>
      <c r="X4126" s="324" t="s">
        <v>3476</v>
      </c>
      <c r="Y4126" s="324"/>
      <c r="Z4126" s="324"/>
      <c r="AA4126" s="324"/>
      <c r="AB4126" s="324"/>
      <c r="AC4126" s="324"/>
      <c r="AD4126" s="324"/>
      <c r="AE4126" s="324"/>
      <c r="AF4126" s="324"/>
      <c r="AG4126" s="324"/>
      <c r="ALL4126" s="41"/>
      <c r="ALM4126" s="41"/>
      <c r="ALN4126" s="41"/>
      <c r="ALO4126" s="41"/>
      <c r="ALP4126" s="41"/>
    </row>
    <row r="4127" spans="1:1004" ht="30.75" customHeight="1" x14ac:dyDescent="0.2">
      <c r="A4127" s="318" t="s">
        <v>2890</v>
      </c>
      <c r="B4127" s="319"/>
      <c r="C4127" s="319"/>
      <c r="D4127" s="319"/>
      <c r="E4127" s="319"/>
      <c r="F4127" s="319"/>
      <c r="G4127" s="319"/>
      <c r="H4127" s="319"/>
      <c r="I4127" s="320"/>
      <c r="J4127" s="325" t="s">
        <v>3489</v>
      </c>
      <c r="K4127" s="326"/>
      <c r="L4127" s="326"/>
      <c r="M4127" s="326"/>
      <c r="N4127" s="326"/>
      <c r="O4127" s="326"/>
      <c r="P4127" s="326"/>
      <c r="Q4127" s="326"/>
      <c r="R4127" s="326"/>
      <c r="S4127" s="326"/>
      <c r="T4127" s="326"/>
      <c r="U4127" s="326"/>
      <c r="V4127" s="326"/>
      <c r="W4127" s="326"/>
      <c r="X4127" s="326"/>
      <c r="Y4127" s="326"/>
      <c r="Z4127" s="326"/>
      <c r="AA4127" s="326"/>
      <c r="AB4127" s="326"/>
      <c r="AC4127" s="326"/>
      <c r="AD4127" s="326"/>
      <c r="AE4127" s="326"/>
      <c r="AF4127" s="326"/>
      <c r="AG4127" s="327"/>
      <c r="ALL4127" s="41"/>
      <c r="ALM4127" s="41"/>
      <c r="ALN4127" s="41"/>
      <c r="ALO4127" s="41"/>
      <c r="ALP4127" s="41"/>
    </row>
    <row r="4128" spans="1:1004" ht="44.25" customHeight="1" x14ac:dyDescent="0.2">
      <c r="A4128" s="328" t="s">
        <v>2891</v>
      </c>
      <c r="B4128" s="329"/>
      <c r="C4128" s="329"/>
      <c r="D4128" s="329"/>
      <c r="E4128" s="329"/>
      <c r="F4128" s="329"/>
      <c r="G4128" s="329"/>
      <c r="H4128" s="329"/>
      <c r="I4128" s="330"/>
      <c r="J4128" s="325" t="s">
        <v>3488</v>
      </c>
      <c r="K4128" s="326"/>
      <c r="L4128" s="326"/>
      <c r="M4128" s="326"/>
      <c r="N4128" s="326"/>
      <c r="O4128" s="326"/>
      <c r="P4128" s="326"/>
      <c r="Q4128" s="326"/>
      <c r="R4128" s="326"/>
      <c r="S4128" s="326"/>
      <c r="T4128" s="326"/>
      <c r="U4128" s="326"/>
      <c r="V4128" s="326"/>
      <c r="W4128" s="326"/>
      <c r="X4128" s="326"/>
      <c r="Y4128" s="326"/>
      <c r="Z4128" s="326"/>
      <c r="AA4128" s="326"/>
      <c r="AB4128" s="326"/>
      <c r="AC4128" s="326"/>
      <c r="AD4128" s="326"/>
      <c r="AE4128" s="326"/>
      <c r="AF4128" s="326"/>
      <c r="AG4128" s="327"/>
      <c r="ALL4128" s="41"/>
      <c r="ALM4128" s="41"/>
      <c r="ALN4128" s="41"/>
      <c r="ALO4128" s="41"/>
      <c r="ALP4128" s="41"/>
    </row>
    <row r="4129" spans="1:1004" ht="267.75" customHeight="1" x14ac:dyDescent="0.2">
      <c r="A4129" s="331" t="s">
        <v>2893</v>
      </c>
      <c r="B4129" s="332"/>
      <c r="C4129" s="332"/>
      <c r="D4129" s="332"/>
      <c r="E4129" s="332"/>
      <c r="F4129" s="332"/>
      <c r="G4129" s="332"/>
      <c r="H4129" s="332"/>
      <c r="I4129" s="333"/>
      <c r="J4129" s="334" t="s">
        <v>3490</v>
      </c>
      <c r="K4129" s="335"/>
      <c r="L4129" s="335"/>
      <c r="M4129" s="335"/>
      <c r="N4129" s="335"/>
      <c r="O4129" s="335"/>
      <c r="P4129" s="335"/>
      <c r="Q4129" s="335"/>
      <c r="R4129" s="335"/>
      <c r="S4129" s="335"/>
      <c r="T4129" s="335"/>
      <c r="U4129" s="335"/>
      <c r="V4129" s="335"/>
      <c r="W4129" s="335"/>
      <c r="X4129" s="335"/>
      <c r="Y4129" s="335"/>
      <c r="Z4129" s="335"/>
      <c r="AA4129" s="335"/>
      <c r="AB4129" s="335"/>
      <c r="AC4129" s="335"/>
      <c r="AD4129" s="335"/>
      <c r="AE4129" s="335"/>
      <c r="AF4129" s="335"/>
      <c r="AG4129" s="336"/>
      <c r="ALL4129" s="41"/>
      <c r="ALM4129" s="41"/>
      <c r="ALN4129" s="41"/>
      <c r="ALO4129" s="41"/>
      <c r="ALP4129" s="41"/>
    </row>
    <row r="4130" spans="1:1004" x14ac:dyDescent="0.2">
      <c r="A4130" s="208"/>
      <c r="B4130" s="213"/>
      <c r="C4130" s="213"/>
      <c r="D4130" s="187"/>
      <c r="E4130" s="187"/>
      <c r="F4130" s="187"/>
      <c r="G4130" s="187"/>
      <c r="H4130" s="187"/>
      <c r="I4130" s="187"/>
      <c r="J4130" s="187"/>
      <c r="K4130" s="187"/>
      <c r="L4130" s="187"/>
      <c r="M4130" s="187"/>
      <c r="N4130" s="187"/>
      <c r="O4130" s="187"/>
      <c r="P4130" s="187"/>
      <c r="Q4130" s="187"/>
      <c r="R4130" s="187"/>
      <c r="S4130" s="187"/>
      <c r="T4130" s="187"/>
      <c r="U4130" s="187"/>
      <c r="V4130" s="187"/>
      <c r="W4130" s="187"/>
      <c r="X4130" s="187"/>
      <c r="Y4130" s="187"/>
      <c r="Z4130" s="187"/>
      <c r="AA4130" s="187"/>
      <c r="AB4130" s="187"/>
      <c r="AC4130" s="187"/>
      <c r="AD4130" s="187"/>
      <c r="AE4130" s="187"/>
      <c r="AF4130" s="187"/>
      <c r="AG4130" s="214"/>
      <c r="ALL4130" s="41"/>
      <c r="ALM4130" s="41"/>
      <c r="ALN4130" s="41"/>
      <c r="ALO4130" s="41"/>
      <c r="ALP4130" s="41"/>
    </row>
    <row r="4131" spans="1:1004" ht="18.75" customHeight="1" x14ac:dyDescent="0.2">
      <c r="A4131" s="273" t="s">
        <v>2833</v>
      </c>
      <c r="B4131" s="273"/>
      <c r="C4131" s="273"/>
      <c r="D4131" s="274"/>
      <c r="E4131" s="274"/>
      <c r="F4131" s="274"/>
      <c r="G4131" s="274"/>
      <c r="H4131" s="274"/>
      <c r="I4131" s="274"/>
      <c r="J4131" s="274"/>
      <c r="K4131" s="274"/>
      <c r="L4131" s="274"/>
      <c r="M4131" s="274"/>
      <c r="N4131" s="274"/>
      <c r="O4131" s="274"/>
      <c r="P4131" s="274"/>
      <c r="Q4131" s="274"/>
      <c r="R4131" s="274"/>
      <c r="S4131" s="274"/>
      <c r="T4131" s="274"/>
      <c r="U4131" s="274"/>
      <c r="V4131" s="274"/>
      <c r="W4131" s="274"/>
      <c r="X4131" s="274"/>
      <c r="Y4131" s="274"/>
      <c r="Z4131" s="274"/>
      <c r="AA4131" s="274"/>
      <c r="AB4131" s="274"/>
      <c r="AC4131" s="274"/>
      <c r="AD4131" s="274"/>
      <c r="AE4131" s="274"/>
      <c r="AF4131" s="274"/>
      <c r="AG4131" s="274"/>
      <c r="ALL4131" s="41"/>
      <c r="ALM4131" s="41"/>
      <c r="ALN4131" s="41"/>
      <c r="ALO4131" s="41"/>
      <c r="ALP4131" s="41"/>
    </row>
    <row r="4132" spans="1:1004" ht="26.25" customHeight="1" x14ac:dyDescent="0.2">
      <c r="A4132" s="275" t="s">
        <v>2835</v>
      </c>
      <c r="B4132" s="276"/>
      <c r="C4132" s="276"/>
      <c r="D4132" s="276"/>
      <c r="E4132" s="276"/>
      <c r="F4132" s="276"/>
      <c r="G4132" s="276"/>
      <c r="H4132" s="276"/>
      <c r="I4132" s="276"/>
      <c r="J4132" s="276"/>
      <c r="K4132" s="276"/>
      <c r="L4132" s="276"/>
      <c r="M4132" s="276"/>
      <c r="N4132" s="276"/>
      <c r="O4132" s="276"/>
      <c r="P4132" s="276"/>
      <c r="Q4132" s="276"/>
      <c r="R4132" s="277"/>
      <c r="S4132" s="278" t="s">
        <v>2836</v>
      </c>
      <c r="T4132" s="279"/>
      <c r="U4132" s="280"/>
      <c r="V4132" s="278" t="s">
        <v>2837</v>
      </c>
      <c r="W4132" s="279"/>
      <c r="X4132" s="280"/>
      <c r="Y4132" s="278" t="s">
        <v>2838</v>
      </c>
      <c r="Z4132" s="279"/>
      <c r="AA4132" s="280"/>
      <c r="AB4132" s="278" t="s">
        <v>3444</v>
      </c>
      <c r="AC4132" s="279"/>
      <c r="AD4132" s="280"/>
      <c r="AE4132" s="278" t="s">
        <v>3445</v>
      </c>
      <c r="AF4132" s="279"/>
      <c r="AG4132" s="280"/>
      <c r="ALL4132" s="41"/>
      <c r="ALM4132" s="41"/>
      <c r="ALN4132" s="41"/>
      <c r="ALO4132" s="41"/>
      <c r="ALP4132" s="41"/>
    </row>
    <row r="4133" spans="1:1004" x14ac:dyDescent="0.2">
      <c r="A4133" s="281" t="s">
        <v>3219</v>
      </c>
      <c r="B4133" s="282"/>
      <c r="C4133" s="282"/>
      <c r="D4133" s="282"/>
      <c r="E4133" s="282"/>
      <c r="F4133" s="282"/>
      <c r="G4133" s="282"/>
      <c r="H4133" s="282"/>
      <c r="I4133" s="282"/>
      <c r="J4133" s="282"/>
      <c r="K4133" s="282"/>
      <c r="L4133" s="282"/>
      <c r="M4133" s="282"/>
      <c r="N4133" s="282"/>
      <c r="O4133" s="282"/>
      <c r="P4133" s="282"/>
      <c r="Q4133" s="282"/>
      <c r="R4133" s="283"/>
      <c r="S4133" s="284"/>
      <c r="T4133" s="285"/>
      <c r="U4133" s="286"/>
      <c r="V4133" s="284" t="s">
        <v>3469</v>
      </c>
      <c r="W4133" s="285"/>
      <c r="X4133" s="286"/>
      <c r="Y4133" s="284"/>
      <c r="Z4133" s="285"/>
      <c r="AA4133" s="286"/>
      <c r="AB4133" s="284"/>
      <c r="AC4133" s="285"/>
      <c r="AD4133" s="286"/>
      <c r="AE4133" s="284"/>
      <c r="AF4133" s="285"/>
      <c r="AG4133" s="286"/>
      <c r="ALL4133" s="41"/>
      <c r="ALM4133" s="41"/>
      <c r="ALN4133" s="41"/>
      <c r="ALO4133" s="41"/>
      <c r="ALP4133" s="41"/>
    </row>
    <row r="4134" spans="1:1004" x14ac:dyDescent="0.2">
      <c r="A4134" s="293" t="s">
        <v>2860</v>
      </c>
      <c r="B4134" s="294"/>
      <c r="C4134" s="294"/>
      <c r="D4134" s="294"/>
      <c r="E4134" s="294"/>
      <c r="F4134" s="294"/>
      <c r="G4134" s="294"/>
      <c r="H4134" s="294"/>
      <c r="I4134" s="294"/>
      <c r="J4134" s="294"/>
      <c r="K4134" s="294"/>
      <c r="L4134" s="294"/>
      <c r="M4134" s="294"/>
      <c r="N4134" s="294"/>
      <c r="O4134" s="294"/>
      <c r="P4134" s="294"/>
      <c r="Q4134" s="294"/>
      <c r="R4134" s="295"/>
      <c r="S4134" s="287"/>
      <c r="T4134" s="288"/>
      <c r="U4134" s="289"/>
      <c r="V4134" s="287"/>
      <c r="W4134" s="288"/>
      <c r="X4134" s="289"/>
      <c r="Y4134" s="287"/>
      <c r="Z4134" s="288"/>
      <c r="AA4134" s="289"/>
      <c r="AB4134" s="287"/>
      <c r="AC4134" s="288"/>
      <c r="AD4134" s="289"/>
      <c r="AE4134" s="287"/>
      <c r="AF4134" s="288"/>
      <c r="AG4134" s="289"/>
      <c r="ALL4134" s="41"/>
      <c r="ALM4134" s="41"/>
      <c r="ALN4134" s="41"/>
      <c r="ALO4134" s="41"/>
      <c r="ALP4134" s="41"/>
    </row>
    <row r="4135" spans="1:1004" x14ac:dyDescent="0.2">
      <c r="A4135" s="296" t="s">
        <v>2845</v>
      </c>
      <c r="B4135" s="297"/>
      <c r="C4135" s="297"/>
      <c r="D4135" s="297"/>
      <c r="E4135" s="297"/>
      <c r="F4135" s="297"/>
      <c r="G4135" s="297"/>
      <c r="H4135" s="297"/>
      <c r="I4135" s="297"/>
      <c r="J4135" s="297"/>
      <c r="K4135" s="297"/>
      <c r="L4135" s="297"/>
      <c r="M4135" s="297"/>
      <c r="N4135" s="297"/>
      <c r="O4135" s="297"/>
      <c r="P4135" s="297"/>
      <c r="Q4135" s="297"/>
      <c r="R4135" s="298"/>
      <c r="S4135" s="290"/>
      <c r="T4135" s="291"/>
      <c r="U4135" s="292"/>
      <c r="V4135" s="290"/>
      <c r="W4135" s="291"/>
      <c r="X4135" s="292"/>
      <c r="Y4135" s="290"/>
      <c r="Z4135" s="291"/>
      <c r="AA4135" s="292"/>
      <c r="AB4135" s="290"/>
      <c r="AC4135" s="291"/>
      <c r="AD4135" s="292"/>
      <c r="AE4135" s="290"/>
      <c r="AF4135" s="291"/>
      <c r="AG4135" s="292"/>
      <c r="ALL4135" s="41"/>
      <c r="ALM4135" s="41"/>
      <c r="ALN4135" s="41"/>
      <c r="ALO4135" s="41"/>
      <c r="ALP4135" s="41"/>
    </row>
    <row r="4136" spans="1:1004" x14ac:dyDescent="0.2">
      <c r="A4136" s="212"/>
      <c r="B4136" s="212"/>
      <c r="C4136" s="212"/>
      <c r="D4136" s="212"/>
      <c r="E4136" s="212"/>
      <c r="F4136" s="212"/>
      <c r="G4136" s="212"/>
      <c r="H4136" s="212"/>
      <c r="I4136" s="212"/>
      <c r="J4136" s="212"/>
      <c r="K4136" s="212"/>
      <c r="L4136" s="212"/>
      <c r="M4136" s="212"/>
      <c r="N4136" s="212"/>
      <c r="O4136" s="212"/>
      <c r="P4136" s="212"/>
      <c r="Q4136" s="212"/>
      <c r="R4136" s="212"/>
      <c r="S4136" s="200"/>
      <c r="T4136" s="200"/>
      <c r="U4136" s="200"/>
      <c r="V4136" s="200"/>
      <c r="W4136" s="200"/>
      <c r="X4136" s="200"/>
      <c r="Y4136" s="200"/>
      <c r="Z4136" s="200"/>
      <c r="AA4136" s="200"/>
      <c r="AB4136" s="200"/>
      <c r="AC4136" s="200"/>
      <c r="AD4136" s="200"/>
      <c r="AE4136" s="200"/>
      <c r="AF4136" s="200"/>
      <c r="AG4136" s="200"/>
      <c r="ALL4136" s="41"/>
      <c r="ALM4136" s="41"/>
      <c r="ALN4136" s="41"/>
      <c r="ALO4136" s="41"/>
      <c r="ALP4136" s="41"/>
    </row>
    <row r="4137" spans="1:1004" ht="15.75" x14ac:dyDescent="0.2">
      <c r="A4137" s="394" t="s">
        <v>2736</v>
      </c>
      <c r="B4137" s="394"/>
      <c r="C4137" s="394"/>
      <c r="D4137" s="394"/>
      <c r="E4137" s="394"/>
      <c r="F4137" s="394"/>
      <c r="G4137" s="394"/>
      <c r="H4137" s="394"/>
      <c r="I4137" s="394"/>
      <c r="J4137" s="394"/>
      <c r="K4137" s="394"/>
      <c r="L4137" s="394"/>
      <c r="M4137" s="394"/>
      <c r="N4137" s="394"/>
      <c r="O4137" s="394"/>
      <c r="P4137" s="394"/>
      <c r="Q4137" s="394"/>
      <c r="R4137" s="394"/>
      <c r="S4137" s="394"/>
      <c r="T4137" s="394"/>
      <c r="U4137" s="394"/>
      <c r="V4137" s="394"/>
      <c r="W4137" s="394"/>
      <c r="X4137" s="394"/>
      <c r="Y4137" s="394"/>
      <c r="Z4137" s="394"/>
      <c r="AA4137" s="394"/>
      <c r="AB4137" s="394"/>
      <c r="AC4137" s="394"/>
      <c r="AD4137" s="394"/>
      <c r="AE4137" s="394"/>
      <c r="AF4137" s="394"/>
      <c r="AG4137" s="394"/>
      <c r="ALL4137" s="41"/>
      <c r="ALM4137" s="41"/>
      <c r="ALN4137" s="41"/>
      <c r="ALO4137" s="41"/>
      <c r="ALP4137" s="41"/>
    </row>
    <row r="4138" spans="1:1004" x14ac:dyDescent="0.2">
      <c r="A4138" s="187"/>
      <c r="B4138" s="187"/>
      <c r="C4138" s="187"/>
      <c r="D4138" s="187"/>
      <c r="E4138" s="187"/>
      <c r="F4138" s="187"/>
      <c r="G4138" s="187"/>
      <c r="H4138" s="187"/>
      <c r="I4138" s="187"/>
      <c r="J4138" s="187"/>
      <c r="K4138" s="187"/>
      <c r="L4138" s="187"/>
      <c r="M4138" s="187"/>
      <c r="N4138" s="187"/>
      <c r="O4138" s="187"/>
      <c r="P4138" s="187"/>
      <c r="Q4138" s="187"/>
      <c r="R4138" s="187"/>
      <c r="S4138" s="187"/>
      <c r="T4138" s="187"/>
      <c r="U4138" s="187"/>
      <c r="V4138" s="187"/>
      <c r="W4138" s="187"/>
      <c r="X4138" s="187"/>
      <c r="Y4138" s="187"/>
      <c r="Z4138" s="187"/>
      <c r="AA4138" s="187"/>
      <c r="AB4138" s="187"/>
      <c r="AC4138" s="187"/>
      <c r="AD4138" s="187"/>
      <c r="AE4138" s="187"/>
      <c r="AF4138" s="187"/>
      <c r="AG4138" s="187"/>
      <c r="ALL4138" s="41"/>
      <c r="ALM4138" s="41"/>
      <c r="ALN4138" s="41"/>
      <c r="ALO4138" s="41"/>
      <c r="ALP4138" s="41"/>
    </row>
    <row r="4139" spans="1:1004" ht="20.25" customHeight="1" x14ac:dyDescent="0.2">
      <c r="A4139" s="650" t="s">
        <v>2737</v>
      </c>
      <c r="B4139" s="650"/>
      <c r="C4139" s="650"/>
      <c r="D4139" s="650"/>
      <c r="E4139" s="650"/>
      <c r="F4139" s="650"/>
      <c r="G4139" s="650"/>
      <c r="H4139" s="650"/>
      <c r="I4139" s="650"/>
      <c r="J4139" s="560" t="s">
        <v>239</v>
      </c>
      <c r="K4139" s="651"/>
      <c r="L4139" s="651"/>
      <c r="M4139" s="652"/>
      <c r="N4139" s="563" t="s">
        <v>2992</v>
      </c>
      <c r="O4139" s="710"/>
      <c r="P4139" s="710"/>
      <c r="Q4139" s="710"/>
      <c r="R4139" s="710"/>
      <c r="S4139" s="710"/>
      <c r="T4139" s="710"/>
      <c r="U4139" s="710"/>
      <c r="V4139" s="710"/>
      <c r="W4139" s="710"/>
      <c r="X4139" s="710"/>
      <c r="Y4139" s="710"/>
      <c r="Z4139" s="710"/>
      <c r="AA4139" s="710"/>
      <c r="AB4139" s="710"/>
      <c r="AC4139" s="710"/>
      <c r="AD4139" s="710"/>
      <c r="AE4139" s="710"/>
      <c r="AF4139" s="710"/>
      <c r="AG4139" s="711"/>
      <c r="ALL4139" s="41"/>
      <c r="ALM4139" s="41"/>
      <c r="ALN4139" s="41"/>
      <c r="ALO4139" s="41"/>
      <c r="ALP4139" s="41"/>
    </row>
    <row r="4140" spans="1:1004" ht="24" customHeight="1" x14ac:dyDescent="0.2">
      <c r="A4140" s="380" t="s">
        <v>2738</v>
      </c>
      <c r="B4140" s="380"/>
      <c r="C4140" s="380"/>
      <c r="D4140" s="380"/>
      <c r="E4140" s="380"/>
      <c r="F4140" s="380"/>
      <c r="G4140" s="380"/>
      <c r="H4140" s="380"/>
      <c r="I4140" s="380"/>
      <c r="J4140" s="321" t="s">
        <v>2993</v>
      </c>
      <c r="K4140" s="356"/>
      <c r="L4140" s="356"/>
      <c r="M4140" s="356"/>
      <c r="N4140" s="356"/>
      <c r="O4140" s="356"/>
      <c r="P4140" s="356"/>
      <c r="Q4140" s="356"/>
      <c r="R4140" s="356"/>
      <c r="S4140" s="356"/>
      <c r="T4140" s="356"/>
      <c r="U4140" s="356"/>
      <c r="V4140" s="356"/>
      <c r="W4140" s="356"/>
      <c r="X4140" s="356"/>
      <c r="Y4140" s="356"/>
      <c r="Z4140" s="356"/>
      <c r="AA4140" s="356"/>
      <c r="AB4140" s="356"/>
      <c r="AC4140" s="356"/>
      <c r="AD4140" s="356"/>
      <c r="AE4140" s="356"/>
      <c r="AF4140" s="356"/>
      <c r="AG4140" s="359"/>
      <c r="ALL4140" s="41"/>
      <c r="ALM4140" s="41"/>
      <c r="ALN4140" s="41"/>
      <c r="ALO4140" s="41"/>
      <c r="ALP4140" s="41"/>
    </row>
    <row r="4141" spans="1:1004" ht="20.25" customHeight="1" x14ac:dyDescent="0.2">
      <c r="A4141" s="380" t="s">
        <v>2740</v>
      </c>
      <c r="B4141" s="380"/>
      <c r="C4141" s="380"/>
      <c r="D4141" s="380"/>
      <c r="E4141" s="380"/>
      <c r="F4141" s="380"/>
      <c r="G4141" s="380"/>
      <c r="H4141" s="380"/>
      <c r="I4141" s="380"/>
      <c r="J4141" s="321" t="s">
        <v>2994</v>
      </c>
      <c r="K4141" s="356"/>
      <c r="L4141" s="356"/>
      <c r="M4141" s="356"/>
      <c r="N4141" s="356"/>
      <c r="O4141" s="356"/>
      <c r="P4141" s="356"/>
      <c r="Q4141" s="356"/>
      <c r="R4141" s="356"/>
      <c r="S4141" s="356"/>
      <c r="T4141" s="323" t="s">
        <v>2742</v>
      </c>
      <c r="U4141" s="323"/>
      <c r="V4141" s="323"/>
      <c r="W4141" s="323"/>
      <c r="X4141" s="356" t="s">
        <v>2995</v>
      </c>
      <c r="Y4141" s="356"/>
      <c r="Z4141" s="356"/>
      <c r="AA4141" s="356"/>
      <c r="AB4141" s="356"/>
      <c r="AC4141" s="356"/>
      <c r="AD4141" s="356"/>
      <c r="AE4141" s="356"/>
      <c r="AF4141" s="356"/>
      <c r="AG4141" s="359"/>
      <c r="ALL4141" s="41"/>
      <c r="ALM4141" s="41"/>
      <c r="ALN4141" s="41"/>
      <c r="ALO4141" s="41"/>
      <c r="ALP4141" s="41"/>
    </row>
    <row r="4142" spans="1:1004" ht="38.25" customHeight="1" x14ac:dyDescent="0.2">
      <c r="A4142" s="380" t="s">
        <v>2744</v>
      </c>
      <c r="B4142" s="380"/>
      <c r="C4142" s="380"/>
      <c r="D4142" s="380"/>
      <c r="E4142" s="380"/>
      <c r="F4142" s="380"/>
      <c r="G4142" s="380"/>
      <c r="H4142" s="380"/>
      <c r="I4142" s="380"/>
      <c r="J4142" s="363" t="s">
        <v>2996</v>
      </c>
      <c r="K4142" s="364"/>
      <c r="L4142" s="364"/>
      <c r="M4142" s="364"/>
      <c r="N4142" s="364"/>
      <c r="O4142" s="364"/>
      <c r="P4142" s="364"/>
      <c r="Q4142" s="364"/>
      <c r="R4142" s="364"/>
      <c r="S4142" s="364"/>
      <c r="T4142" s="364"/>
      <c r="U4142" s="364"/>
      <c r="V4142" s="364"/>
      <c r="W4142" s="364"/>
      <c r="X4142" s="364"/>
      <c r="Y4142" s="364"/>
      <c r="Z4142" s="364"/>
      <c r="AA4142" s="364"/>
      <c r="AB4142" s="364"/>
      <c r="AC4142" s="364"/>
      <c r="AD4142" s="364"/>
      <c r="AE4142" s="364"/>
      <c r="AF4142" s="364"/>
      <c r="AG4142" s="365"/>
      <c r="ALL4142" s="41"/>
      <c r="ALM4142" s="41"/>
      <c r="ALN4142" s="41"/>
      <c r="ALO4142" s="41"/>
      <c r="ALP4142" s="41"/>
    </row>
    <row r="4143" spans="1:1004" ht="34.5" customHeight="1" x14ac:dyDescent="0.2">
      <c r="A4143" s="714" t="s">
        <v>2746</v>
      </c>
      <c r="B4143" s="714"/>
      <c r="C4143" s="714"/>
      <c r="D4143" s="714"/>
      <c r="E4143" s="714"/>
      <c r="F4143" s="714"/>
      <c r="G4143" s="714"/>
      <c r="H4143" s="714"/>
      <c r="I4143" s="714"/>
      <c r="J4143" s="367" t="s">
        <v>3525</v>
      </c>
      <c r="K4143" s="368"/>
      <c r="L4143" s="368"/>
      <c r="M4143" s="368"/>
      <c r="N4143" s="368"/>
      <c r="O4143" s="368"/>
      <c r="P4143" s="368"/>
      <c r="Q4143" s="368"/>
      <c r="R4143" s="368"/>
      <c r="S4143" s="368"/>
      <c r="T4143" s="368"/>
      <c r="U4143" s="368"/>
      <c r="V4143" s="368"/>
      <c r="W4143" s="368"/>
      <c r="X4143" s="368"/>
      <c r="Y4143" s="368"/>
      <c r="Z4143" s="368"/>
      <c r="AA4143" s="368"/>
      <c r="AB4143" s="368"/>
      <c r="AC4143" s="368"/>
      <c r="AD4143" s="368"/>
      <c r="AE4143" s="368"/>
      <c r="AF4143" s="368"/>
      <c r="AG4143" s="369"/>
      <c r="ALL4143" s="41"/>
      <c r="ALM4143" s="41"/>
      <c r="ALN4143" s="41"/>
      <c r="ALO4143" s="41"/>
      <c r="ALP4143" s="41"/>
    </row>
    <row r="4144" spans="1:1004" x14ac:dyDescent="0.2">
      <c r="A4144" s="197"/>
      <c r="B4144" s="192"/>
      <c r="C4144" s="192"/>
      <c r="D4144" s="192"/>
      <c r="E4144" s="192"/>
      <c r="F4144" s="192"/>
      <c r="G4144" s="192"/>
      <c r="H4144" s="192"/>
      <c r="I4144" s="192"/>
      <c r="J4144" s="216"/>
      <c r="K4144" s="216"/>
      <c r="L4144" s="216"/>
      <c r="M4144" s="216"/>
      <c r="N4144" s="216"/>
      <c r="O4144" s="216"/>
      <c r="P4144" s="216"/>
      <c r="Q4144" s="216"/>
      <c r="R4144" s="216"/>
      <c r="S4144" s="216"/>
      <c r="T4144" s="216"/>
      <c r="U4144" s="216"/>
      <c r="V4144" s="216"/>
      <c r="W4144" s="216"/>
      <c r="X4144" s="216"/>
      <c r="Y4144" s="216"/>
      <c r="Z4144" s="216"/>
      <c r="AA4144" s="216"/>
      <c r="AB4144" s="216"/>
      <c r="AC4144" s="216"/>
      <c r="AD4144" s="216"/>
      <c r="AE4144" s="216"/>
      <c r="AF4144" s="216"/>
      <c r="AG4144" s="214"/>
      <c r="ALL4144" s="41"/>
      <c r="ALM4144" s="41"/>
      <c r="ALN4144" s="41"/>
      <c r="ALO4144" s="41"/>
      <c r="ALP4144" s="41"/>
    </row>
    <row r="4145" spans="1:1004" x14ac:dyDescent="0.2">
      <c r="A4145" s="273" t="s">
        <v>2833</v>
      </c>
      <c r="B4145" s="273"/>
      <c r="C4145" s="273"/>
      <c r="D4145" s="343" t="s">
        <v>2429</v>
      </c>
      <c r="E4145" s="344"/>
      <c r="F4145" s="344"/>
      <c r="G4145" s="344"/>
      <c r="H4145" s="344"/>
      <c r="I4145" s="344"/>
      <c r="J4145" s="344"/>
      <c r="K4145" s="344"/>
      <c r="L4145" s="344"/>
      <c r="M4145" s="344"/>
      <c r="N4145" s="344"/>
      <c r="O4145" s="344"/>
      <c r="P4145" s="344"/>
      <c r="Q4145" s="344"/>
      <c r="R4145" s="344"/>
      <c r="S4145" s="344"/>
      <c r="T4145" s="344"/>
      <c r="U4145" s="344"/>
      <c r="V4145" s="344"/>
      <c r="W4145" s="344"/>
      <c r="X4145" s="344"/>
      <c r="Y4145" s="344"/>
      <c r="Z4145" s="344"/>
      <c r="AA4145" s="344"/>
      <c r="AB4145" s="344"/>
      <c r="AC4145" s="344"/>
      <c r="AD4145" s="344"/>
      <c r="AE4145" s="344"/>
      <c r="AF4145" s="344"/>
      <c r="AG4145" s="345"/>
      <c r="ALL4145" s="41"/>
      <c r="ALM4145" s="41"/>
      <c r="ALN4145" s="41"/>
      <c r="ALO4145" s="41"/>
      <c r="ALP4145" s="41"/>
    </row>
    <row r="4146" spans="1:1004" ht="43.5" customHeight="1" x14ac:dyDescent="0.2">
      <c r="A4146" s="273" t="s">
        <v>2835</v>
      </c>
      <c r="B4146" s="273"/>
      <c r="C4146" s="273"/>
      <c r="D4146" s="273"/>
      <c r="E4146" s="273"/>
      <c r="F4146" s="273"/>
      <c r="G4146" s="273"/>
      <c r="H4146" s="273"/>
      <c r="I4146" s="273"/>
      <c r="J4146" s="273"/>
      <c r="K4146" s="273"/>
      <c r="L4146" s="273"/>
      <c r="M4146" s="273"/>
      <c r="N4146" s="273"/>
      <c r="O4146" s="273"/>
      <c r="P4146" s="273"/>
      <c r="Q4146" s="273"/>
      <c r="R4146" s="273"/>
      <c r="S4146" s="373" t="s">
        <v>2836</v>
      </c>
      <c r="T4146" s="373"/>
      <c r="U4146" s="373"/>
      <c r="V4146" s="373" t="s">
        <v>2837</v>
      </c>
      <c r="W4146" s="373"/>
      <c r="X4146" s="373"/>
      <c r="Y4146" s="373" t="s">
        <v>2838</v>
      </c>
      <c r="Z4146" s="373"/>
      <c r="AA4146" s="373"/>
      <c r="AB4146" s="278" t="s">
        <v>3444</v>
      </c>
      <c r="AC4146" s="279"/>
      <c r="AD4146" s="280"/>
      <c r="AE4146" s="278" t="s">
        <v>3445</v>
      </c>
      <c r="AF4146" s="279"/>
      <c r="AG4146" s="280"/>
      <c r="ALL4146" s="41"/>
      <c r="ALM4146" s="41"/>
      <c r="ALN4146" s="41"/>
      <c r="ALO4146" s="41"/>
      <c r="ALP4146" s="41"/>
    </row>
    <row r="4147" spans="1:1004" ht="21" customHeight="1" x14ac:dyDescent="0.2">
      <c r="A4147" s="281" t="s">
        <v>2997</v>
      </c>
      <c r="B4147" s="282"/>
      <c r="C4147" s="282"/>
      <c r="D4147" s="282"/>
      <c r="E4147" s="282"/>
      <c r="F4147" s="282"/>
      <c r="G4147" s="282"/>
      <c r="H4147" s="282"/>
      <c r="I4147" s="282"/>
      <c r="J4147" s="282"/>
      <c r="K4147" s="282"/>
      <c r="L4147" s="282"/>
      <c r="M4147" s="282"/>
      <c r="N4147" s="282"/>
      <c r="O4147" s="282"/>
      <c r="P4147" s="282"/>
      <c r="Q4147" s="282"/>
      <c r="R4147" s="283"/>
      <c r="S4147" s="284" t="s">
        <v>2998</v>
      </c>
      <c r="T4147" s="285"/>
      <c r="U4147" s="286"/>
      <c r="V4147" s="284" t="s">
        <v>3469</v>
      </c>
      <c r="W4147" s="285"/>
      <c r="X4147" s="286"/>
      <c r="Y4147" s="284" t="s">
        <v>2999</v>
      </c>
      <c r="Z4147" s="285"/>
      <c r="AA4147" s="286"/>
      <c r="AB4147" s="655" t="s">
        <v>3000</v>
      </c>
      <c r="AC4147" s="655"/>
      <c r="AD4147" s="655"/>
      <c r="AE4147" s="655" t="s">
        <v>3000</v>
      </c>
      <c r="AF4147" s="655"/>
      <c r="AG4147" s="655"/>
      <c r="ALL4147" s="41"/>
      <c r="ALM4147" s="41"/>
      <c r="ALN4147" s="41"/>
      <c r="ALO4147" s="41"/>
      <c r="ALP4147" s="41"/>
    </row>
    <row r="4148" spans="1:1004" x14ac:dyDescent="0.2">
      <c r="A4148" s="293" t="s">
        <v>3001</v>
      </c>
      <c r="B4148" s="294"/>
      <c r="C4148" s="294"/>
      <c r="D4148" s="294"/>
      <c r="E4148" s="294"/>
      <c r="F4148" s="294"/>
      <c r="G4148" s="294"/>
      <c r="H4148" s="294"/>
      <c r="I4148" s="294"/>
      <c r="J4148" s="294"/>
      <c r="K4148" s="294"/>
      <c r="L4148" s="294"/>
      <c r="M4148" s="294"/>
      <c r="N4148" s="294"/>
      <c r="O4148" s="294"/>
      <c r="P4148" s="294"/>
      <c r="Q4148" s="294"/>
      <c r="R4148" s="295"/>
      <c r="S4148" s="287"/>
      <c r="T4148" s="288"/>
      <c r="U4148" s="289"/>
      <c r="V4148" s="287"/>
      <c r="W4148" s="288"/>
      <c r="X4148" s="289"/>
      <c r="Y4148" s="287"/>
      <c r="Z4148" s="288"/>
      <c r="AA4148" s="289"/>
      <c r="AB4148" s="655"/>
      <c r="AC4148" s="655"/>
      <c r="AD4148" s="655"/>
      <c r="AE4148" s="655"/>
      <c r="AF4148" s="655"/>
      <c r="AG4148" s="655"/>
      <c r="ALL4148" s="41"/>
      <c r="ALM4148" s="41"/>
      <c r="ALN4148" s="41"/>
      <c r="ALO4148" s="41"/>
      <c r="ALP4148" s="41"/>
    </row>
    <row r="4149" spans="1:1004" x14ac:dyDescent="0.2">
      <c r="A4149" s="296" t="s">
        <v>2861</v>
      </c>
      <c r="B4149" s="297"/>
      <c r="C4149" s="297"/>
      <c r="D4149" s="297"/>
      <c r="E4149" s="297"/>
      <c r="F4149" s="297"/>
      <c r="G4149" s="297"/>
      <c r="H4149" s="297"/>
      <c r="I4149" s="297"/>
      <c r="J4149" s="297"/>
      <c r="K4149" s="297"/>
      <c r="L4149" s="297"/>
      <c r="M4149" s="297"/>
      <c r="N4149" s="297"/>
      <c r="O4149" s="297"/>
      <c r="P4149" s="297"/>
      <c r="Q4149" s="297"/>
      <c r="R4149" s="298"/>
      <c r="S4149" s="290"/>
      <c r="T4149" s="291"/>
      <c r="U4149" s="292"/>
      <c r="V4149" s="290"/>
      <c r="W4149" s="291"/>
      <c r="X4149" s="292"/>
      <c r="Y4149" s="290"/>
      <c r="Z4149" s="291"/>
      <c r="AA4149" s="292"/>
      <c r="AB4149" s="655"/>
      <c r="AC4149" s="655"/>
      <c r="AD4149" s="655"/>
      <c r="AE4149" s="655"/>
      <c r="AF4149" s="655"/>
      <c r="AG4149" s="655"/>
      <c r="ALL4149" s="41"/>
      <c r="ALM4149" s="41"/>
      <c r="ALN4149" s="41"/>
      <c r="ALO4149" s="41"/>
      <c r="ALP4149" s="41"/>
    </row>
    <row r="4150" spans="1:1004" x14ac:dyDescent="0.2">
      <c r="A4150" s="187"/>
      <c r="B4150" s="187"/>
      <c r="C4150" s="187"/>
      <c r="D4150" s="187"/>
      <c r="E4150" s="187"/>
      <c r="F4150" s="187"/>
      <c r="G4150" s="187"/>
      <c r="H4150" s="187"/>
      <c r="I4150" s="187"/>
      <c r="J4150" s="187"/>
      <c r="K4150" s="187"/>
      <c r="L4150" s="187"/>
      <c r="M4150" s="187"/>
      <c r="N4150" s="187"/>
      <c r="O4150" s="187"/>
      <c r="P4150" s="187"/>
      <c r="Q4150" s="187"/>
      <c r="R4150" s="187"/>
      <c r="S4150" s="187"/>
      <c r="T4150" s="187"/>
      <c r="U4150" s="187"/>
      <c r="V4150" s="187"/>
      <c r="W4150" s="187"/>
      <c r="X4150" s="187"/>
      <c r="Y4150" s="187"/>
      <c r="Z4150" s="187"/>
      <c r="AA4150" s="187"/>
      <c r="AB4150" s="187"/>
      <c r="AC4150" s="187"/>
      <c r="AD4150" s="187"/>
      <c r="AE4150" s="187"/>
      <c r="AF4150" s="187"/>
      <c r="AG4150" s="187"/>
      <c r="ALL4150" s="41"/>
      <c r="ALM4150" s="41"/>
      <c r="ALN4150" s="41"/>
      <c r="ALO4150" s="41"/>
      <c r="ALP4150" s="41"/>
    </row>
    <row r="4151" spans="1:1004" ht="20.25" customHeight="1" x14ac:dyDescent="0.2">
      <c r="A4151" s="374" t="s">
        <v>2748</v>
      </c>
      <c r="B4151" s="374"/>
      <c r="C4151" s="374"/>
      <c r="D4151" s="374"/>
      <c r="E4151" s="374"/>
      <c r="F4151" s="374"/>
      <c r="G4151" s="374"/>
      <c r="H4151" s="374"/>
      <c r="I4151" s="374"/>
      <c r="J4151" s="375" t="s">
        <v>241</v>
      </c>
      <c r="K4151" s="376"/>
      <c r="L4151" s="376"/>
      <c r="M4151" s="376"/>
      <c r="N4151" s="377" t="s">
        <v>242</v>
      </c>
      <c r="O4151" s="316"/>
      <c r="P4151" s="316"/>
      <c r="Q4151" s="316"/>
      <c r="R4151" s="316"/>
      <c r="S4151" s="316"/>
      <c r="T4151" s="316"/>
      <c r="U4151" s="316"/>
      <c r="V4151" s="316"/>
      <c r="W4151" s="316"/>
      <c r="X4151" s="316"/>
      <c r="Y4151" s="316"/>
      <c r="Z4151" s="316"/>
      <c r="AA4151" s="316"/>
      <c r="AB4151" s="316"/>
      <c r="AC4151" s="316"/>
      <c r="AD4151" s="316"/>
      <c r="AE4151" s="316"/>
      <c r="AF4151" s="316"/>
      <c r="AG4151" s="317"/>
      <c r="ALL4151" s="41"/>
      <c r="ALM4151" s="41"/>
      <c r="ALN4151" s="41"/>
      <c r="ALO4151" s="41"/>
      <c r="ALP4151" s="41"/>
    </row>
    <row r="4152" spans="1:1004" ht="20.25" customHeight="1" x14ac:dyDescent="0.2">
      <c r="A4152" s="380" t="s">
        <v>2749</v>
      </c>
      <c r="B4152" s="380"/>
      <c r="C4152" s="380"/>
      <c r="D4152" s="380"/>
      <c r="E4152" s="380"/>
      <c r="F4152" s="380"/>
      <c r="G4152" s="380"/>
      <c r="H4152" s="380"/>
      <c r="I4152" s="380"/>
      <c r="J4152" s="321" t="s">
        <v>2994</v>
      </c>
      <c r="K4152" s="356"/>
      <c r="L4152" s="356"/>
      <c r="M4152" s="356"/>
      <c r="N4152" s="356"/>
      <c r="O4152" s="356"/>
      <c r="P4152" s="356"/>
      <c r="Q4152" s="356"/>
      <c r="R4152" s="356"/>
      <c r="S4152" s="356"/>
      <c r="T4152" s="323" t="s">
        <v>2742</v>
      </c>
      <c r="U4152" s="323"/>
      <c r="V4152" s="323"/>
      <c r="W4152" s="323"/>
      <c r="X4152" s="356" t="s">
        <v>2995</v>
      </c>
      <c r="Y4152" s="356"/>
      <c r="Z4152" s="356"/>
      <c r="AA4152" s="356"/>
      <c r="AB4152" s="356"/>
      <c r="AC4152" s="356"/>
      <c r="AD4152" s="356"/>
      <c r="AE4152" s="356"/>
      <c r="AF4152" s="356"/>
      <c r="AG4152" s="359"/>
      <c r="ALL4152" s="41"/>
      <c r="ALM4152" s="41"/>
      <c r="ALN4152" s="41"/>
      <c r="ALO4152" s="41"/>
      <c r="ALP4152" s="41"/>
    </row>
    <row r="4153" spans="1:1004" ht="30.75" customHeight="1" x14ac:dyDescent="0.2">
      <c r="A4153" s="382" t="s">
        <v>2750</v>
      </c>
      <c r="B4153" s="382"/>
      <c r="C4153" s="382"/>
      <c r="D4153" s="382"/>
      <c r="E4153" s="382"/>
      <c r="F4153" s="382"/>
      <c r="G4153" s="382"/>
      <c r="H4153" s="382"/>
      <c r="I4153" s="382"/>
      <c r="J4153" s="657" t="s">
        <v>3002</v>
      </c>
      <c r="K4153" s="657"/>
      <c r="L4153" s="657"/>
      <c r="M4153" s="657"/>
      <c r="N4153" s="657"/>
      <c r="O4153" s="657"/>
      <c r="P4153" s="657"/>
      <c r="Q4153" s="657"/>
      <c r="R4153" s="657"/>
      <c r="S4153" s="657"/>
      <c r="T4153" s="657"/>
      <c r="U4153" s="657"/>
      <c r="V4153" s="657"/>
      <c r="W4153" s="657"/>
      <c r="X4153" s="657"/>
      <c r="Y4153" s="657"/>
      <c r="Z4153" s="657"/>
      <c r="AA4153" s="657"/>
      <c r="AB4153" s="657"/>
      <c r="AC4153" s="657"/>
      <c r="AD4153" s="657"/>
      <c r="AE4153" s="657"/>
      <c r="AF4153" s="657"/>
      <c r="AG4153" s="657"/>
      <c r="ALL4153" s="41"/>
      <c r="ALM4153" s="41"/>
      <c r="ALN4153" s="41"/>
      <c r="ALO4153" s="41"/>
      <c r="ALP4153" s="41"/>
    </row>
    <row r="4154" spans="1:1004" ht="27" customHeight="1" x14ac:dyDescent="0.2">
      <c r="A4154" s="366" t="s">
        <v>2752</v>
      </c>
      <c r="B4154" s="366"/>
      <c r="C4154" s="366"/>
      <c r="D4154" s="366"/>
      <c r="E4154" s="366"/>
      <c r="F4154" s="366"/>
      <c r="G4154" s="366"/>
      <c r="H4154" s="366"/>
      <c r="I4154" s="366"/>
      <c r="J4154" s="367" t="s">
        <v>3525</v>
      </c>
      <c r="K4154" s="368"/>
      <c r="L4154" s="368"/>
      <c r="M4154" s="368"/>
      <c r="N4154" s="368"/>
      <c r="O4154" s="368"/>
      <c r="P4154" s="368"/>
      <c r="Q4154" s="368"/>
      <c r="R4154" s="368"/>
      <c r="S4154" s="368"/>
      <c r="T4154" s="368"/>
      <c r="U4154" s="368"/>
      <c r="V4154" s="368"/>
      <c r="W4154" s="368"/>
      <c r="X4154" s="368"/>
      <c r="Y4154" s="368"/>
      <c r="Z4154" s="368"/>
      <c r="AA4154" s="368"/>
      <c r="AB4154" s="368"/>
      <c r="AC4154" s="368"/>
      <c r="AD4154" s="368"/>
      <c r="AE4154" s="368"/>
      <c r="AF4154" s="368"/>
      <c r="AG4154" s="369"/>
      <c r="ALL4154" s="41"/>
      <c r="ALM4154" s="41"/>
      <c r="ALN4154" s="41"/>
      <c r="ALO4154" s="41"/>
      <c r="ALP4154" s="41"/>
    </row>
    <row r="4155" spans="1:1004" x14ac:dyDescent="0.2">
      <c r="A4155" s="208"/>
      <c r="B4155" s="187"/>
      <c r="C4155" s="187"/>
      <c r="D4155" s="187"/>
      <c r="E4155" s="187"/>
      <c r="F4155" s="187"/>
      <c r="G4155" s="187"/>
      <c r="H4155" s="187"/>
      <c r="I4155" s="187"/>
      <c r="J4155" s="187"/>
      <c r="K4155" s="187"/>
      <c r="L4155" s="187"/>
      <c r="M4155" s="187"/>
      <c r="N4155" s="187"/>
      <c r="O4155" s="187"/>
      <c r="P4155" s="187"/>
      <c r="Q4155" s="187"/>
      <c r="R4155" s="187"/>
      <c r="S4155" s="187"/>
      <c r="T4155" s="187"/>
      <c r="U4155" s="187"/>
      <c r="V4155" s="187"/>
      <c r="W4155" s="187"/>
      <c r="X4155" s="187"/>
      <c r="Y4155" s="187"/>
      <c r="Z4155" s="187"/>
      <c r="AA4155" s="187"/>
      <c r="AB4155" s="187"/>
      <c r="AC4155" s="187"/>
      <c r="AD4155" s="187"/>
      <c r="AE4155" s="187"/>
      <c r="AF4155" s="187"/>
      <c r="AG4155" s="214"/>
      <c r="ALL4155" s="41"/>
      <c r="ALM4155" s="41"/>
      <c r="ALN4155" s="41"/>
      <c r="ALO4155" s="41"/>
      <c r="ALP4155" s="41"/>
    </row>
    <row r="4156" spans="1:1004" x14ac:dyDescent="0.2">
      <c r="A4156" s="273" t="s">
        <v>2833</v>
      </c>
      <c r="B4156" s="273"/>
      <c r="C4156" s="273"/>
      <c r="D4156" s="370" t="s">
        <v>2432</v>
      </c>
      <c r="E4156" s="371"/>
      <c r="F4156" s="371"/>
      <c r="G4156" s="371"/>
      <c r="H4156" s="371"/>
      <c r="I4156" s="371"/>
      <c r="J4156" s="371"/>
      <c r="K4156" s="371"/>
      <c r="L4156" s="371"/>
      <c r="M4156" s="371"/>
      <c r="N4156" s="371"/>
      <c r="O4156" s="371"/>
      <c r="P4156" s="371"/>
      <c r="Q4156" s="371"/>
      <c r="R4156" s="371"/>
      <c r="S4156" s="371"/>
      <c r="T4156" s="371"/>
      <c r="U4156" s="371"/>
      <c r="V4156" s="371"/>
      <c r="W4156" s="371"/>
      <c r="X4156" s="371"/>
      <c r="Y4156" s="371"/>
      <c r="Z4156" s="371"/>
      <c r="AA4156" s="371"/>
      <c r="AB4156" s="371"/>
      <c r="AC4156" s="371"/>
      <c r="AD4156" s="371"/>
      <c r="AE4156" s="371"/>
      <c r="AF4156" s="371"/>
      <c r="AG4156" s="372"/>
      <c r="ALL4156" s="41"/>
      <c r="ALM4156" s="41"/>
      <c r="ALN4156" s="41"/>
      <c r="ALO4156" s="41"/>
      <c r="ALP4156" s="41"/>
    </row>
    <row r="4157" spans="1:1004" ht="30.75" customHeight="1" x14ac:dyDescent="0.2">
      <c r="A4157" s="273" t="s">
        <v>2835</v>
      </c>
      <c r="B4157" s="273"/>
      <c r="C4157" s="273"/>
      <c r="D4157" s="273"/>
      <c r="E4157" s="273"/>
      <c r="F4157" s="273"/>
      <c r="G4157" s="273"/>
      <c r="H4157" s="273"/>
      <c r="I4157" s="273"/>
      <c r="J4157" s="273"/>
      <c r="K4157" s="273"/>
      <c r="L4157" s="273"/>
      <c r="M4157" s="273"/>
      <c r="N4157" s="273"/>
      <c r="O4157" s="273"/>
      <c r="P4157" s="273"/>
      <c r="Q4157" s="273"/>
      <c r="R4157" s="273"/>
      <c r="S4157" s="373" t="s">
        <v>2836</v>
      </c>
      <c r="T4157" s="373"/>
      <c r="U4157" s="373"/>
      <c r="V4157" s="373" t="s">
        <v>2837</v>
      </c>
      <c r="W4157" s="373"/>
      <c r="X4157" s="373"/>
      <c r="Y4157" s="373" t="s">
        <v>2838</v>
      </c>
      <c r="Z4157" s="373"/>
      <c r="AA4157" s="373"/>
      <c r="AB4157" s="278" t="s">
        <v>3444</v>
      </c>
      <c r="AC4157" s="279"/>
      <c r="AD4157" s="280"/>
      <c r="AE4157" s="278" t="s">
        <v>3445</v>
      </c>
      <c r="AF4157" s="279"/>
      <c r="AG4157" s="280"/>
      <c r="ALL4157" s="41"/>
      <c r="ALM4157" s="41"/>
      <c r="ALN4157" s="41"/>
      <c r="ALO4157" s="41"/>
      <c r="ALP4157" s="41"/>
    </row>
    <row r="4158" spans="1:1004" x14ac:dyDescent="0.2">
      <c r="A4158" s="281" t="s">
        <v>3003</v>
      </c>
      <c r="B4158" s="282"/>
      <c r="C4158" s="282"/>
      <c r="D4158" s="282"/>
      <c r="E4158" s="282"/>
      <c r="F4158" s="282"/>
      <c r="G4158" s="282"/>
      <c r="H4158" s="282"/>
      <c r="I4158" s="282"/>
      <c r="J4158" s="282"/>
      <c r="K4158" s="282"/>
      <c r="L4158" s="282"/>
      <c r="M4158" s="282"/>
      <c r="N4158" s="282"/>
      <c r="O4158" s="282"/>
      <c r="P4158" s="282"/>
      <c r="Q4158" s="282"/>
      <c r="R4158" s="283"/>
      <c r="S4158" s="284" t="s">
        <v>2998</v>
      </c>
      <c r="T4158" s="285"/>
      <c r="U4158" s="286"/>
      <c r="V4158" s="284" t="s">
        <v>3469</v>
      </c>
      <c r="W4158" s="285"/>
      <c r="X4158" s="286"/>
      <c r="Y4158" s="284" t="s">
        <v>3004</v>
      </c>
      <c r="Z4158" s="285"/>
      <c r="AA4158" s="286"/>
      <c r="AB4158" s="655" t="s">
        <v>3005</v>
      </c>
      <c r="AC4158" s="655"/>
      <c r="AD4158" s="655"/>
      <c r="AE4158" s="655" t="s">
        <v>3005</v>
      </c>
      <c r="AF4158" s="655"/>
      <c r="AG4158" s="655"/>
      <c r="ALL4158" s="41"/>
      <c r="ALM4158" s="41"/>
      <c r="ALN4158" s="41"/>
      <c r="ALO4158" s="41"/>
      <c r="ALP4158" s="41"/>
    </row>
    <row r="4159" spans="1:1004" x14ac:dyDescent="0.2">
      <c r="A4159" s="293" t="s">
        <v>3006</v>
      </c>
      <c r="B4159" s="294"/>
      <c r="C4159" s="294"/>
      <c r="D4159" s="294"/>
      <c r="E4159" s="294"/>
      <c r="F4159" s="294"/>
      <c r="G4159" s="294"/>
      <c r="H4159" s="294"/>
      <c r="I4159" s="294"/>
      <c r="J4159" s="294"/>
      <c r="K4159" s="294"/>
      <c r="L4159" s="294"/>
      <c r="M4159" s="294"/>
      <c r="N4159" s="294"/>
      <c r="O4159" s="294"/>
      <c r="P4159" s="294"/>
      <c r="Q4159" s="294"/>
      <c r="R4159" s="295"/>
      <c r="S4159" s="287"/>
      <c r="T4159" s="288"/>
      <c r="U4159" s="289"/>
      <c r="V4159" s="287"/>
      <c r="W4159" s="288"/>
      <c r="X4159" s="289"/>
      <c r="Y4159" s="287"/>
      <c r="Z4159" s="288"/>
      <c r="AA4159" s="289"/>
      <c r="AB4159" s="655"/>
      <c r="AC4159" s="655"/>
      <c r="AD4159" s="655"/>
      <c r="AE4159" s="655"/>
      <c r="AF4159" s="655"/>
      <c r="AG4159" s="655"/>
      <c r="ALL4159" s="41"/>
      <c r="ALM4159" s="41"/>
      <c r="ALN4159" s="41"/>
      <c r="ALO4159" s="41"/>
      <c r="ALP4159" s="41"/>
    </row>
    <row r="4160" spans="1:1004" x14ac:dyDescent="0.2">
      <c r="A4160" s="296" t="s">
        <v>2861</v>
      </c>
      <c r="B4160" s="297"/>
      <c r="C4160" s="297"/>
      <c r="D4160" s="297"/>
      <c r="E4160" s="297"/>
      <c r="F4160" s="297"/>
      <c r="G4160" s="297"/>
      <c r="H4160" s="297"/>
      <c r="I4160" s="297"/>
      <c r="J4160" s="297"/>
      <c r="K4160" s="297"/>
      <c r="L4160" s="297"/>
      <c r="M4160" s="297"/>
      <c r="N4160" s="297"/>
      <c r="O4160" s="297"/>
      <c r="P4160" s="297"/>
      <c r="Q4160" s="297"/>
      <c r="R4160" s="298"/>
      <c r="S4160" s="290"/>
      <c r="T4160" s="291"/>
      <c r="U4160" s="292"/>
      <c r="V4160" s="290"/>
      <c r="W4160" s="291"/>
      <c r="X4160" s="292"/>
      <c r="Y4160" s="290"/>
      <c r="Z4160" s="291"/>
      <c r="AA4160" s="292"/>
      <c r="AB4160" s="655"/>
      <c r="AC4160" s="655"/>
      <c r="AD4160" s="655"/>
      <c r="AE4160" s="655"/>
      <c r="AF4160" s="655"/>
      <c r="AG4160" s="655"/>
      <c r="ALL4160" s="41"/>
      <c r="ALM4160" s="41"/>
      <c r="ALN4160" s="41"/>
      <c r="ALO4160" s="41"/>
      <c r="ALP4160" s="41"/>
    </row>
    <row r="4161" spans="1:1004" x14ac:dyDescent="0.2">
      <c r="A4161" s="187"/>
      <c r="B4161" s="187"/>
      <c r="C4161" s="187"/>
      <c r="D4161" s="187"/>
      <c r="E4161" s="187"/>
      <c r="F4161" s="187"/>
      <c r="G4161" s="187"/>
      <c r="H4161" s="187"/>
      <c r="I4161" s="187"/>
      <c r="J4161" s="187"/>
      <c r="K4161" s="187"/>
      <c r="L4161" s="187"/>
      <c r="M4161" s="187"/>
      <c r="N4161" s="187"/>
      <c r="O4161" s="187"/>
      <c r="P4161" s="187"/>
      <c r="Q4161" s="187"/>
      <c r="R4161" s="187"/>
      <c r="S4161" s="187"/>
      <c r="T4161" s="187"/>
      <c r="U4161" s="187"/>
      <c r="V4161" s="187"/>
      <c r="W4161" s="187"/>
      <c r="X4161" s="187"/>
      <c r="Y4161" s="187"/>
      <c r="Z4161" s="187"/>
      <c r="AA4161" s="187"/>
      <c r="AB4161" s="187"/>
      <c r="AC4161" s="187"/>
      <c r="AD4161" s="187"/>
      <c r="AE4161" s="187"/>
      <c r="AF4161" s="187"/>
      <c r="AG4161" s="187"/>
      <c r="ALL4161" s="41"/>
      <c r="ALM4161" s="41"/>
      <c r="ALN4161" s="41"/>
      <c r="ALO4161" s="41"/>
      <c r="ALP4161" s="41"/>
    </row>
    <row r="4162" spans="1:1004" ht="21.75" customHeight="1" x14ac:dyDescent="0.2">
      <c r="A4162" s="374" t="s">
        <v>2748</v>
      </c>
      <c r="B4162" s="374"/>
      <c r="C4162" s="374"/>
      <c r="D4162" s="374"/>
      <c r="E4162" s="374"/>
      <c r="F4162" s="374"/>
      <c r="G4162" s="374"/>
      <c r="H4162" s="374"/>
      <c r="I4162" s="374"/>
      <c r="J4162" s="375" t="s">
        <v>804</v>
      </c>
      <c r="K4162" s="376"/>
      <c r="L4162" s="376"/>
      <c r="M4162" s="376"/>
      <c r="N4162" s="377" t="s">
        <v>3007</v>
      </c>
      <c r="O4162" s="316"/>
      <c r="P4162" s="316"/>
      <c r="Q4162" s="316"/>
      <c r="R4162" s="316"/>
      <c r="S4162" s="316"/>
      <c r="T4162" s="316"/>
      <c r="U4162" s="316"/>
      <c r="V4162" s="316"/>
      <c r="W4162" s="316"/>
      <c r="X4162" s="316"/>
      <c r="Y4162" s="316"/>
      <c r="Z4162" s="316"/>
      <c r="AA4162" s="316"/>
      <c r="AB4162" s="316"/>
      <c r="AC4162" s="316"/>
      <c r="AD4162" s="316"/>
      <c r="AE4162" s="316"/>
      <c r="AF4162" s="316"/>
      <c r="AG4162" s="317"/>
      <c r="ALL4162" s="41"/>
      <c r="ALM4162" s="41"/>
      <c r="ALN4162" s="41"/>
      <c r="ALO4162" s="41"/>
      <c r="ALP4162" s="41"/>
    </row>
    <row r="4163" spans="1:1004" ht="18.75" customHeight="1" x14ac:dyDescent="0.2">
      <c r="A4163" s="380" t="s">
        <v>2749</v>
      </c>
      <c r="B4163" s="380"/>
      <c r="C4163" s="380"/>
      <c r="D4163" s="380"/>
      <c r="E4163" s="380"/>
      <c r="F4163" s="380"/>
      <c r="G4163" s="380"/>
      <c r="H4163" s="380"/>
      <c r="I4163" s="380"/>
      <c r="J4163" s="321" t="s">
        <v>2994</v>
      </c>
      <c r="K4163" s="356"/>
      <c r="L4163" s="356"/>
      <c r="M4163" s="356"/>
      <c r="N4163" s="356"/>
      <c r="O4163" s="356"/>
      <c r="P4163" s="356"/>
      <c r="Q4163" s="356"/>
      <c r="R4163" s="356"/>
      <c r="S4163" s="356"/>
      <c r="T4163" s="323" t="s">
        <v>2742</v>
      </c>
      <c r="U4163" s="323"/>
      <c r="V4163" s="323"/>
      <c r="W4163" s="323"/>
      <c r="X4163" s="356" t="s">
        <v>2995</v>
      </c>
      <c r="Y4163" s="356"/>
      <c r="Z4163" s="356"/>
      <c r="AA4163" s="356"/>
      <c r="AB4163" s="356"/>
      <c r="AC4163" s="356"/>
      <c r="AD4163" s="356"/>
      <c r="AE4163" s="356"/>
      <c r="AF4163" s="356"/>
      <c r="AG4163" s="359"/>
      <c r="ALL4163" s="41"/>
      <c r="ALM4163" s="41"/>
      <c r="ALN4163" s="41"/>
      <c r="ALO4163" s="41"/>
      <c r="ALP4163" s="41"/>
    </row>
    <row r="4164" spans="1:1004" ht="25.5" customHeight="1" x14ac:dyDescent="0.2">
      <c r="A4164" s="382" t="s">
        <v>2750</v>
      </c>
      <c r="B4164" s="382"/>
      <c r="C4164" s="382"/>
      <c r="D4164" s="382"/>
      <c r="E4164" s="382"/>
      <c r="F4164" s="382"/>
      <c r="G4164" s="382"/>
      <c r="H4164" s="382"/>
      <c r="I4164" s="382"/>
      <c r="J4164" s="657" t="s">
        <v>3007</v>
      </c>
      <c r="K4164" s="657"/>
      <c r="L4164" s="657"/>
      <c r="M4164" s="657"/>
      <c r="N4164" s="657"/>
      <c r="O4164" s="657"/>
      <c r="P4164" s="657"/>
      <c r="Q4164" s="657"/>
      <c r="R4164" s="657"/>
      <c r="S4164" s="657"/>
      <c r="T4164" s="657"/>
      <c r="U4164" s="657"/>
      <c r="V4164" s="657"/>
      <c r="W4164" s="657"/>
      <c r="X4164" s="657"/>
      <c r="Y4164" s="657"/>
      <c r="Z4164" s="657"/>
      <c r="AA4164" s="657"/>
      <c r="AB4164" s="657"/>
      <c r="AC4164" s="657"/>
      <c r="AD4164" s="657"/>
      <c r="AE4164" s="657"/>
      <c r="AF4164" s="657"/>
      <c r="AG4164" s="657"/>
      <c r="ALL4164" s="41"/>
      <c r="ALM4164" s="41"/>
      <c r="ALN4164" s="41"/>
      <c r="ALO4164" s="41"/>
      <c r="ALP4164" s="41"/>
    </row>
    <row r="4165" spans="1:1004" ht="27" customHeight="1" x14ac:dyDescent="0.2">
      <c r="A4165" s="366" t="s">
        <v>2752</v>
      </c>
      <c r="B4165" s="366"/>
      <c r="C4165" s="366"/>
      <c r="D4165" s="366"/>
      <c r="E4165" s="366"/>
      <c r="F4165" s="366"/>
      <c r="G4165" s="366"/>
      <c r="H4165" s="366"/>
      <c r="I4165" s="366"/>
      <c r="J4165" s="367" t="s">
        <v>3008</v>
      </c>
      <c r="K4165" s="368"/>
      <c r="L4165" s="368"/>
      <c r="M4165" s="368"/>
      <c r="N4165" s="368"/>
      <c r="O4165" s="368"/>
      <c r="P4165" s="368"/>
      <c r="Q4165" s="368"/>
      <c r="R4165" s="368"/>
      <c r="S4165" s="368"/>
      <c r="T4165" s="368"/>
      <c r="U4165" s="368"/>
      <c r="V4165" s="368"/>
      <c r="W4165" s="368"/>
      <c r="X4165" s="368"/>
      <c r="Y4165" s="368"/>
      <c r="Z4165" s="368"/>
      <c r="AA4165" s="368"/>
      <c r="AB4165" s="368"/>
      <c r="AC4165" s="368"/>
      <c r="AD4165" s="368"/>
      <c r="AE4165" s="368"/>
      <c r="AF4165" s="368"/>
      <c r="AG4165" s="369"/>
      <c r="ALL4165" s="41"/>
      <c r="ALM4165" s="41"/>
      <c r="ALN4165" s="41"/>
      <c r="ALO4165" s="41"/>
      <c r="ALP4165" s="41"/>
    </row>
    <row r="4166" spans="1:1004" x14ac:dyDescent="0.2">
      <c r="A4166" s="208"/>
      <c r="B4166" s="187"/>
      <c r="C4166" s="187"/>
      <c r="D4166" s="187"/>
      <c r="E4166" s="187"/>
      <c r="F4166" s="187"/>
      <c r="G4166" s="187"/>
      <c r="H4166" s="187"/>
      <c r="I4166" s="187"/>
      <c r="J4166" s="187"/>
      <c r="K4166" s="187"/>
      <c r="L4166" s="187"/>
      <c r="M4166" s="187"/>
      <c r="N4166" s="187"/>
      <c r="O4166" s="187"/>
      <c r="P4166" s="187"/>
      <c r="Q4166" s="187"/>
      <c r="R4166" s="187"/>
      <c r="S4166" s="187"/>
      <c r="T4166" s="187"/>
      <c r="U4166" s="187"/>
      <c r="V4166" s="187"/>
      <c r="W4166" s="187"/>
      <c r="X4166" s="187"/>
      <c r="Y4166" s="187"/>
      <c r="Z4166" s="187"/>
      <c r="AA4166" s="187"/>
      <c r="AB4166" s="187"/>
      <c r="AC4166" s="187"/>
      <c r="AD4166" s="187"/>
      <c r="AE4166" s="187"/>
      <c r="AF4166" s="187"/>
      <c r="AG4166" s="214"/>
      <c r="ALL4166" s="41"/>
      <c r="ALM4166" s="41"/>
      <c r="ALN4166" s="41"/>
      <c r="ALO4166" s="41"/>
      <c r="ALP4166" s="41"/>
    </row>
    <row r="4167" spans="1:1004" x14ac:dyDescent="0.2">
      <c r="A4167" s="273" t="s">
        <v>2833</v>
      </c>
      <c r="B4167" s="273"/>
      <c r="C4167" s="273"/>
      <c r="D4167" s="370" t="s">
        <v>3009</v>
      </c>
      <c r="E4167" s="371"/>
      <c r="F4167" s="371"/>
      <c r="G4167" s="371"/>
      <c r="H4167" s="371"/>
      <c r="I4167" s="371"/>
      <c r="J4167" s="371"/>
      <c r="K4167" s="371"/>
      <c r="L4167" s="371"/>
      <c r="M4167" s="371"/>
      <c r="N4167" s="371"/>
      <c r="O4167" s="371"/>
      <c r="P4167" s="371"/>
      <c r="Q4167" s="371"/>
      <c r="R4167" s="371"/>
      <c r="S4167" s="371"/>
      <c r="T4167" s="371"/>
      <c r="U4167" s="371"/>
      <c r="V4167" s="371"/>
      <c r="W4167" s="371"/>
      <c r="X4167" s="371"/>
      <c r="Y4167" s="371"/>
      <c r="Z4167" s="371"/>
      <c r="AA4167" s="371"/>
      <c r="AB4167" s="371"/>
      <c r="AC4167" s="371"/>
      <c r="AD4167" s="371"/>
      <c r="AE4167" s="371"/>
      <c r="AF4167" s="371"/>
      <c r="AG4167" s="372"/>
      <c r="ALL4167" s="41"/>
      <c r="ALM4167" s="41"/>
      <c r="ALN4167" s="41"/>
      <c r="ALO4167" s="41"/>
      <c r="ALP4167" s="41"/>
    </row>
    <row r="4168" spans="1:1004" ht="25.5" customHeight="1" x14ac:dyDescent="0.2">
      <c r="A4168" s="273" t="s">
        <v>2835</v>
      </c>
      <c r="B4168" s="273"/>
      <c r="C4168" s="273"/>
      <c r="D4168" s="273"/>
      <c r="E4168" s="273"/>
      <c r="F4168" s="273"/>
      <c r="G4168" s="273"/>
      <c r="H4168" s="273"/>
      <c r="I4168" s="273"/>
      <c r="J4168" s="273"/>
      <c r="K4168" s="273"/>
      <c r="L4168" s="273"/>
      <c r="M4168" s="273"/>
      <c r="N4168" s="273"/>
      <c r="O4168" s="273"/>
      <c r="P4168" s="273"/>
      <c r="Q4168" s="273"/>
      <c r="R4168" s="273"/>
      <c r="S4168" s="373" t="s">
        <v>2836</v>
      </c>
      <c r="T4168" s="373"/>
      <c r="U4168" s="373"/>
      <c r="V4168" s="373" t="s">
        <v>2837</v>
      </c>
      <c r="W4168" s="373"/>
      <c r="X4168" s="373"/>
      <c r="Y4168" s="373" t="s">
        <v>2838</v>
      </c>
      <c r="Z4168" s="373"/>
      <c r="AA4168" s="373"/>
      <c r="AB4168" s="278" t="s">
        <v>3444</v>
      </c>
      <c r="AC4168" s="279"/>
      <c r="AD4168" s="280"/>
      <c r="AE4168" s="278" t="s">
        <v>3445</v>
      </c>
      <c r="AF4168" s="279"/>
      <c r="AG4168" s="280"/>
      <c r="ALL4168" s="41"/>
      <c r="ALM4168" s="41"/>
      <c r="ALN4168" s="41"/>
      <c r="ALO4168" s="41"/>
      <c r="ALP4168" s="41"/>
    </row>
    <row r="4169" spans="1:1004" x14ac:dyDescent="0.2">
      <c r="A4169" s="281" t="s">
        <v>3010</v>
      </c>
      <c r="B4169" s="282"/>
      <c r="C4169" s="282"/>
      <c r="D4169" s="282"/>
      <c r="E4169" s="282"/>
      <c r="F4169" s="282"/>
      <c r="G4169" s="282"/>
      <c r="H4169" s="282"/>
      <c r="I4169" s="282"/>
      <c r="J4169" s="282"/>
      <c r="K4169" s="282"/>
      <c r="L4169" s="282"/>
      <c r="M4169" s="282"/>
      <c r="N4169" s="282"/>
      <c r="O4169" s="282"/>
      <c r="P4169" s="282"/>
      <c r="Q4169" s="282"/>
      <c r="R4169" s="283"/>
      <c r="S4169" s="284" t="s">
        <v>2867</v>
      </c>
      <c r="T4169" s="285"/>
      <c r="U4169" s="286"/>
      <c r="V4169" s="284" t="s">
        <v>3469</v>
      </c>
      <c r="W4169" s="285"/>
      <c r="X4169" s="286"/>
      <c r="Y4169" s="284" t="s">
        <v>1441</v>
      </c>
      <c r="Z4169" s="285"/>
      <c r="AA4169" s="286"/>
      <c r="AB4169" s="284" t="s">
        <v>1441</v>
      </c>
      <c r="AC4169" s="285"/>
      <c r="AD4169" s="286"/>
      <c r="AE4169" s="284" t="s">
        <v>1441</v>
      </c>
      <c r="AF4169" s="285"/>
      <c r="AG4169" s="286"/>
      <c r="ALL4169" s="41"/>
      <c r="ALM4169" s="41"/>
      <c r="ALN4169" s="41"/>
      <c r="ALO4169" s="41"/>
      <c r="ALP4169" s="41"/>
    </row>
    <row r="4170" spans="1:1004" x14ac:dyDescent="0.2">
      <c r="A4170" s="293" t="s">
        <v>3526</v>
      </c>
      <c r="B4170" s="294"/>
      <c r="C4170" s="294"/>
      <c r="D4170" s="294"/>
      <c r="E4170" s="294"/>
      <c r="F4170" s="294"/>
      <c r="G4170" s="294"/>
      <c r="H4170" s="294"/>
      <c r="I4170" s="294"/>
      <c r="J4170" s="294"/>
      <c r="K4170" s="294"/>
      <c r="L4170" s="294"/>
      <c r="M4170" s="294"/>
      <c r="N4170" s="294"/>
      <c r="O4170" s="294"/>
      <c r="P4170" s="294"/>
      <c r="Q4170" s="294"/>
      <c r="R4170" s="295"/>
      <c r="S4170" s="287"/>
      <c r="T4170" s="288"/>
      <c r="U4170" s="289"/>
      <c r="V4170" s="287"/>
      <c r="W4170" s="288"/>
      <c r="X4170" s="289"/>
      <c r="Y4170" s="287"/>
      <c r="Z4170" s="288"/>
      <c r="AA4170" s="289"/>
      <c r="AB4170" s="287"/>
      <c r="AC4170" s="288"/>
      <c r="AD4170" s="289"/>
      <c r="AE4170" s="287"/>
      <c r="AF4170" s="288"/>
      <c r="AG4170" s="289"/>
      <c r="ALL4170" s="41"/>
      <c r="ALM4170" s="41"/>
      <c r="ALN4170" s="41"/>
      <c r="ALO4170" s="41"/>
      <c r="ALP4170" s="41"/>
    </row>
    <row r="4171" spans="1:1004" x14ac:dyDescent="0.2">
      <c r="A4171" s="296" t="s">
        <v>2881</v>
      </c>
      <c r="B4171" s="297"/>
      <c r="C4171" s="297"/>
      <c r="D4171" s="297"/>
      <c r="E4171" s="297"/>
      <c r="F4171" s="297"/>
      <c r="G4171" s="297"/>
      <c r="H4171" s="297"/>
      <c r="I4171" s="297"/>
      <c r="J4171" s="297"/>
      <c r="K4171" s="297"/>
      <c r="L4171" s="297"/>
      <c r="M4171" s="297"/>
      <c r="N4171" s="297"/>
      <c r="O4171" s="297"/>
      <c r="P4171" s="297"/>
      <c r="Q4171" s="297"/>
      <c r="R4171" s="298"/>
      <c r="S4171" s="290"/>
      <c r="T4171" s="291"/>
      <c r="U4171" s="292"/>
      <c r="V4171" s="290"/>
      <c r="W4171" s="291"/>
      <c r="X4171" s="292"/>
      <c r="Y4171" s="290"/>
      <c r="Z4171" s="291"/>
      <c r="AA4171" s="292"/>
      <c r="AB4171" s="290"/>
      <c r="AC4171" s="291"/>
      <c r="AD4171" s="292"/>
      <c r="AE4171" s="290"/>
      <c r="AF4171" s="291"/>
      <c r="AG4171" s="292"/>
      <c r="ALL4171" s="41"/>
      <c r="ALM4171" s="41"/>
      <c r="ALN4171" s="41"/>
      <c r="ALO4171" s="41"/>
      <c r="ALP4171" s="41"/>
    </row>
    <row r="4172" spans="1:1004" x14ac:dyDescent="0.2">
      <c r="A4172" s="187"/>
      <c r="B4172" s="187"/>
      <c r="C4172" s="187"/>
      <c r="D4172" s="187"/>
      <c r="E4172" s="187"/>
      <c r="F4172" s="187"/>
      <c r="G4172" s="187"/>
      <c r="H4172" s="187"/>
      <c r="I4172" s="187"/>
      <c r="J4172" s="187"/>
      <c r="K4172" s="187"/>
      <c r="L4172" s="187"/>
      <c r="M4172" s="187"/>
      <c r="N4172" s="187"/>
      <c r="O4172" s="187"/>
      <c r="P4172" s="187"/>
      <c r="Q4172" s="187"/>
      <c r="R4172" s="187"/>
      <c r="S4172" s="187"/>
      <c r="T4172" s="187"/>
      <c r="U4172" s="187"/>
      <c r="V4172" s="187"/>
      <c r="W4172" s="187"/>
      <c r="X4172" s="187"/>
      <c r="Y4172" s="187"/>
      <c r="Z4172" s="187"/>
      <c r="AA4172" s="187"/>
      <c r="AB4172" s="187"/>
      <c r="AC4172" s="187"/>
      <c r="AD4172" s="187"/>
      <c r="AE4172" s="187"/>
      <c r="AF4172" s="187"/>
      <c r="AG4172" s="187"/>
      <c r="ALL4172" s="41"/>
      <c r="ALM4172" s="41"/>
      <c r="ALN4172" s="41"/>
      <c r="ALO4172" s="41"/>
      <c r="ALP4172" s="41"/>
    </row>
    <row r="4173" spans="1:1004" ht="27.75" customHeight="1" x14ac:dyDescent="0.2">
      <c r="A4173" s="310" t="s">
        <v>2886</v>
      </c>
      <c r="B4173" s="311"/>
      <c r="C4173" s="311"/>
      <c r="D4173" s="311"/>
      <c r="E4173" s="311"/>
      <c r="F4173" s="311"/>
      <c r="G4173" s="311"/>
      <c r="H4173" s="311"/>
      <c r="I4173" s="312"/>
      <c r="J4173" s="313" t="s">
        <v>1378</v>
      </c>
      <c r="K4173" s="314"/>
      <c r="L4173" s="314"/>
      <c r="M4173" s="314"/>
      <c r="N4173" s="377" t="s">
        <v>3491</v>
      </c>
      <c r="O4173" s="316"/>
      <c r="P4173" s="316"/>
      <c r="Q4173" s="316"/>
      <c r="R4173" s="316"/>
      <c r="S4173" s="316"/>
      <c r="T4173" s="316"/>
      <c r="U4173" s="316"/>
      <c r="V4173" s="316"/>
      <c r="W4173" s="316"/>
      <c r="X4173" s="316"/>
      <c r="Y4173" s="316"/>
      <c r="Z4173" s="316"/>
      <c r="AA4173" s="316"/>
      <c r="AB4173" s="316"/>
      <c r="AC4173" s="316"/>
      <c r="AD4173" s="316"/>
      <c r="AE4173" s="316"/>
      <c r="AF4173" s="316"/>
      <c r="AG4173" s="317"/>
      <c r="ALL4173" s="41"/>
      <c r="ALM4173" s="41"/>
      <c r="ALN4173" s="41"/>
      <c r="ALO4173" s="41"/>
      <c r="ALP4173" s="41"/>
    </row>
    <row r="4174" spans="1:1004" ht="23.25" customHeight="1" x14ac:dyDescent="0.2">
      <c r="A4174" s="318" t="s">
        <v>2740</v>
      </c>
      <c r="B4174" s="319"/>
      <c r="C4174" s="319"/>
      <c r="D4174" s="319"/>
      <c r="E4174" s="319"/>
      <c r="F4174" s="319"/>
      <c r="G4174" s="319"/>
      <c r="H4174" s="319"/>
      <c r="I4174" s="320"/>
      <c r="J4174" s="712" t="s">
        <v>2994</v>
      </c>
      <c r="K4174" s="712"/>
      <c r="L4174" s="712"/>
      <c r="M4174" s="712"/>
      <c r="N4174" s="712"/>
      <c r="O4174" s="712"/>
      <c r="P4174" s="712"/>
      <c r="Q4174" s="712"/>
      <c r="R4174" s="712"/>
      <c r="S4174" s="712"/>
      <c r="T4174" s="713" t="s">
        <v>2742</v>
      </c>
      <c r="U4174" s="713"/>
      <c r="V4174" s="713"/>
      <c r="W4174" s="713"/>
      <c r="X4174" s="708" t="s">
        <v>2995</v>
      </c>
      <c r="Y4174" s="708"/>
      <c r="Z4174" s="708"/>
      <c r="AA4174" s="708"/>
      <c r="AB4174" s="708"/>
      <c r="AC4174" s="708"/>
      <c r="AD4174" s="708"/>
      <c r="AE4174" s="708"/>
      <c r="AF4174" s="708"/>
      <c r="AG4174" s="708"/>
      <c r="ALL4174" s="41"/>
      <c r="ALM4174" s="41"/>
      <c r="ALN4174" s="41"/>
      <c r="ALO4174" s="41"/>
      <c r="ALP4174" s="41"/>
    </row>
    <row r="4175" spans="1:1004" ht="21.75" customHeight="1" x14ac:dyDescent="0.2">
      <c r="A4175" s="318" t="s">
        <v>2890</v>
      </c>
      <c r="B4175" s="319"/>
      <c r="C4175" s="319"/>
      <c r="D4175" s="319"/>
      <c r="E4175" s="319"/>
      <c r="F4175" s="319"/>
      <c r="G4175" s="319"/>
      <c r="H4175" s="319"/>
      <c r="I4175" s="320"/>
      <c r="J4175" s="708" t="s">
        <v>3527</v>
      </c>
      <c r="K4175" s="708"/>
      <c r="L4175" s="708"/>
      <c r="M4175" s="708"/>
      <c r="N4175" s="708"/>
      <c r="O4175" s="708"/>
      <c r="P4175" s="708"/>
      <c r="Q4175" s="708"/>
      <c r="R4175" s="708"/>
      <c r="S4175" s="708"/>
      <c r="T4175" s="708"/>
      <c r="U4175" s="708"/>
      <c r="V4175" s="708"/>
      <c r="W4175" s="708"/>
      <c r="X4175" s="708"/>
      <c r="Y4175" s="708"/>
      <c r="Z4175" s="708"/>
      <c r="AA4175" s="708"/>
      <c r="AB4175" s="708"/>
      <c r="AC4175" s="708"/>
      <c r="AD4175" s="708"/>
      <c r="AE4175" s="708"/>
      <c r="AF4175" s="708"/>
      <c r="AG4175" s="708"/>
      <c r="ALL4175" s="41"/>
      <c r="ALM4175" s="41"/>
      <c r="ALN4175" s="41"/>
      <c r="ALO4175" s="41"/>
      <c r="ALP4175" s="41"/>
    </row>
    <row r="4176" spans="1:1004" ht="19.5" customHeight="1" x14ac:dyDescent="0.2">
      <c r="A4176" s="328" t="s">
        <v>2891</v>
      </c>
      <c r="B4176" s="329"/>
      <c r="C4176" s="329"/>
      <c r="D4176" s="329"/>
      <c r="E4176" s="329"/>
      <c r="F4176" s="329"/>
      <c r="G4176" s="329"/>
      <c r="H4176" s="329"/>
      <c r="I4176" s="330"/>
      <c r="J4176" s="708" t="s">
        <v>3528</v>
      </c>
      <c r="K4176" s="708"/>
      <c r="L4176" s="708"/>
      <c r="M4176" s="708"/>
      <c r="N4176" s="708"/>
      <c r="O4176" s="708"/>
      <c r="P4176" s="708"/>
      <c r="Q4176" s="708"/>
      <c r="R4176" s="708"/>
      <c r="S4176" s="708"/>
      <c r="T4176" s="708"/>
      <c r="U4176" s="708"/>
      <c r="V4176" s="708"/>
      <c r="W4176" s="708"/>
      <c r="X4176" s="708"/>
      <c r="Y4176" s="708"/>
      <c r="Z4176" s="708"/>
      <c r="AA4176" s="708"/>
      <c r="AB4176" s="708"/>
      <c r="AC4176" s="708"/>
      <c r="AD4176" s="708"/>
      <c r="AE4176" s="708"/>
      <c r="AF4176" s="708"/>
      <c r="AG4176" s="708"/>
      <c r="ALL4176" s="41"/>
      <c r="ALM4176" s="41"/>
      <c r="ALN4176" s="41"/>
      <c r="ALO4176" s="41"/>
      <c r="ALP4176" s="41"/>
    </row>
    <row r="4177" spans="1:1004" ht="26.25" customHeight="1" x14ac:dyDescent="0.2">
      <c r="A4177" s="331" t="s">
        <v>2893</v>
      </c>
      <c r="B4177" s="332"/>
      <c r="C4177" s="332"/>
      <c r="D4177" s="332"/>
      <c r="E4177" s="332"/>
      <c r="F4177" s="332"/>
      <c r="G4177" s="332"/>
      <c r="H4177" s="332"/>
      <c r="I4177" s="333"/>
      <c r="J4177" s="709" t="s">
        <v>3529</v>
      </c>
      <c r="K4177" s="709"/>
      <c r="L4177" s="709"/>
      <c r="M4177" s="709"/>
      <c r="N4177" s="709"/>
      <c r="O4177" s="709"/>
      <c r="P4177" s="709"/>
      <c r="Q4177" s="709"/>
      <c r="R4177" s="709"/>
      <c r="S4177" s="709"/>
      <c r="T4177" s="709"/>
      <c r="U4177" s="709"/>
      <c r="V4177" s="709"/>
      <c r="W4177" s="709"/>
      <c r="X4177" s="709"/>
      <c r="Y4177" s="709"/>
      <c r="Z4177" s="709"/>
      <c r="AA4177" s="709"/>
      <c r="AB4177" s="709"/>
      <c r="AC4177" s="709"/>
      <c r="AD4177" s="709"/>
      <c r="AE4177" s="709"/>
      <c r="AF4177" s="709"/>
      <c r="AG4177" s="709"/>
      <c r="ALL4177" s="41"/>
      <c r="ALM4177" s="41"/>
      <c r="ALN4177" s="41"/>
      <c r="ALO4177" s="41"/>
      <c r="ALP4177" s="41"/>
    </row>
    <row r="4178" spans="1:1004" x14ac:dyDescent="0.2">
      <c r="A4178" s="208"/>
      <c r="B4178" s="213"/>
      <c r="C4178" s="213"/>
      <c r="D4178" s="187"/>
      <c r="E4178" s="187"/>
      <c r="F4178" s="187"/>
      <c r="G4178" s="187"/>
      <c r="H4178" s="187"/>
      <c r="I4178" s="187"/>
      <c r="J4178" s="187"/>
      <c r="K4178" s="187"/>
      <c r="L4178" s="187"/>
      <c r="M4178" s="187"/>
      <c r="N4178" s="187"/>
      <c r="O4178" s="187"/>
      <c r="P4178" s="187"/>
      <c r="Q4178" s="187"/>
      <c r="R4178" s="187"/>
      <c r="S4178" s="187"/>
      <c r="T4178" s="187"/>
      <c r="U4178" s="187"/>
      <c r="V4178" s="187"/>
      <c r="W4178" s="187"/>
      <c r="X4178" s="187"/>
      <c r="Y4178" s="187"/>
      <c r="Z4178" s="187"/>
      <c r="AA4178" s="187"/>
      <c r="AB4178" s="187"/>
      <c r="AC4178" s="187"/>
      <c r="AD4178" s="187"/>
      <c r="AE4178" s="187"/>
      <c r="AF4178" s="187"/>
      <c r="AG4178" s="214"/>
      <c r="ALL4178" s="41"/>
      <c r="ALM4178" s="41"/>
      <c r="ALN4178" s="41"/>
      <c r="ALO4178" s="41"/>
      <c r="ALP4178" s="41"/>
    </row>
    <row r="4179" spans="1:1004" x14ac:dyDescent="0.2">
      <c r="A4179" s="273" t="s">
        <v>2833</v>
      </c>
      <c r="B4179" s="273"/>
      <c r="C4179" s="273"/>
      <c r="D4179" s="274" t="s">
        <v>3492</v>
      </c>
      <c r="E4179" s="274"/>
      <c r="F4179" s="274"/>
      <c r="G4179" s="274"/>
      <c r="H4179" s="274"/>
      <c r="I4179" s="274"/>
      <c r="J4179" s="274"/>
      <c r="K4179" s="274"/>
      <c r="L4179" s="274"/>
      <c r="M4179" s="274"/>
      <c r="N4179" s="274"/>
      <c r="O4179" s="274"/>
      <c r="P4179" s="274"/>
      <c r="Q4179" s="274"/>
      <c r="R4179" s="274"/>
      <c r="S4179" s="274"/>
      <c r="T4179" s="274"/>
      <c r="U4179" s="274"/>
      <c r="V4179" s="274"/>
      <c r="W4179" s="274"/>
      <c r="X4179" s="274"/>
      <c r="Y4179" s="274"/>
      <c r="Z4179" s="274"/>
      <c r="AA4179" s="274"/>
      <c r="AB4179" s="274"/>
      <c r="AC4179" s="274"/>
      <c r="AD4179" s="274"/>
      <c r="AE4179" s="274"/>
      <c r="AF4179" s="274"/>
      <c r="AG4179" s="274"/>
      <c r="ALL4179" s="41"/>
      <c r="ALM4179" s="41"/>
      <c r="ALN4179" s="41"/>
      <c r="ALO4179" s="41"/>
      <c r="ALP4179" s="41"/>
    </row>
    <row r="4180" spans="1:1004" ht="26.25" customHeight="1" x14ac:dyDescent="0.2">
      <c r="A4180" s="275" t="s">
        <v>2835</v>
      </c>
      <c r="B4180" s="276"/>
      <c r="C4180" s="276"/>
      <c r="D4180" s="276"/>
      <c r="E4180" s="276"/>
      <c r="F4180" s="276"/>
      <c r="G4180" s="276"/>
      <c r="H4180" s="276"/>
      <c r="I4180" s="276"/>
      <c r="J4180" s="276"/>
      <c r="K4180" s="276"/>
      <c r="L4180" s="276"/>
      <c r="M4180" s="276"/>
      <c r="N4180" s="276"/>
      <c r="O4180" s="276"/>
      <c r="P4180" s="276"/>
      <c r="Q4180" s="276"/>
      <c r="R4180" s="277"/>
      <c r="S4180" s="278" t="s">
        <v>2836</v>
      </c>
      <c r="T4180" s="279"/>
      <c r="U4180" s="280"/>
      <c r="V4180" s="278" t="s">
        <v>2837</v>
      </c>
      <c r="W4180" s="279"/>
      <c r="X4180" s="280"/>
      <c r="Y4180" s="278" t="s">
        <v>2838</v>
      </c>
      <c r="Z4180" s="279"/>
      <c r="AA4180" s="280"/>
      <c r="AB4180" s="278" t="s">
        <v>3444</v>
      </c>
      <c r="AC4180" s="279"/>
      <c r="AD4180" s="280"/>
      <c r="AE4180" s="278" t="s">
        <v>3445</v>
      </c>
      <c r="AF4180" s="279"/>
      <c r="AG4180" s="280"/>
      <c r="ALL4180" s="41"/>
      <c r="ALM4180" s="41"/>
      <c r="ALN4180" s="41"/>
      <c r="ALO4180" s="41"/>
      <c r="ALP4180" s="41"/>
    </row>
    <row r="4181" spans="1:1004" x14ac:dyDescent="0.2">
      <c r="A4181" s="281" t="s">
        <v>3493</v>
      </c>
      <c r="B4181" s="282"/>
      <c r="C4181" s="282"/>
      <c r="D4181" s="282"/>
      <c r="E4181" s="282"/>
      <c r="F4181" s="282"/>
      <c r="G4181" s="282"/>
      <c r="H4181" s="282"/>
      <c r="I4181" s="282"/>
      <c r="J4181" s="282"/>
      <c r="K4181" s="282"/>
      <c r="L4181" s="282"/>
      <c r="M4181" s="282"/>
      <c r="N4181" s="282"/>
      <c r="O4181" s="282"/>
      <c r="P4181" s="282"/>
      <c r="Q4181" s="282"/>
      <c r="R4181" s="283"/>
      <c r="S4181" s="284" t="s">
        <v>3011</v>
      </c>
      <c r="T4181" s="285"/>
      <c r="U4181" s="286"/>
      <c r="V4181" s="655" t="s">
        <v>3469</v>
      </c>
      <c r="W4181" s="655"/>
      <c r="X4181" s="655"/>
      <c r="Y4181" s="655" t="s">
        <v>152</v>
      </c>
      <c r="Z4181" s="655"/>
      <c r="AA4181" s="655"/>
      <c r="AB4181" s="655" t="s">
        <v>3530</v>
      </c>
      <c r="AC4181" s="655"/>
      <c r="AD4181" s="655"/>
      <c r="AE4181" s="655" t="s">
        <v>3530</v>
      </c>
      <c r="AF4181" s="655"/>
      <c r="AG4181" s="655"/>
      <c r="ALL4181" s="41"/>
      <c r="ALM4181" s="41"/>
      <c r="ALN4181" s="41"/>
      <c r="ALO4181" s="41"/>
      <c r="ALP4181" s="41"/>
    </row>
    <row r="4182" spans="1:1004" ht="15" customHeight="1" x14ac:dyDescent="0.2">
      <c r="A4182" s="293" t="s">
        <v>2963</v>
      </c>
      <c r="B4182" s="387"/>
      <c r="C4182" s="387"/>
      <c r="D4182" s="387"/>
      <c r="E4182" s="387"/>
      <c r="F4182" s="387"/>
      <c r="G4182" s="387"/>
      <c r="H4182" s="387"/>
      <c r="I4182" s="387"/>
      <c r="J4182" s="387"/>
      <c r="K4182" s="387"/>
      <c r="L4182" s="387"/>
      <c r="M4182" s="387"/>
      <c r="N4182" s="387"/>
      <c r="O4182" s="387"/>
      <c r="P4182" s="387"/>
      <c r="Q4182" s="387"/>
      <c r="R4182" s="295"/>
      <c r="S4182" s="287"/>
      <c r="T4182" s="288"/>
      <c r="U4182" s="289"/>
      <c r="V4182" s="655"/>
      <c r="W4182" s="655"/>
      <c r="X4182" s="655"/>
      <c r="Y4182" s="655"/>
      <c r="Z4182" s="655"/>
      <c r="AA4182" s="655"/>
      <c r="AB4182" s="655"/>
      <c r="AC4182" s="655"/>
      <c r="AD4182" s="655"/>
      <c r="AE4182" s="655"/>
      <c r="AF4182" s="655"/>
      <c r="AG4182" s="655"/>
      <c r="ALL4182" s="41"/>
      <c r="ALM4182" s="41"/>
      <c r="ALN4182" s="41"/>
      <c r="ALO4182" s="41"/>
      <c r="ALP4182" s="41"/>
    </row>
    <row r="4183" spans="1:1004" x14ac:dyDescent="0.2">
      <c r="A4183" s="388" t="s">
        <v>3012</v>
      </c>
      <c r="B4183" s="389"/>
      <c r="C4183" s="389"/>
      <c r="D4183" s="389"/>
      <c r="E4183" s="389"/>
      <c r="F4183" s="389"/>
      <c r="G4183" s="389"/>
      <c r="H4183" s="389"/>
      <c r="I4183" s="389"/>
      <c r="J4183" s="389"/>
      <c r="K4183" s="389"/>
      <c r="L4183" s="389"/>
      <c r="M4183" s="389"/>
      <c r="N4183" s="389"/>
      <c r="O4183" s="389"/>
      <c r="P4183" s="389"/>
      <c r="Q4183" s="389"/>
      <c r="R4183" s="390"/>
      <c r="S4183" s="290"/>
      <c r="T4183" s="291"/>
      <c r="U4183" s="292"/>
      <c r="V4183" s="655"/>
      <c r="W4183" s="655"/>
      <c r="X4183" s="655"/>
      <c r="Y4183" s="655"/>
      <c r="Z4183" s="655"/>
      <c r="AA4183" s="655"/>
      <c r="AB4183" s="655"/>
      <c r="AC4183" s="655"/>
      <c r="AD4183" s="655"/>
      <c r="AE4183" s="655"/>
      <c r="AF4183" s="655"/>
      <c r="AG4183" s="655"/>
      <c r="ALL4183" s="41"/>
      <c r="ALM4183" s="41"/>
      <c r="ALN4183" s="41"/>
      <c r="ALO4183" s="41"/>
      <c r="ALP4183" s="41"/>
    </row>
    <row r="4184" spans="1:1004" x14ac:dyDescent="0.2">
      <c r="A4184" s="212"/>
      <c r="B4184" s="212"/>
      <c r="C4184" s="212"/>
      <c r="D4184" s="212"/>
      <c r="E4184" s="212"/>
      <c r="F4184" s="212"/>
      <c r="G4184" s="212"/>
      <c r="H4184" s="212"/>
      <c r="I4184" s="212"/>
      <c r="J4184" s="212"/>
      <c r="K4184" s="212"/>
      <c r="L4184" s="212"/>
      <c r="M4184" s="212"/>
      <c r="N4184" s="212"/>
      <c r="O4184" s="212"/>
      <c r="P4184" s="212"/>
      <c r="Q4184" s="212"/>
      <c r="R4184" s="212"/>
      <c r="S4184" s="217"/>
      <c r="T4184" s="217"/>
      <c r="U4184" s="217"/>
      <c r="V4184" s="217"/>
      <c r="W4184" s="217"/>
      <c r="X4184" s="217"/>
      <c r="Y4184" s="217"/>
      <c r="Z4184" s="217"/>
      <c r="AA4184" s="217"/>
      <c r="AB4184" s="217"/>
      <c r="AC4184" s="217"/>
      <c r="AD4184" s="217"/>
      <c r="AE4184" s="217"/>
      <c r="AF4184" s="217"/>
      <c r="AG4184" s="217"/>
      <c r="ALL4184" s="41"/>
      <c r="ALM4184" s="41"/>
      <c r="ALN4184" s="41"/>
      <c r="ALO4184" s="41"/>
      <c r="ALP4184" s="41"/>
    </row>
    <row r="4185" spans="1:1004" ht="15.75" x14ac:dyDescent="0.2">
      <c r="A4185" s="394" t="s">
        <v>2736</v>
      </c>
      <c r="B4185" s="394"/>
      <c r="C4185" s="394"/>
      <c r="D4185" s="394"/>
      <c r="E4185" s="394"/>
      <c r="F4185" s="394"/>
      <c r="G4185" s="394"/>
      <c r="H4185" s="394"/>
      <c r="I4185" s="394"/>
      <c r="J4185" s="394"/>
      <c r="K4185" s="394"/>
      <c r="L4185" s="394"/>
      <c r="M4185" s="394"/>
      <c r="N4185" s="394"/>
      <c r="O4185" s="394"/>
      <c r="P4185" s="394"/>
      <c r="Q4185" s="394"/>
      <c r="R4185" s="394"/>
      <c r="S4185" s="394"/>
      <c r="T4185" s="394"/>
      <c r="U4185" s="394"/>
      <c r="V4185" s="394"/>
      <c r="W4185" s="394"/>
      <c r="X4185" s="394"/>
      <c r="Y4185" s="394"/>
      <c r="Z4185" s="394"/>
      <c r="AA4185" s="394"/>
      <c r="AB4185" s="394"/>
      <c r="AC4185" s="394"/>
      <c r="AD4185" s="394"/>
      <c r="AE4185" s="394"/>
      <c r="AF4185" s="394"/>
      <c r="AG4185" s="394"/>
      <c r="ALL4185" s="41"/>
      <c r="ALM4185" s="41"/>
      <c r="ALN4185" s="41"/>
      <c r="ALO4185" s="41"/>
      <c r="ALP4185" s="41"/>
    </row>
    <row r="4186" spans="1:1004" x14ac:dyDescent="0.2">
      <c r="A4186" s="187"/>
      <c r="B4186" s="187"/>
      <c r="C4186" s="187"/>
      <c r="D4186" s="187"/>
      <c r="E4186" s="187"/>
      <c r="F4186" s="187"/>
      <c r="G4186" s="187"/>
      <c r="H4186" s="187"/>
      <c r="I4186" s="187"/>
      <c r="J4186" s="187"/>
      <c r="K4186" s="187"/>
      <c r="L4186" s="187"/>
      <c r="M4186" s="187"/>
      <c r="N4186" s="187"/>
      <c r="O4186" s="187"/>
      <c r="P4186" s="187"/>
      <c r="Q4186" s="187"/>
      <c r="R4186" s="187"/>
      <c r="S4186" s="187"/>
      <c r="T4186" s="187"/>
      <c r="U4186" s="187"/>
      <c r="V4186" s="187"/>
      <c r="W4186" s="187"/>
      <c r="X4186" s="187"/>
      <c r="Y4186" s="187"/>
      <c r="Z4186" s="187"/>
      <c r="AA4186" s="187"/>
      <c r="AB4186" s="187"/>
      <c r="AC4186" s="187"/>
      <c r="AD4186" s="187"/>
      <c r="AE4186" s="187"/>
      <c r="AF4186" s="187"/>
      <c r="AG4186" s="187"/>
      <c r="ALL4186" s="41"/>
      <c r="ALM4186" s="41"/>
      <c r="ALN4186" s="41"/>
      <c r="ALO4186" s="41"/>
      <c r="ALP4186" s="41"/>
    </row>
    <row r="4187" spans="1:1004" ht="18.75" customHeight="1" x14ac:dyDescent="0.2">
      <c r="A4187" s="650" t="s">
        <v>2737</v>
      </c>
      <c r="B4187" s="650"/>
      <c r="C4187" s="650"/>
      <c r="D4187" s="650"/>
      <c r="E4187" s="650"/>
      <c r="F4187" s="650"/>
      <c r="G4187" s="650"/>
      <c r="H4187" s="650"/>
      <c r="I4187" s="650"/>
      <c r="J4187" s="560" t="s">
        <v>435</v>
      </c>
      <c r="K4187" s="651"/>
      <c r="L4187" s="651"/>
      <c r="M4187" s="652"/>
      <c r="N4187" s="563" t="s">
        <v>3013</v>
      </c>
      <c r="O4187" s="710"/>
      <c r="P4187" s="710"/>
      <c r="Q4187" s="710"/>
      <c r="R4187" s="710"/>
      <c r="S4187" s="710"/>
      <c r="T4187" s="710"/>
      <c r="U4187" s="710"/>
      <c r="V4187" s="710"/>
      <c r="W4187" s="710"/>
      <c r="X4187" s="710"/>
      <c r="Y4187" s="710"/>
      <c r="Z4187" s="710"/>
      <c r="AA4187" s="710"/>
      <c r="AB4187" s="710"/>
      <c r="AC4187" s="710"/>
      <c r="AD4187" s="710"/>
      <c r="AE4187" s="710"/>
      <c r="AF4187" s="710"/>
      <c r="AG4187" s="711"/>
      <c r="ALL4187" s="41"/>
      <c r="ALM4187" s="41"/>
      <c r="ALN4187" s="41"/>
      <c r="ALO4187" s="41"/>
      <c r="ALP4187" s="41"/>
    </row>
    <row r="4188" spans="1:1004" ht="21.75" customHeight="1" x14ac:dyDescent="0.2">
      <c r="A4188" s="380" t="s">
        <v>2738</v>
      </c>
      <c r="B4188" s="380"/>
      <c r="C4188" s="380"/>
      <c r="D4188" s="380"/>
      <c r="E4188" s="380"/>
      <c r="F4188" s="380"/>
      <c r="G4188" s="380"/>
      <c r="H4188" s="380"/>
      <c r="I4188" s="380"/>
      <c r="J4188" s="321" t="s">
        <v>3014</v>
      </c>
      <c r="K4188" s="322"/>
      <c r="L4188" s="322"/>
      <c r="M4188" s="322"/>
      <c r="N4188" s="322"/>
      <c r="O4188" s="322"/>
      <c r="P4188" s="322"/>
      <c r="Q4188" s="322"/>
      <c r="R4188" s="322"/>
      <c r="S4188" s="322"/>
      <c r="T4188" s="322"/>
      <c r="U4188" s="322"/>
      <c r="V4188" s="322"/>
      <c r="W4188" s="322"/>
      <c r="X4188" s="322"/>
      <c r="Y4188" s="322"/>
      <c r="Z4188" s="322"/>
      <c r="AA4188" s="322"/>
      <c r="AB4188" s="322"/>
      <c r="AC4188" s="322"/>
      <c r="AD4188" s="322"/>
      <c r="AE4188" s="322"/>
      <c r="AF4188" s="322"/>
      <c r="AG4188" s="359"/>
      <c r="ALL4188" s="41"/>
      <c r="ALM4188" s="41"/>
      <c r="ALN4188" s="41"/>
      <c r="ALO4188" s="41"/>
      <c r="ALP4188" s="41"/>
    </row>
    <row r="4189" spans="1:1004" ht="24.75" customHeight="1" x14ac:dyDescent="0.2">
      <c r="A4189" s="380" t="s">
        <v>2740</v>
      </c>
      <c r="B4189" s="380"/>
      <c r="C4189" s="380"/>
      <c r="D4189" s="380"/>
      <c r="E4189" s="380"/>
      <c r="F4189" s="380"/>
      <c r="G4189" s="380"/>
      <c r="H4189" s="380"/>
      <c r="I4189" s="380"/>
      <c r="J4189" s="321" t="s">
        <v>3015</v>
      </c>
      <c r="K4189" s="322"/>
      <c r="L4189" s="322"/>
      <c r="M4189" s="322"/>
      <c r="N4189" s="322"/>
      <c r="O4189" s="322"/>
      <c r="P4189" s="322"/>
      <c r="Q4189" s="322"/>
      <c r="R4189" s="322"/>
      <c r="S4189" s="322"/>
      <c r="T4189" s="401" t="s">
        <v>2742</v>
      </c>
      <c r="U4189" s="401"/>
      <c r="V4189" s="401"/>
      <c r="W4189" s="401"/>
      <c r="X4189" s="322" t="s">
        <v>3016</v>
      </c>
      <c r="Y4189" s="322"/>
      <c r="Z4189" s="322"/>
      <c r="AA4189" s="322"/>
      <c r="AB4189" s="322"/>
      <c r="AC4189" s="322"/>
      <c r="AD4189" s="322"/>
      <c r="AE4189" s="322"/>
      <c r="AF4189" s="322"/>
      <c r="AG4189" s="359"/>
      <c r="ALL4189" s="41"/>
      <c r="ALM4189" s="41"/>
      <c r="ALN4189" s="41"/>
      <c r="ALO4189" s="41"/>
      <c r="ALP4189" s="41"/>
    </row>
    <row r="4190" spans="1:1004" ht="27.75" customHeight="1" x14ac:dyDescent="0.2">
      <c r="A4190" s="380" t="s">
        <v>2744</v>
      </c>
      <c r="B4190" s="380"/>
      <c r="C4190" s="380"/>
      <c r="D4190" s="380"/>
      <c r="E4190" s="380"/>
      <c r="F4190" s="380"/>
      <c r="G4190" s="380"/>
      <c r="H4190" s="380"/>
      <c r="I4190" s="380"/>
      <c r="J4190" s="363" t="s">
        <v>3017</v>
      </c>
      <c r="K4190" s="535"/>
      <c r="L4190" s="535"/>
      <c r="M4190" s="535"/>
      <c r="N4190" s="535"/>
      <c r="O4190" s="535"/>
      <c r="P4190" s="535"/>
      <c r="Q4190" s="535"/>
      <c r="R4190" s="535"/>
      <c r="S4190" s="535"/>
      <c r="T4190" s="535"/>
      <c r="U4190" s="535"/>
      <c r="V4190" s="535"/>
      <c r="W4190" s="535"/>
      <c r="X4190" s="535"/>
      <c r="Y4190" s="535"/>
      <c r="Z4190" s="535"/>
      <c r="AA4190" s="535"/>
      <c r="AB4190" s="535"/>
      <c r="AC4190" s="535"/>
      <c r="AD4190" s="535"/>
      <c r="AE4190" s="535"/>
      <c r="AF4190" s="535"/>
      <c r="AG4190" s="365"/>
      <c r="ALL4190" s="41"/>
      <c r="ALM4190" s="41"/>
      <c r="ALN4190" s="41"/>
      <c r="ALO4190" s="41"/>
      <c r="ALP4190" s="41"/>
    </row>
    <row r="4191" spans="1:1004" ht="26.25" customHeight="1" x14ac:dyDescent="0.2">
      <c r="A4191" s="402" t="s">
        <v>2746</v>
      </c>
      <c r="B4191" s="402"/>
      <c r="C4191" s="402"/>
      <c r="D4191" s="402"/>
      <c r="E4191" s="402"/>
      <c r="F4191" s="402"/>
      <c r="G4191" s="402"/>
      <c r="H4191" s="402"/>
      <c r="I4191" s="402"/>
      <c r="J4191" s="536" t="s">
        <v>3509</v>
      </c>
      <c r="K4191" s="537"/>
      <c r="L4191" s="537"/>
      <c r="M4191" s="537"/>
      <c r="N4191" s="537"/>
      <c r="O4191" s="537"/>
      <c r="P4191" s="537"/>
      <c r="Q4191" s="537"/>
      <c r="R4191" s="537"/>
      <c r="S4191" s="537"/>
      <c r="T4191" s="537"/>
      <c r="U4191" s="537"/>
      <c r="V4191" s="537"/>
      <c r="W4191" s="537"/>
      <c r="X4191" s="537"/>
      <c r="Y4191" s="537"/>
      <c r="Z4191" s="537"/>
      <c r="AA4191" s="537"/>
      <c r="AB4191" s="537"/>
      <c r="AC4191" s="537"/>
      <c r="AD4191" s="537"/>
      <c r="AE4191" s="537"/>
      <c r="AF4191" s="537"/>
      <c r="AG4191" s="538"/>
      <c r="ALL4191" s="41"/>
      <c r="ALM4191" s="41"/>
      <c r="ALN4191" s="41"/>
      <c r="ALO4191" s="41"/>
      <c r="ALP4191" s="41"/>
    </row>
    <row r="4192" spans="1:1004" x14ac:dyDescent="0.2">
      <c r="A4192" s="192"/>
      <c r="B4192" s="192"/>
      <c r="C4192" s="192"/>
      <c r="D4192" s="192"/>
      <c r="E4192" s="192"/>
      <c r="F4192" s="192"/>
      <c r="G4192" s="192"/>
      <c r="H4192" s="192"/>
      <c r="I4192" s="192"/>
      <c r="J4192" s="218"/>
      <c r="K4192" s="218"/>
      <c r="L4192" s="218"/>
      <c r="M4192" s="218"/>
      <c r="N4192" s="218"/>
      <c r="O4192" s="218"/>
      <c r="P4192" s="218"/>
      <c r="Q4192" s="218"/>
      <c r="R4192" s="218"/>
      <c r="S4192" s="218"/>
      <c r="T4192" s="218"/>
      <c r="U4192" s="218"/>
      <c r="V4192" s="218"/>
      <c r="W4192" s="218"/>
      <c r="X4192" s="218"/>
      <c r="Y4192" s="218"/>
      <c r="Z4192" s="218"/>
      <c r="AA4192" s="218"/>
      <c r="AB4192" s="218"/>
      <c r="AC4192" s="218"/>
      <c r="AD4192" s="218"/>
      <c r="AE4192" s="218"/>
      <c r="AF4192" s="218"/>
      <c r="AG4192" s="218"/>
      <c r="ALL4192" s="41"/>
      <c r="ALM4192" s="41"/>
      <c r="ALN4192" s="41"/>
      <c r="ALO4192" s="41"/>
      <c r="ALP4192" s="41"/>
    </row>
    <row r="4193" spans="1:1004" ht="15" x14ac:dyDescent="0.2">
      <c r="A4193" s="190" t="s">
        <v>2725</v>
      </c>
      <c r="B4193" s="191"/>
      <c r="C4193" s="191"/>
      <c r="D4193" s="191"/>
      <c r="E4193" s="191"/>
      <c r="F4193" s="191"/>
      <c r="G4193" s="191"/>
      <c r="H4193" s="191"/>
      <c r="I4193" s="191"/>
      <c r="J4193" s="191"/>
      <c r="K4193" s="191"/>
      <c r="L4193" s="187"/>
      <c r="M4193" s="187"/>
      <c r="N4193" s="187"/>
      <c r="O4193" s="187"/>
      <c r="P4193" s="187"/>
      <c r="Q4193" s="187"/>
      <c r="R4193" s="187"/>
      <c r="S4193" s="187"/>
      <c r="T4193" s="187"/>
      <c r="U4193" s="187"/>
      <c r="V4193" s="187"/>
      <c r="W4193" s="187"/>
      <c r="X4193" s="187"/>
      <c r="Y4193" s="187"/>
      <c r="Z4193" s="187"/>
      <c r="AA4193" s="187"/>
      <c r="AB4193" s="187"/>
      <c r="AC4193" s="187"/>
      <c r="AD4193" s="187"/>
      <c r="AE4193" s="187"/>
      <c r="AF4193" s="187"/>
      <c r="AG4193" s="187"/>
      <c r="ALL4193" s="41"/>
      <c r="ALM4193" s="41"/>
      <c r="ALN4193" s="41"/>
      <c r="ALO4193" s="41"/>
      <c r="ALP4193" s="41"/>
    </row>
    <row r="4194" spans="1:1004" ht="39" customHeight="1" x14ac:dyDescent="0.2">
      <c r="A4194" s="373" t="s">
        <v>2726</v>
      </c>
      <c r="B4194" s="373"/>
      <c r="C4194" s="373"/>
      <c r="D4194" s="413" t="s">
        <v>2727</v>
      </c>
      <c r="E4194" s="413"/>
      <c r="F4194" s="413"/>
      <c r="G4194" s="278" t="s">
        <v>2728</v>
      </c>
      <c r="H4194" s="279"/>
      <c r="I4194" s="279"/>
      <c r="J4194" s="279"/>
      <c r="K4194" s="279"/>
      <c r="L4194" s="279"/>
      <c r="M4194" s="279"/>
      <c r="N4194" s="279"/>
      <c r="O4194" s="279"/>
      <c r="P4194" s="279"/>
      <c r="Q4194" s="280"/>
      <c r="R4194" s="373" t="s">
        <v>3441</v>
      </c>
      <c r="S4194" s="373"/>
      <c r="T4194" s="373"/>
      <c r="U4194" s="373"/>
      <c r="V4194" s="373" t="s">
        <v>3442</v>
      </c>
      <c r="W4194" s="373"/>
      <c r="X4194" s="373"/>
      <c r="Y4194" s="373"/>
      <c r="Z4194" s="373" t="s">
        <v>3443</v>
      </c>
      <c r="AA4194" s="373"/>
      <c r="AB4194" s="373"/>
      <c r="AC4194" s="373"/>
      <c r="AD4194" s="373" t="s">
        <v>2729</v>
      </c>
      <c r="AE4194" s="373"/>
      <c r="AF4194" s="373"/>
      <c r="AG4194" s="373"/>
      <c r="ALL4194" s="41"/>
      <c r="ALM4194" s="41"/>
      <c r="ALN4194" s="41"/>
      <c r="ALO4194" s="41"/>
      <c r="ALP4194" s="41"/>
    </row>
    <row r="4195" spans="1:1004" ht="21.75" customHeight="1" x14ac:dyDescent="0.2">
      <c r="A4195" s="414" t="s">
        <v>435</v>
      </c>
      <c r="B4195" s="414"/>
      <c r="C4195" s="414"/>
      <c r="D4195" s="414" t="s">
        <v>3018</v>
      </c>
      <c r="E4195" s="414"/>
      <c r="F4195" s="414"/>
      <c r="G4195" s="415" t="s">
        <v>3019</v>
      </c>
      <c r="H4195" s="415"/>
      <c r="I4195" s="415"/>
      <c r="J4195" s="415"/>
      <c r="K4195" s="415"/>
      <c r="L4195" s="415"/>
      <c r="M4195" s="415"/>
      <c r="N4195" s="415"/>
      <c r="O4195" s="415"/>
      <c r="P4195" s="415"/>
      <c r="Q4195" s="415"/>
      <c r="R4195" s="416">
        <v>77606000</v>
      </c>
      <c r="S4195" s="416"/>
      <c r="T4195" s="416"/>
      <c r="U4195" s="416"/>
      <c r="V4195" s="416">
        <v>86927517.319999993</v>
      </c>
      <c r="W4195" s="416"/>
      <c r="X4195" s="416"/>
      <c r="Y4195" s="416"/>
      <c r="Z4195" s="416">
        <v>71416890.709999993</v>
      </c>
      <c r="AA4195" s="416"/>
      <c r="AB4195" s="416"/>
      <c r="AC4195" s="416"/>
      <c r="AD4195" s="706">
        <f>Z4195/V4195</f>
        <v>0.82156827793779208</v>
      </c>
      <c r="AE4195" s="706"/>
      <c r="AF4195" s="706"/>
      <c r="AG4195" s="706"/>
      <c r="ALL4195" s="41"/>
      <c r="ALM4195" s="41"/>
      <c r="ALN4195" s="41"/>
      <c r="ALO4195" s="41"/>
      <c r="ALP4195" s="41"/>
    </row>
    <row r="4196" spans="1:1004" ht="18.75" customHeight="1" x14ac:dyDescent="0.2">
      <c r="A4196" s="423"/>
      <c r="B4196" s="423"/>
      <c r="C4196" s="423"/>
      <c r="D4196" s="423"/>
      <c r="E4196" s="423"/>
      <c r="F4196" s="423"/>
      <c r="G4196" s="424" t="s">
        <v>2232</v>
      </c>
      <c r="H4196" s="425"/>
      <c r="I4196" s="425"/>
      <c r="J4196" s="425"/>
      <c r="K4196" s="425"/>
      <c r="L4196" s="425"/>
      <c r="M4196" s="425"/>
      <c r="N4196" s="425"/>
      <c r="O4196" s="425"/>
      <c r="P4196" s="425"/>
      <c r="Q4196" s="426"/>
      <c r="R4196" s="427">
        <f>SUM(R4195)</f>
        <v>77606000</v>
      </c>
      <c r="S4196" s="427"/>
      <c r="T4196" s="427"/>
      <c r="U4196" s="427"/>
      <c r="V4196" s="427">
        <f>SUM(V4195)</f>
        <v>86927517.319999993</v>
      </c>
      <c r="W4196" s="427"/>
      <c r="X4196" s="427"/>
      <c r="Y4196" s="427"/>
      <c r="Z4196" s="427">
        <f>SUM(Z4195)</f>
        <v>71416890.709999993</v>
      </c>
      <c r="AA4196" s="427"/>
      <c r="AB4196" s="427"/>
      <c r="AC4196" s="427"/>
      <c r="AD4196" s="707">
        <f>Z4196/V4196</f>
        <v>0.82156827793779208</v>
      </c>
      <c r="AE4196" s="707"/>
      <c r="AF4196" s="707"/>
      <c r="AG4196" s="707"/>
      <c r="ALL4196" s="41"/>
      <c r="ALM4196" s="41"/>
      <c r="ALN4196" s="41"/>
      <c r="ALO4196" s="41"/>
      <c r="ALP4196" s="41"/>
    </row>
    <row r="4197" spans="1:1004" x14ac:dyDescent="0.2">
      <c r="A4197" s="192"/>
      <c r="B4197" s="192"/>
      <c r="C4197" s="192"/>
      <c r="D4197" s="192"/>
      <c r="E4197" s="192"/>
      <c r="F4197" s="192"/>
      <c r="G4197" s="192"/>
      <c r="H4197" s="192"/>
      <c r="I4197" s="192"/>
      <c r="J4197" s="216"/>
      <c r="K4197" s="216"/>
      <c r="L4197" s="216"/>
      <c r="M4197" s="216"/>
      <c r="N4197" s="216"/>
      <c r="O4197" s="216"/>
      <c r="P4197" s="216"/>
      <c r="Q4197" s="216"/>
      <c r="R4197" s="216"/>
      <c r="S4197" s="216"/>
      <c r="T4197" s="216"/>
      <c r="U4197" s="216"/>
      <c r="V4197" s="216"/>
      <c r="W4197" s="216"/>
      <c r="X4197" s="216"/>
      <c r="Y4197" s="216"/>
      <c r="Z4197" s="216"/>
      <c r="AA4197" s="216"/>
      <c r="AB4197" s="216"/>
      <c r="AC4197" s="216"/>
      <c r="AD4197" s="216"/>
      <c r="AE4197" s="216"/>
      <c r="AF4197" s="216"/>
      <c r="AG4197" s="187"/>
      <c r="ALL4197" s="41"/>
      <c r="ALM4197" s="41"/>
      <c r="ALN4197" s="41"/>
      <c r="ALO4197" s="41"/>
      <c r="ALP4197" s="41"/>
    </row>
    <row r="4198" spans="1:1004" x14ac:dyDescent="0.2">
      <c r="A4198" s="273" t="s">
        <v>2833</v>
      </c>
      <c r="B4198" s="273"/>
      <c r="C4198" s="273"/>
      <c r="D4198" s="274" t="s">
        <v>3020</v>
      </c>
      <c r="E4198" s="274"/>
      <c r="F4198" s="274"/>
      <c r="G4198" s="274"/>
      <c r="H4198" s="274"/>
      <c r="I4198" s="274"/>
      <c r="J4198" s="274"/>
      <c r="K4198" s="274"/>
      <c r="L4198" s="274"/>
      <c r="M4198" s="274"/>
      <c r="N4198" s="274"/>
      <c r="O4198" s="274"/>
      <c r="P4198" s="274"/>
      <c r="Q4198" s="274"/>
      <c r="R4198" s="274"/>
      <c r="S4198" s="274"/>
      <c r="T4198" s="274"/>
      <c r="U4198" s="274"/>
      <c r="V4198" s="274"/>
      <c r="W4198" s="274"/>
      <c r="X4198" s="274"/>
      <c r="Y4198" s="274"/>
      <c r="Z4198" s="274"/>
      <c r="AA4198" s="274"/>
      <c r="AB4198" s="274"/>
      <c r="AC4198" s="274"/>
      <c r="AD4198" s="274"/>
      <c r="AE4198" s="274"/>
      <c r="AF4198" s="274"/>
      <c r="AG4198" s="274"/>
      <c r="ALL4198" s="41"/>
      <c r="ALM4198" s="41"/>
      <c r="ALN4198" s="41"/>
      <c r="ALO4198" s="41"/>
      <c r="ALP4198" s="41"/>
    </row>
    <row r="4199" spans="1:1004" ht="27.75" customHeight="1" x14ac:dyDescent="0.2">
      <c r="A4199" s="273" t="s">
        <v>2835</v>
      </c>
      <c r="B4199" s="273"/>
      <c r="C4199" s="273"/>
      <c r="D4199" s="273"/>
      <c r="E4199" s="273"/>
      <c r="F4199" s="273"/>
      <c r="G4199" s="273"/>
      <c r="H4199" s="273"/>
      <c r="I4199" s="273"/>
      <c r="J4199" s="273"/>
      <c r="K4199" s="273"/>
      <c r="L4199" s="273"/>
      <c r="M4199" s="273"/>
      <c r="N4199" s="273"/>
      <c r="O4199" s="273"/>
      <c r="P4199" s="273"/>
      <c r="Q4199" s="273"/>
      <c r="R4199" s="273"/>
      <c r="S4199" s="373" t="s">
        <v>2836</v>
      </c>
      <c r="T4199" s="373"/>
      <c r="U4199" s="373"/>
      <c r="V4199" s="373" t="s">
        <v>2837</v>
      </c>
      <c r="W4199" s="373"/>
      <c r="X4199" s="373"/>
      <c r="Y4199" s="373" t="s">
        <v>2838</v>
      </c>
      <c r="Z4199" s="373"/>
      <c r="AA4199" s="373"/>
      <c r="AB4199" s="278" t="s">
        <v>3444</v>
      </c>
      <c r="AC4199" s="279"/>
      <c r="AD4199" s="280"/>
      <c r="AE4199" s="278" t="s">
        <v>3445</v>
      </c>
      <c r="AF4199" s="279"/>
      <c r="AG4199" s="280"/>
      <c r="ALL4199" s="41"/>
      <c r="ALM4199" s="41"/>
      <c r="ALN4199" s="41"/>
      <c r="ALO4199" s="41"/>
      <c r="ALP4199" s="41"/>
    </row>
    <row r="4200" spans="1:1004" x14ac:dyDescent="0.2">
      <c r="A4200" s="281" t="s">
        <v>3021</v>
      </c>
      <c r="B4200" s="282"/>
      <c r="C4200" s="282"/>
      <c r="D4200" s="282"/>
      <c r="E4200" s="282"/>
      <c r="F4200" s="282"/>
      <c r="G4200" s="282"/>
      <c r="H4200" s="282"/>
      <c r="I4200" s="282"/>
      <c r="J4200" s="282"/>
      <c r="K4200" s="282"/>
      <c r="L4200" s="282"/>
      <c r="M4200" s="282"/>
      <c r="N4200" s="282"/>
      <c r="O4200" s="282"/>
      <c r="P4200" s="282"/>
      <c r="Q4200" s="282"/>
      <c r="R4200" s="283"/>
      <c r="S4200" s="284" t="s">
        <v>2867</v>
      </c>
      <c r="T4200" s="285"/>
      <c r="U4200" s="286"/>
      <c r="V4200" s="284" t="s">
        <v>3469</v>
      </c>
      <c r="W4200" s="285"/>
      <c r="X4200" s="286"/>
      <c r="Y4200" s="284" t="s">
        <v>1697</v>
      </c>
      <c r="Z4200" s="285"/>
      <c r="AA4200" s="286"/>
      <c r="AB4200" s="284" t="s">
        <v>3022</v>
      </c>
      <c r="AC4200" s="285"/>
      <c r="AD4200" s="286"/>
      <c r="AE4200" s="284" t="s">
        <v>1342</v>
      </c>
      <c r="AF4200" s="285"/>
      <c r="AG4200" s="286"/>
      <c r="ALL4200" s="41"/>
      <c r="ALM4200" s="41"/>
      <c r="ALN4200" s="41"/>
      <c r="ALO4200" s="41"/>
      <c r="ALP4200" s="41"/>
    </row>
    <row r="4201" spans="1:1004" x14ac:dyDescent="0.2">
      <c r="A4201" s="293" t="s">
        <v>2860</v>
      </c>
      <c r="B4201" s="387"/>
      <c r="C4201" s="387"/>
      <c r="D4201" s="387"/>
      <c r="E4201" s="387"/>
      <c r="F4201" s="387"/>
      <c r="G4201" s="387"/>
      <c r="H4201" s="387"/>
      <c r="I4201" s="387"/>
      <c r="J4201" s="387"/>
      <c r="K4201" s="387"/>
      <c r="L4201" s="387"/>
      <c r="M4201" s="387"/>
      <c r="N4201" s="387"/>
      <c r="O4201" s="387"/>
      <c r="P4201" s="387"/>
      <c r="Q4201" s="387"/>
      <c r="R4201" s="295"/>
      <c r="S4201" s="287"/>
      <c r="T4201" s="288"/>
      <c r="U4201" s="289"/>
      <c r="V4201" s="287"/>
      <c r="W4201" s="288"/>
      <c r="X4201" s="289"/>
      <c r="Y4201" s="287"/>
      <c r="Z4201" s="288"/>
      <c r="AA4201" s="289"/>
      <c r="AB4201" s="287"/>
      <c r="AC4201" s="288"/>
      <c r="AD4201" s="289"/>
      <c r="AE4201" s="287"/>
      <c r="AF4201" s="288"/>
      <c r="AG4201" s="289"/>
      <c r="ALL4201" s="41"/>
      <c r="ALM4201" s="41"/>
      <c r="ALN4201" s="41"/>
      <c r="ALO4201" s="41"/>
      <c r="ALP4201" s="41"/>
    </row>
    <row r="4202" spans="1:1004" x14ac:dyDescent="0.2">
      <c r="A4202" s="388" t="s">
        <v>2881</v>
      </c>
      <c r="B4202" s="389"/>
      <c r="C4202" s="389"/>
      <c r="D4202" s="389"/>
      <c r="E4202" s="389"/>
      <c r="F4202" s="389"/>
      <c r="G4202" s="389"/>
      <c r="H4202" s="389"/>
      <c r="I4202" s="389"/>
      <c r="J4202" s="389"/>
      <c r="K4202" s="389"/>
      <c r="L4202" s="389"/>
      <c r="M4202" s="389"/>
      <c r="N4202" s="389"/>
      <c r="O4202" s="389"/>
      <c r="P4202" s="389"/>
      <c r="Q4202" s="389"/>
      <c r="R4202" s="390"/>
      <c r="S4202" s="290"/>
      <c r="T4202" s="291"/>
      <c r="U4202" s="292"/>
      <c r="V4202" s="290"/>
      <c r="W4202" s="291"/>
      <c r="X4202" s="292"/>
      <c r="Y4202" s="290"/>
      <c r="Z4202" s="291"/>
      <c r="AA4202" s="292"/>
      <c r="AB4202" s="290"/>
      <c r="AC4202" s="291"/>
      <c r="AD4202" s="292"/>
      <c r="AE4202" s="290"/>
      <c r="AF4202" s="291"/>
      <c r="AG4202" s="292"/>
      <c r="ALL4202" s="41"/>
      <c r="ALM4202" s="41"/>
      <c r="ALN4202" s="41"/>
      <c r="ALO4202" s="41"/>
      <c r="ALP4202" s="41"/>
    </row>
    <row r="4203" spans="1:1004" x14ac:dyDescent="0.2">
      <c r="A4203" s="273" t="s">
        <v>3023</v>
      </c>
      <c r="B4203" s="273"/>
      <c r="C4203" s="273"/>
      <c r="D4203" s="274" t="s">
        <v>3024</v>
      </c>
      <c r="E4203" s="274"/>
      <c r="F4203" s="274"/>
      <c r="G4203" s="274"/>
      <c r="H4203" s="274"/>
      <c r="I4203" s="274"/>
      <c r="J4203" s="274"/>
      <c r="K4203" s="274"/>
      <c r="L4203" s="274"/>
      <c r="M4203" s="274"/>
      <c r="N4203" s="274"/>
      <c r="O4203" s="274"/>
      <c r="P4203" s="274"/>
      <c r="Q4203" s="274"/>
      <c r="R4203" s="274"/>
      <c r="S4203" s="274"/>
      <c r="T4203" s="274"/>
      <c r="U4203" s="274"/>
      <c r="V4203" s="274"/>
      <c r="W4203" s="274"/>
      <c r="X4203" s="274"/>
      <c r="Y4203" s="274"/>
      <c r="Z4203" s="274"/>
      <c r="AA4203" s="274"/>
      <c r="AB4203" s="274"/>
      <c r="AC4203" s="274"/>
      <c r="AD4203" s="274"/>
      <c r="AE4203" s="274"/>
      <c r="AF4203" s="274"/>
      <c r="AG4203" s="274"/>
      <c r="ALL4203" s="41"/>
      <c r="ALM4203" s="41"/>
      <c r="ALN4203" s="41"/>
      <c r="ALO4203" s="41"/>
      <c r="ALP4203" s="41"/>
    </row>
    <row r="4204" spans="1:1004" ht="27" customHeight="1" x14ac:dyDescent="0.2">
      <c r="A4204" s="273" t="s">
        <v>2835</v>
      </c>
      <c r="B4204" s="273"/>
      <c r="C4204" s="273"/>
      <c r="D4204" s="273"/>
      <c r="E4204" s="273"/>
      <c r="F4204" s="273"/>
      <c r="G4204" s="273"/>
      <c r="H4204" s="273"/>
      <c r="I4204" s="273"/>
      <c r="J4204" s="273"/>
      <c r="K4204" s="273"/>
      <c r="L4204" s="273"/>
      <c r="M4204" s="273"/>
      <c r="N4204" s="273"/>
      <c r="O4204" s="273"/>
      <c r="P4204" s="273"/>
      <c r="Q4204" s="273"/>
      <c r="R4204" s="273"/>
      <c r="S4204" s="373" t="s">
        <v>2836</v>
      </c>
      <c r="T4204" s="373"/>
      <c r="U4204" s="373"/>
      <c r="V4204" s="373" t="s">
        <v>2837</v>
      </c>
      <c r="W4204" s="373"/>
      <c r="X4204" s="373"/>
      <c r="Y4204" s="373" t="s">
        <v>2838</v>
      </c>
      <c r="Z4204" s="373"/>
      <c r="AA4204" s="373"/>
      <c r="AB4204" s="278" t="s">
        <v>3444</v>
      </c>
      <c r="AC4204" s="279"/>
      <c r="AD4204" s="280"/>
      <c r="AE4204" s="278" t="s">
        <v>3445</v>
      </c>
      <c r="AF4204" s="279"/>
      <c r="AG4204" s="280"/>
      <c r="ALL4204" s="41"/>
      <c r="ALM4204" s="41"/>
      <c r="ALN4204" s="41"/>
      <c r="ALO4204" s="41"/>
      <c r="ALP4204" s="41"/>
    </row>
    <row r="4205" spans="1:1004" x14ac:dyDescent="0.2">
      <c r="A4205" s="281" t="s">
        <v>3025</v>
      </c>
      <c r="B4205" s="282"/>
      <c r="C4205" s="282"/>
      <c r="D4205" s="282"/>
      <c r="E4205" s="282"/>
      <c r="F4205" s="282"/>
      <c r="G4205" s="282"/>
      <c r="H4205" s="282"/>
      <c r="I4205" s="282"/>
      <c r="J4205" s="282"/>
      <c r="K4205" s="282"/>
      <c r="L4205" s="282"/>
      <c r="M4205" s="282"/>
      <c r="N4205" s="282"/>
      <c r="O4205" s="282"/>
      <c r="P4205" s="282"/>
      <c r="Q4205" s="282"/>
      <c r="R4205" s="283"/>
      <c r="S4205" s="284" t="s">
        <v>2936</v>
      </c>
      <c r="T4205" s="285"/>
      <c r="U4205" s="286"/>
      <c r="V4205" s="284" t="s">
        <v>3469</v>
      </c>
      <c r="W4205" s="285"/>
      <c r="X4205" s="286"/>
      <c r="Y4205" s="284" t="s">
        <v>3157</v>
      </c>
      <c r="Z4205" s="285"/>
      <c r="AA4205" s="286"/>
      <c r="AB4205" s="284" t="s">
        <v>2916</v>
      </c>
      <c r="AC4205" s="285"/>
      <c r="AD4205" s="286"/>
      <c r="AE4205" s="284" t="s">
        <v>1315</v>
      </c>
      <c r="AF4205" s="285"/>
      <c r="AG4205" s="286"/>
      <c r="ALL4205" s="41"/>
      <c r="ALM4205" s="41"/>
      <c r="ALN4205" s="41"/>
      <c r="ALO4205" s="41"/>
      <c r="ALP4205" s="41"/>
    </row>
    <row r="4206" spans="1:1004" x14ac:dyDescent="0.2">
      <c r="A4206" s="293" t="s">
        <v>2860</v>
      </c>
      <c r="B4206" s="387"/>
      <c r="C4206" s="387"/>
      <c r="D4206" s="387"/>
      <c r="E4206" s="387"/>
      <c r="F4206" s="387"/>
      <c r="G4206" s="387"/>
      <c r="H4206" s="387"/>
      <c r="I4206" s="387"/>
      <c r="J4206" s="387"/>
      <c r="K4206" s="387"/>
      <c r="L4206" s="387"/>
      <c r="M4206" s="387"/>
      <c r="N4206" s="387"/>
      <c r="O4206" s="387"/>
      <c r="P4206" s="387"/>
      <c r="Q4206" s="387"/>
      <c r="R4206" s="295"/>
      <c r="S4206" s="287"/>
      <c r="T4206" s="288"/>
      <c r="U4206" s="289"/>
      <c r="V4206" s="287"/>
      <c r="W4206" s="288"/>
      <c r="X4206" s="289"/>
      <c r="Y4206" s="287"/>
      <c r="Z4206" s="288"/>
      <c r="AA4206" s="289"/>
      <c r="AB4206" s="287"/>
      <c r="AC4206" s="288"/>
      <c r="AD4206" s="289"/>
      <c r="AE4206" s="287"/>
      <c r="AF4206" s="288"/>
      <c r="AG4206" s="289"/>
      <c r="ALL4206" s="41"/>
      <c r="ALM4206" s="41"/>
      <c r="ALN4206" s="41"/>
      <c r="ALO4206" s="41"/>
      <c r="ALP4206" s="41"/>
    </row>
    <row r="4207" spans="1:1004" x14ac:dyDescent="0.2">
      <c r="A4207" s="388" t="s">
        <v>2881</v>
      </c>
      <c r="B4207" s="389"/>
      <c r="C4207" s="389"/>
      <c r="D4207" s="389"/>
      <c r="E4207" s="389"/>
      <c r="F4207" s="389"/>
      <c r="G4207" s="389"/>
      <c r="H4207" s="389"/>
      <c r="I4207" s="389"/>
      <c r="J4207" s="389"/>
      <c r="K4207" s="389"/>
      <c r="L4207" s="389"/>
      <c r="M4207" s="389"/>
      <c r="N4207" s="389"/>
      <c r="O4207" s="389"/>
      <c r="P4207" s="389"/>
      <c r="Q4207" s="389"/>
      <c r="R4207" s="390"/>
      <c r="S4207" s="290"/>
      <c r="T4207" s="291"/>
      <c r="U4207" s="292"/>
      <c r="V4207" s="290"/>
      <c r="W4207" s="291"/>
      <c r="X4207" s="292"/>
      <c r="Y4207" s="290"/>
      <c r="Z4207" s="291"/>
      <c r="AA4207" s="292"/>
      <c r="AB4207" s="290"/>
      <c r="AC4207" s="291"/>
      <c r="AD4207" s="292"/>
      <c r="AE4207" s="290"/>
      <c r="AF4207" s="291"/>
      <c r="AG4207" s="292"/>
      <c r="ALL4207" s="41"/>
      <c r="ALM4207" s="41"/>
      <c r="ALN4207" s="41"/>
      <c r="ALO4207" s="41"/>
      <c r="ALP4207" s="41"/>
    </row>
    <row r="4208" spans="1:1004" x14ac:dyDescent="0.2">
      <c r="A4208" s="187"/>
      <c r="B4208" s="187"/>
      <c r="C4208" s="187"/>
      <c r="D4208" s="187"/>
      <c r="E4208" s="187"/>
      <c r="F4208" s="187"/>
      <c r="G4208" s="187"/>
      <c r="H4208" s="187"/>
      <c r="I4208" s="187"/>
      <c r="J4208" s="187"/>
      <c r="K4208" s="187"/>
      <c r="L4208" s="187"/>
      <c r="M4208" s="187"/>
      <c r="N4208" s="187"/>
      <c r="O4208" s="187"/>
      <c r="P4208" s="187"/>
      <c r="Q4208" s="187"/>
      <c r="R4208" s="187"/>
      <c r="S4208" s="187"/>
      <c r="T4208" s="187"/>
      <c r="U4208" s="187"/>
      <c r="V4208" s="187"/>
      <c r="W4208" s="187"/>
      <c r="X4208" s="187"/>
      <c r="Y4208" s="187"/>
      <c r="Z4208" s="187"/>
      <c r="AA4208" s="187"/>
      <c r="AB4208" s="187"/>
      <c r="AC4208" s="187"/>
      <c r="AD4208" s="187"/>
      <c r="AE4208" s="187"/>
      <c r="AF4208" s="187"/>
      <c r="AG4208" s="187"/>
      <c r="ALL4208" s="41"/>
      <c r="ALM4208" s="41"/>
      <c r="ALN4208" s="41"/>
      <c r="ALO4208" s="41"/>
      <c r="ALP4208" s="41"/>
    </row>
    <row r="4209" spans="1:1004" ht="15.75" x14ac:dyDescent="0.2">
      <c r="A4209" s="394" t="s">
        <v>2736</v>
      </c>
      <c r="B4209" s="394"/>
      <c r="C4209" s="394"/>
      <c r="D4209" s="394"/>
      <c r="E4209" s="394"/>
      <c r="F4209" s="394"/>
      <c r="G4209" s="394"/>
      <c r="H4209" s="394"/>
      <c r="I4209" s="394"/>
      <c r="J4209" s="394"/>
      <c r="K4209" s="394"/>
      <c r="L4209" s="394"/>
      <c r="M4209" s="394"/>
      <c r="N4209" s="394"/>
      <c r="O4209" s="394"/>
      <c r="P4209" s="394"/>
      <c r="Q4209" s="394"/>
      <c r="R4209" s="394"/>
      <c r="S4209" s="394"/>
      <c r="T4209" s="394"/>
      <c r="U4209" s="394"/>
      <c r="V4209" s="394"/>
      <c r="W4209" s="394"/>
      <c r="X4209" s="394"/>
      <c r="Y4209" s="394"/>
      <c r="Z4209" s="394"/>
      <c r="AA4209" s="394"/>
      <c r="AB4209" s="394"/>
      <c r="AC4209" s="394"/>
      <c r="AD4209" s="394"/>
      <c r="AE4209" s="394"/>
      <c r="AF4209" s="394"/>
      <c r="AG4209" s="394"/>
      <c r="ALL4209" s="41"/>
      <c r="ALM4209" s="41"/>
      <c r="ALN4209" s="41"/>
      <c r="ALO4209" s="41"/>
      <c r="ALP4209" s="41"/>
    </row>
    <row r="4210" spans="1:1004" x14ac:dyDescent="0.2">
      <c r="A4210" s="187"/>
      <c r="B4210" s="187"/>
      <c r="C4210" s="187"/>
      <c r="D4210" s="187"/>
      <c r="E4210" s="187"/>
      <c r="F4210" s="187"/>
      <c r="G4210" s="187"/>
      <c r="H4210" s="187"/>
      <c r="I4210" s="187"/>
      <c r="J4210" s="187"/>
      <c r="K4210" s="187"/>
      <c r="L4210" s="187"/>
      <c r="M4210" s="187"/>
      <c r="N4210" s="187"/>
      <c r="O4210" s="187"/>
      <c r="P4210" s="187"/>
      <c r="Q4210" s="187"/>
      <c r="R4210" s="187"/>
      <c r="S4210" s="187"/>
      <c r="T4210" s="187"/>
      <c r="U4210" s="187"/>
      <c r="V4210" s="187"/>
      <c r="W4210" s="187"/>
      <c r="X4210" s="187"/>
      <c r="Y4210" s="187"/>
      <c r="Z4210" s="187"/>
      <c r="AA4210" s="187"/>
      <c r="AB4210" s="187"/>
      <c r="AC4210" s="187"/>
      <c r="AD4210" s="187"/>
      <c r="AE4210" s="187"/>
      <c r="AF4210" s="187"/>
      <c r="AG4210" s="187"/>
      <c r="ALL4210" s="41"/>
      <c r="ALM4210" s="41"/>
      <c r="ALN4210" s="41"/>
      <c r="ALO4210" s="41"/>
      <c r="ALP4210" s="41"/>
    </row>
    <row r="4211" spans="1:1004" ht="22.5" customHeight="1" x14ac:dyDescent="0.2">
      <c r="A4211" s="374" t="s">
        <v>2737</v>
      </c>
      <c r="B4211" s="374"/>
      <c r="C4211" s="374"/>
      <c r="D4211" s="374"/>
      <c r="E4211" s="374"/>
      <c r="F4211" s="374"/>
      <c r="G4211" s="374"/>
      <c r="H4211" s="374"/>
      <c r="I4211" s="374"/>
      <c r="J4211" s="395" t="s">
        <v>460</v>
      </c>
      <c r="K4211" s="437"/>
      <c r="L4211" s="437"/>
      <c r="M4211" s="438"/>
      <c r="N4211" s="398" t="s">
        <v>3028</v>
      </c>
      <c r="O4211" s="399"/>
      <c r="P4211" s="399"/>
      <c r="Q4211" s="399"/>
      <c r="R4211" s="399"/>
      <c r="S4211" s="399"/>
      <c r="T4211" s="399"/>
      <c r="U4211" s="399"/>
      <c r="V4211" s="399"/>
      <c r="W4211" s="399"/>
      <c r="X4211" s="399"/>
      <c r="Y4211" s="399"/>
      <c r="Z4211" s="399"/>
      <c r="AA4211" s="399"/>
      <c r="AB4211" s="399"/>
      <c r="AC4211" s="399"/>
      <c r="AD4211" s="399"/>
      <c r="AE4211" s="399"/>
      <c r="AF4211" s="399"/>
      <c r="AG4211" s="400"/>
      <c r="ALL4211" s="41"/>
      <c r="ALM4211" s="41"/>
      <c r="ALN4211" s="41"/>
      <c r="ALO4211" s="41"/>
      <c r="ALP4211" s="41"/>
    </row>
    <row r="4212" spans="1:1004" x14ac:dyDescent="0.2">
      <c r="A4212" s="380" t="s">
        <v>2738</v>
      </c>
      <c r="B4212" s="380"/>
      <c r="C4212" s="380"/>
      <c r="D4212" s="380"/>
      <c r="E4212" s="380"/>
      <c r="F4212" s="380"/>
      <c r="G4212" s="380"/>
      <c r="H4212" s="380"/>
      <c r="I4212" s="380"/>
      <c r="J4212" s="321" t="s">
        <v>3014</v>
      </c>
      <c r="K4212" s="322"/>
      <c r="L4212" s="322"/>
      <c r="M4212" s="322"/>
      <c r="N4212" s="322"/>
      <c r="O4212" s="322"/>
      <c r="P4212" s="322"/>
      <c r="Q4212" s="322"/>
      <c r="R4212" s="322"/>
      <c r="S4212" s="322"/>
      <c r="T4212" s="322"/>
      <c r="U4212" s="322"/>
      <c r="V4212" s="322"/>
      <c r="W4212" s="322"/>
      <c r="X4212" s="322"/>
      <c r="Y4212" s="322"/>
      <c r="Z4212" s="322"/>
      <c r="AA4212" s="322"/>
      <c r="AB4212" s="322"/>
      <c r="AC4212" s="322"/>
      <c r="AD4212" s="322"/>
      <c r="AE4212" s="322"/>
      <c r="AF4212" s="322"/>
      <c r="AG4212" s="359"/>
      <c r="ALL4212" s="41"/>
      <c r="ALM4212" s="41"/>
      <c r="ALN4212" s="41"/>
      <c r="ALO4212" s="41"/>
      <c r="ALP4212" s="41"/>
    </row>
    <row r="4213" spans="1:1004" ht="25.5" customHeight="1" x14ac:dyDescent="0.2">
      <c r="A4213" s="380" t="s">
        <v>2740</v>
      </c>
      <c r="B4213" s="380"/>
      <c r="C4213" s="380"/>
      <c r="D4213" s="380"/>
      <c r="E4213" s="380"/>
      <c r="F4213" s="380"/>
      <c r="G4213" s="380"/>
      <c r="H4213" s="380"/>
      <c r="I4213" s="380"/>
      <c r="J4213" s="321" t="s">
        <v>3029</v>
      </c>
      <c r="K4213" s="322"/>
      <c r="L4213" s="322"/>
      <c r="M4213" s="322"/>
      <c r="N4213" s="322"/>
      <c r="O4213" s="322"/>
      <c r="P4213" s="322"/>
      <c r="Q4213" s="322"/>
      <c r="R4213" s="322"/>
      <c r="S4213" s="322"/>
      <c r="T4213" s="401" t="s">
        <v>2742</v>
      </c>
      <c r="U4213" s="401"/>
      <c r="V4213" s="401"/>
      <c r="W4213" s="401"/>
      <c r="X4213" s="322" t="s">
        <v>3016</v>
      </c>
      <c r="Y4213" s="322"/>
      <c r="Z4213" s="322"/>
      <c r="AA4213" s="322"/>
      <c r="AB4213" s="322"/>
      <c r="AC4213" s="322"/>
      <c r="AD4213" s="322"/>
      <c r="AE4213" s="322"/>
      <c r="AF4213" s="322"/>
      <c r="AG4213" s="359"/>
      <c r="ALL4213" s="41"/>
      <c r="ALM4213" s="41"/>
      <c r="ALN4213" s="41"/>
      <c r="ALO4213" s="41"/>
      <c r="ALP4213" s="41"/>
    </row>
    <row r="4214" spans="1:1004" x14ac:dyDescent="0.2">
      <c r="A4214" s="380" t="s">
        <v>2744</v>
      </c>
      <c r="B4214" s="380"/>
      <c r="C4214" s="380"/>
      <c r="D4214" s="380"/>
      <c r="E4214" s="380"/>
      <c r="F4214" s="380"/>
      <c r="G4214" s="380"/>
      <c r="H4214" s="380"/>
      <c r="I4214" s="380"/>
      <c r="J4214" s="321" t="s">
        <v>462</v>
      </c>
      <c r="K4214" s="322"/>
      <c r="L4214" s="322"/>
      <c r="M4214" s="322"/>
      <c r="N4214" s="322"/>
      <c r="O4214" s="322"/>
      <c r="P4214" s="322"/>
      <c r="Q4214" s="322"/>
      <c r="R4214" s="322"/>
      <c r="S4214" s="322"/>
      <c r="T4214" s="322"/>
      <c r="U4214" s="322"/>
      <c r="V4214" s="322"/>
      <c r="W4214" s="322"/>
      <c r="X4214" s="322"/>
      <c r="Y4214" s="322"/>
      <c r="Z4214" s="322"/>
      <c r="AA4214" s="322"/>
      <c r="AB4214" s="322"/>
      <c r="AC4214" s="322"/>
      <c r="AD4214" s="322"/>
      <c r="AE4214" s="322"/>
      <c r="AF4214" s="322"/>
      <c r="AG4214" s="359"/>
      <c r="ALL4214" s="41"/>
      <c r="ALM4214" s="41"/>
      <c r="ALN4214" s="41"/>
      <c r="ALO4214" s="41"/>
      <c r="ALP4214" s="41"/>
    </row>
    <row r="4215" spans="1:1004" ht="27.75" customHeight="1" x14ac:dyDescent="0.2">
      <c r="A4215" s="402" t="s">
        <v>2746</v>
      </c>
      <c r="B4215" s="402"/>
      <c r="C4215" s="402"/>
      <c r="D4215" s="402"/>
      <c r="E4215" s="402"/>
      <c r="F4215" s="402"/>
      <c r="G4215" s="402"/>
      <c r="H4215" s="402"/>
      <c r="I4215" s="402"/>
      <c r="J4215" s="693" t="s">
        <v>3030</v>
      </c>
      <c r="K4215" s="694"/>
      <c r="L4215" s="694"/>
      <c r="M4215" s="694"/>
      <c r="N4215" s="694"/>
      <c r="O4215" s="694"/>
      <c r="P4215" s="694"/>
      <c r="Q4215" s="694"/>
      <c r="R4215" s="694"/>
      <c r="S4215" s="694"/>
      <c r="T4215" s="694"/>
      <c r="U4215" s="694"/>
      <c r="V4215" s="694"/>
      <c r="W4215" s="694"/>
      <c r="X4215" s="694"/>
      <c r="Y4215" s="694"/>
      <c r="Z4215" s="694"/>
      <c r="AA4215" s="694"/>
      <c r="AB4215" s="694"/>
      <c r="AC4215" s="694"/>
      <c r="AD4215" s="694"/>
      <c r="AE4215" s="694"/>
      <c r="AF4215" s="694"/>
      <c r="AG4215" s="695"/>
      <c r="ALL4215" s="41"/>
      <c r="ALM4215" s="41"/>
      <c r="ALN4215" s="41"/>
      <c r="ALO4215" s="41"/>
      <c r="ALP4215" s="41"/>
    </row>
    <row r="4216" spans="1:1004" x14ac:dyDescent="0.2">
      <c r="A4216" s="197"/>
      <c r="B4216" s="192"/>
      <c r="C4216" s="192"/>
      <c r="D4216" s="192"/>
      <c r="E4216" s="192"/>
      <c r="F4216" s="192"/>
      <c r="G4216" s="192"/>
      <c r="H4216" s="192"/>
      <c r="I4216" s="192"/>
      <c r="J4216" s="216"/>
      <c r="K4216" s="216"/>
      <c r="L4216" s="216"/>
      <c r="M4216" s="216"/>
      <c r="N4216" s="216"/>
      <c r="O4216" s="216"/>
      <c r="P4216" s="216"/>
      <c r="Q4216" s="216"/>
      <c r="R4216" s="216"/>
      <c r="S4216" s="216"/>
      <c r="T4216" s="216"/>
      <c r="U4216" s="216"/>
      <c r="V4216" s="216"/>
      <c r="W4216" s="216"/>
      <c r="X4216" s="216"/>
      <c r="Y4216" s="216"/>
      <c r="Z4216" s="216"/>
      <c r="AA4216" s="216"/>
      <c r="AB4216" s="216"/>
      <c r="AC4216" s="216"/>
      <c r="AD4216" s="216"/>
      <c r="AE4216" s="216"/>
      <c r="AF4216" s="216"/>
      <c r="AG4216" s="214"/>
      <c r="ALL4216" s="41"/>
      <c r="ALM4216" s="41"/>
      <c r="ALN4216" s="41"/>
      <c r="ALO4216" s="41"/>
      <c r="ALP4216" s="41"/>
    </row>
    <row r="4217" spans="1:1004" x14ac:dyDescent="0.2">
      <c r="A4217" s="273" t="s">
        <v>2833</v>
      </c>
      <c r="B4217" s="273"/>
      <c r="C4217" s="273"/>
      <c r="D4217" s="274" t="s">
        <v>2474</v>
      </c>
      <c r="E4217" s="274"/>
      <c r="F4217" s="274"/>
      <c r="G4217" s="274"/>
      <c r="H4217" s="274"/>
      <c r="I4217" s="274"/>
      <c r="J4217" s="274"/>
      <c r="K4217" s="274"/>
      <c r="L4217" s="274"/>
      <c r="M4217" s="274"/>
      <c r="N4217" s="274"/>
      <c r="O4217" s="274"/>
      <c r="P4217" s="274"/>
      <c r="Q4217" s="274"/>
      <c r="R4217" s="274"/>
      <c r="S4217" s="274"/>
      <c r="T4217" s="274"/>
      <c r="U4217" s="274"/>
      <c r="V4217" s="274"/>
      <c r="W4217" s="274"/>
      <c r="X4217" s="274"/>
      <c r="Y4217" s="274"/>
      <c r="Z4217" s="274"/>
      <c r="AA4217" s="274"/>
      <c r="AB4217" s="274"/>
      <c r="AC4217" s="274"/>
      <c r="AD4217" s="274"/>
      <c r="AE4217" s="274"/>
      <c r="AF4217" s="274"/>
      <c r="AG4217" s="274"/>
      <c r="ALL4217" s="41"/>
      <c r="ALM4217" s="41"/>
      <c r="ALN4217" s="41"/>
      <c r="ALO4217" s="41"/>
      <c r="ALP4217" s="41"/>
    </row>
    <row r="4218" spans="1:1004" ht="28.5" customHeight="1" x14ac:dyDescent="0.2">
      <c r="A4218" s="273" t="s">
        <v>2835</v>
      </c>
      <c r="B4218" s="273"/>
      <c r="C4218" s="273"/>
      <c r="D4218" s="273"/>
      <c r="E4218" s="273"/>
      <c r="F4218" s="273"/>
      <c r="G4218" s="273"/>
      <c r="H4218" s="273"/>
      <c r="I4218" s="273"/>
      <c r="J4218" s="273"/>
      <c r="K4218" s="273"/>
      <c r="L4218" s="273"/>
      <c r="M4218" s="273"/>
      <c r="N4218" s="273"/>
      <c r="O4218" s="273"/>
      <c r="P4218" s="273"/>
      <c r="Q4218" s="273"/>
      <c r="R4218" s="273"/>
      <c r="S4218" s="373" t="s">
        <v>2836</v>
      </c>
      <c r="T4218" s="373"/>
      <c r="U4218" s="373"/>
      <c r="V4218" s="373" t="s">
        <v>2837</v>
      </c>
      <c r="W4218" s="373"/>
      <c r="X4218" s="373"/>
      <c r="Y4218" s="373" t="s">
        <v>2838</v>
      </c>
      <c r="Z4218" s="373"/>
      <c r="AA4218" s="373"/>
      <c r="AB4218" s="278" t="s">
        <v>3444</v>
      </c>
      <c r="AC4218" s="279"/>
      <c r="AD4218" s="280"/>
      <c r="AE4218" s="278" t="s">
        <v>3445</v>
      </c>
      <c r="AF4218" s="279"/>
      <c r="AG4218" s="280"/>
      <c r="ALL4218" s="41"/>
      <c r="ALM4218" s="41"/>
      <c r="ALN4218" s="41"/>
      <c r="ALO4218" s="41"/>
      <c r="ALP4218" s="41"/>
    </row>
    <row r="4219" spans="1:1004" ht="28.5" customHeight="1" x14ac:dyDescent="0.2">
      <c r="A4219" s="281" t="s">
        <v>3031</v>
      </c>
      <c r="B4219" s="282"/>
      <c r="C4219" s="282"/>
      <c r="D4219" s="282"/>
      <c r="E4219" s="282"/>
      <c r="F4219" s="282"/>
      <c r="G4219" s="282"/>
      <c r="H4219" s="282"/>
      <c r="I4219" s="282"/>
      <c r="J4219" s="282"/>
      <c r="K4219" s="282"/>
      <c r="L4219" s="282"/>
      <c r="M4219" s="282"/>
      <c r="N4219" s="282"/>
      <c r="O4219" s="282"/>
      <c r="P4219" s="282"/>
      <c r="Q4219" s="282"/>
      <c r="R4219" s="283"/>
      <c r="S4219" s="284" t="s">
        <v>3032</v>
      </c>
      <c r="T4219" s="285"/>
      <c r="U4219" s="286"/>
      <c r="V4219" s="284" t="s">
        <v>3469</v>
      </c>
      <c r="W4219" s="285"/>
      <c r="X4219" s="286"/>
      <c r="Y4219" s="284" t="s">
        <v>1441</v>
      </c>
      <c r="Z4219" s="285"/>
      <c r="AA4219" s="286"/>
      <c r="AB4219" s="284" t="s">
        <v>1485</v>
      </c>
      <c r="AC4219" s="285"/>
      <c r="AD4219" s="286"/>
      <c r="AE4219" s="284" t="s">
        <v>1485</v>
      </c>
      <c r="AF4219" s="285"/>
      <c r="AG4219" s="286"/>
      <c r="ALL4219" s="41"/>
      <c r="ALM4219" s="41"/>
      <c r="ALN4219" s="41"/>
      <c r="ALO4219" s="41"/>
      <c r="ALP4219" s="41"/>
    </row>
    <row r="4220" spans="1:1004" x14ac:dyDescent="0.2">
      <c r="A4220" s="293" t="s">
        <v>3033</v>
      </c>
      <c r="B4220" s="387"/>
      <c r="C4220" s="387"/>
      <c r="D4220" s="387"/>
      <c r="E4220" s="387"/>
      <c r="F4220" s="387"/>
      <c r="G4220" s="387"/>
      <c r="H4220" s="387"/>
      <c r="I4220" s="387"/>
      <c r="J4220" s="387"/>
      <c r="K4220" s="387"/>
      <c r="L4220" s="387"/>
      <c r="M4220" s="387"/>
      <c r="N4220" s="387"/>
      <c r="O4220" s="387"/>
      <c r="P4220" s="387"/>
      <c r="Q4220" s="387"/>
      <c r="R4220" s="295"/>
      <c r="S4220" s="287"/>
      <c r="T4220" s="288"/>
      <c r="U4220" s="289"/>
      <c r="V4220" s="287"/>
      <c r="W4220" s="288"/>
      <c r="X4220" s="289"/>
      <c r="Y4220" s="287"/>
      <c r="Z4220" s="288"/>
      <c r="AA4220" s="289"/>
      <c r="AB4220" s="287"/>
      <c r="AC4220" s="288"/>
      <c r="AD4220" s="289"/>
      <c r="AE4220" s="287"/>
      <c r="AF4220" s="288"/>
      <c r="AG4220" s="289"/>
      <c r="ALL4220" s="41"/>
      <c r="ALM4220" s="41"/>
      <c r="ALN4220" s="41"/>
      <c r="ALO4220" s="41"/>
      <c r="ALP4220" s="41"/>
    </row>
    <row r="4221" spans="1:1004" x14ac:dyDescent="0.2">
      <c r="A4221" s="293" t="s">
        <v>2860</v>
      </c>
      <c r="B4221" s="387"/>
      <c r="C4221" s="387"/>
      <c r="D4221" s="387"/>
      <c r="E4221" s="387"/>
      <c r="F4221" s="387"/>
      <c r="G4221" s="387"/>
      <c r="H4221" s="387"/>
      <c r="I4221" s="387"/>
      <c r="J4221" s="387"/>
      <c r="K4221" s="387"/>
      <c r="L4221" s="387"/>
      <c r="M4221" s="387"/>
      <c r="N4221" s="387"/>
      <c r="O4221" s="387"/>
      <c r="P4221" s="387"/>
      <c r="Q4221" s="387"/>
      <c r="R4221" s="295"/>
      <c r="S4221" s="287"/>
      <c r="T4221" s="288"/>
      <c r="U4221" s="289"/>
      <c r="V4221" s="287"/>
      <c r="W4221" s="288"/>
      <c r="X4221" s="289"/>
      <c r="Y4221" s="287"/>
      <c r="Z4221" s="288"/>
      <c r="AA4221" s="289"/>
      <c r="AB4221" s="287"/>
      <c r="AC4221" s="288"/>
      <c r="AD4221" s="289"/>
      <c r="AE4221" s="287"/>
      <c r="AF4221" s="288"/>
      <c r="AG4221" s="289"/>
      <c r="ALL4221" s="41"/>
      <c r="ALM4221" s="41"/>
      <c r="ALN4221" s="41"/>
      <c r="ALO4221" s="41"/>
      <c r="ALP4221" s="41"/>
    </row>
    <row r="4222" spans="1:1004" x14ac:dyDescent="0.2">
      <c r="A4222" s="388" t="s">
        <v>2881</v>
      </c>
      <c r="B4222" s="389"/>
      <c r="C4222" s="389"/>
      <c r="D4222" s="389"/>
      <c r="E4222" s="389"/>
      <c r="F4222" s="389"/>
      <c r="G4222" s="389"/>
      <c r="H4222" s="389"/>
      <c r="I4222" s="389"/>
      <c r="J4222" s="389"/>
      <c r="K4222" s="389"/>
      <c r="L4222" s="389"/>
      <c r="M4222" s="389"/>
      <c r="N4222" s="389"/>
      <c r="O4222" s="389"/>
      <c r="P4222" s="389"/>
      <c r="Q4222" s="389"/>
      <c r="R4222" s="390"/>
      <c r="S4222" s="290"/>
      <c r="T4222" s="291"/>
      <c r="U4222" s="292"/>
      <c r="V4222" s="290"/>
      <c r="W4222" s="291"/>
      <c r="X4222" s="292"/>
      <c r="Y4222" s="290"/>
      <c r="Z4222" s="291"/>
      <c r="AA4222" s="292"/>
      <c r="AB4222" s="290"/>
      <c r="AC4222" s="291"/>
      <c r="AD4222" s="292"/>
      <c r="AE4222" s="290"/>
      <c r="AF4222" s="291"/>
      <c r="AG4222" s="292"/>
      <c r="ALL4222" s="41"/>
      <c r="ALM4222" s="41"/>
      <c r="ALN4222" s="41"/>
      <c r="ALO4222" s="41"/>
      <c r="ALP4222" s="41"/>
    </row>
    <row r="4223" spans="1:1004" x14ac:dyDescent="0.2">
      <c r="A4223" s="187"/>
      <c r="B4223" s="187"/>
      <c r="C4223" s="187"/>
      <c r="D4223" s="187"/>
      <c r="E4223" s="187"/>
      <c r="F4223" s="187"/>
      <c r="G4223" s="187"/>
      <c r="H4223" s="187"/>
      <c r="I4223" s="187"/>
      <c r="J4223" s="187"/>
      <c r="K4223" s="187"/>
      <c r="L4223" s="187"/>
      <c r="M4223" s="187"/>
      <c r="N4223" s="187"/>
      <c r="O4223" s="187"/>
      <c r="P4223" s="187"/>
      <c r="Q4223" s="187"/>
      <c r="R4223" s="187"/>
      <c r="S4223" s="187"/>
      <c r="T4223" s="187"/>
      <c r="U4223" s="187"/>
      <c r="V4223" s="187"/>
      <c r="W4223" s="187"/>
      <c r="X4223" s="187"/>
      <c r="Y4223" s="187"/>
      <c r="Z4223" s="187"/>
      <c r="AA4223" s="187"/>
      <c r="AB4223" s="187"/>
      <c r="AC4223" s="187"/>
      <c r="AD4223" s="187"/>
      <c r="AE4223" s="187"/>
      <c r="AF4223" s="187"/>
      <c r="AG4223" s="187"/>
      <c r="ALL4223" s="41"/>
      <c r="ALM4223" s="41"/>
      <c r="ALN4223" s="41"/>
      <c r="ALO4223" s="41"/>
      <c r="ALP4223" s="41"/>
    </row>
    <row r="4224" spans="1:1004" ht="21" customHeight="1" x14ac:dyDescent="0.2">
      <c r="A4224" s="374" t="s">
        <v>2748</v>
      </c>
      <c r="B4224" s="374"/>
      <c r="C4224" s="374"/>
      <c r="D4224" s="374"/>
      <c r="E4224" s="374"/>
      <c r="F4224" s="374"/>
      <c r="G4224" s="374"/>
      <c r="H4224" s="374"/>
      <c r="I4224" s="374"/>
      <c r="J4224" s="375" t="s">
        <v>246</v>
      </c>
      <c r="K4224" s="376"/>
      <c r="L4224" s="376"/>
      <c r="M4224" s="376"/>
      <c r="N4224" s="377" t="s">
        <v>3034</v>
      </c>
      <c r="O4224" s="316"/>
      <c r="P4224" s="316"/>
      <c r="Q4224" s="316"/>
      <c r="R4224" s="316"/>
      <c r="S4224" s="316"/>
      <c r="T4224" s="316"/>
      <c r="U4224" s="316"/>
      <c r="V4224" s="316"/>
      <c r="W4224" s="316"/>
      <c r="X4224" s="316"/>
      <c r="Y4224" s="316"/>
      <c r="Z4224" s="316"/>
      <c r="AA4224" s="316"/>
      <c r="AB4224" s="316"/>
      <c r="AC4224" s="316"/>
      <c r="AD4224" s="316"/>
      <c r="AE4224" s="316"/>
      <c r="AF4224" s="316"/>
      <c r="AG4224" s="317"/>
      <c r="ALL4224" s="41"/>
      <c r="ALM4224" s="41"/>
      <c r="ALN4224" s="41"/>
      <c r="ALO4224" s="41"/>
      <c r="ALP4224" s="41"/>
    </row>
    <row r="4225" spans="1:1004" ht="27.75" customHeight="1" x14ac:dyDescent="0.2">
      <c r="A4225" s="380" t="s">
        <v>2749</v>
      </c>
      <c r="B4225" s="380"/>
      <c r="C4225" s="380"/>
      <c r="D4225" s="380"/>
      <c r="E4225" s="380"/>
      <c r="F4225" s="380"/>
      <c r="G4225" s="380"/>
      <c r="H4225" s="380"/>
      <c r="I4225" s="380"/>
      <c r="J4225" s="321" t="s">
        <v>3029</v>
      </c>
      <c r="K4225" s="322"/>
      <c r="L4225" s="322"/>
      <c r="M4225" s="322"/>
      <c r="N4225" s="322"/>
      <c r="O4225" s="322"/>
      <c r="P4225" s="322"/>
      <c r="Q4225" s="322"/>
      <c r="R4225" s="322"/>
      <c r="S4225" s="322"/>
      <c r="T4225" s="401" t="s">
        <v>2742</v>
      </c>
      <c r="U4225" s="401"/>
      <c r="V4225" s="401"/>
      <c r="W4225" s="401"/>
      <c r="X4225" s="322" t="s">
        <v>3016</v>
      </c>
      <c r="Y4225" s="322"/>
      <c r="Z4225" s="322"/>
      <c r="AA4225" s="322"/>
      <c r="AB4225" s="322"/>
      <c r="AC4225" s="322"/>
      <c r="AD4225" s="322"/>
      <c r="AE4225" s="322"/>
      <c r="AF4225" s="322"/>
      <c r="AG4225" s="359"/>
      <c r="ALL4225" s="41"/>
      <c r="ALM4225" s="41"/>
      <c r="ALN4225" s="41"/>
      <c r="ALO4225" s="41"/>
      <c r="ALP4225" s="41"/>
    </row>
    <row r="4226" spans="1:1004" x14ac:dyDescent="0.2">
      <c r="A4226" s="382" t="s">
        <v>2750</v>
      </c>
      <c r="B4226" s="382"/>
      <c r="C4226" s="382"/>
      <c r="D4226" s="382"/>
      <c r="E4226" s="382"/>
      <c r="F4226" s="382"/>
      <c r="G4226" s="382"/>
      <c r="H4226" s="382"/>
      <c r="I4226" s="382"/>
      <c r="J4226" s="656" t="s">
        <v>462</v>
      </c>
      <c r="K4226" s="656"/>
      <c r="L4226" s="656"/>
      <c r="M4226" s="656"/>
      <c r="N4226" s="656"/>
      <c r="O4226" s="656"/>
      <c r="P4226" s="656"/>
      <c r="Q4226" s="656"/>
      <c r="R4226" s="656"/>
      <c r="S4226" s="656"/>
      <c r="T4226" s="656"/>
      <c r="U4226" s="656"/>
      <c r="V4226" s="656"/>
      <c r="W4226" s="656"/>
      <c r="X4226" s="656"/>
      <c r="Y4226" s="656"/>
      <c r="Z4226" s="656"/>
      <c r="AA4226" s="656"/>
      <c r="AB4226" s="656"/>
      <c r="AC4226" s="656"/>
      <c r="AD4226" s="656"/>
      <c r="AE4226" s="656"/>
      <c r="AF4226" s="656"/>
      <c r="AG4226" s="656"/>
      <c r="ALL4226" s="41"/>
      <c r="ALM4226" s="41"/>
      <c r="ALN4226" s="41"/>
      <c r="ALO4226" s="41"/>
      <c r="ALP4226" s="41"/>
    </row>
    <row r="4227" spans="1:1004" ht="28.5" customHeight="1" x14ac:dyDescent="0.2">
      <c r="A4227" s="383" t="s">
        <v>2752</v>
      </c>
      <c r="B4227" s="383"/>
      <c r="C4227" s="383"/>
      <c r="D4227" s="383"/>
      <c r="E4227" s="383"/>
      <c r="F4227" s="383"/>
      <c r="G4227" s="383"/>
      <c r="H4227" s="383"/>
      <c r="I4227" s="383"/>
      <c r="J4227" s="693" t="s">
        <v>3030</v>
      </c>
      <c r="K4227" s="694"/>
      <c r="L4227" s="694"/>
      <c r="M4227" s="694"/>
      <c r="N4227" s="694"/>
      <c r="O4227" s="694"/>
      <c r="P4227" s="694"/>
      <c r="Q4227" s="694"/>
      <c r="R4227" s="694"/>
      <c r="S4227" s="694"/>
      <c r="T4227" s="694"/>
      <c r="U4227" s="694"/>
      <c r="V4227" s="694"/>
      <c r="W4227" s="694"/>
      <c r="X4227" s="694"/>
      <c r="Y4227" s="694"/>
      <c r="Z4227" s="694"/>
      <c r="AA4227" s="694"/>
      <c r="AB4227" s="694"/>
      <c r="AC4227" s="694"/>
      <c r="AD4227" s="694"/>
      <c r="AE4227" s="694"/>
      <c r="AF4227" s="694"/>
      <c r="AG4227" s="695"/>
      <c r="ALL4227" s="41"/>
      <c r="ALM4227" s="41"/>
      <c r="ALN4227" s="41"/>
      <c r="ALO4227" s="41"/>
      <c r="ALP4227" s="41"/>
    </row>
    <row r="4228" spans="1:1004" x14ac:dyDescent="0.2">
      <c r="A4228" s="208"/>
      <c r="B4228" s="187"/>
      <c r="C4228" s="187"/>
      <c r="D4228" s="187"/>
      <c r="E4228" s="187"/>
      <c r="F4228" s="187"/>
      <c r="G4228" s="187"/>
      <c r="H4228" s="187"/>
      <c r="I4228" s="187"/>
      <c r="J4228" s="187"/>
      <c r="K4228" s="187"/>
      <c r="L4228" s="187"/>
      <c r="M4228" s="187"/>
      <c r="N4228" s="187"/>
      <c r="O4228" s="187"/>
      <c r="P4228" s="187"/>
      <c r="Q4228" s="187"/>
      <c r="R4228" s="187"/>
      <c r="S4228" s="187"/>
      <c r="T4228" s="187"/>
      <c r="U4228" s="187"/>
      <c r="V4228" s="187"/>
      <c r="W4228" s="187"/>
      <c r="X4228" s="187"/>
      <c r="Y4228" s="187"/>
      <c r="Z4228" s="187"/>
      <c r="AA4228" s="187"/>
      <c r="AB4228" s="187"/>
      <c r="AC4228" s="187"/>
      <c r="AD4228" s="187"/>
      <c r="AE4228" s="187"/>
      <c r="AF4228" s="187"/>
      <c r="AG4228" s="214"/>
      <c r="ALL4228" s="41"/>
      <c r="ALM4228" s="41"/>
      <c r="ALN4228" s="41"/>
      <c r="ALO4228" s="41"/>
      <c r="ALP4228" s="41"/>
    </row>
    <row r="4229" spans="1:1004" x14ac:dyDescent="0.2">
      <c r="A4229" s="273" t="s">
        <v>2833</v>
      </c>
      <c r="B4229" s="273"/>
      <c r="C4229" s="273"/>
      <c r="D4229" s="370" t="s">
        <v>3035</v>
      </c>
      <c r="E4229" s="371"/>
      <c r="F4229" s="371"/>
      <c r="G4229" s="371"/>
      <c r="H4229" s="371"/>
      <c r="I4229" s="371"/>
      <c r="J4229" s="371"/>
      <c r="K4229" s="371"/>
      <c r="L4229" s="371"/>
      <c r="M4229" s="371"/>
      <c r="N4229" s="371"/>
      <c r="O4229" s="371"/>
      <c r="P4229" s="371"/>
      <c r="Q4229" s="371"/>
      <c r="R4229" s="371"/>
      <c r="S4229" s="371"/>
      <c r="T4229" s="371"/>
      <c r="U4229" s="371"/>
      <c r="V4229" s="371"/>
      <c r="W4229" s="371"/>
      <c r="X4229" s="371"/>
      <c r="Y4229" s="371"/>
      <c r="Z4229" s="371"/>
      <c r="AA4229" s="371"/>
      <c r="AB4229" s="371"/>
      <c r="AC4229" s="371"/>
      <c r="AD4229" s="371"/>
      <c r="AE4229" s="371"/>
      <c r="AF4229" s="371"/>
      <c r="AG4229" s="372"/>
      <c r="ALL4229" s="41"/>
      <c r="ALM4229" s="41"/>
      <c r="ALN4229" s="41"/>
      <c r="ALO4229" s="41"/>
      <c r="ALP4229" s="41"/>
    </row>
    <row r="4230" spans="1:1004" ht="24" customHeight="1" x14ac:dyDescent="0.2">
      <c r="A4230" s="273" t="s">
        <v>2835</v>
      </c>
      <c r="B4230" s="273"/>
      <c r="C4230" s="273"/>
      <c r="D4230" s="273"/>
      <c r="E4230" s="273"/>
      <c r="F4230" s="273"/>
      <c r="G4230" s="273"/>
      <c r="H4230" s="273"/>
      <c r="I4230" s="273"/>
      <c r="J4230" s="273"/>
      <c r="K4230" s="273"/>
      <c r="L4230" s="273"/>
      <c r="M4230" s="273"/>
      <c r="N4230" s="273"/>
      <c r="O4230" s="273"/>
      <c r="P4230" s="273"/>
      <c r="Q4230" s="273"/>
      <c r="R4230" s="273"/>
      <c r="S4230" s="373" t="s">
        <v>2836</v>
      </c>
      <c r="T4230" s="373"/>
      <c r="U4230" s="373"/>
      <c r="V4230" s="373" t="s">
        <v>2837</v>
      </c>
      <c r="W4230" s="373"/>
      <c r="X4230" s="373"/>
      <c r="Y4230" s="373" t="s">
        <v>2838</v>
      </c>
      <c r="Z4230" s="373"/>
      <c r="AA4230" s="373"/>
      <c r="AB4230" s="278" t="s">
        <v>3444</v>
      </c>
      <c r="AC4230" s="279"/>
      <c r="AD4230" s="280"/>
      <c r="AE4230" s="278" t="s">
        <v>3445</v>
      </c>
      <c r="AF4230" s="279"/>
      <c r="AG4230" s="280"/>
      <c r="ALL4230" s="41"/>
      <c r="ALM4230" s="41"/>
      <c r="ALN4230" s="41"/>
      <c r="ALO4230" s="41"/>
      <c r="ALP4230" s="41"/>
    </row>
    <row r="4231" spans="1:1004" x14ac:dyDescent="0.2">
      <c r="A4231" s="281" t="s">
        <v>3036</v>
      </c>
      <c r="B4231" s="282"/>
      <c r="C4231" s="282"/>
      <c r="D4231" s="282"/>
      <c r="E4231" s="282"/>
      <c r="F4231" s="282"/>
      <c r="G4231" s="282"/>
      <c r="H4231" s="282"/>
      <c r="I4231" s="282"/>
      <c r="J4231" s="282"/>
      <c r="K4231" s="282"/>
      <c r="L4231" s="282"/>
      <c r="M4231" s="282"/>
      <c r="N4231" s="282"/>
      <c r="O4231" s="282"/>
      <c r="P4231" s="282"/>
      <c r="Q4231" s="282"/>
      <c r="R4231" s="283"/>
      <c r="S4231" s="284" t="s">
        <v>3037</v>
      </c>
      <c r="T4231" s="285"/>
      <c r="U4231" s="286"/>
      <c r="V4231" s="284" t="s">
        <v>3469</v>
      </c>
      <c r="W4231" s="285"/>
      <c r="X4231" s="286"/>
      <c r="Y4231" s="284" t="s">
        <v>1441</v>
      </c>
      <c r="Z4231" s="285"/>
      <c r="AA4231" s="286"/>
      <c r="AB4231" s="284" t="s">
        <v>1485</v>
      </c>
      <c r="AC4231" s="285"/>
      <c r="AD4231" s="286"/>
      <c r="AE4231" s="284" t="s">
        <v>1485</v>
      </c>
      <c r="AF4231" s="285"/>
      <c r="AG4231" s="286"/>
      <c r="ALL4231" s="41"/>
      <c r="ALM4231" s="41"/>
      <c r="ALN4231" s="41"/>
      <c r="ALO4231" s="41"/>
      <c r="ALP4231" s="41"/>
    </row>
    <row r="4232" spans="1:1004" x14ac:dyDescent="0.2">
      <c r="A4232" s="293" t="s">
        <v>3038</v>
      </c>
      <c r="B4232" s="387"/>
      <c r="C4232" s="387"/>
      <c r="D4232" s="387"/>
      <c r="E4232" s="387"/>
      <c r="F4232" s="387"/>
      <c r="G4232" s="387"/>
      <c r="H4232" s="387"/>
      <c r="I4232" s="387"/>
      <c r="J4232" s="387"/>
      <c r="K4232" s="387"/>
      <c r="L4232" s="387"/>
      <c r="M4232" s="387"/>
      <c r="N4232" s="387"/>
      <c r="O4232" s="387"/>
      <c r="P4232" s="387"/>
      <c r="Q4232" s="387"/>
      <c r="R4232" s="295"/>
      <c r="S4232" s="287"/>
      <c r="T4232" s="288"/>
      <c r="U4232" s="289"/>
      <c r="V4232" s="287"/>
      <c r="W4232" s="288"/>
      <c r="X4232" s="289"/>
      <c r="Y4232" s="287"/>
      <c r="Z4232" s="288"/>
      <c r="AA4232" s="289"/>
      <c r="AB4232" s="287"/>
      <c r="AC4232" s="288"/>
      <c r="AD4232" s="289"/>
      <c r="AE4232" s="287"/>
      <c r="AF4232" s="288"/>
      <c r="AG4232" s="289"/>
      <c r="ALL4232" s="41"/>
      <c r="ALM4232" s="41"/>
      <c r="ALN4232" s="41"/>
      <c r="ALO4232" s="41"/>
      <c r="ALP4232" s="41"/>
    </row>
    <row r="4233" spans="1:1004" x14ac:dyDescent="0.2">
      <c r="A4233" s="388" t="s">
        <v>2845</v>
      </c>
      <c r="B4233" s="389"/>
      <c r="C4233" s="389"/>
      <c r="D4233" s="389"/>
      <c r="E4233" s="389"/>
      <c r="F4233" s="389"/>
      <c r="G4233" s="389"/>
      <c r="H4233" s="389"/>
      <c r="I4233" s="389"/>
      <c r="J4233" s="389"/>
      <c r="K4233" s="389"/>
      <c r="L4233" s="389"/>
      <c r="M4233" s="389"/>
      <c r="N4233" s="389"/>
      <c r="O4233" s="389"/>
      <c r="P4233" s="389"/>
      <c r="Q4233" s="389"/>
      <c r="R4233" s="390"/>
      <c r="S4233" s="290"/>
      <c r="T4233" s="291"/>
      <c r="U4233" s="292"/>
      <c r="V4233" s="290"/>
      <c r="W4233" s="291"/>
      <c r="X4233" s="292"/>
      <c r="Y4233" s="290"/>
      <c r="Z4233" s="291"/>
      <c r="AA4233" s="292"/>
      <c r="AB4233" s="290"/>
      <c r="AC4233" s="291"/>
      <c r="AD4233" s="292"/>
      <c r="AE4233" s="290"/>
      <c r="AF4233" s="291"/>
      <c r="AG4233" s="292"/>
      <c r="ALL4233" s="41"/>
      <c r="ALM4233" s="41"/>
      <c r="ALN4233" s="41"/>
      <c r="ALO4233" s="41"/>
      <c r="ALP4233" s="41"/>
    </row>
    <row r="4234" spans="1:1004" x14ac:dyDescent="0.2">
      <c r="A4234" s="273" t="s">
        <v>3023</v>
      </c>
      <c r="B4234" s="273"/>
      <c r="C4234" s="273"/>
      <c r="D4234" s="370" t="s">
        <v>2478</v>
      </c>
      <c r="E4234" s="371"/>
      <c r="F4234" s="371"/>
      <c r="G4234" s="371"/>
      <c r="H4234" s="371"/>
      <c r="I4234" s="371"/>
      <c r="J4234" s="371"/>
      <c r="K4234" s="371"/>
      <c r="L4234" s="371"/>
      <c r="M4234" s="371"/>
      <c r="N4234" s="371"/>
      <c r="O4234" s="371"/>
      <c r="P4234" s="371"/>
      <c r="Q4234" s="371"/>
      <c r="R4234" s="371"/>
      <c r="S4234" s="371"/>
      <c r="T4234" s="371"/>
      <c r="U4234" s="371"/>
      <c r="V4234" s="371"/>
      <c r="W4234" s="371"/>
      <c r="X4234" s="371"/>
      <c r="Y4234" s="371"/>
      <c r="Z4234" s="371"/>
      <c r="AA4234" s="371"/>
      <c r="AB4234" s="371"/>
      <c r="AC4234" s="371"/>
      <c r="AD4234" s="371"/>
      <c r="AE4234" s="371"/>
      <c r="AF4234" s="371"/>
      <c r="AG4234" s="372"/>
      <c r="ALL4234" s="41"/>
      <c r="ALM4234" s="41"/>
      <c r="ALN4234" s="41"/>
      <c r="ALO4234" s="41"/>
      <c r="ALP4234" s="41"/>
    </row>
    <row r="4235" spans="1:1004" ht="24.75" customHeight="1" x14ac:dyDescent="0.2">
      <c r="A4235" s="273" t="s">
        <v>2835</v>
      </c>
      <c r="B4235" s="273"/>
      <c r="C4235" s="273"/>
      <c r="D4235" s="273"/>
      <c r="E4235" s="273"/>
      <c r="F4235" s="273"/>
      <c r="G4235" s="273"/>
      <c r="H4235" s="273"/>
      <c r="I4235" s="273"/>
      <c r="J4235" s="273"/>
      <c r="K4235" s="273"/>
      <c r="L4235" s="273"/>
      <c r="M4235" s="273"/>
      <c r="N4235" s="273"/>
      <c r="O4235" s="273"/>
      <c r="P4235" s="273"/>
      <c r="Q4235" s="273"/>
      <c r="R4235" s="273"/>
      <c r="S4235" s="373" t="s">
        <v>2836</v>
      </c>
      <c r="T4235" s="373"/>
      <c r="U4235" s="373"/>
      <c r="V4235" s="373" t="s">
        <v>2837</v>
      </c>
      <c r="W4235" s="373"/>
      <c r="X4235" s="373"/>
      <c r="Y4235" s="373" t="s">
        <v>2838</v>
      </c>
      <c r="Z4235" s="373"/>
      <c r="AA4235" s="373"/>
      <c r="AB4235" s="278" t="s">
        <v>3444</v>
      </c>
      <c r="AC4235" s="279"/>
      <c r="AD4235" s="280"/>
      <c r="AE4235" s="278" t="s">
        <v>3445</v>
      </c>
      <c r="AF4235" s="279"/>
      <c r="AG4235" s="280"/>
      <c r="ALL4235" s="41"/>
      <c r="ALM4235" s="41"/>
      <c r="ALN4235" s="41"/>
      <c r="ALO4235" s="41"/>
      <c r="ALP4235" s="41"/>
    </row>
    <row r="4236" spans="1:1004" x14ac:dyDescent="0.2">
      <c r="A4236" s="281" t="s">
        <v>3025</v>
      </c>
      <c r="B4236" s="282"/>
      <c r="C4236" s="282"/>
      <c r="D4236" s="282"/>
      <c r="E4236" s="282"/>
      <c r="F4236" s="282"/>
      <c r="G4236" s="282"/>
      <c r="H4236" s="282"/>
      <c r="I4236" s="282"/>
      <c r="J4236" s="282"/>
      <c r="K4236" s="282"/>
      <c r="L4236" s="282"/>
      <c r="M4236" s="282"/>
      <c r="N4236" s="282"/>
      <c r="O4236" s="282"/>
      <c r="P4236" s="282"/>
      <c r="Q4236" s="282"/>
      <c r="R4236" s="283"/>
      <c r="S4236" s="284" t="s">
        <v>3510</v>
      </c>
      <c r="T4236" s="285"/>
      <c r="U4236" s="286"/>
      <c r="V4236" s="284" t="s">
        <v>3469</v>
      </c>
      <c r="W4236" s="285"/>
      <c r="X4236" s="286"/>
      <c r="Y4236" s="284" t="s">
        <v>1315</v>
      </c>
      <c r="Z4236" s="285"/>
      <c r="AA4236" s="286"/>
      <c r="AB4236" s="284" t="s">
        <v>2916</v>
      </c>
      <c r="AC4236" s="285"/>
      <c r="AD4236" s="286"/>
      <c r="AE4236" s="284" t="s">
        <v>1333</v>
      </c>
      <c r="AF4236" s="285"/>
      <c r="AG4236" s="286"/>
      <c r="ALL4236" s="41"/>
      <c r="ALM4236" s="41"/>
      <c r="ALN4236" s="41"/>
      <c r="ALO4236" s="41"/>
      <c r="ALP4236" s="41"/>
    </row>
    <row r="4237" spans="1:1004" ht="25.5" customHeight="1" x14ac:dyDescent="0.2">
      <c r="A4237" s="293" t="s">
        <v>3039</v>
      </c>
      <c r="B4237" s="387"/>
      <c r="C4237" s="387"/>
      <c r="D4237" s="387"/>
      <c r="E4237" s="387"/>
      <c r="F4237" s="387"/>
      <c r="G4237" s="387"/>
      <c r="H4237" s="387"/>
      <c r="I4237" s="387"/>
      <c r="J4237" s="387"/>
      <c r="K4237" s="387"/>
      <c r="L4237" s="387"/>
      <c r="M4237" s="387"/>
      <c r="N4237" s="387"/>
      <c r="O4237" s="387"/>
      <c r="P4237" s="387"/>
      <c r="Q4237" s="387"/>
      <c r="R4237" s="295"/>
      <c r="S4237" s="287"/>
      <c r="T4237" s="288"/>
      <c r="U4237" s="289"/>
      <c r="V4237" s="287"/>
      <c r="W4237" s="288"/>
      <c r="X4237" s="289"/>
      <c r="Y4237" s="287"/>
      <c r="Z4237" s="288"/>
      <c r="AA4237" s="289"/>
      <c r="AB4237" s="287"/>
      <c r="AC4237" s="288"/>
      <c r="AD4237" s="289"/>
      <c r="AE4237" s="287"/>
      <c r="AF4237" s="288"/>
      <c r="AG4237" s="289"/>
      <c r="ALL4237" s="41"/>
      <c r="ALM4237" s="41"/>
      <c r="ALN4237" s="41"/>
      <c r="ALO4237" s="41"/>
      <c r="ALP4237" s="41"/>
    </row>
    <row r="4238" spans="1:1004" x14ac:dyDescent="0.2">
      <c r="A4238" s="293" t="s">
        <v>3038</v>
      </c>
      <c r="B4238" s="387"/>
      <c r="C4238" s="387"/>
      <c r="D4238" s="387"/>
      <c r="E4238" s="387"/>
      <c r="F4238" s="387"/>
      <c r="G4238" s="387"/>
      <c r="H4238" s="387"/>
      <c r="I4238" s="387"/>
      <c r="J4238" s="387"/>
      <c r="K4238" s="387"/>
      <c r="L4238" s="387"/>
      <c r="M4238" s="387"/>
      <c r="N4238" s="387"/>
      <c r="O4238" s="387"/>
      <c r="P4238" s="387"/>
      <c r="Q4238" s="387"/>
      <c r="R4238" s="295"/>
      <c r="S4238" s="287"/>
      <c r="T4238" s="288"/>
      <c r="U4238" s="289"/>
      <c r="V4238" s="287"/>
      <c r="W4238" s="288"/>
      <c r="X4238" s="289"/>
      <c r="Y4238" s="287"/>
      <c r="Z4238" s="288"/>
      <c r="AA4238" s="289"/>
      <c r="AB4238" s="287"/>
      <c r="AC4238" s="288"/>
      <c r="AD4238" s="289"/>
      <c r="AE4238" s="287"/>
      <c r="AF4238" s="288"/>
      <c r="AG4238" s="289"/>
      <c r="ALL4238" s="41"/>
      <c r="ALM4238" s="41"/>
      <c r="ALN4238" s="41"/>
      <c r="ALO4238" s="41"/>
      <c r="ALP4238" s="41"/>
    </row>
    <row r="4239" spans="1:1004" x14ac:dyDescent="0.2">
      <c r="A4239" s="388" t="s">
        <v>2845</v>
      </c>
      <c r="B4239" s="389"/>
      <c r="C4239" s="389"/>
      <c r="D4239" s="389"/>
      <c r="E4239" s="389"/>
      <c r="F4239" s="389"/>
      <c r="G4239" s="389"/>
      <c r="H4239" s="389"/>
      <c r="I4239" s="389"/>
      <c r="J4239" s="389"/>
      <c r="K4239" s="389"/>
      <c r="L4239" s="389"/>
      <c r="M4239" s="389"/>
      <c r="N4239" s="389"/>
      <c r="O4239" s="389"/>
      <c r="P4239" s="389"/>
      <c r="Q4239" s="389"/>
      <c r="R4239" s="390"/>
      <c r="S4239" s="290"/>
      <c r="T4239" s="291"/>
      <c r="U4239" s="292"/>
      <c r="V4239" s="290"/>
      <c r="W4239" s="291"/>
      <c r="X4239" s="292"/>
      <c r="Y4239" s="290"/>
      <c r="Z4239" s="291"/>
      <c r="AA4239" s="292"/>
      <c r="AB4239" s="290"/>
      <c r="AC4239" s="291"/>
      <c r="AD4239" s="292"/>
      <c r="AE4239" s="290"/>
      <c r="AF4239" s="291"/>
      <c r="AG4239" s="292"/>
      <c r="ALL4239" s="41"/>
      <c r="ALM4239" s="41"/>
      <c r="ALN4239" s="41"/>
      <c r="ALO4239" s="41"/>
      <c r="ALP4239" s="41"/>
    </row>
    <row r="4240" spans="1:1004" x14ac:dyDescent="0.2">
      <c r="A4240" s="187"/>
      <c r="B4240" s="187"/>
      <c r="C4240" s="187"/>
      <c r="D4240" s="187"/>
      <c r="E4240" s="187"/>
      <c r="F4240" s="187"/>
      <c r="G4240" s="187"/>
      <c r="H4240" s="187"/>
      <c r="I4240" s="187"/>
      <c r="J4240" s="187"/>
      <c r="K4240" s="187"/>
      <c r="L4240" s="187"/>
      <c r="M4240" s="187"/>
      <c r="N4240" s="187"/>
      <c r="O4240" s="187"/>
      <c r="P4240" s="187"/>
      <c r="Q4240" s="187"/>
      <c r="R4240" s="187"/>
      <c r="S4240" s="187"/>
      <c r="T4240" s="187"/>
      <c r="U4240" s="187"/>
      <c r="V4240" s="187"/>
      <c r="W4240" s="187"/>
      <c r="X4240" s="187"/>
      <c r="Y4240" s="187"/>
      <c r="Z4240" s="187"/>
      <c r="AA4240" s="187"/>
      <c r="AB4240" s="187"/>
      <c r="AC4240" s="187"/>
      <c r="AD4240" s="187"/>
      <c r="AE4240" s="187"/>
      <c r="AF4240" s="187"/>
      <c r="AG4240" s="187"/>
      <c r="ALL4240" s="41"/>
      <c r="ALM4240" s="41"/>
      <c r="ALN4240" s="41"/>
      <c r="ALO4240" s="41"/>
      <c r="ALP4240" s="41"/>
    </row>
    <row r="4241" spans="1:1004" ht="15" x14ac:dyDescent="0.2">
      <c r="A4241" s="403" t="s">
        <v>2722</v>
      </c>
      <c r="B4241" s="403"/>
      <c r="C4241" s="403"/>
      <c r="D4241" s="403"/>
      <c r="E4241" s="403"/>
      <c r="F4241" s="514" t="s">
        <v>2001</v>
      </c>
      <c r="G4241" s="515"/>
      <c r="H4241" s="516"/>
      <c r="I4241" s="407"/>
      <c r="J4241" s="408"/>
      <c r="K4241" s="408"/>
      <c r="L4241" s="408"/>
      <c r="M4241" s="408"/>
      <c r="N4241" s="408"/>
      <c r="O4241" s="408"/>
      <c r="P4241" s="408"/>
      <c r="Q4241" s="408"/>
      <c r="R4241" s="408"/>
      <c r="S4241" s="408"/>
      <c r="T4241" s="408"/>
      <c r="U4241" s="408"/>
      <c r="V4241" s="408"/>
      <c r="W4241" s="408"/>
      <c r="X4241" s="408"/>
      <c r="Y4241" s="408"/>
      <c r="Z4241" s="408"/>
      <c r="AA4241" s="408"/>
      <c r="AB4241" s="408"/>
      <c r="AC4241" s="408"/>
      <c r="AD4241" s="408"/>
      <c r="AE4241" s="408"/>
      <c r="AF4241" s="408"/>
      <c r="AG4241" s="409"/>
      <c r="ALL4241" s="41"/>
      <c r="ALM4241" s="41"/>
      <c r="ALN4241" s="41"/>
      <c r="ALO4241" s="41"/>
      <c r="ALP4241" s="41"/>
    </row>
    <row r="4242" spans="1:1004" ht="18.75" customHeight="1" x14ac:dyDescent="0.2">
      <c r="A4242" s="403" t="s">
        <v>2723</v>
      </c>
      <c r="B4242" s="403"/>
      <c r="C4242" s="403"/>
      <c r="D4242" s="403"/>
      <c r="E4242" s="403"/>
      <c r="F4242" s="410" t="s">
        <v>3027</v>
      </c>
      <c r="G4242" s="411"/>
      <c r="H4242" s="412"/>
      <c r="I4242" s="407" t="s">
        <v>3549</v>
      </c>
      <c r="J4242" s="408"/>
      <c r="K4242" s="408"/>
      <c r="L4242" s="408"/>
      <c r="M4242" s="408"/>
      <c r="N4242" s="408"/>
      <c r="O4242" s="408"/>
      <c r="P4242" s="408"/>
      <c r="Q4242" s="408"/>
      <c r="R4242" s="408"/>
      <c r="S4242" s="408"/>
      <c r="T4242" s="408"/>
      <c r="U4242" s="408"/>
      <c r="V4242" s="408"/>
      <c r="W4242" s="408"/>
      <c r="X4242" s="408"/>
      <c r="Y4242" s="408"/>
      <c r="Z4242" s="408"/>
      <c r="AA4242" s="408"/>
      <c r="AB4242" s="408"/>
      <c r="AC4242" s="408"/>
      <c r="AD4242" s="408"/>
      <c r="AE4242" s="408"/>
      <c r="AF4242" s="408"/>
      <c r="AG4242" s="409"/>
      <c r="ALL4242" s="41"/>
      <c r="ALM4242" s="41"/>
      <c r="ALN4242" s="41"/>
      <c r="ALO4242" s="41"/>
      <c r="ALP4242" s="41"/>
    </row>
    <row r="4243" spans="1:1004" x14ac:dyDescent="0.2">
      <c r="A4243" s="187"/>
      <c r="B4243" s="187"/>
      <c r="C4243" s="187"/>
      <c r="D4243" s="187"/>
      <c r="E4243" s="187"/>
      <c r="F4243" s="187"/>
      <c r="G4243" s="187"/>
      <c r="H4243" s="187"/>
      <c r="I4243" s="187"/>
      <c r="J4243" s="187"/>
      <c r="K4243" s="187"/>
      <c r="L4243" s="187"/>
      <c r="M4243" s="187"/>
      <c r="N4243" s="187"/>
      <c r="O4243" s="187"/>
      <c r="P4243" s="187"/>
      <c r="Q4243" s="187"/>
      <c r="R4243" s="187"/>
      <c r="S4243" s="187"/>
      <c r="T4243" s="187"/>
      <c r="U4243" s="187"/>
      <c r="V4243" s="187"/>
      <c r="W4243" s="187"/>
      <c r="X4243" s="187"/>
      <c r="Y4243" s="187"/>
      <c r="Z4243" s="187"/>
      <c r="AA4243" s="187"/>
      <c r="AB4243" s="187"/>
      <c r="AC4243" s="187"/>
      <c r="AD4243" s="187"/>
      <c r="AE4243" s="187"/>
      <c r="AF4243" s="187"/>
      <c r="AG4243" s="187"/>
      <c r="ALL4243" s="41"/>
      <c r="ALM4243" s="41"/>
      <c r="ALN4243" s="41"/>
      <c r="ALO4243" s="41"/>
      <c r="ALP4243" s="41"/>
    </row>
    <row r="4244" spans="1:1004" ht="15" x14ac:dyDescent="0.2">
      <c r="A4244" s="190" t="s">
        <v>2725</v>
      </c>
      <c r="B4244" s="191"/>
      <c r="C4244" s="191"/>
      <c r="D4244" s="191"/>
      <c r="E4244" s="191"/>
      <c r="F4244" s="191"/>
      <c r="G4244" s="191"/>
      <c r="H4244" s="191"/>
      <c r="I4244" s="191"/>
      <c r="J4244" s="191"/>
      <c r="K4244" s="191"/>
      <c r="L4244" s="187"/>
      <c r="M4244" s="187"/>
      <c r="N4244" s="187"/>
      <c r="O4244" s="187"/>
      <c r="P4244" s="187"/>
      <c r="Q4244" s="187"/>
      <c r="R4244" s="187"/>
      <c r="S4244" s="187"/>
      <c r="T4244" s="187"/>
      <c r="U4244" s="187"/>
      <c r="V4244" s="187"/>
      <c r="W4244" s="187"/>
      <c r="X4244" s="187"/>
      <c r="Y4244" s="187"/>
      <c r="Z4244" s="187"/>
      <c r="AA4244" s="187"/>
      <c r="AB4244" s="187"/>
      <c r="AC4244" s="187"/>
      <c r="AD4244" s="187"/>
      <c r="AE4244" s="187"/>
      <c r="AF4244" s="187"/>
      <c r="AG4244" s="187"/>
      <c r="ALL4244" s="41"/>
      <c r="ALM4244" s="41"/>
      <c r="ALN4244" s="41"/>
      <c r="ALO4244" s="41"/>
      <c r="ALP4244" s="41"/>
    </row>
    <row r="4245" spans="1:1004" ht="28.5" customHeight="1" x14ac:dyDescent="0.2">
      <c r="A4245" s="373" t="s">
        <v>2726</v>
      </c>
      <c r="B4245" s="373"/>
      <c r="C4245" s="373"/>
      <c r="D4245" s="413" t="s">
        <v>2727</v>
      </c>
      <c r="E4245" s="413"/>
      <c r="F4245" s="413"/>
      <c r="G4245" s="278" t="s">
        <v>2728</v>
      </c>
      <c r="H4245" s="279"/>
      <c r="I4245" s="279"/>
      <c r="J4245" s="279"/>
      <c r="K4245" s="279"/>
      <c r="L4245" s="279"/>
      <c r="M4245" s="279"/>
      <c r="N4245" s="279"/>
      <c r="O4245" s="279"/>
      <c r="P4245" s="279"/>
      <c r="Q4245" s="280"/>
      <c r="R4245" s="373" t="s">
        <v>3441</v>
      </c>
      <c r="S4245" s="373"/>
      <c r="T4245" s="373"/>
      <c r="U4245" s="373"/>
      <c r="V4245" s="373" t="s">
        <v>3442</v>
      </c>
      <c r="W4245" s="373"/>
      <c r="X4245" s="373"/>
      <c r="Y4245" s="373"/>
      <c r="Z4245" s="373" t="s">
        <v>3443</v>
      </c>
      <c r="AA4245" s="373"/>
      <c r="AB4245" s="373"/>
      <c r="AC4245" s="373"/>
      <c r="AD4245" s="373" t="s">
        <v>2729</v>
      </c>
      <c r="AE4245" s="373"/>
      <c r="AF4245" s="373"/>
      <c r="AG4245" s="373"/>
      <c r="ALL4245" s="41"/>
      <c r="ALM4245" s="41"/>
      <c r="ALN4245" s="41"/>
      <c r="ALO4245" s="41"/>
      <c r="ALP4245" s="41"/>
    </row>
    <row r="4246" spans="1:1004" ht="20.25" customHeight="1" x14ac:dyDescent="0.2">
      <c r="A4246" s="414" t="s">
        <v>460</v>
      </c>
      <c r="B4246" s="414"/>
      <c r="C4246" s="414"/>
      <c r="D4246" s="414" t="s">
        <v>1214</v>
      </c>
      <c r="E4246" s="414"/>
      <c r="F4246" s="414"/>
      <c r="G4246" s="415" t="s">
        <v>462</v>
      </c>
      <c r="H4246" s="415"/>
      <c r="I4246" s="415"/>
      <c r="J4246" s="415"/>
      <c r="K4246" s="415"/>
      <c r="L4246" s="415"/>
      <c r="M4246" s="415"/>
      <c r="N4246" s="415"/>
      <c r="O4246" s="415"/>
      <c r="P4246" s="415"/>
      <c r="Q4246" s="415"/>
      <c r="R4246" s="416">
        <v>16653000</v>
      </c>
      <c r="S4246" s="416"/>
      <c r="T4246" s="416"/>
      <c r="U4246" s="416"/>
      <c r="V4246" s="416">
        <v>17933673</v>
      </c>
      <c r="W4246" s="416"/>
      <c r="X4246" s="416"/>
      <c r="Y4246" s="416"/>
      <c r="Z4246" s="416">
        <v>12279280.34</v>
      </c>
      <c r="AA4246" s="416"/>
      <c r="AB4246" s="416"/>
      <c r="AC4246" s="416"/>
      <c r="AD4246" s="706">
        <f>Z4246/V4246</f>
        <v>0.68470526589840242</v>
      </c>
      <c r="AE4246" s="706"/>
      <c r="AF4246" s="706"/>
      <c r="AG4246" s="706"/>
      <c r="ALL4246" s="41"/>
      <c r="ALM4246" s="41"/>
      <c r="ALN4246" s="41"/>
      <c r="ALO4246" s="41"/>
      <c r="ALP4246" s="41"/>
    </row>
    <row r="4247" spans="1:1004" ht="21.75" customHeight="1" x14ac:dyDescent="0.2">
      <c r="A4247" s="423"/>
      <c r="B4247" s="423"/>
      <c r="C4247" s="423"/>
      <c r="D4247" s="423"/>
      <c r="E4247" s="423"/>
      <c r="F4247" s="423"/>
      <c r="G4247" s="424" t="s">
        <v>2232</v>
      </c>
      <c r="H4247" s="425"/>
      <c r="I4247" s="425"/>
      <c r="J4247" s="425"/>
      <c r="K4247" s="425"/>
      <c r="L4247" s="425"/>
      <c r="M4247" s="425"/>
      <c r="N4247" s="425"/>
      <c r="O4247" s="425"/>
      <c r="P4247" s="425"/>
      <c r="Q4247" s="426"/>
      <c r="R4247" s="427">
        <f>SUM(R4246)</f>
        <v>16653000</v>
      </c>
      <c r="S4247" s="427"/>
      <c r="T4247" s="427"/>
      <c r="U4247" s="427"/>
      <c r="V4247" s="427">
        <f>SUM(V4246)</f>
        <v>17933673</v>
      </c>
      <c r="W4247" s="427"/>
      <c r="X4247" s="427"/>
      <c r="Y4247" s="427"/>
      <c r="Z4247" s="427">
        <f>SUM(Z4246)</f>
        <v>12279280.34</v>
      </c>
      <c r="AA4247" s="427"/>
      <c r="AB4247" s="427"/>
      <c r="AC4247" s="427"/>
      <c r="AD4247" s="707">
        <f>Z4247/V4247</f>
        <v>0.68470526589840242</v>
      </c>
      <c r="AE4247" s="707"/>
      <c r="AF4247" s="707"/>
      <c r="AG4247" s="707"/>
      <c r="ALL4247" s="41"/>
      <c r="ALM4247" s="41"/>
      <c r="ALN4247" s="41"/>
      <c r="ALO4247" s="41"/>
      <c r="ALP4247" s="41"/>
    </row>
    <row r="4248" spans="1:1004" x14ac:dyDescent="0.2">
      <c r="A4248" s="187"/>
      <c r="B4248" s="187"/>
      <c r="C4248" s="187"/>
      <c r="D4248" s="187"/>
      <c r="E4248" s="187"/>
      <c r="F4248" s="187"/>
      <c r="G4248" s="187"/>
      <c r="H4248" s="187"/>
      <c r="I4248" s="187"/>
      <c r="J4248" s="187"/>
      <c r="K4248" s="187"/>
      <c r="L4248" s="187"/>
      <c r="M4248" s="187"/>
      <c r="N4248" s="187"/>
      <c r="O4248" s="187"/>
      <c r="P4248" s="187"/>
      <c r="Q4248" s="187"/>
      <c r="R4248" s="187"/>
      <c r="S4248" s="187"/>
      <c r="T4248" s="187"/>
      <c r="U4248" s="187"/>
      <c r="V4248" s="187"/>
      <c r="W4248" s="187"/>
      <c r="X4248" s="187"/>
      <c r="Y4248" s="187"/>
      <c r="Z4248" s="187"/>
      <c r="AA4248" s="187"/>
      <c r="AB4248" s="187"/>
      <c r="AC4248" s="187"/>
      <c r="AD4248" s="187"/>
      <c r="AE4248" s="187"/>
      <c r="AF4248" s="187"/>
      <c r="AG4248" s="187"/>
      <c r="ALL4248" s="41"/>
      <c r="ALM4248" s="41"/>
      <c r="ALN4248" s="41"/>
      <c r="ALO4248" s="41"/>
      <c r="ALP4248" s="41"/>
    </row>
    <row r="4249" spans="1:1004" ht="15.75" x14ac:dyDescent="0.2">
      <c r="A4249" s="394" t="s">
        <v>2736</v>
      </c>
      <c r="B4249" s="394"/>
      <c r="C4249" s="394"/>
      <c r="D4249" s="394"/>
      <c r="E4249" s="394"/>
      <c r="F4249" s="394"/>
      <c r="G4249" s="394"/>
      <c r="H4249" s="394"/>
      <c r="I4249" s="394"/>
      <c r="J4249" s="394"/>
      <c r="K4249" s="394"/>
      <c r="L4249" s="394"/>
      <c r="M4249" s="394"/>
      <c r="N4249" s="394"/>
      <c r="O4249" s="394"/>
      <c r="P4249" s="394"/>
      <c r="Q4249" s="394"/>
      <c r="R4249" s="394"/>
      <c r="S4249" s="394"/>
      <c r="T4249" s="394"/>
      <c r="U4249" s="394"/>
      <c r="V4249" s="394"/>
      <c r="W4249" s="394"/>
      <c r="X4249" s="394"/>
      <c r="Y4249" s="394"/>
      <c r="Z4249" s="394"/>
      <c r="AA4249" s="394"/>
      <c r="AB4249" s="394"/>
      <c r="AC4249" s="394"/>
      <c r="AD4249" s="394"/>
      <c r="AE4249" s="394"/>
      <c r="AF4249" s="394"/>
      <c r="AG4249" s="394"/>
      <c r="ALL4249" s="41"/>
      <c r="ALM4249" s="41"/>
      <c r="ALN4249" s="41"/>
      <c r="ALO4249" s="41"/>
      <c r="ALP4249" s="41"/>
    </row>
    <row r="4250" spans="1:1004" x14ac:dyDescent="0.2">
      <c r="A4250" s="187"/>
      <c r="B4250" s="187"/>
      <c r="C4250" s="187"/>
      <c r="D4250" s="187"/>
      <c r="E4250" s="187"/>
      <c r="F4250" s="187"/>
      <c r="G4250" s="187"/>
      <c r="H4250" s="187"/>
      <c r="I4250" s="187"/>
      <c r="J4250" s="187"/>
      <c r="K4250" s="187"/>
      <c r="L4250" s="187"/>
      <c r="M4250" s="187"/>
      <c r="N4250" s="187"/>
      <c r="O4250" s="187"/>
      <c r="P4250" s="187"/>
      <c r="Q4250" s="187"/>
      <c r="R4250" s="187"/>
      <c r="S4250" s="187"/>
      <c r="T4250" s="187"/>
      <c r="U4250" s="187"/>
      <c r="V4250" s="187"/>
      <c r="W4250" s="187"/>
      <c r="X4250" s="187"/>
      <c r="Y4250" s="187"/>
      <c r="Z4250" s="187"/>
      <c r="AA4250" s="187"/>
      <c r="AB4250" s="187"/>
      <c r="AC4250" s="187"/>
      <c r="AD4250" s="187"/>
      <c r="AE4250" s="187"/>
      <c r="AF4250" s="187"/>
      <c r="AG4250" s="187"/>
      <c r="ALL4250" s="41"/>
      <c r="ALM4250" s="41"/>
      <c r="ALN4250" s="41"/>
      <c r="ALO4250" s="41"/>
      <c r="ALP4250" s="41"/>
    </row>
    <row r="4251" spans="1:1004" ht="22.5" customHeight="1" x14ac:dyDescent="0.2">
      <c r="A4251" s="650" t="s">
        <v>2737</v>
      </c>
      <c r="B4251" s="650"/>
      <c r="C4251" s="650"/>
      <c r="D4251" s="650"/>
      <c r="E4251" s="650"/>
      <c r="F4251" s="650"/>
      <c r="G4251" s="650"/>
      <c r="H4251" s="650"/>
      <c r="I4251" s="650"/>
      <c r="J4251" s="560" t="s">
        <v>3040</v>
      </c>
      <c r="K4251" s="651"/>
      <c r="L4251" s="651"/>
      <c r="M4251" s="652"/>
      <c r="N4251" s="563" t="s">
        <v>2481</v>
      </c>
      <c r="O4251" s="564"/>
      <c r="P4251" s="564"/>
      <c r="Q4251" s="564"/>
      <c r="R4251" s="564"/>
      <c r="S4251" s="564"/>
      <c r="T4251" s="564"/>
      <c r="U4251" s="564"/>
      <c r="V4251" s="564"/>
      <c r="W4251" s="564"/>
      <c r="X4251" s="564"/>
      <c r="Y4251" s="564"/>
      <c r="Z4251" s="564"/>
      <c r="AA4251" s="564"/>
      <c r="AB4251" s="564"/>
      <c r="AC4251" s="564"/>
      <c r="AD4251" s="564"/>
      <c r="AE4251" s="564"/>
      <c r="AF4251" s="564"/>
      <c r="AG4251" s="565"/>
      <c r="ALL4251" s="41"/>
      <c r="ALM4251" s="41"/>
      <c r="ALN4251" s="41"/>
      <c r="ALO4251" s="41"/>
      <c r="ALP4251" s="41"/>
    </row>
    <row r="4252" spans="1:1004" x14ac:dyDescent="0.2">
      <c r="A4252" s="380" t="s">
        <v>2738</v>
      </c>
      <c r="B4252" s="380"/>
      <c r="C4252" s="380"/>
      <c r="D4252" s="380"/>
      <c r="E4252" s="380"/>
      <c r="F4252" s="380"/>
      <c r="G4252" s="380"/>
      <c r="H4252" s="380"/>
      <c r="I4252" s="380"/>
      <c r="J4252" s="321" t="s">
        <v>3041</v>
      </c>
      <c r="K4252" s="322"/>
      <c r="L4252" s="322"/>
      <c r="M4252" s="322"/>
      <c r="N4252" s="322"/>
      <c r="O4252" s="322"/>
      <c r="P4252" s="322"/>
      <c r="Q4252" s="322"/>
      <c r="R4252" s="322"/>
      <c r="S4252" s="322"/>
      <c r="T4252" s="322"/>
      <c r="U4252" s="322"/>
      <c r="V4252" s="322"/>
      <c r="W4252" s="322"/>
      <c r="X4252" s="322"/>
      <c r="Y4252" s="322"/>
      <c r="Z4252" s="322"/>
      <c r="AA4252" s="322"/>
      <c r="AB4252" s="322"/>
      <c r="AC4252" s="322"/>
      <c r="AD4252" s="322"/>
      <c r="AE4252" s="322"/>
      <c r="AF4252" s="322"/>
      <c r="AG4252" s="359"/>
      <c r="ALL4252" s="41"/>
      <c r="ALM4252" s="41"/>
      <c r="ALN4252" s="41"/>
      <c r="ALO4252" s="41"/>
      <c r="ALP4252" s="41"/>
    </row>
    <row r="4253" spans="1:1004" ht="27" customHeight="1" x14ac:dyDescent="0.2">
      <c r="A4253" s="380" t="s">
        <v>2740</v>
      </c>
      <c r="B4253" s="380"/>
      <c r="C4253" s="380"/>
      <c r="D4253" s="380"/>
      <c r="E4253" s="380"/>
      <c r="F4253" s="380"/>
      <c r="G4253" s="380"/>
      <c r="H4253" s="380"/>
      <c r="I4253" s="380"/>
      <c r="J4253" s="321"/>
      <c r="K4253" s="322"/>
      <c r="L4253" s="322"/>
      <c r="M4253" s="322"/>
      <c r="N4253" s="322"/>
      <c r="O4253" s="322"/>
      <c r="P4253" s="322"/>
      <c r="Q4253" s="322"/>
      <c r="R4253" s="322"/>
      <c r="S4253" s="322"/>
      <c r="T4253" s="401" t="s">
        <v>2742</v>
      </c>
      <c r="U4253" s="401"/>
      <c r="V4253" s="401"/>
      <c r="W4253" s="401"/>
      <c r="X4253" s="322"/>
      <c r="Y4253" s="322"/>
      <c r="Z4253" s="322"/>
      <c r="AA4253" s="322"/>
      <c r="AB4253" s="322"/>
      <c r="AC4253" s="322"/>
      <c r="AD4253" s="322"/>
      <c r="AE4253" s="322"/>
      <c r="AF4253" s="322"/>
      <c r="AG4253" s="359"/>
      <c r="ALL4253" s="41"/>
      <c r="ALM4253" s="41"/>
      <c r="ALN4253" s="41"/>
      <c r="ALO4253" s="41"/>
      <c r="ALP4253" s="41"/>
    </row>
    <row r="4254" spans="1:1004" ht="42.75" customHeight="1" x14ac:dyDescent="0.2">
      <c r="A4254" s="380" t="s">
        <v>2744</v>
      </c>
      <c r="B4254" s="380"/>
      <c r="C4254" s="380"/>
      <c r="D4254" s="380"/>
      <c r="E4254" s="380"/>
      <c r="F4254" s="380"/>
      <c r="G4254" s="380"/>
      <c r="H4254" s="380"/>
      <c r="I4254" s="380"/>
      <c r="J4254" s="363" t="s">
        <v>3042</v>
      </c>
      <c r="K4254" s="535"/>
      <c r="L4254" s="535"/>
      <c r="M4254" s="535"/>
      <c r="N4254" s="535"/>
      <c r="O4254" s="535"/>
      <c r="P4254" s="535"/>
      <c r="Q4254" s="535"/>
      <c r="R4254" s="535"/>
      <c r="S4254" s="535"/>
      <c r="T4254" s="535"/>
      <c r="U4254" s="535"/>
      <c r="V4254" s="535"/>
      <c r="W4254" s="535"/>
      <c r="X4254" s="535"/>
      <c r="Y4254" s="535"/>
      <c r="Z4254" s="535"/>
      <c r="AA4254" s="535"/>
      <c r="AB4254" s="535"/>
      <c r="AC4254" s="535"/>
      <c r="AD4254" s="535"/>
      <c r="AE4254" s="535"/>
      <c r="AF4254" s="535"/>
      <c r="AG4254" s="365"/>
      <c r="ALL4254" s="41"/>
      <c r="ALM4254" s="41"/>
      <c r="ALN4254" s="41"/>
      <c r="ALO4254" s="41"/>
      <c r="ALP4254" s="41"/>
    </row>
    <row r="4255" spans="1:1004" ht="36" customHeight="1" x14ac:dyDescent="0.2">
      <c r="A4255" s="402" t="s">
        <v>2746</v>
      </c>
      <c r="B4255" s="402"/>
      <c r="C4255" s="402"/>
      <c r="D4255" s="402"/>
      <c r="E4255" s="402"/>
      <c r="F4255" s="402"/>
      <c r="G4255" s="402"/>
      <c r="H4255" s="402"/>
      <c r="I4255" s="402"/>
      <c r="J4255" s="536" t="s">
        <v>3043</v>
      </c>
      <c r="K4255" s="537"/>
      <c r="L4255" s="537"/>
      <c r="M4255" s="537"/>
      <c r="N4255" s="537"/>
      <c r="O4255" s="537"/>
      <c r="P4255" s="537"/>
      <c r="Q4255" s="537"/>
      <c r="R4255" s="537"/>
      <c r="S4255" s="537"/>
      <c r="T4255" s="537"/>
      <c r="U4255" s="537"/>
      <c r="V4255" s="537"/>
      <c r="W4255" s="537"/>
      <c r="X4255" s="537"/>
      <c r="Y4255" s="537"/>
      <c r="Z4255" s="537"/>
      <c r="AA4255" s="537"/>
      <c r="AB4255" s="537"/>
      <c r="AC4255" s="537"/>
      <c r="AD4255" s="537"/>
      <c r="AE4255" s="537"/>
      <c r="AF4255" s="537"/>
      <c r="AG4255" s="538"/>
      <c r="ALL4255" s="41"/>
      <c r="ALM4255" s="41"/>
      <c r="ALN4255" s="41"/>
      <c r="ALO4255" s="41"/>
      <c r="ALP4255" s="41"/>
    </row>
    <row r="4256" spans="1:1004" x14ac:dyDescent="0.2">
      <c r="A4256" s="197"/>
      <c r="B4256" s="192"/>
      <c r="C4256" s="192"/>
      <c r="D4256" s="192"/>
      <c r="E4256" s="192"/>
      <c r="F4256" s="192"/>
      <c r="G4256" s="192"/>
      <c r="H4256" s="192"/>
      <c r="I4256" s="192"/>
      <c r="J4256" s="216"/>
      <c r="K4256" s="216"/>
      <c r="L4256" s="216"/>
      <c r="M4256" s="216"/>
      <c r="N4256" s="216"/>
      <c r="O4256" s="216"/>
      <c r="P4256" s="216"/>
      <c r="Q4256" s="216"/>
      <c r="R4256" s="216"/>
      <c r="S4256" s="216"/>
      <c r="T4256" s="216"/>
      <c r="U4256" s="216"/>
      <c r="V4256" s="216"/>
      <c r="W4256" s="216"/>
      <c r="X4256" s="216"/>
      <c r="Y4256" s="216"/>
      <c r="Z4256" s="216"/>
      <c r="AA4256" s="216"/>
      <c r="AB4256" s="216"/>
      <c r="AC4256" s="216"/>
      <c r="AD4256" s="216"/>
      <c r="AE4256" s="216"/>
      <c r="AF4256" s="216"/>
      <c r="AG4256" s="214"/>
      <c r="ALL4256" s="41"/>
      <c r="ALM4256" s="41"/>
      <c r="ALN4256" s="41"/>
      <c r="ALO4256" s="41"/>
      <c r="ALP4256" s="41"/>
    </row>
    <row r="4257" spans="1:1004" x14ac:dyDescent="0.2">
      <c r="A4257" s="273" t="s">
        <v>2833</v>
      </c>
      <c r="B4257" s="273"/>
      <c r="C4257" s="273"/>
      <c r="D4257" s="343" t="s">
        <v>3044</v>
      </c>
      <c r="E4257" s="344"/>
      <c r="F4257" s="344"/>
      <c r="G4257" s="344"/>
      <c r="H4257" s="344"/>
      <c r="I4257" s="344"/>
      <c r="J4257" s="344"/>
      <c r="K4257" s="344"/>
      <c r="L4257" s="344"/>
      <c r="M4257" s="344"/>
      <c r="N4257" s="344"/>
      <c r="O4257" s="344"/>
      <c r="P4257" s="344"/>
      <c r="Q4257" s="344"/>
      <c r="R4257" s="344"/>
      <c r="S4257" s="344"/>
      <c r="T4257" s="344"/>
      <c r="U4257" s="344"/>
      <c r="V4257" s="344"/>
      <c r="W4257" s="344"/>
      <c r="X4257" s="344"/>
      <c r="Y4257" s="344"/>
      <c r="Z4257" s="344"/>
      <c r="AA4257" s="344"/>
      <c r="AB4257" s="344"/>
      <c r="AC4257" s="344"/>
      <c r="AD4257" s="344"/>
      <c r="AE4257" s="344"/>
      <c r="AF4257" s="344"/>
      <c r="AG4257" s="345"/>
      <c r="ALL4257" s="41"/>
      <c r="ALM4257" s="41"/>
      <c r="ALN4257" s="41"/>
      <c r="ALO4257" s="41"/>
      <c r="ALP4257" s="41"/>
    </row>
    <row r="4258" spans="1:1004" ht="30" customHeight="1" x14ac:dyDescent="0.2">
      <c r="A4258" s="273" t="s">
        <v>2835</v>
      </c>
      <c r="B4258" s="273"/>
      <c r="C4258" s="273"/>
      <c r="D4258" s="273"/>
      <c r="E4258" s="273"/>
      <c r="F4258" s="273"/>
      <c r="G4258" s="273"/>
      <c r="H4258" s="273"/>
      <c r="I4258" s="273"/>
      <c r="J4258" s="273"/>
      <c r="K4258" s="273"/>
      <c r="L4258" s="273"/>
      <c r="M4258" s="273"/>
      <c r="N4258" s="273"/>
      <c r="O4258" s="273"/>
      <c r="P4258" s="273"/>
      <c r="Q4258" s="273"/>
      <c r="R4258" s="273"/>
      <c r="S4258" s="373" t="s">
        <v>2836</v>
      </c>
      <c r="T4258" s="373"/>
      <c r="U4258" s="373"/>
      <c r="V4258" s="373" t="s">
        <v>2837</v>
      </c>
      <c r="W4258" s="373"/>
      <c r="X4258" s="373"/>
      <c r="Y4258" s="373" t="s">
        <v>2838</v>
      </c>
      <c r="Z4258" s="373"/>
      <c r="AA4258" s="373"/>
      <c r="AB4258" s="278" t="s">
        <v>3444</v>
      </c>
      <c r="AC4258" s="279"/>
      <c r="AD4258" s="280"/>
      <c r="AE4258" s="278" t="s">
        <v>3445</v>
      </c>
      <c r="AF4258" s="279"/>
      <c r="AG4258" s="280"/>
      <c r="ALL4258" s="41"/>
      <c r="ALM4258" s="41"/>
      <c r="ALN4258" s="41"/>
      <c r="ALO4258" s="41"/>
      <c r="ALP4258" s="41"/>
    </row>
    <row r="4259" spans="1:1004" ht="32.25" customHeight="1" x14ac:dyDescent="0.2">
      <c r="A4259" s="281" t="s">
        <v>3045</v>
      </c>
      <c r="B4259" s="282"/>
      <c r="C4259" s="282"/>
      <c r="D4259" s="282"/>
      <c r="E4259" s="282"/>
      <c r="F4259" s="282"/>
      <c r="G4259" s="282"/>
      <c r="H4259" s="282"/>
      <c r="I4259" s="282"/>
      <c r="J4259" s="282"/>
      <c r="K4259" s="282"/>
      <c r="L4259" s="282"/>
      <c r="M4259" s="282"/>
      <c r="N4259" s="282"/>
      <c r="O4259" s="282"/>
      <c r="P4259" s="282"/>
      <c r="Q4259" s="282"/>
      <c r="R4259" s="283"/>
      <c r="S4259" s="284" t="s">
        <v>2849</v>
      </c>
      <c r="T4259" s="285"/>
      <c r="U4259" s="286"/>
      <c r="V4259" s="284" t="s">
        <v>2843</v>
      </c>
      <c r="W4259" s="285"/>
      <c r="X4259" s="286"/>
      <c r="Y4259" s="284" t="s">
        <v>3046</v>
      </c>
      <c r="Z4259" s="285"/>
      <c r="AA4259" s="286"/>
      <c r="AB4259" s="284" t="s">
        <v>3047</v>
      </c>
      <c r="AC4259" s="285"/>
      <c r="AD4259" s="286"/>
      <c r="AE4259" s="284" t="s">
        <v>3046</v>
      </c>
      <c r="AF4259" s="285"/>
      <c r="AG4259" s="286"/>
      <c r="ALL4259" s="41"/>
      <c r="ALM4259" s="41"/>
      <c r="ALN4259" s="41"/>
      <c r="ALO4259" s="41"/>
      <c r="ALP4259" s="41"/>
    </row>
    <row r="4260" spans="1:1004" x14ac:dyDescent="0.2">
      <c r="A4260" s="293" t="s">
        <v>2860</v>
      </c>
      <c r="B4260" s="387"/>
      <c r="C4260" s="387"/>
      <c r="D4260" s="387"/>
      <c r="E4260" s="387"/>
      <c r="F4260" s="387"/>
      <c r="G4260" s="387"/>
      <c r="H4260" s="387"/>
      <c r="I4260" s="387"/>
      <c r="J4260" s="387"/>
      <c r="K4260" s="387"/>
      <c r="L4260" s="387"/>
      <c r="M4260" s="387"/>
      <c r="N4260" s="387"/>
      <c r="O4260" s="387"/>
      <c r="P4260" s="387"/>
      <c r="Q4260" s="387"/>
      <c r="R4260" s="295"/>
      <c r="S4260" s="287"/>
      <c r="T4260" s="288"/>
      <c r="U4260" s="289"/>
      <c r="V4260" s="287"/>
      <c r="W4260" s="288"/>
      <c r="X4260" s="289"/>
      <c r="Y4260" s="287"/>
      <c r="Z4260" s="288"/>
      <c r="AA4260" s="289"/>
      <c r="AB4260" s="287"/>
      <c r="AC4260" s="288"/>
      <c r="AD4260" s="289"/>
      <c r="AE4260" s="287"/>
      <c r="AF4260" s="288"/>
      <c r="AG4260" s="289"/>
      <c r="ALL4260" s="41"/>
      <c r="ALM4260" s="41"/>
      <c r="ALN4260" s="41"/>
      <c r="ALO4260" s="41"/>
      <c r="ALP4260" s="41"/>
    </row>
    <row r="4261" spans="1:1004" x14ac:dyDescent="0.2">
      <c r="A4261" s="388" t="s">
        <v>2861</v>
      </c>
      <c r="B4261" s="389"/>
      <c r="C4261" s="389"/>
      <c r="D4261" s="389"/>
      <c r="E4261" s="389"/>
      <c r="F4261" s="389"/>
      <c r="G4261" s="389"/>
      <c r="H4261" s="389"/>
      <c r="I4261" s="389"/>
      <c r="J4261" s="389"/>
      <c r="K4261" s="389"/>
      <c r="L4261" s="389"/>
      <c r="M4261" s="389"/>
      <c r="N4261" s="389"/>
      <c r="O4261" s="389"/>
      <c r="P4261" s="389"/>
      <c r="Q4261" s="389"/>
      <c r="R4261" s="390"/>
      <c r="S4261" s="290"/>
      <c r="T4261" s="291"/>
      <c r="U4261" s="292"/>
      <c r="V4261" s="290"/>
      <c r="W4261" s="291"/>
      <c r="X4261" s="292"/>
      <c r="Y4261" s="290"/>
      <c r="Z4261" s="291"/>
      <c r="AA4261" s="292"/>
      <c r="AB4261" s="290"/>
      <c r="AC4261" s="291"/>
      <c r="AD4261" s="292"/>
      <c r="AE4261" s="290"/>
      <c r="AF4261" s="291"/>
      <c r="AG4261" s="292"/>
      <c r="ALL4261" s="41"/>
      <c r="ALM4261" s="41"/>
      <c r="ALN4261" s="41"/>
      <c r="ALO4261" s="41"/>
      <c r="ALP4261" s="41"/>
    </row>
    <row r="4262" spans="1:1004" x14ac:dyDescent="0.2">
      <c r="A4262" s="187"/>
      <c r="B4262" s="187"/>
      <c r="C4262" s="187"/>
      <c r="D4262" s="187"/>
      <c r="E4262" s="187"/>
      <c r="F4262" s="187"/>
      <c r="G4262" s="187"/>
      <c r="H4262" s="187"/>
      <c r="I4262" s="187"/>
      <c r="J4262" s="187"/>
      <c r="K4262" s="187"/>
      <c r="L4262" s="187"/>
      <c r="M4262" s="187"/>
      <c r="N4262" s="187"/>
      <c r="O4262" s="187"/>
      <c r="P4262" s="187"/>
      <c r="Q4262" s="187"/>
      <c r="R4262" s="187"/>
      <c r="S4262" s="187"/>
      <c r="T4262" s="187"/>
      <c r="U4262" s="187"/>
      <c r="V4262" s="187"/>
      <c r="W4262" s="187"/>
      <c r="X4262" s="187"/>
      <c r="Y4262" s="187"/>
      <c r="Z4262" s="187"/>
      <c r="AA4262" s="187"/>
      <c r="AB4262" s="187"/>
      <c r="AC4262" s="187"/>
      <c r="AD4262" s="187"/>
      <c r="AE4262" s="187"/>
      <c r="AF4262" s="187"/>
      <c r="AG4262" s="187"/>
      <c r="ALL4262" s="41"/>
      <c r="ALM4262" s="41"/>
      <c r="ALN4262" s="41"/>
      <c r="ALO4262" s="41"/>
      <c r="ALP4262" s="41"/>
    </row>
    <row r="4263" spans="1:1004" ht="24" customHeight="1" x14ac:dyDescent="0.2">
      <c r="A4263" s="374" t="s">
        <v>2748</v>
      </c>
      <c r="B4263" s="374"/>
      <c r="C4263" s="374"/>
      <c r="D4263" s="374"/>
      <c r="E4263" s="374"/>
      <c r="F4263" s="374"/>
      <c r="G4263" s="374"/>
      <c r="H4263" s="374"/>
      <c r="I4263" s="374"/>
      <c r="J4263" s="375" t="s">
        <v>3048</v>
      </c>
      <c r="K4263" s="376"/>
      <c r="L4263" s="376"/>
      <c r="M4263" s="376"/>
      <c r="N4263" s="377" t="s">
        <v>3049</v>
      </c>
      <c r="O4263" s="351"/>
      <c r="P4263" s="351"/>
      <c r="Q4263" s="351"/>
      <c r="R4263" s="351"/>
      <c r="S4263" s="351"/>
      <c r="T4263" s="351"/>
      <c r="U4263" s="351"/>
      <c r="V4263" s="351"/>
      <c r="W4263" s="351"/>
      <c r="X4263" s="351"/>
      <c r="Y4263" s="351"/>
      <c r="Z4263" s="351"/>
      <c r="AA4263" s="351"/>
      <c r="AB4263" s="351"/>
      <c r="AC4263" s="351"/>
      <c r="AD4263" s="351"/>
      <c r="AE4263" s="351"/>
      <c r="AF4263" s="351"/>
      <c r="AG4263" s="352"/>
      <c r="ALL4263" s="41"/>
      <c r="ALM4263" s="41"/>
      <c r="ALN4263" s="41"/>
      <c r="ALO4263" s="41"/>
      <c r="ALP4263" s="41"/>
    </row>
    <row r="4264" spans="1:1004" ht="26.25" customHeight="1" x14ac:dyDescent="0.2">
      <c r="A4264" s="380" t="s">
        <v>2749</v>
      </c>
      <c r="B4264" s="380"/>
      <c r="C4264" s="380"/>
      <c r="D4264" s="380"/>
      <c r="E4264" s="380"/>
      <c r="F4264" s="380"/>
      <c r="G4264" s="380"/>
      <c r="H4264" s="380"/>
      <c r="I4264" s="380"/>
      <c r="J4264" s="321"/>
      <c r="K4264" s="322"/>
      <c r="L4264" s="322"/>
      <c r="M4264" s="322"/>
      <c r="N4264" s="322"/>
      <c r="O4264" s="322"/>
      <c r="P4264" s="322"/>
      <c r="Q4264" s="322"/>
      <c r="R4264" s="322"/>
      <c r="S4264" s="322"/>
      <c r="T4264" s="401" t="s">
        <v>2742</v>
      </c>
      <c r="U4264" s="401"/>
      <c r="V4264" s="401"/>
      <c r="W4264" s="401"/>
      <c r="X4264" s="322"/>
      <c r="Y4264" s="322"/>
      <c r="Z4264" s="322"/>
      <c r="AA4264" s="322"/>
      <c r="AB4264" s="322"/>
      <c r="AC4264" s="322"/>
      <c r="AD4264" s="322"/>
      <c r="AE4264" s="322"/>
      <c r="AF4264" s="322"/>
      <c r="AG4264" s="359"/>
      <c r="ALL4264" s="41"/>
      <c r="ALM4264" s="41"/>
      <c r="ALN4264" s="41"/>
      <c r="ALO4264" s="41"/>
      <c r="ALP4264" s="41"/>
    </row>
    <row r="4265" spans="1:1004" ht="33.75" customHeight="1" x14ac:dyDescent="0.2">
      <c r="A4265" s="382" t="s">
        <v>2750</v>
      </c>
      <c r="B4265" s="382"/>
      <c r="C4265" s="382"/>
      <c r="D4265" s="382"/>
      <c r="E4265" s="382"/>
      <c r="F4265" s="382"/>
      <c r="G4265" s="382"/>
      <c r="H4265" s="382"/>
      <c r="I4265" s="382"/>
      <c r="J4265" s="363" t="s">
        <v>3050</v>
      </c>
      <c r="K4265" s="535"/>
      <c r="L4265" s="535"/>
      <c r="M4265" s="535"/>
      <c r="N4265" s="535"/>
      <c r="O4265" s="535"/>
      <c r="P4265" s="535"/>
      <c r="Q4265" s="535"/>
      <c r="R4265" s="535"/>
      <c r="S4265" s="535"/>
      <c r="T4265" s="535"/>
      <c r="U4265" s="535"/>
      <c r="V4265" s="535"/>
      <c r="W4265" s="535"/>
      <c r="X4265" s="535"/>
      <c r="Y4265" s="535"/>
      <c r="Z4265" s="535"/>
      <c r="AA4265" s="535"/>
      <c r="AB4265" s="535"/>
      <c r="AC4265" s="535"/>
      <c r="AD4265" s="535"/>
      <c r="AE4265" s="535"/>
      <c r="AF4265" s="535"/>
      <c r="AG4265" s="365"/>
      <c r="ALL4265" s="41"/>
      <c r="ALM4265" s="41"/>
      <c r="ALN4265" s="41"/>
      <c r="ALO4265" s="41"/>
      <c r="ALP4265" s="41"/>
    </row>
    <row r="4266" spans="1:1004" ht="39.75" customHeight="1" x14ac:dyDescent="0.2">
      <c r="A4266" s="383" t="s">
        <v>2752</v>
      </c>
      <c r="B4266" s="383"/>
      <c r="C4266" s="383"/>
      <c r="D4266" s="383"/>
      <c r="E4266" s="383"/>
      <c r="F4266" s="383"/>
      <c r="G4266" s="383"/>
      <c r="H4266" s="383"/>
      <c r="I4266" s="383"/>
      <c r="J4266" s="536" t="s">
        <v>3051</v>
      </c>
      <c r="K4266" s="537"/>
      <c r="L4266" s="537"/>
      <c r="M4266" s="537"/>
      <c r="N4266" s="537"/>
      <c r="O4266" s="537"/>
      <c r="P4266" s="537"/>
      <c r="Q4266" s="537"/>
      <c r="R4266" s="537"/>
      <c r="S4266" s="537"/>
      <c r="T4266" s="537"/>
      <c r="U4266" s="537"/>
      <c r="V4266" s="537"/>
      <c r="W4266" s="537"/>
      <c r="X4266" s="537"/>
      <c r="Y4266" s="537"/>
      <c r="Z4266" s="537"/>
      <c r="AA4266" s="537"/>
      <c r="AB4266" s="537"/>
      <c r="AC4266" s="537"/>
      <c r="AD4266" s="537"/>
      <c r="AE4266" s="537"/>
      <c r="AF4266" s="537"/>
      <c r="AG4266" s="538"/>
      <c r="ALL4266" s="41"/>
      <c r="ALM4266" s="41"/>
      <c r="ALN4266" s="41"/>
      <c r="ALO4266" s="41"/>
      <c r="ALP4266" s="41"/>
    </row>
    <row r="4267" spans="1:1004" x14ac:dyDescent="0.2">
      <c r="A4267" s="187"/>
      <c r="B4267" s="187"/>
      <c r="C4267" s="187"/>
      <c r="D4267" s="187"/>
      <c r="E4267" s="187"/>
      <c r="F4267" s="187"/>
      <c r="G4267" s="187"/>
      <c r="H4267" s="187"/>
      <c r="I4267" s="187"/>
      <c r="J4267" s="187"/>
      <c r="K4267" s="187"/>
      <c r="L4267" s="187"/>
      <c r="M4267" s="187"/>
      <c r="N4267" s="187"/>
      <c r="O4267" s="187"/>
      <c r="P4267" s="187"/>
      <c r="Q4267" s="187"/>
      <c r="R4267" s="187"/>
      <c r="S4267" s="187"/>
      <c r="T4267" s="187"/>
      <c r="U4267" s="187"/>
      <c r="V4267" s="187"/>
      <c r="W4267" s="187"/>
      <c r="X4267" s="187"/>
      <c r="Y4267" s="187"/>
      <c r="Z4267" s="187"/>
      <c r="AA4267" s="187"/>
      <c r="AB4267" s="187"/>
      <c r="AC4267" s="187"/>
      <c r="AD4267" s="187"/>
      <c r="AE4267" s="187"/>
      <c r="AF4267" s="187"/>
      <c r="AG4267" s="187"/>
      <c r="ALL4267" s="41"/>
      <c r="ALM4267" s="41"/>
      <c r="ALN4267" s="41"/>
      <c r="ALO4267" s="41"/>
      <c r="ALP4267" s="41"/>
    </row>
    <row r="4268" spans="1:1004" x14ac:dyDescent="0.2">
      <c r="A4268" s="273" t="s">
        <v>2833</v>
      </c>
      <c r="B4268" s="273"/>
      <c r="C4268" s="273"/>
      <c r="D4268" s="370" t="s">
        <v>2485</v>
      </c>
      <c r="E4268" s="371"/>
      <c r="F4268" s="371"/>
      <c r="G4268" s="371"/>
      <c r="H4268" s="371"/>
      <c r="I4268" s="371"/>
      <c r="J4268" s="371"/>
      <c r="K4268" s="371"/>
      <c r="L4268" s="371"/>
      <c r="M4268" s="371"/>
      <c r="N4268" s="371"/>
      <c r="O4268" s="371"/>
      <c r="P4268" s="371"/>
      <c r="Q4268" s="371"/>
      <c r="R4268" s="371"/>
      <c r="S4268" s="371"/>
      <c r="T4268" s="371"/>
      <c r="U4268" s="371"/>
      <c r="V4268" s="371"/>
      <c r="W4268" s="371"/>
      <c r="X4268" s="371"/>
      <c r="Y4268" s="371"/>
      <c r="Z4268" s="371"/>
      <c r="AA4268" s="371"/>
      <c r="AB4268" s="371"/>
      <c r="AC4268" s="371"/>
      <c r="AD4268" s="371"/>
      <c r="AE4268" s="371"/>
      <c r="AF4268" s="371"/>
      <c r="AG4268" s="372"/>
      <c r="ALL4268" s="41"/>
      <c r="ALM4268" s="41"/>
      <c r="ALN4268" s="41"/>
      <c r="ALO4268" s="41"/>
      <c r="ALP4268" s="41"/>
    </row>
    <row r="4269" spans="1:1004" ht="26.25" customHeight="1" x14ac:dyDescent="0.2">
      <c r="A4269" s="273" t="s">
        <v>2835</v>
      </c>
      <c r="B4269" s="273"/>
      <c r="C4269" s="273"/>
      <c r="D4269" s="273"/>
      <c r="E4269" s="273"/>
      <c r="F4269" s="273"/>
      <c r="G4269" s="273"/>
      <c r="H4269" s="273"/>
      <c r="I4269" s="273"/>
      <c r="J4269" s="273"/>
      <c r="K4269" s="273"/>
      <c r="L4269" s="273"/>
      <c r="M4269" s="273"/>
      <c r="N4269" s="273"/>
      <c r="O4269" s="273"/>
      <c r="P4269" s="273"/>
      <c r="Q4269" s="273"/>
      <c r="R4269" s="273"/>
      <c r="S4269" s="373" t="s">
        <v>2836</v>
      </c>
      <c r="T4269" s="373"/>
      <c r="U4269" s="373"/>
      <c r="V4269" s="373" t="s">
        <v>2837</v>
      </c>
      <c r="W4269" s="373"/>
      <c r="X4269" s="373"/>
      <c r="Y4269" s="373" t="s">
        <v>2838</v>
      </c>
      <c r="Z4269" s="373"/>
      <c r="AA4269" s="373"/>
      <c r="AB4269" s="278" t="s">
        <v>3444</v>
      </c>
      <c r="AC4269" s="279"/>
      <c r="AD4269" s="280"/>
      <c r="AE4269" s="278" t="s">
        <v>3445</v>
      </c>
      <c r="AF4269" s="279"/>
      <c r="AG4269" s="280"/>
      <c r="ALL4269" s="41"/>
      <c r="ALM4269" s="41"/>
      <c r="ALN4269" s="41"/>
      <c r="ALO4269" s="41"/>
      <c r="ALP4269" s="41"/>
    </row>
    <row r="4270" spans="1:1004" ht="29.25" customHeight="1" x14ac:dyDescent="0.2">
      <c r="A4270" s="281" t="s">
        <v>3052</v>
      </c>
      <c r="B4270" s="282"/>
      <c r="C4270" s="282"/>
      <c r="D4270" s="282"/>
      <c r="E4270" s="282"/>
      <c r="F4270" s="282"/>
      <c r="G4270" s="282"/>
      <c r="H4270" s="282"/>
      <c r="I4270" s="282"/>
      <c r="J4270" s="282"/>
      <c r="K4270" s="282"/>
      <c r="L4270" s="282"/>
      <c r="M4270" s="282"/>
      <c r="N4270" s="282"/>
      <c r="O4270" s="282"/>
      <c r="P4270" s="282"/>
      <c r="Q4270" s="282"/>
      <c r="R4270" s="283"/>
      <c r="S4270" s="284" t="s">
        <v>2849</v>
      </c>
      <c r="T4270" s="285"/>
      <c r="U4270" s="286"/>
      <c r="V4270" s="284" t="s">
        <v>3469</v>
      </c>
      <c r="W4270" s="285"/>
      <c r="X4270" s="286"/>
      <c r="Y4270" s="284" t="s">
        <v>3053</v>
      </c>
      <c r="Z4270" s="285"/>
      <c r="AA4270" s="286"/>
      <c r="AB4270" s="284" t="s">
        <v>3054</v>
      </c>
      <c r="AC4270" s="285"/>
      <c r="AD4270" s="286"/>
      <c r="AE4270" s="284" t="s">
        <v>3055</v>
      </c>
      <c r="AF4270" s="285"/>
      <c r="AG4270" s="286"/>
      <c r="ALL4270" s="41"/>
      <c r="ALM4270" s="41"/>
      <c r="ALN4270" s="41"/>
      <c r="ALO4270" s="41"/>
      <c r="ALP4270" s="41"/>
    </row>
    <row r="4271" spans="1:1004" ht="12.75" customHeight="1" x14ac:dyDescent="0.2">
      <c r="A4271" s="293" t="s">
        <v>3590</v>
      </c>
      <c r="B4271" s="387"/>
      <c r="C4271" s="387"/>
      <c r="D4271" s="387"/>
      <c r="E4271" s="387"/>
      <c r="F4271" s="387"/>
      <c r="G4271" s="387"/>
      <c r="H4271" s="387"/>
      <c r="I4271" s="387"/>
      <c r="J4271" s="387"/>
      <c r="K4271" s="387"/>
      <c r="L4271" s="387"/>
      <c r="M4271" s="387"/>
      <c r="N4271" s="387"/>
      <c r="O4271" s="387"/>
      <c r="P4271" s="387"/>
      <c r="Q4271" s="387"/>
      <c r="R4271" s="699"/>
      <c r="S4271" s="287"/>
      <c r="T4271" s="288"/>
      <c r="U4271" s="289"/>
      <c r="V4271" s="287"/>
      <c r="W4271" s="288"/>
      <c r="X4271" s="289"/>
      <c r="Y4271" s="287"/>
      <c r="Z4271" s="288"/>
      <c r="AA4271" s="289"/>
      <c r="AB4271" s="287"/>
      <c r="AC4271" s="288"/>
      <c r="AD4271" s="289"/>
      <c r="AE4271" s="287"/>
      <c r="AF4271" s="288"/>
      <c r="AG4271" s="289"/>
      <c r="ALL4271" s="41"/>
      <c r="ALM4271" s="41"/>
      <c r="ALN4271" s="41"/>
      <c r="ALO4271" s="41"/>
      <c r="ALP4271" s="41"/>
    </row>
    <row r="4272" spans="1:1004" x14ac:dyDescent="0.2">
      <c r="A4272" s="388" t="s">
        <v>2861</v>
      </c>
      <c r="B4272" s="389"/>
      <c r="C4272" s="389"/>
      <c r="D4272" s="389"/>
      <c r="E4272" s="389"/>
      <c r="F4272" s="389"/>
      <c r="G4272" s="389"/>
      <c r="H4272" s="389"/>
      <c r="I4272" s="389"/>
      <c r="J4272" s="389"/>
      <c r="K4272" s="389"/>
      <c r="L4272" s="389"/>
      <c r="M4272" s="389"/>
      <c r="N4272" s="389"/>
      <c r="O4272" s="389"/>
      <c r="P4272" s="389"/>
      <c r="Q4272" s="389"/>
      <c r="R4272" s="390"/>
      <c r="S4272" s="290"/>
      <c r="T4272" s="291"/>
      <c r="U4272" s="292"/>
      <c r="V4272" s="290"/>
      <c r="W4272" s="291"/>
      <c r="X4272" s="292"/>
      <c r="Y4272" s="290"/>
      <c r="Z4272" s="291"/>
      <c r="AA4272" s="292"/>
      <c r="AB4272" s="290"/>
      <c r="AC4272" s="291"/>
      <c r="AD4272" s="292"/>
      <c r="AE4272" s="290"/>
      <c r="AF4272" s="291"/>
      <c r="AG4272" s="292"/>
      <c r="ALL4272" s="41"/>
      <c r="ALM4272" s="41"/>
      <c r="ALN4272" s="41"/>
      <c r="ALO4272" s="41"/>
      <c r="ALP4272" s="41"/>
    </row>
    <row r="4273" spans="1:1004" x14ac:dyDescent="0.2">
      <c r="A4273" s="215"/>
      <c r="B4273" s="212"/>
      <c r="C4273" s="212"/>
      <c r="D4273" s="212"/>
      <c r="E4273" s="212"/>
      <c r="F4273" s="212"/>
      <c r="G4273" s="212"/>
      <c r="H4273" s="212"/>
      <c r="I4273" s="212"/>
      <c r="J4273" s="212"/>
      <c r="K4273" s="212"/>
      <c r="L4273" s="212"/>
      <c r="M4273" s="212"/>
      <c r="N4273" s="212"/>
      <c r="O4273" s="212"/>
      <c r="P4273" s="212"/>
      <c r="Q4273" s="212"/>
      <c r="R4273" s="212"/>
      <c r="S4273" s="200"/>
      <c r="T4273" s="200"/>
      <c r="U4273" s="200"/>
      <c r="V4273" s="200"/>
      <c r="W4273" s="200"/>
      <c r="X4273" s="200"/>
      <c r="Y4273" s="200"/>
      <c r="Z4273" s="200"/>
      <c r="AA4273" s="200"/>
      <c r="AB4273" s="200"/>
      <c r="AC4273" s="200"/>
      <c r="AD4273" s="200"/>
      <c r="AE4273" s="200"/>
      <c r="AF4273" s="200"/>
      <c r="AG4273" s="201"/>
      <c r="ALL4273" s="41"/>
      <c r="ALM4273" s="41"/>
      <c r="ALN4273" s="41"/>
      <c r="ALO4273" s="41"/>
      <c r="ALP4273" s="41"/>
    </row>
    <row r="4274" spans="1:1004" ht="22.5" customHeight="1" x14ac:dyDescent="0.2">
      <c r="A4274" s="374" t="s">
        <v>2748</v>
      </c>
      <c r="B4274" s="374"/>
      <c r="C4274" s="374"/>
      <c r="D4274" s="374"/>
      <c r="E4274" s="374"/>
      <c r="F4274" s="374"/>
      <c r="G4274" s="374"/>
      <c r="H4274" s="374"/>
      <c r="I4274" s="374"/>
      <c r="J4274" s="375" t="s">
        <v>3056</v>
      </c>
      <c r="K4274" s="376"/>
      <c r="L4274" s="376"/>
      <c r="M4274" s="376"/>
      <c r="N4274" s="377" t="s">
        <v>3057</v>
      </c>
      <c r="O4274" s="351"/>
      <c r="P4274" s="351"/>
      <c r="Q4274" s="351"/>
      <c r="R4274" s="351"/>
      <c r="S4274" s="351"/>
      <c r="T4274" s="351"/>
      <c r="U4274" s="351"/>
      <c r="V4274" s="351"/>
      <c r="W4274" s="351"/>
      <c r="X4274" s="351"/>
      <c r="Y4274" s="351"/>
      <c r="Z4274" s="351"/>
      <c r="AA4274" s="351"/>
      <c r="AB4274" s="351"/>
      <c r="AC4274" s="351"/>
      <c r="AD4274" s="351"/>
      <c r="AE4274" s="351"/>
      <c r="AF4274" s="351"/>
      <c r="AG4274" s="352"/>
      <c r="ALL4274" s="41"/>
      <c r="ALM4274" s="41"/>
      <c r="ALN4274" s="41"/>
      <c r="ALO4274" s="41"/>
      <c r="ALP4274" s="41"/>
    </row>
    <row r="4275" spans="1:1004" ht="26.25" customHeight="1" x14ac:dyDescent="0.2">
      <c r="A4275" s="380" t="s">
        <v>2749</v>
      </c>
      <c r="B4275" s="380"/>
      <c r="C4275" s="380"/>
      <c r="D4275" s="380"/>
      <c r="E4275" s="380"/>
      <c r="F4275" s="380"/>
      <c r="G4275" s="380"/>
      <c r="H4275" s="380"/>
      <c r="I4275" s="380"/>
      <c r="J4275" s="321"/>
      <c r="K4275" s="322"/>
      <c r="L4275" s="322"/>
      <c r="M4275" s="322"/>
      <c r="N4275" s="322"/>
      <c r="O4275" s="322"/>
      <c r="P4275" s="322"/>
      <c r="Q4275" s="322"/>
      <c r="R4275" s="322"/>
      <c r="S4275" s="322"/>
      <c r="T4275" s="401" t="s">
        <v>2742</v>
      </c>
      <c r="U4275" s="401"/>
      <c r="V4275" s="401"/>
      <c r="W4275" s="401"/>
      <c r="X4275" s="322"/>
      <c r="Y4275" s="322"/>
      <c r="Z4275" s="322"/>
      <c r="AA4275" s="322"/>
      <c r="AB4275" s="322"/>
      <c r="AC4275" s="322"/>
      <c r="AD4275" s="322"/>
      <c r="AE4275" s="322"/>
      <c r="AF4275" s="322"/>
      <c r="AG4275" s="359"/>
      <c r="ALL4275" s="41"/>
      <c r="ALM4275" s="41"/>
      <c r="ALN4275" s="41"/>
      <c r="ALO4275" s="41"/>
      <c r="ALP4275" s="41"/>
    </row>
    <row r="4276" spans="1:1004" ht="21.75" customHeight="1" x14ac:dyDescent="0.2">
      <c r="A4276" s="382" t="s">
        <v>2750</v>
      </c>
      <c r="B4276" s="382"/>
      <c r="C4276" s="382"/>
      <c r="D4276" s="382"/>
      <c r="E4276" s="382"/>
      <c r="F4276" s="382"/>
      <c r="G4276" s="382"/>
      <c r="H4276" s="382"/>
      <c r="I4276" s="382"/>
      <c r="J4276" s="370" t="s">
        <v>469</v>
      </c>
      <c r="K4276" s="371"/>
      <c r="L4276" s="371"/>
      <c r="M4276" s="371"/>
      <c r="N4276" s="371"/>
      <c r="O4276" s="371"/>
      <c r="P4276" s="371"/>
      <c r="Q4276" s="371"/>
      <c r="R4276" s="371"/>
      <c r="S4276" s="371"/>
      <c r="T4276" s="371"/>
      <c r="U4276" s="371"/>
      <c r="V4276" s="371"/>
      <c r="W4276" s="371"/>
      <c r="X4276" s="371"/>
      <c r="Y4276" s="371"/>
      <c r="Z4276" s="371"/>
      <c r="AA4276" s="371"/>
      <c r="AB4276" s="371"/>
      <c r="AC4276" s="371"/>
      <c r="AD4276" s="371"/>
      <c r="AE4276" s="371"/>
      <c r="AF4276" s="371"/>
      <c r="AG4276" s="372"/>
      <c r="ALL4276" s="41"/>
      <c r="ALM4276" s="41"/>
      <c r="ALN4276" s="41"/>
      <c r="ALO4276" s="41"/>
      <c r="ALP4276" s="41"/>
    </row>
    <row r="4277" spans="1:1004" ht="22.5" customHeight="1" x14ac:dyDescent="0.2">
      <c r="A4277" s="383" t="s">
        <v>2752</v>
      </c>
      <c r="B4277" s="383"/>
      <c r="C4277" s="383"/>
      <c r="D4277" s="383"/>
      <c r="E4277" s="383"/>
      <c r="F4277" s="383"/>
      <c r="G4277" s="383"/>
      <c r="H4277" s="383"/>
      <c r="I4277" s="383"/>
      <c r="J4277" s="703" t="s">
        <v>3589</v>
      </c>
      <c r="K4277" s="704"/>
      <c r="L4277" s="704"/>
      <c r="M4277" s="704"/>
      <c r="N4277" s="704"/>
      <c r="O4277" s="704"/>
      <c r="P4277" s="704"/>
      <c r="Q4277" s="704"/>
      <c r="R4277" s="704"/>
      <c r="S4277" s="704"/>
      <c r="T4277" s="704"/>
      <c r="U4277" s="704"/>
      <c r="V4277" s="704"/>
      <c r="W4277" s="704"/>
      <c r="X4277" s="704"/>
      <c r="Y4277" s="704"/>
      <c r="Z4277" s="704"/>
      <c r="AA4277" s="704"/>
      <c r="AB4277" s="704"/>
      <c r="AC4277" s="704"/>
      <c r="AD4277" s="704"/>
      <c r="AE4277" s="704"/>
      <c r="AF4277" s="704"/>
      <c r="AG4277" s="705"/>
      <c r="ALL4277" s="41"/>
      <c r="ALM4277" s="41"/>
      <c r="ALN4277" s="41"/>
      <c r="ALO4277" s="41"/>
      <c r="ALP4277" s="41"/>
    </row>
    <row r="4278" spans="1:1004" x14ac:dyDescent="0.2">
      <c r="A4278" s="208"/>
      <c r="B4278" s="187"/>
      <c r="C4278" s="187"/>
      <c r="D4278" s="187"/>
      <c r="E4278" s="187"/>
      <c r="F4278" s="187"/>
      <c r="G4278" s="187"/>
      <c r="H4278" s="187"/>
      <c r="I4278" s="187"/>
      <c r="J4278" s="187"/>
      <c r="K4278" s="187"/>
      <c r="L4278" s="187"/>
      <c r="M4278" s="187"/>
      <c r="N4278" s="187"/>
      <c r="O4278" s="187"/>
      <c r="P4278" s="187"/>
      <c r="Q4278" s="187"/>
      <c r="R4278" s="187"/>
      <c r="S4278" s="187"/>
      <c r="T4278" s="187"/>
      <c r="U4278" s="187"/>
      <c r="V4278" s="187"/>
      <c r="W4278" s="187"/>
      <c r="X4278" s="187"/>
      <c r="Y4278" s="187"/>
      <c r="Z4278" s="187"/>
      <c r="AA4278" s="187"/>
      <c r="AB4278" s="187"/>
      <c r="AC4278" s="187"/>
      <c r="AD4278" s="187"/>
      <c r="AE4278" s="187"/>
      <c r="AF4278" s="187"/>
      <c r="AG4278" s="214"/>
      <c r="ALL4278" s="41"/>
      <c r="ALM4278" s="41"/>
      <c r="ALN4278" s="41"/>
      <c r="ALO4278" s="41"/>
      <c r="ALP4278" s="41"/>
    </row>
    <row r="4279" spans="1:1004" x14ac:dyDescent="0.2">
      <c r="A4279" s="273" t="s">
        <v>2833</v>
      </c>
      <c r="B4279" s="273"/>
      <c r="C4279" s="273"/>
      <c r="D4279" s="370" t="s">
        <v>2488</v>
      </c>
      <c r="E4279" s="371"/>
      <c r="F4279" s="371"/>
      <c r="G4279" s="371"/>
      <c r="H4279" s="371"/>
      <c r="I4279" s="371"/>
      <c r="J4279" s="371"/>
      <c r="K4279" s="371"/>
      <c r="L4279" s="371"/>
      <c r="M4279" s="371"/>
      <c r="N4279" s="371"/>
      <c r="O4279" s="371"/>
      <c r="P4279" s="371"/>
      <c r="Q4279" s="371"/>
      <c r="R4279" s="371"/>
      <c r="S4279" s="371"/>
      <c r="T4279" s="371"/>
      <c r="U4279" s="371"/>
      <c r="V4279" s="371"/>
      <c r="W4279" s="371"/>
      <c r="X4279" s="371"/>
      <c r="Y4279" s="371"/>
      <c r="Z4279" s="371"/>
      <c r="AA4279" s="371"/>
      <c r="AB4279" s="371"/>
      <c r="AC4279" s="371"/>
      <c r="AD4279" s="371"/>
      <c r="AE4279" s="371"/>
      <c r="AF4279" s="371"/>
      <c r="AG4279" s="372"/>
      <c r="ALL4279" s="41"/>
      <c r="ALM4279" s="41"/>
      <c r="ALN4279" s="41"/>
      <c r="ALO4279" s="41"/>
      <c r="ALP4279" s="41"/>
    </row>
    <row r="4280" spans="1:1004" ht="24.75" customHeight="1" x14ac:dyDescent="0.2">
      <c r="A4280" s="273" t="s">
        <v>2835</v>
      </c>
      <c r="B4280" s="273"/>
      <c r="C4280" s="273"/>
      <c r="D4280" s="273"/>
      <c r="E4280" s="273"/>
      <c r="F4280" s="273"/>
      <c r="G4280" s="273"/>
      <c r="H4280" s="273"/>
      <c r="I4280" s="273"/>
      <c r="J4280" s="273"/>
      <c r="K4280" s="273"/>
      <c r="L4280" s="273"/>
      <c r="M4280" s="273"/>
      <c r="N4280" s="273"/>
      <c r="O4280" s="273"/>
      <c r="P4280" s="273"/>
      <c r="Q4280" s="273"/>
      <c r="R4280" s="273"/>
      <c r="S4280" s="373" t="s">
        <v>2836</v>
      </c>
      <c r="T4280" s="373"/>
      <c r="U4280" s="373"/>
      <c r="V4280" s="373" t="s">
        <v>2837</v>
      </c>
      <c r="W4280" s="373"/>
      <c r="X4280" s="373"/>
      <c r="Y4280" s="373" t="s">
        <v>2838</v>
      </c>
      <c r="Z4280" s="373"/>
      <c r="AA4280" s="373"/>
      <c r="AB4280" s="278" t="s">
        <v>3444</v>
      </c>
      <c r="AC4280" s="279"/>
      <c r="AD4280" s="280"/>
      <c r="AE4280" s="278" t="s">
        <v>3445</v>
      </c>
      <c r="AF4280" s="279"/>
      <c r="AG4280" s="280"/>
      <c r="ALL4280" s="41"/>
      <c r="ALM4280" s="41"/>
      <c r="ALN4280" s="41"/>
      <c r="ALO4280" s="41"/>
      <c r="ALP4280" s="41"/>
    </row>
    <row r="4281" spans="1:1004" ht="20.25" customHeight="1" x14ac:dyDescent="0.2">
      <c r="A4281" s="281" t="s">
        <v>3058</v>
      </c>
      <c r="B4281" s="282"/>
      <c r="C4281" s="282"/>
      <c r="D4281" s="282"/>
      <c r="E4281" s="282"/>
      <c r="F4281" s="282"/>
      <c r="G4281" s="282"/>
      <c r="H4281" s="282"/>
      <c r="I4281" s="282"/>
      <c r="J4281" s="282"/>
      <c r="K4281" s="282"/>
      <c r="L4281" s="282"/>
      <c r="M4281" s="282"/>
      <c r="N4281" s="282"/>
      <c r="O4281" s="282"/>
      <c r="P4281" s="282"/>
      <c r="Q4281" s="282"/>
      <c r="R4281" s="283"/>
      <c r="S4281" s="284" t="s">
        <v>2867</v>
      </c>
      <c r="T4281" s="285"/>
      <c r="U4281" s="286"/>
      <c r="V4281" s="284" t="s">
        <v>3469</v>
      </c>
      <c r="W4281" s="285"/>
      <c r="X4281" s="286"/>
      <c r="Y4281" s="284" t="s">
        <v>1214</v>
      </c>
      <c r="Z4281" s="285"/>
      <c r="AA4281" s="286"/>
      <c r="AB4281" s="284" t="s">
        <v>1214</v>
      </c>
      <c r="AC4281" s="285"/>
      <c r="AD4281" s="286"/>
      <c r="AE4281" s="284" t="s">
        <v>1441</v>
      </c>
      <c r="AF4281" s="285"/>
      <c r="AG4281" s="286"/>
      <c r="ALL4281" s="41"/>
      <c r="ALM4281" s="41"/>
      <c r="ALN4281" s="41"/>
      <c r="ALO4281" s="41"/>
      <c r="ALP4281" s="41"/>
    </row>
    <row r="4282" spans="1:1004" ht="12.75" customHeight="1" x14ac:dyDescent="0.2">
      <c r="A4282" s="293" t="s">
        <v>3591</v>
      </c>
      <c r="B4282" s="387"/>
      <c r="C4282" s="387"/>
      <c r="D4282" s="387"/>
      <c r="E4282" s="387"/>
      <c r="F4282" s="387"/>
      <c r="G4282" s="387"/>
      <c r="H4282" s="387"/>
      <c r="I4282" s="387"/>
      <c r="J4282" s="387"/>
      <c r="K4282" s="387"/>
      <c r="L4282" s="387"/>
      <c r="M4282" s="387"/>
      <c r="N4282" s="387"/>
      <c r="O4282" s="387"/>
      <c r="P4282" s="387"/>
      <c r="Q4282" s="387"/>
      <c r="R4282" s="699"/>
      <c r="S4282" s="287"/>
      <c r="T4282" s="288"/>
      <c r="U4282" s="289"/>
      <c r="V4282" s="287"/>
      <c r="W4282" s="288"/>
      <c r="X4282" s="289"/>
      <c r="Y4282" s="287"/>
      <c r="Z4282" s="288"/>
      <c r="AA4282" s="289"/>
      <c r="AB4282" s="287"/>
      <c r="AC4282" s="288"/>
      <c r="AD4282" s="289"/>
      <c r="AE4282" s="287"/>
      <c r="AF4282" s="288"/>
      <c r="AG4282" s="289"/>
      <c r="ALL4282" s="41"/>
      <c r="ALM4282" s="41"/>
      <c r="ALN4282" s="41"/>
      <c r="ALO4282" s="41"/>
      <c r="ALP4282" s="41"/>
    </row>
    <row r="4283" spans="1:1004" ht="12.75" customHeight="1" x14ac:dyDescent="0.2">
      <c r="A4283" s="700" t="s">
        <v>3592</v>
      </c>
      <c r="B4283" s="701"/>
      <c r="C4283" s="701"/>
      <c r="D4283" s="701"/>
      <c r="E4283" s="701"/>
      <c r="F4283" s="701"/>
      <c r="G4283" s="701"/>
      <c r="H4283" s="701"/>
      <c r="I4283" s="701"/>
      <c r="J4283" s="701"/>
      <c r="K4283" s="701"/>
      <c r="L4283" s="701"/>
      <c r="M4283" s="701"/>
      <c r="N4283" s="701"/>
      <c r="O4283" s="701"/>
      <c r="P4283" s="701"/>
      <c r="Q4283" s="701"/>
      <c r="R4283" s="702"/>
      <c r="S4283" s="290"/>
      <c r="T4283" s="291"/>
      <c r="U4283" s="292"/>
      <c r="V4283" s="290"/>
      <c r="W4283" s="291"/>
      <c r="X4283" s="292"/>
      <c r="Y4283" s="290"/>
      <c r="Z4283" s="291"/>
      <c r="AA4283" s="292"/>
      <c r="AB4283" s="290"/>
      <c r="AC4283" s="291"/>
      <c r="AD4283" s="292"/>
      <c r="AE4283" s="290"/>
      <c r="AF4283" s="291"/>
      <c r="AG4283" s="292"/>
      <c r="ALL4283" s="41"/>
      <c r="ALM4283" s="41"/>
      <c r="ALN4283" s="41"/>
      <c r="ALO4283" s="41"/>
      <c r="ALP4283" s="41"/>
    </row>
    <row r="4284" spans="1:1004" x14ac:dyDescent="0.2">
      <c r="A4284" s="215"/>
      <c r="B4284" s="212"/>
      <c r="C4284" s="212"/>
      <c r="D4284" s="212"/>
      <c r="E4284" s="212"/>
      <c r="F4284" s="212"/>
      <c r="G4284" s="212"/>
      <c r="H4284" s="212"/>
      <c r="I4284" s="212"/>
      <c r="J4284" s="212"/>
      <c r="K4284" s="212"/>
      <c r="L4284" s="212"/>
      <c r="M4284" s="212"/>
      <c r="N4284" s="212"/>
      <c r="O4284" s="212"/>
      <c r="P4284" s="212"/>
      <c r="Q4284" s="212"/>
      <c r="R4284" s="212"/>
      <c r="S4284" s="200"/>
      <c r="T4284" s="200"/>
      <c r="U4284" s="200"/>
      <c r="V4284" s="200"/>
      <c r="W4284" s="200"/>
      <c r="X4284" s="200"/>
      <c r="Y4284" s="200"/>
      <c r="Z4284" s="200"/>
      <c r="AA4284" s="200"/>
      <c r="AB4284" s="200"/>
      <c r="AC4284" s="200"/>
      <c r="AD4284" s="200"/>
      <c r="AE4284" s="200"/>
      <c r="AF4284" s="200"/>
      <c r="AG4284" s="201"/>
      <c r="ALL4284" s="41"/>
      <c r="ALM4284" s="41"/>
      <c r="ALN4284" s="41"/>
      <c r="ALO4284" s="41"/>
      <c r="ALP4284" s="41"/>
    </row>
    <row r="4285" spans="1:1004" ht="20.25" customHeight="1" x14ac:dyDescent="0.2">
      <c r="A4285" s="374" t="s">
        <v>2748</v>
      </c>
      <c r="B4285" s="374"/>
      <c r="C4285" s="374"/>
      <c r="D4285" s="374"/>
      <c r="E4285" s="374"/>
      <c r="F4285" s="374"/>
      <c r="G4285" s="374"/>
      <c r="H4285" s="374"/>
      <c r="I4285" s="374"/>
      <c r="J4285" s="375" t="s">
        <v>3059</v>
      </c>
      <c r="K4285" s="376"/>
      <c r="L4285" s="376"/>
      <c r="M4285" s="376"/>
      <c r="N4285" s="377" t="s">
        <v>248</v>
      </c>
      <c r="O4285" s="351"/>
      <c r="P4285" s="351"/>
      <c r="Q4285" s="351"/>
      <c r="R4285" s="351"/>
      <c r="S4285" s="351"/>
      <c r="T4285" s="351"/>
      <c r="U4285" s="351"/>
      <c r="V4285" s="351"/>
      <c r="W4285" s="351"/>
      <c r="X4285" s="351"/>
      <c r="Y4285" s="351"/>
      <c r="Z4285" s="351"/>
      <c r="AA4285" s="351"/>
      <c r="AB4285" s="351"/>
      <c r="AC4285" s="351"/>
      <c r="AD4285" s="351"/>
      <c r="AE4285" s="351"/>
      <c r="AF4285" s="351"/>
      <c r="AG4285" s="352"/>
      <c r="ALL4285" s="41"/>
      <c r="ALM4285" s="41"/>
      <c r="ALN4285" s="41"/>
      <c r="ALO4285" s="41"/>
      <c r="ALP4285" s="41"/>
    </row>
    <row r="4286" spans="1:1004" ht="26.25" customHeight="1" x14ac:dyDescent="0.2">
      <c r="A4286" s="380" t="s">
        <v>2749</v>
      </c>
      <c r="B4286" s="380"/>
      <c r="C4286" s="380"/>
      <c r="D4286" s="380"/>
      <c r="E4286" s="380"/>
      <c r="F4286" s="380"/>
      <c r="G4286" s="380"/>
      <c r="H4286" s="380"/>
      <c r="I4286" s="380"/>
      <c r="J4286" s="321"/>
      <c r="K4286" s="322"/>
      <c r="L4286" s="322"/>
      <c r="M4286" s="322"/>
      <c r="N4286" s="322"/>
      <c r="O4286" s="322"/>
      <c r="P4286" s="322"/>
      <c r="Q4286" s="322"/>
      <c r="R4286" s="322"/>
      <c r="S4286" s="322"/>
      <c r="T4286" s="401" t="s">
        <v>2742</v>
      </c>
      <c r="U4286" s="401"/>
      <c r="V4286" s="401"/>
      <c r="W4286" s="401"/>
      <c r="X4286" s="322"/>
      <c r="Y4286" s="322"/>
      <c r="Z4286" s="322"/>
      <c r="AA4286" s="322"/>
      <c r="AB4286" s="322"/>
      <c r="AC4286" s="322"/>
      <c r="AD4286" s="322"/>
      <c r="AE4286" s="322"/>
      <c r="AF4286" s="322"/>
      <c r="AG4286" s="359"/>
      <c r="ALL4286" s="41"/>
      <c r="ALM4286" s="41"/>
      <c r="ALN4286" s="41"/>
      <c r="ALO4286" s="41"/>
      <c r="ALP4286" s="41"/>
    </row>
    <row r="4287" spans="1:1004" ht="21" customHeight="1" x14ac:dyDescent="0.2">
      <c r="A4287" s="382" t="s">
        <v>2750</v>
      </c>
      <c r="B4287" s="382"/>
      <c r="C4287" s="382"/>
      <c r="D4287" s="382"/>
      <c r="E4287" s="382"/>
      <c r="F4287" s="382"/>
      <c r="G4287" s="382"/>
      <c r="H4287" s="382"/>
      <c r="I4287" s="382"/>
      <c r="J4287" s="321" t="s">
        <v>3060</v>
      </c>
      <c r="K4287" s="322"/>
      <c r="L4287" s="322"/>
      <c r="M4287" s="322"/>
      <c r="N4287" s="322"/>
      <c r="O4287" s="322"/>
      <c r="P4287" s="322"/>
      <c r="Q4287" s="322"/>
      <c r="R4287" s="322"/>
      <c r="S4287" s="322"/>
      <c r="T4287" s="322"/>
      <c r="U4287" s="322"/>
      <c r="V4287" s="322"/>
      <c r="W4287" s="322"/>
      <c r="X4287" s="322"/>
      <c r="Y4287" s="322"/>
      <c r="Z4287" s="322"/>
      <c r="AA4287" s="322"/>
      <c r="AB4287" s="322"/>
      <c r="AC4287" s="322"/>
      <c r="AD4287" s="322"/>
      <c r="AE4287" s="322"/>
      <c r="AF4287" s="322"/>
      <c r="AG4287" s="359"/>
      <c r="ALL4287" s="41"/>
      <c r="ALM4287" s="41"/>
      <c r="ALN4287" s="41"/>
      <c r="ALO4287" s="41"/>
      <c r="ALP4287" s="41"/>
    </row>
    <row r="4288" spans="1:1004" ht="28.5" customHeight="1" x14ac:dyDescent="0.2">
      <c r="A4288" s="383" t="s">
        <v>2752</v>
      </c>
      <c r="B4288" s="383"/>
      <c r="C4288" s="383"/>
      <c r="D4288" s="383"/>
      <c r="E4288" s="383"/>
      <c r="F4288" s="383"/>
      <c r="G4288" s="383"/>
      <c r="H4288" s="383"/>
      <c r="I4288" s="383"/>
      <c r="J4288" s="321" t="s">
        <v>3060</v>
      </c>
      <c r="K4288" s="322"/>
      <c r="L4288" s="322"/>
      <c r="M4288" s="322"/>
      <c r="N4288" s="322"/>
      <c r="O4288" s="322"/>
      <c r="P4288" s="322"/>
      <c r="Q4288" s="322"/>
      <c r="R4288" s="322"/>
      <c r="S4288" s="322"/>
      <c r="T4288" s="322"/>
      <c r="U4288" s="322"/>
      <c r="V4288" s="322"/>
      <c r="W4288" s="322"/>
      <c r="X4288" s="322"/>
      <c r="Y4288" s="322"/>
      <c r="Z4288" s="322"/>
      <c r="AA4288" s="322"/>
      <c r="AB4288" s="322"/>
      <c r="AC4288" s="322"/>
      <c r="AD4288" s="322"/>
      <c r="AE4288" s="322"/>
      <c r="AF4288" s="322"/>
      <c r="AG4288" s="359"/>
      <c r="ALL4288" s="41"/>
      <c r="ALM4288" s="41"/>
      <c r="ALN4288" s="41"/>
      <c r="ALO4288" s="41"/>
      <c r="ALP4288" s="41"/>
    </row>
    <row r="4289" spans="1:1004" x14ac:dyDescent="0.2">
      <c r="A4289" s="208"/>
      <c r="B4289" s="187"/>
      <c r="C4289" s="187"/>
      <c r="D4289" s="187"/>
      <c r="E4289" s="187"/>
      <c r="F4289" s="187"/>
      <c r="G4289" s="187"/>
      <c r="H4289" s="187"/>
      <c r="I4289" s="187"/>
      <c r="J4289" s="187"/>
      <c r="K4289" s="187"/>
      <c r="L4289" s="187"/>
      <c r="M4289" s="187"/>
      <c r="N4289" s="187"/>
      <c r="O4289" s="187"/>
      <c r="P4289" s="187"/>
      <c r="Q4289" s="187"/>
      <c r="R4289" s="187"/>
      <c r="S4289" s="187"/>
      <c r="T4289" s="187"/>
      <c r="U4289" s="187"/>
      <c r="V4289" s="187"/>
      <c r="W4289" s="187"/>
      <c r="X4289" s="187"/>
      <c r="Y4289" s="187"/>
      <c r="Z4289" s="187"/>
      <c r="AA4289" s="187"/>
      <c r="AB4289" s="187"/>
      <c r="AC4289" s="187"/>
      <c r="AD4289" s="187"/>
      <c r="AE4289" s="187"/>
      <c r="AF4289" s="187"/>
      <c r="AG4289" s="214"/>
      <c r="ALL4289" s="41"/>
      <c r="ALM4289" s="41"/>
      <c r="ALN4289" s="41"/>
      <c r="ALO4289" s="41"/>
      <c r="ALP4289" s="41"/>
    </row>
    <row r="4290" spans="1:1004" ht="18.75" customHeight="1" x14ac:dyDescent="0.2">
      <c r="A4290" s="273" t="s">
        <v>2833</v>
      </c>
      <c r="B4290" s="273"/>
      <c r="C4290" s="273"/>
      <c r="D4290" s="370" t="s">
        <v>2490</v>
      </c>
      <c r="E4290" s="371"/>
      <c r="F4290" s="371"/>
      <c r="G4290" s="371"/>
      <c r="H4290" s="371"/>
      <c r="I4290" s="371"/>
      <c r="J4290" s="371"/>
      <c r="K4290" s="371"/>
      <c r="L4290" s="371"/>
      <c r="M4290" s="371"/>
      <c r="N4290" s="371"/>
      <c r="O4290" s="371"/>
      <c r="P4290" s="371"/>
      <c r="Q4290" s="371"/>
      <c r="R4290" s="371"/>
      <c r="S4290" s="371"/>
      <c r="T4290" s="371"/>
      <c r="U4290" s="371"/>
      <c r="V4290" s="371"/>
      <c r="W4290" s="371"/>
      <c r="X4290" s="371"/>
      <c r="Y4290" s="371"/>
      <c r="Z4290" s="371"/>
      <c r="AA4290" s="371"/>
      <c r="AB4290" s="371"/>
      <c r="AC4290" s="371"/>
      <c r="AD4290" s="371"/>
      <c r="AE4290" s="371"/>
      <c r="AF4290" s="371"/>
      <c r="AG4290" s="372"/>
      <c r="ALL4290" s="41"/>
      <c r="ALM4290" s="41"/>
      <c r="ALN4290" s="41"/>
      <c r="ALO4290" s="41"/>
      <c r="ALP4290" s="41"/>
    </row>
    <row r="4291" spans="1:1004" ht="25.5" customHeight="1" x14ac:dyDescent="0.2">
      <c r="A4291" s="273" t="s">
        <v>2835</v>
      </c>
      <c r="B4291" s="273"/>
      <c r="C4291" s="273"/>
      <c r="D4291" s="273"/>
      <c r="E4291" s="273"/>
      <c r="F4291" s="273"/>
      <c r="G4291" s="273"/>
      <c r="H4291" s="273"/>
      <c r="I4291" s="273"/>
      <c r="J4291" s="273"/>
      <c r="K4291" s="273"/>
      <c r="L4291" s="273"/>
      <c r="M4291" s="273"/>
      <c r="N4291" s="273"/>
      <c r="O4291" s="273"/>
      <c r="P4291" s="273"/>
      <c r="Q4291" s="273"/>
      <c r="R4291" s="273"/>
      <c r="S4291" s="373" t="s">
        <v>2836</v>
      </c>
      <c r="T4291" s="373"/>
      <c r="U4291" s="373"/>
      <c r="V4291" s="373" t="s">
        <v>2837</v>
      </c>
      <c r="W4291" s="373"/>
      <c r="X4291" s="373"/>
      <c r="Y4291" s="373" t="s">
        <v>2838</v>
      </c>
      <c r="Z4291" s="373"/>
      <c r="AA4291" s="373"/>
      <c r="AB4291" s="278" t="s">
        <v>3444</v>
      </c>
      <c r="AC4291" s="279"/>
      <c r="AD4291" s="280"/>
      <c r="AE4291" s="278" t="s">
        <v>3445</v>
      </c>
      <c r="AF4291" s="279"/>
      <c r="AG4291" s="280"/>
      <c r="ALL4291" s="41"/>
      <c r="ALM4291" s="41"/>
      <c r="ALN4291" s="41"/>
      <c r="ALO4291" s="41"/>
      <c r="ALP4291" s="41"/>
    </row>
    <row r="4292" spans="1:1004" ht="26.25" customHeight="1" x14ac:dyDescent="0.2">
      <c r="A4292" s="281" t="s">
        <v>3061</v>
      </c>
      <c r="B4292" s="282"/>
      <c r="C4292" s="282"/>
      <c r="D4292" s="282"/>
      <c r="E4292" s="282"/>
      <c r="F4292" s="282"/>
      <c r="G4292" s="282"/>
      <c r="H4292" s="282"/>
      <c r="I4292" s="282"/>
      <c r="J4292" s="282"/>
      <c r="K4292" s="282"/>
      <c r="L4292" s="282"/>
      <c r="M4292" s="282"/>
      <c r="N4292" s="282"/>
      <c r="O4292" s="282"/>
      <c r="P4292" s="282"/>
      <c r="Q4292" s="282"/>
      <c r="R4292" s="283"/>
      <c r="S4292" s="284" t="s">
        <v>2867</v>
      </c>
      <c r="T4292" s="285"/>
      <c r="U4292" s="286"/>
      <c r="V4292" s="284" t="s">
        <v>3469</v>
      </c>
      <c r="W4292" s="285"/>
      <c r="X4292" s="286"/>
      <c r="Y4292" s="284" t="s">
        <v>3595</v>
      </c>
      <c r="Z4292" s="285"/>
      <c r="AA4292" s="286"/>
      <c r="AB4292" s="284" t="s">
        <v>3596</v>
      </c>
      <c r="AC4292" s="285"/>
      <c r="AD4292" s="286"/>
      <c r="AE4292" s="284" t="s">
        <v>3597</v>
      </c>
      <c r="AF4292" s="285"/>
      <c r="AG4292" s="286"/>
      <c r="ALL4292" s="41"/>
      <c r="ALM4292" s="41"/>
      <c r="ALN4292" s="41"/>
      <c r="ALO4292" s="41"/>
      <c r="ALP4292" s="41"/>
    </row>
    <row r="4293" spans="1:1004" ht="12.75" customHeight="1" x14ac:dyDescent="0.2">
      <c r="A4293" s="293" t="s">
        <v>3593</v>
      </c>
      <c r="B4293" s="387"/>
      <c r="C4293" s="387"/>
      <c r="D4293" s="387"/>
      <c r="E4293" s="387"/>
      <c r="F4293" s="387"/>
      <c r="G4293" s="387"/>
      <c r="H4293" s="387"/>
      <c r="I4293" s="387"/>
      <c r="J4293" s="387"/>
      <c r="K4293" s="387"/>
      <c r="L4293" s="387"/>
      <c r="M4293" s="387"/>
      <c r="N4293" s="387"/>
      <c r="O4293" s="387"/>
      <c r="P4293" s="387"/>
      <c r="Q4293" s="387"/>
      <c r="R4293" s="699"/>
      <c r="S4293" s="287"/>
      <c r="T4293" s="288"/>
      <c r="U4293" s="289"/>
      <c r="V4293" s="287"/>
      <c r="W4293" s="288"/>
      <c r="X4293" s="289"/>
      <c r="Y4293" s="287"/>
      <c r="Z4293" s="288"/>
      <c r="AA4293" s="289"/>
      <c r="AB4293" s="287"/>
      <c r="AC4293" s="288"/>
      <c r="AD4293" s="289"/>
      <c r="AE4293" s="287"/>
      <c r="AF4293" s="288"/>
      <c r="AG4293" s="289"/>
      <c r="ALL4293" s="41"/>
      <c r="ALM4293" s="41"/>
      <c r="ALN4293" s="41"/>
      <c r="ALO4293" s="41"/>
      <c r="ALP4293" s="41"/>
    </row>
    <row r="4294" spans="1:1004" ht="12.75" customHeight="1" x14ac:dyDescent="0.2">
      <c r="A4294" s="700" t="s">
        <v>3594</v>
      </c>
      <c r="B4294" s="701"/>
      <c r="C4294" s="701"/>
      <c r="D4294" s="701"/>
      <c r="E4294" s="701"/>
      <c r="F4294" s="701"/>
      <c r="G4294" s="701"/>
      <c r="H4294" s="701"/>
      <c r="I4294" s="701"/>
      <c r="J4294" s="701"/>
      <c r="K4294" s="701"/>
      <c r="L4294" s="701"/>
      <c r="M4294" s="701"/>
      <c r="N4294" s="701"/>
      <c r="O4294" s="701"/>
      <c r="P4294" s="701"/>
      <c r="Q4294" s="701"/>
      <c r="R4294" s="702"/>
      <c r="S4294" s="290"/>
      <c r="T4294" s="291"/>
      <c r="U4294" s="292"/>
      <c r="V4294" s="290"/>
      <c r="W4294" s="291"/>
      <c r="X4294" s="292"/>
      <c r="Y4294" s="290"/>
      <c r="Z4294" s="291"/>
      <c r="AA4294" s="292"/>
      <c r="AB4294" s="290"/>
      <c r="AC4294" s="291"/>
      <c r="AD4294" s="292"/>
      <c r="AE4294" s="290"/>
      <c r="AF4294" s="291"/>
      <c r="AG4294" s="292"/>
      <c r="ALL4294" s="41"/>
      <c r="ALM4294" s="41"/>
      <c r="ALN4294" s="41"/>
      <c r="ALO4294" s="41"/>
      <c r="ALP4294" s="41"/>
    </row>
    <row r="4295" spans="1:1004" x14ac:dyDescent="0.2">
      <c r="A4295" s="208"/>
      <c r="B4295" s="187"/>
      <c r="C4295" s="187"/>
      <c r="D4295" s="187"/>
      <c r="E4295" s="187"/>
      <c r="F4295" s="187"/>
      <c r="G4295" s="187"/>
      <c r="H4295" s="187"/>
      <c r="I4295" s="187"/>
      <c r="J4295" s="187"/>
      <c r="K4295" s="187"/>
      <c r="L4295" s="187"/>
      <c r="M4295" s="187"/>
      <c r="N4295" s="187"/>
      <c r="O4295" s="187"/>
      <c r="P4295" s="187"/>
      <c r="Q4295" s="187"/>
      <c r="R4295" s="187"/>
      <c r="S4295" s="187"/>
      <c r="T4295" s="187"/>
      <c r="U4295" s="187"/>
      <c r="V4295" s="187"/>
      <c r="W4295" s="187"/>
      <c r="X4295" s="187"/>
      <c r="Y4295" s="187"/>
      <c r="Z4295" s="187"/>
      <c r="AA4295" s="187"/>
      <c r="AB4295" s="187"/>
      <c r="AC4295" s="187"/>
      <c r="AD4295" s="187"/>
      <c r="AE4295" s="187"/>
      <c r="AF4295" s="187"/>
      <c r="AG4295" s="214"/>
      <c r="ALL4295" s="41"/>
      <c r="ALM4295" s="41"/>
      <c r="ALN4295" s="41"/>
      <c r="ALO4295" s="41"/>
      <c r="ALP4295" s="41"/>
    </row>
    <row r="4296" spans="1:1004" x14ac:dyDescent="0.2">
      <c r="A4296" s="273" t="s">
        <v>3023</v>
      </c>
      <c r="B4296" s="273"/>
      <c r="C4296" s="273"/>
      <c r="D4296" s="370" t="s">
        <v>2490</v>
      </c>
      <c r="E4296" s="371"/>
      <c r="F4296" s="371"/>
      <c r="G4296" s="371"/>
      <c r="H4296" s="371"/>
      <c r="I4296" s="371"/>
      <c r="J4296" s="371"/>
      <c r="K4296" s="371"/>
      <c r="L4296" s="371"/>
      <c r="M4296" s="371"/>
      <c r="N4296" s="371"/>
      <c r="O4296" s="371"/>
      <c r="P4296" s="371"/>
      <c r="Q4296" s="371"/>
      <c r="R4296" s="371"/>
      <c r="S4296" s="371"/>
      <c r="T4296" s="371"/>
      <c r="U4296" s="371"/>
      <c r="V4296" s="371"/>
      <c r="W4296" s="371"/>
      <c r="X4296" s="371"/>
      <c r="Y4296" s="371"/>
      <c r="Z4296" s="371"/>
      <c r="AA4296" s="371"/>
      <c r="AB4296" s="371"/>
      <c r="AC4296" s="371"/>
      <c r="AD4296" s="371"/>
      <c r="AE4296" s="371"/>
      <c r="AF4296" s="371"/>
      <c r="AG4296" s="372"/>
      <c r="ALL4296" s="41"/>
      <c r="ALM4296" s="41"/>
      <c r="ALN4296" s="41"/>
      <c r="ALO4296" s="41"/>
      <c r="ALP4296" s="41"/>
    </row>
    <row r="4297" spans="1:1004" ht="39.75" customHeight="1" x14ac:dyDescent="0.2">
      <c r="A4297" s="273" t="s">
        <v>2835</v>
      </c>
      <c r="B4297" s="273"/>
      <c r="C4297" s="273"/>
      <c r="D4297" s="273"/>
      <c r="E4297" s="273"/>
      <c r="F4297" s="273"/>
      <c r="G4297" s="273"/>
      <c r="H4297" s="273"/>
      <c r="I4297" s="273"/>
      <c r="J4297" s="273"/>
      <c r="K4297" s="273"/>
      <c r="L4297" s="273"/>
      <c r="M4297" s="273"/>
      <c r="N4297" s="273"/>
      <c r="O4297" s="273"/>
      <c r="P4297" s="273"/>
      <c r="Q4297" s="273"/>
      <c r="R4297" s="273"/>
      <c r="S4297" s="373" t="s">
        <v>2836</v>
      </c>
      <c r="T4297" s="373"/>
      <c r="U4297" s="373"/>
      <c r="V4297" s="373" t="s">
        <v>2837</v>
      </c>
      <c r="W4297" s="373"/>
      <c r="X4297" s="373"/>
      <c r="Y4297" s="373" t="s">
        <v>2838</v>
      </c>
      <c r="Z4297" s="373"/>
      <c r="AA4297" s="373"/>
      <c r="AB4297" s="278" t="s">
        <v>3444</v>
      </c>
      <c r="AC4297" s="279"/>
      <c r="AD4297" s="280"/>
      <c r="AE4297" s="278" t="s">
        <v>3445</v>
      </c>
      <c r="AF4297" s="279"/>
      <c r="AG4297" s="280"/>
      <c r="ALL4297" s="41"/>
      <c r="ALM4297" s="41"/>
      <c r="ALN4297" s="41"/>
      <c r="ALO4297" s="41"/>
      <c r="ALP4297" s="41"/>
    </row>
    <row r="4298" spans="1:1004" ht="27.75" customHeight="1" x14ac:dyDescent="0.2">
      <c r="A4298" s="281" t="s">
        <v>3063</v>
      </c>
      <c r="B4298" s="282"/>
      <c r="C4298" s="282"/>
      <c r="D4298" s="282"/>
      <c r="E4298" s="282"/>
      <c r="F4298" s="282"/>
      <c r="G4298" s="282"/>
      <c r="H4298" s="282"/>
      <c r="I4298" s="282"/>
      <c r="J4298" s="282"/>
      <c r="K4298" s="282"/>
      <c r="L4298" s="282"/>
      <c r="M4298" s="282"/>
      <c r="N4298" s="282"/>
      <c r="O4298" s="282"/>
      <c r="P4298" s="282"/>
      <c r="Q4298" s="282"/>
      <c r="R4298" s="283"/>
      <c r="S4298" s="284" t="s">
        <v>2849</v>
      </c>
      <c r="T4298" s="285"/>
      <c r="U4298" s="286"/>
      <c r="V4298" s="284" t="s">
        <v>3469</v>
      </c>
      <c r="W4298" s="285"/>
      <c r="X4298" s="286"/>
      <c r="Y4298" s="284" t="s">
        <v>2912</v>
      </c>
      <c r="Z4298" s="285"/>
      <c r="AA4298" s="286"/>
      <c r="AB4298" s="284" t="s">
        <v>2912</v>
      </c>
      <c r="AC4298" s="285"/>
      <c r="AD4298" s="286"/>
      <c r="AE4298" s="284" t="s">
        <v>2912</v>
      </c>
      <c r="AF4298" s="285"/>
      <c r="AG4298" s="286"/>
      <c r="ALL4298" s="41"/>
      <c r="ALM4298" s="41"/>
      <c r="ALN4298" s="41"/>
      <c r="ALO4298" s="41"/>
      <c r="ALP4298" s="41"/>
    </row>
    <row r="4299" spans="1:1004" ht="12.75" customHeight="1" x14ac:dyDescent="0.2">
      <c r="A4299" s="293" t="s">
        <v>3593</v>
      </c>
      <c r="B4299" s="387"/>
      <c r="C4299" s="387"/>
      <c r="D4299" s="387"/>
      <c r="E4299" s="387"/>
      <c r="F4299" s="387"/>
      <c r="G4299" s="387"/>
      <c r="H4299" s="387"/>
      <c r="I4299" s="387"/>
      <c r="J4299" s="387"/>
      <c r="K4299" s="387"/>
      <c r="L4299" s="387"/>
      <c r="M4299" s="387"/>
      <c r="N4299" s="387"/>
      <c r="O4299" s="387"/>
      <c r="P4299" s="387"/>
      <c r="Q4299" s="387"/>
      <c r="R4299" s="699"/>
      <c r="S4299" s="287"/>
      <c r="T4299" s="288"/>
      <c r="U4299" s="289"/>
      <c r="V4299" s="287"/>
      <c r="W4299" s="288"/>
      <c r="X4299" s="289"/>
      <c r="Y4299" s="287"/>
      <c r="Z4299" s="288"/>
      <c r="AA4299" s="289"/>
      <c r="AB4299" s="287"/>
      <c r="AC4299" s="288"/>
      <c r="AD4299" s="289"/>
      <c r="AE4299" s="287"/>
      <c r="AF4299" s="288"/>
      <c r="AG4299" s="289"/>
      <c r="ALL4299" s="41"/>
      <c r="ALM4299" s="41"/>
      <c r="ALN4299" s="41"/>
      <c r="ALO4299" s="41"/>
      <c r="ALP4299" s="41"/>
    </row>
    <row r="4300" spans="1:1004" ht="12.75" customHeight="1" x14ac:dyDescent="0.2">
      <c r="A4300" s="700" t="s">
        <v>3594</v>
      </c>
      <c r="B4300" s="701"/>
      <c r="C4300" s="701"/>
      <c r="D4300" s="701"/>
      <c r="E4300" s="701"/>
      <c r="F4300" s="701"/>
      <c r="G4300" s="701"/>
      <c r="H4300" s="701"/>
      <c r="I4300" s="701"/>
      <c r="J4300" s="701"/>
      <c r="K4300" s="701"/>
      <c r="L4300" s="701"/>
      <c r="M4300" s="701"/>
      <c r="N4300" s="701"/>
      <c r="O4300" s="701"/>
      <c r="P4300" s="701"/>
      <c r="Q4300" s="701"/>
      <c r="R4300" s="702"/>
      <c r="S4300" s="290"/>
      <c r="T4300" s="291"/>
      <c r="U4300" s="292"/>
      <c r="V4300" s="290"/>
      <c r="W4300" s="291"/>
      <c r="X4300" s="292"/>
      <c r="Y4300" s="290"/>
      <c r="Z4300" s="291"/>
      <c r="AA4300" s="292"/>
      <c r="AB4300" s="290"/>
      <c r="AC4300" s="291"/>
      <c r="AD4300" s="292"/>
      <c r="AE4300" s="290"/>
      <c r="AF4300" s="291"/>
      <c r="AG4300" s="292"/>
      <c r="ALL4300" s="41"/>
      <c r="ALM4300" s="41"/>
      <c r="ALN4300" s="41"/>
      <c r="ALO4300" s="41"/>
      <c r="ALP4300" s="41"/>
    </row>
    <row r="4301" spans="1:1004" x14ac:dyDescent="0.2">
      <c r="A4301" s="212"/>
      <c r="B4301" s="212"/>
      <c r="C4301" s="212"/>
      <c r="D4301" s="212"/>
      <c r="E4301" s="212"/>
      <c r="F4301" s="212"/>
      <c r="G4301" s="212"/>
      <c r="H4301" s="212"/>
      <c r="I4301" s="212"/>
      <c r="J4301" s="212"/>
      <c r="K4301" s="212"/>
      <c r="L4301" s="212"/>
      <c r="M4301" s="212"/>
      <c r="N4301" s="212"/>
      <c r="O4301" s="212"/>
      <c r="P4301" s="212"/>
      <c r="Q4301" s="212"/>
      <c r="R4301" s="212"/>
      <c r="S4301" s="200"/>
      <c r="T4301" s="200"/>
      <c r="U4301" s="200"/>
      <c r="V4301" s="200"/>
      <c r="W4301" s="200"/>
      <c r="X4301" s="200"/>
      <c r="Y4301" s="200"/>
      <c r="Z4301" s="200"/>
      <c r="AA4301" s="200"/>
      <c r="AB4301" s="200"/>
      <c r="AC4301" s="200"/>
      <c r="AD4301" s="200"/>
      <c r="AE4301" s="200"/>
      <c r="AF4301" s="200"/>
      <c r="AG4301" s="200"/>
      <c r="ALL4301" s="41"/>
      <c r="ALM4301" s="41"/>
      <c r="ALN4301" s="41"/>
      <c r="ALO4301" s="41"/>
      <c r="ALP4301" s="41"/>
    </row>
    <row r="4302" spans="1:1004" ht="21.75" customHeight="1" x14ac:dyDescent="0.2">
      <c r="A4302" s="374" t="s">
        <v>2748</v>
      </c>
      <c r="B4302" s="374"/>
      <c r="C4302" s="374"/>
      <c r="D4302" s="374"/>
      <c r="E4302" s="374"/>
      <c r="F4302" s="374"/>
      <c r="G4302" s="374"/>
      <c r="H4302" s="374"/>
      <c r="I4302" s="374"/>
      <c r="J4302" s="375" t="s">
        <v>3064</v>
      </c>
      <c r="K4302" s="376"/>
      <c r="L4302" s="376"/>
      <c r="M4302" s="376"/>
      <c r="N4302" s="377" t="s">
        <v>3065</v>
      </c>
      <c r="O4302" s="351"/>
      <c r="P4302" s="351"/>
      <c r="Q4302" s="351"/>
      <c r="R4302" s="351"/>
      <c r="S4302" s="351"/>
      <c r="T4302" s="351"/>
      <c r="U4302" s="351"/>
      <c r="V4302" s="351"/>
      <c r="W4302" s="351"/>
      <c r="X4302" s="351"/>
      <c r="Y4302" s="351"/>
      <c r="Z4302" s="351"/>
      <c r="AA4302" s="351"/>
      <c r="AB4302" s="351"/>
      <c r="AC4302" s="351"/>
      <c r="AD4302" s="351"/>
      <c r="AE4302" s="351"/>
      <c r="AF4302" s="351"/>
      <c r="AG4302" s="352"/>
      <c r="ALL4302" s="41"/>
      <c r="ALM4302" s="41"/>
      <c r="ALN4302" s="41"/>
      <c r="ALO4302" s="41"/>
      <c r="ALP4302" s="41"/>
    </row>
    <row r="4303" spans="1:1004" ht="21.75" customHeight="1" x14ac:dyDescent="0.2">
      <c r="A4303" s="380" t="s">
        <v>2749</v>
      </c>
      <c r="B4303" s="380"/>
      <c r="C4303" s="380"/>
      <c r="D4303" s="380"/>
      <c r="E4303" s="380"/>
      <c r="F4303" s="380"/>
      <c r="G4303" s="380"/>
      <c r="H4303" s="380"/>
      <c r="I4303" s="380"/>
      <c r="J4303" s="321"/>
      <c r="K4303" s="322"/>
      <c r="L4303" s="322"/>
      <c r="M4303" s="322"/>
      <c r="N4303" s="322"/>
      <c r="O4303" s="322"/>
      <c r="P4303" s="322"/>
      <c r="Q4303" s="322"/>
      <c r="R4303" s="322"/>
      <c r="S4303" s="322"/>
      <c r="T4303" s="401" t="s">
        <v>2742</v>
      </c>
      <c r="U4303" s="401"/>
      <c r="V4303" s="401"/>
      <c r="W4303" s="401"/>
      <c r="X4303" s="322"/>
      <c r="Y4303" s="322"/>
      <c r="Z4303" s="322"/>
      <c r="AA4303" s="322"/>
      <c r="AB4303" s="322"/>
      <c r="AC4303" s="322"/>
      <c r="AD4303" s="322"/>
      <c r="AE4303" s="322"/>
      <c r="AF4303" s="322"/>
      <c r="AG4303" s="359"/>
      <c r="ALL4303" s="41"/>
      <c r="ALM4303" s="41"/>
      <c r="ALN4303" s="41"/>
      <c r="ALO4303" s="41"/>
      <c r="ALP4303" s="41"/>
    </row>
    <row r="4304" spans="1:1004" ht="27.75" customHeight="1" x14ac:dyDescent="0.2">
      <c r="A4304" s="382" t="s">
        <v>2750</v>
      </c>
      <c r="B4304" s="382"/>
      <c r="C4304" s="382"/>
      <c r="D4304" s="382"/>
      <c r="E4304" s="382"/>
      <c r="F4304" s="382"/>
      <c r="G4304" s="382"/>
      <c r="H4304" s="382"/>
      <c r="I4304" s="382"/>
      <c r="J4304" s="321" t="s">
        <v>3066</v>
      </c>
      <c r="K4304" s="322"/>
      <c r="L4304" s="322"/>
      <c r="M4304" s="322"/>
      <c r="N4304" s="322"/>
      <c r="O4304" s="322"/>
      <c r="P4304" s="322"/>
      <c r="Q4304" s="322"/>
      <c r="R4304" s="322"/>
      <c r="S4304" s="322"/>
      <c r="T4304" s="322"/>
      <c r="U4304" s="322"/>
      <c r="V4304" s="322"/>
      <c r="W4304" s="322"/>
      <c r="X4304" s="322"/>
      <c r="Y4304" s="322"/>
      <c r="Z4304" s="322"/>
      <c r="AA4304" s="322"/>
      <c r="AB4304" s="322"/>
      <c r="AC4304" s="322"/>
      <c r="AD4304" s="322"/>
      <c r="AE4304" s="322"/>
      <c r="AF4304" s="322"/>
      <c r="AG4304" s="359"/>
      <c r="ALL4304" s="41"/>
      <c r="ALM4304" s="41"/>
      <c r="ALN4304" s="41"/>
      <c r="ALO4304" s="41"/>
      <c r="ALP4304" s="41"/>
    </row>
    <row r="4305" spans="1:1004" ht="24.75" customHeight="1" x14ac:dyDescent="0.2">
      <c r="A4305" s="383" t="s">
        <v>2752</v>
      </c>
      <c r="B4305" s="383"/>
      <c r="C4305" s="383"/>
      <c r="D4305" s="383"/>
      <c r="E4305" s="383"/>
      <c r="F4305" s="383"/>
      <c r="G4305" s="383"/>
      <c r="H4305" s="383"/>
      <c r="I4305" s="383"/>
      <c r="J4305" s="693" t="s">
        <v>3067</v>
      </c>
      <c r="K4305" s="694"/>
      <c r="L4305" s="694"/>
      <c r="M4305" s="694"/>
      <c r="N4305" s="694"/>
      <c r="O4305" s="694"/>
      <c r="P4305" s="694"/>
      <c r="Q4305" s="694"/>
      <c r="R4305" s="694"/>
      <c r="S4305" s="694"/>
      <c r="T4305" s="694"/>
      <c r="U4305" s="694"/>
      <c r="V4305" s="694"/>
      <c r="W4305" s="694"/>
      <c r="X4305" s="694"/>
      <c r="Y4305" s="694"/>
      <c r="Z4305" s="694"/>
      <c r="AA4305" s="694"/>
      <c r="AB4305" s="694"/>
      <c r="AC4305" s="694"/>
      <c r="AD4305" s="694"/>
      <c r="AE4305" s="694"/>
      <c r="AF4305" s="694"/>
      <c r="AG4305" s="695"/>
      <c r="ALL4305" s="41"/>
      <c r="ALM4305" s="41"/>
      <c r="ALN4305" s="41"/>
      <c r="ALO4305" s="41"/>
      <c r="ALP4305" s="41"/>
    </row>
    <row r="4306" spans="1:1004" x14ac:dyDescent="0.2">
      <c r="A4306" s="208"/>
      <c r="B4306" s="187"/>
      <c r="C4306" s="187"/>
      <c r="D4306" s="187"/>
      <c r="E4306" s="187"/>
      <c r="F4306" s="187"/>
      <c r="G4306" s="187"/>
      <c r="H4306" s="187"/>
      <c r="I4306" s="187"/>
      <c r="J4306" s="187"/>
      <c r="K4306" s="187"/>
      <c r="L4306" s="187"/>
      <c r="M4306" s="187"/>
      <c r="N4306" s="187"/>
      <c r="O4306" s="187"/>
      <c r="P4306" s="187"/>
      <c r="Q4306" s="187"/>
      <c r="R4306" s="187"/>
      <c r="S4306" s="187"/>
      <c r="T4306" s="187"/>
      <c r="U4306" s="187"/>
      <c r="V4306" s="187"/>
      <c r="W4306" s="187"/>
      <c r="X4306" s="187"/>
      <c r="Y4306" s="187"/>
      <c r="Z4306" s="187"/>
      <c r="AA4306" s="187"/>
      <c r="AB4306" s="187"/>
      <c r="AC4306" s="187"/>
      <c r="AD4306" s="187"/>
      <c r="AE4306" s="187"/>
      <c r="AF4306" s="187"/>
      <c r="AG4306" s="214"/>
      <c r="ALL4306" s="41"/>
      <c r="ALM4306" s="41"/>
      <c r="ALN4306" s="41"/>
      <c r="ALO4306" s="41"/>
      <c r="ALP4306" s="41"/>
    </row>
    <row r="4307" spans="1:1004" ht="30.75" customHeight="1" x14ac:dyDescent="0.2">
      <c r="A4307" s="273" t="s">
        <v>2833</v>
      </c>
      <c r="B4307" s="273"/>
      <c r="C4307" s="273"/>
      <c r="D4307" s="696" t="s">
        <v>2493</v>
      </c>
      <c r="E4307" s="697"/>
      <c r="F4307" s="697"/>
      <c r="G4307" s="697"/>
      <c r="H4307" s="697"/>
      <c r="I4307" s="697"/>
      <c r="J4307" s="697"/>
      <c r="K4307" s="697"/>
      <c r="L4307" s="697"/>
      <c r="M4307" s="697"/>
      <c r="N4307" s="697"/>
      <c r="O4307" s="697"/>
      <c r="P4307" s="697"/>
      <c r="Q4307" s="697"/>
      <c r="R4307" s="697"/>
      <c r="S4307" s="697"/>
      <c r="T4307" s="697"/>
      <c r="U4307" s="697"/>
      <c r="V4307" s="697"/>
      <c r="W4307" s="697"/>
      <c r="X4307" s="697"/>
      <c r="Y4307" s="697"/>
      <c r="Z4307" s="697"/>
      <c r="AA4307" s="697"/>
      <c r="AB4307" s="697"/>
      <c r="AC4307" s="697"/>
      <c r="AD4307" s="697"/>
      <c r="AE4307" s="697"/>
      <c r="AF4307" s="697"/>
      <c r="AG4307" s="698"/>
      <c r="ALL4307" s="41"/>
      <c r="ALM4307" s="41"/>
      <c r="ALN4307" s="41"/>
      <c r="ALO4307" s="41"/>
      <c r="ALP4307" s="41"/>
    </row>
    <row r="4308" spans="1:1004" ht="30" customHeight="1" x14ac:dyDescent="0.2">
      <c r="A4308" s="273" t="s">
        <v>2835</v>
      </c>
      <c r="B4308" s="273"/>
      <c r="C4308" s="273"/>
      <c r="D4308" s="273"/>
      <c r="E4308" s="273"/>
      <c r="F4308" s="273"/>
      <c r="G4308" s="273"/>
      <c r="H4308" s="273"/>
      <c r="I4308" s="273"/>
      <c r="J4308" s="273"/>
      <c r="K4308" s="273"/>
      <c r="L4308" s="273"/>
      <c r="M4308" s="273"/>
      <c r="N4308" s="273"/>
      <c r="O4308" s="273"/>
      <c r="P4308" s="273"/>
      <c r="Q4308" s="273"/>
      <c r="R4308" s="273"/>
      <c r="S4308" s="373" t="s">
        <v>2836</v>
      </c>
      <c r="T4308" s="373"/>
      <c r="U4308" s="373"/>
      <c r="V4308" s="373" t="s">
        <v>2837</v>
      </c>
      <c r="W4308" s="373"/>
      <c r="X4308" s="373"/>
      <c r="Y4308" s="373" t="s">
        <v>2838</v>
      </c>
      <c r="Z4308" s="373"/>
      <c r="AA4308" s="373"/>
      <c r="AB4308" s="278" t="s">
        <v>3444</v>
      </c>
      <c r="AC4308" s="279"/>
      <c r="AD4308" s="280"/>
      <c r="AE4308" s="278" t="s">
        <v>3445</v>
      </c>
      <c r="AF4308" s="279"/>
      <c r="AG4308" s="280"/>
      <c r="ALL4308" s="41"/>
      <c r="ALM4308" s="41"/>
      <c r="ALN4308" s="41"/>
      <c r="ALO4308" s="41"/>
      <c r="ALP4308" s="41"/>
    </row>
    <row r="4309" spans="1:1004" ht="33.75" customHeight="1" x14ac:dyDescent="0.2">
      <c r="A4309" s="281" t="s">
        <v>3068</v>
      </c>
      <c r="B4309" s="282"/>
      <c r="C4309" s="282"/>
      <c r="D4309" s="282"/>
      <c r="E4309" s="282"/>
      <c r="F4309" s="282"/>
      <c r="G4309" s="282"/>
      <c r="H4309" s="282"/>
      <c r="I4309" s="282"/>
      <c r="J4309" s="282"/>
      <c r="K4309" s="282"/>
      <c r="L4309" s="282"/>
      <c r="M4309" s="282"/>
      <c r="N4309" s="282"/>
      <c r="O4309" s="282"/>
      <c r="P4309" s="282"/>
      <c r="Q4309" s="282"/>
      <c r="R4309" s="283"/>
      <c r="S4309" s="284" t="s">
        <v>2867</v>
      </c>
      <c r="T4309" s="285"/>
      <c r="U4309" s="286"/>
      <c r="V4309" s="284" t="s">
        <v>3469</v>
      </c>
      <c r="W4309" s="285"/>
      <c r="X4309" s="286"/>
      <c r="Y4309" s="284" t="s">
        <v>1467</v>
      </c>
      <c r="Z4309" s="285"/>
      <c r="AA4309" s="286"/>
      <c r="AB4309" s="284" t="s">
        <v>2039</v>
      </c>
      <c r="AC4309" s="285"/>
      <c r="AD4309" s="286"/>
      <c r="AE4309" s="284" t="s">
        <v>3599</v>
      </c>
      <c r="AF4309" s="285"/>
      <c r="AG4309" s="286"/>
      <c r="ALL4309" s="41"/>
      <c r="ALM4309" s="41"/>
      <c r="ALN4309" s="41"/>
      <c r="ALO4309" s="41"/>
      <c r="ALP4309" s="41"/>
    </row>
    <row r="4310" spans="1:1004" ht="12.75" customHeight="1" x14ac:dyDescent="0.2">
      <c r="A4310" s="293" t="s">
        <v>3598</v>
      </c>
      <c r="B4310" s="387"/>
      <c r="C4310" s="387"/>
      <c r="D4310" s="387"/>
      <c r="E4310" s="387"/>
      <c r="F4310" s="387"/>
      <c r="G4310" s="387"/>
      <c r="H4310" s="387"/>
      <c r="I4310" s="387"/>
      <c r="J4310" s="387"/>
      <c r="K4310" s="387"/>
      <c r="L4310" s="387"/>
      <c r="M4310" s="387"/>
      <c r="N4310" s="387"/>
      <c r="O4310" s="387"/>
      <c r="P4310" s="387"/>
      <c r="Q4310" s="387"/>
      <c r="R4310" s="699"/>
      <c r="S4310" s="287"/>
      <c r="T4310" s="288"/>
      <c r="U4310" s="289"/>
      <c r="V4310" s="287"/>
      <c r="W4310" s="288"/>
      <c r="X4310" s="289"/>
      <c r="Y4310" s="287"/>
      <c r="Z4310" s="288"/>
      <c r="AA4310" s="289"/>
      <c r="AB4310" s="287"/>
      <c r="AC4310" s="288"/>
      <c r="AD4310" s="289"/>
      <c r="AE4310" s="287"/>
      <c r="AF4310" s="288"/>
      <c r="AG4310" s="289"/>
      <c r="ALL4310" s="41"/>
      <c r="ALM4310" s="41"/>
      <c r="ALN4310" s="41"/>
      <c r="ALO4310" s="41"/>
      <c r="ALP4310" s="41"/>
    </row>
    <row r="4311" spans="1:1004" x14ac:dyDescent="0.2">
      <c r="A4311" s="388" t="s">
        <v>2861</v>
      </c>
      <c r="B4311" s="389"/>
      <c r="C4311" s="389"/>
      <c r="D4311" s="389"/>
      <c r="E4311" s="389"/>
      <c r="F4311" s="389"/>
      <c r="G4311" s="389"/>
      <c r="H4311" s="389"/>
      <c r="I4311" s="389"/>
      <c r="J4311" s="389"/>
      <c r="K4311" s="389"/>
      <c r="L4311" s="389"/>
      <c r="M4311" s="389"/>
      <c r="N4311" s="389"/>
      <c r="O4311" s="389"/>
      <c r="P4311" s="389"/>
      <c r="Q4311" s="389"/>
      <c r="R4311" s="390"/>
      <c r="S4311" s="290"/>
      <c r="T4311" s="291"/>
      <c r="U4311" s="292"/>
      <c r="V4311" s="290"/>
      <c r="W4311" s="291"/>
      <c r="X4311" s="292"/>
      <c r="Y4311" s="290"/>
      <c r="Z4311" s="291"/>
      <c r="AA4311" s="292"/>
      <c r="AB4311" s="290"/>
      <c r="AC4311" s="291"/>
      <c r="AD4311" s="292"/>
      <c r="AE4311" s="290"/>
      <c r="AF4311" s="291"/>
      <c r="AG4311" s="292"/>
      <c r="ALL4311" s="41"/>
      <c r="ALM4311" s="41"/>
      <c r="ALN4311" s="41"/>
      <c r="ALO4311" s="41"/>
      <c r="ALP4311" s="41"/>
    </row>
    <row r="4312" spans="1:1004" x14ac:dyDescent="0.2">
      <c r="A4312" s="215"/>
      <c r="B4312" s="212"/>
      <c r="C4312" s="212"/>
      <c r="D4312" s="212"/>
      <c r="E4312" s="212"/>
      <c r="F4312" s="212"/>
      <c r="G4312" s="212"/>
      <c r="H4312" s="212"/>
      <c r="I4312" s="212"/>
      <c r="J4312" s="212"/>
      <c r="K4312" s="212"/>
      <c r="L4312" s="212"/>
      <c r="M4312" s="212"/>
      <c r="N4312" s="212"/>
      <c r="O4312" s="212"/>
      <c r="P4312" s="212"/>
      <c r="Q4312" s="212"/>
      <c r="R4312" s="212"/>
      <c r="S4312" s="200"/>
      <c r="T4312" s="200"/>
      <c r="U4312" s="200"/>
      <c r="V4312" s="200"/>
      <c r="W4312" s="200"/>
      <c r="X4312" s="200"/>
      <c r="Y4312" s="200"/>
      <c r="Z4312" s="200"/>
      <c r="AA4312" s="200"/>
      <c r="AB4312" s="200"/>
      <c r="AC4312" s="200"/>
      <c r="AD4312" s="200"/>
      <c r="AE4312" s="200"/>
      <c r="AF4312" s="200"/>
      <c r="AG4312" s="201"/>
      <c r="ALL4312" s="41"/>
      <c r="ALM4312" s="41"/>
      <c r="ALN4312" s="41"/>
      <c r="ALO4312" s="41"/>
      <c r="ALP4312" s="41"/>
    </row>
    <row r="4313" spans="1:1004" ht="22.5" customHeight="1" x14ac:dyDescent="0.2">
      <c r="A4313" s="374" t="s">
        <v>2748</v>
      </c>
      <c r="B4313" s="374"/>
      <c r="C4313" s="374"/>
      <c r="D4313" s="374"/>
      <c r="E4313" s="374"/>
      <c r="F4313" s="374"/>
      <c r="G4313" s="374"/>
      <c r="H4313" s="374"/>
      <c r="I4313" s="374"/>
      <c r="J4313" s="375" t="s">
        <v>3069</v>
      </c>
      <c r="K4313" s="376"/>
      <c r="L4313" s="376"/>
      <c r="M4313" s="376"/>
      <c r="N4313" s="377" t="s">
        <v>249</v>
      </c>
      <c r="O4313" s="351"/>
      <c r="P4313" s="351"/>
      <c r="Q4313" s="351"/>
      <c r="R4313" s="351"/>
      <c r="S4313" s="351"/>
      <c r="T4313" s="351"/>
      <c r="U4313" s="351"/>
      <c r="V4313" s="351"/>
      <c r="W4313" s="351"/>
      <c r="X4313" s="351"/>
      <c r="Y4313" s="351"/>
      <c r="Z4313" s="351"/>
      <c r="AA4313" s="351"/>
      <c r="AB4313" s="351"/>
      <c r="AC4313" s="351"/>
      <c r="AD4313" s="351"/>
      <c r="AE4313" s="351"/>
      <c r="AF4313" s="351"/>
      <c r="AG4313" s="352"/>
      <c r="ALL4313" s="41"/>
      <c r="ALM4313" s="41"/>
      <c r="ALN4313" s="41"/>
      <c r="ALO4313" s="41"/>
      <c r="ALP4313" s="41"/>
    </row>
    <row r="4314" spans="1:1004" ht="24.75" customHeight="1" x14ac:dyDescent="0.2">
      <c r="A4314" s="380" t="s">
        <v>2749</v>
      </c>
      <c r="B4314" s="380"/>
      <c r="C4314" s="380"/>
      <c r="D4314" s="380"/>
      <c r="E4314" s="380"/>
      <c r="F4314" s="380"/>
      <c r="G4314" s="380"/>
      <c r="H4314" s="380"/>
      <c r="I4314" s="380"/>
      <c r="J4314" s="321"/>
      <c r="K4314" s="322"/>
      <c r="L4314" s="322"/>
      <c r="M4314" s="322"/>
      <c r="N4314" s="322"/>
      <c r="O4314" s="322"/>
      <c r="P4314" s="322"/>
      <c r="Q4314" s="322"/>
      <c r="R4314" s="322"/>
      <c r="S4314" s="322"/>
      <c r="T4314" s="401" t="s">
        <v>2742</v>
      </c>
      <c r="U4314" s="401"/>
      <c r="V4314" s="401"/>
      <c r="W4314" s="401"/>
      <c r="X4314" s="322"/>
      <c r="Y4314" s="322"/>
      <c r="Z4314" s="322"/>
      <c r="AA4314" s="322"/>
      <c r="AB4314" s="322"/>
      <c r="AC4314" s="322"/>
      <c r="AD4314" s="322"/>
      <c r="AE4314" s="322"/>
      <c r="AF4314" s="322"/>
      <c r="AG4314" s="359"/>
      <c r="ALL4314" s="41"/>
      <c r="ALM4314" s="41"/>
      <c r="ALN4314" s="41"/>
      <c r="ALO4314" s="41"/>
      <c r="ALP4314" s="41"/>
    </row>
    <row r="4315" spans="1:1004" ht="30.75" customHeight="1" x14ac:dyDescent="0.2">
      <c r="A4315" s="382" t="s">
        <v>2750</v>
      </c>
      <c r="B4315" s="382"/>
      <c r="C4315" s="382"/>
      <c r="D4315" s="382"/>
      <c r="E4315" s="382"/>
      <c r="F4315" s="382"/>
      <c r="G4315" s="382"/>
      <c r="H4315" s="382"/>
      <c r="I4315" s="382"/>
      <c r="J4315" s="363" t="s">
        <v>3070</v>
      </c>
      <c r="K4315" s="535"/>
      <c r="L4315" s="535"/>
      <c r="M4315" s="535"/>
      <c r="N4315" s="535"/>
      <c r="O4315" s="535"/>
      <c r="P4315" s="535"/>
      <c r="Q4315" s="535"/>
      <c r="R4315" s="535"/>
      <c r="S4315" s="535"/>
      <c r="T4315" s="535"/>
      <c r="U4315" s="535"/>
      <c r="V4315" s="535"/>
      <c r="W4315" s="535"/>
      <c r="X4315" s="535"/>
      <c r="Y4315" s="535"/>
      <c r="Z4315" s="535"/>
      <c r="AA4315" s="535"/>
      <c r="AB4315" s="535"/>
      <c r="AC4315" s="535"/>
      <c r="AD4315" s="535"/>
      <c r="AE4315" s="535"/>
      <c r="AF4315" s="535"/>
      <c r="AG4315" s="365"/>
      <c r="ALL4315" s="41"/>
      <c r="ALM4315" s="41"/>
      <c r="ALN4315" s="41"/>
      <c r="ALO4315" s="41"/>
      <c r="ALP4315" s="41"/>
    </row>
    <row r="4316" spans="1:1004" ht="33.75" customHeight="1" x14ac:dyDescent="0.2">
      <c r="A4316" s="383" t="s">
        <v>2752</v>
      </c>
      <c r="B4316" s="383"/>
      <c r="C4316" s="383"/>
      <c r="D4316" s="383"/>
      <c r="E4316" s="383"/>
      <c r="F4316" s="383"/>
      <c r="G4316" s="383"/>
      <c r="H4316" s="383"/>
      <c r="I4316" s="383"/>
      <c r="J4316" s="363" t="s">
        <v>3070</v>
      </c>
      <c r="K4316" s="535"/>
      <c r="L4316" s="535"/>
      <c r="M4316" s="535"/>
      <c r="N4316" s="535"/>
      <c r="O4316" s="535"/>
      <c r="P4316" s="535"/>
      <c r="Q4316" s="535"/>
      <c r="R4316" s="535"/>
      <c r="S4316" s="535"/>
      <c r="T4316" s="535"/>
      <c r="U4316" s="535"/>
      <c r="V4316" s="535"/>
      <c r="W4316" s="535"/>
      <c r="X4316" s="535"/>
      <c r="Y4316" s="535"/>
      <c r="Z4316" s="535"/>
      <c r="AA4316" s="535"/>
      <c r="AB4316" s="535"/>
      <c r="AC4316" s="535"/>
      <c r="AD4316" s="535"/>
      <c r="AE4316" s="535"/>
      <c r="AF4316" s="535"/>
      <c r="AG4316" s="365"/>
      <c r="ALL4316" s="41"/>
      <c r="ALM4316" s="41"/>
      <c r="ALN4316" s="41"/>
      <c r="ALO4316" s="41"/>
      <c r="ALP4316" s="41"/>
    </row>
    <row r="4317" spans="1:1004" x14ac:dyDescent="0.2">
      <c r="A4317" s="208"/>
      <c r="B4317" s="187"/>
      <c r="C4317" s="187"/>
      <c r="D4317" s="187"/>
      <c r="E4317" s="187"/>
      <c r="F4317" s="187"/>
      <c r="G4317" s="187"/>
      <c r="H4317" s="187"/>
      <c r="I4317" s="187"/>
      <c r="J4317" s="187"/>
      <c r="K4317" s="187"/>
      <c r="L4317" s="187"/>
      <c r="M4317" s="187"/>
      <c r="N4317" s="187"/>
      <c r="O4317" s="187"/>
      <c r="P4317" s="187"/>
      <c r="Q4317" s="187"/>
      <c r="R4317" s="187"/>
      <c r="S4317" s="187"/>
      <c r="T4317" s="187"/>
      <c r="U4317" s="187"/>
      <c r="V4317" s="187"/>
      <c r="W4317" s="187"/>
      <c r="X4317" s="187"/>
      <c r="Y4317" s="187"/>
      <c r="Z4317" s="187"/>
      <c r="AA4317" s="187"/>
      <c r="AB4317" s="187"/>
      <c r="AC4317" s="187"/>
      <c r="AD4317" s="187"/>
      <c r="AE4317" s="187"/>
      <c r="AF4317" s="187"/>
      <c r="AG4317" s="214"/>
      <c r="ALL4317" s="41"/>
      <c r="ALM4317" s="41"/>
      <c r="ALN4317" s="41"/>
      <c r="ALO4317" s="41"/>
      <c r="ALP4317" s="41"/>
    </row>
    <row r="4318" spans="1:1004" x14ac:dyDescent="0.2">
      <c r="A4318" s="273" t="s">
        <v>2833</v>
      </c>
      <c r="B4318" s="273"/>
      <c r="C4318" s="273"/>
      <c r="D4318" s="370" t="s">
        <v>2496</v>
      </c>
      <c r="E4318" s="371"/>
      <c r="F4318" s="371"/>
      <c r="G4318" s="371"/>
      <c r="H4318" s="371"/>
      <c r="I4318" s="371"/>
      <c r="J4318" s="371"/>
      <c r="K4318" s="371"/>
      <c r="L4318" s="371"/>
      <c r="M4318" s="371"/>
      <c r="N4318" s="371"/>
      <c r="O4318" s="371"/>
      <c r="P4318" s="371"/>
      <c r="Q4318" s="371"/>
      <c r="R4318" s="371"/>
      <c r="S4318" s="371"/>
      <c r="T4318" s="371"/>
      <c r="U4318" s="371"/>
      <c r="V4318" s="371"/>
      <c r="W4318" s="371"/>
      <c r="X4318" s="371"/>
      <c r="Y4318" s="371"/>
      <c r="Z4318" s="371"/>
      <c r="AA4318" s="371"/>
      <c r="AB4318" s="371"/>
      <c r="AC4318" s="371"/>
      <c r="AD4318" s="371"/>
      <c r="AE4318" s="371"/>
      <c r="AF4318" s="371"/>
      <c r="AG4318" s="372"/>
      <c r="ALL4318" s="41"/>
      <c r="ALM4318" s="41"/>
      <c r="ALN4318" s="41"/>
      <c r="ALO4318" s="41"/>
      <c r="ALP4318" s="41"/>
    </row>
    <row r="4319" spans="1:1004" ht="24.75" customHeight="1" x14ac:dyDescent="0.2">
      <c r="A4319" s="273" t="s">
        <v>2835</v>
      </c>
      <c r="B4319" s="273"/>
      <c r="C4319" s="273"/>
      <c r="D4319" s="273"/>
      <c r="E4319" s="273"/>
      <c r="F4319" s="273"/>
      <c r="G4319" s="273"/>
      <c r="H4319" s="273"/>
      <c r="I4319" s="273"/>
      <c r="J4319" s="273"/>
      <c r="K4319" s="273"/>
      <c r="L4319" s="273"/>
      <c r="M4319" s="273"/>
      <c r="N4319" s="273"/>
      <c r="O4319" s="273"/>
      <c r="P4319" s="273"/>
      <c r="Q4319" s="273"/>
      <c r="R4319" s="273"/>
      <c r="S4319" s="373" t="s">
        <v>2836</v>
      </c>
      <c r="T4319" s="373"/>
      <c r="U4319" s="373"/>
      <c r="V4319" s="373" t="s">
        <v>2837</v>
      </c>
      <c r="W4319" s="373"/>
      <c r="X4319" s="373"/>
      <c r="Y4319" s="373" t="s">
        <v>2838</v>
      </c>
      <c r="Z4319" s="373"/>
      <c r="AA4319" s="373"/>
      <c r="AB4319" s="278" t="s">
        <v>3444</v>
      </c>
      <c r="AC4319" s="279"/>
      <c r="AD4319" s="280"/>
      <c r="AE4319" s="278" t="s">
        <v>3445</v>
      </c>
      <c r="AF4319" s="279"/>
      <c r="AG4319" s="280"/>
      <c r="ALL4319" s="41"/>
      <c r="ALM4319" s="41"/>
      <c r="ALN4319" s="41"/>
      <c r="ALO4319" s="41"/>
      <c r="ALP4319" s="41"/>
    </row>
    <row r="4320" spans="1:1004" ht="26.25" customHeight="1" x14ac:dyDescent="0.2">
      <c r="A4320" s="281" t="s">
        <v>3071</v>
      </c>
      <c r="B4320" s="282"/>
      <c r="C4320" s="282"/>
      <c r="D4320" s="282"/>
      <c r="E4320" s="282"/>
      <c r="F4320" s="282"/>
      <c r="G4320" s="282"/>
      <c r="H4320" s="282"/>
      <c r="I4320" s="282"/>
      <c r="J4320" s="282"/>
      <c r="K4320" s="282"/>
      <c r="L4320" s="282"/>
      <c r="M4320" s="282"/>
      <c r="N4320" s="282"/>
      <c r="O4320" s="282"/>
      <c r="P4320" s="282"/>
      <c r="Q4320" s="282"/>
      <c r="R4320" s="283"/>
      <c r="S4320" s="284" t="s">
        <v>2849</v>
      </c>
      <c r="T4320" s="285"/>
      <c r="U4320" s="286"/>
      <c r="V4320" s="284" t="s">
        <v>3469</v>
      </c>
      <c r="W4320" s="285"/>
      <c r="X4320" s="286"/>
      <c r="Y4320" s="284" t="s">
        <v>3072</v>
      </c>
      <c r="Z4320" s="285"/>
      <c r="AA4320" s="286"/>
      <c r="AB4320" s="284" t="s">
        <v>2911</v>
      </c>
      <c r="AC4320" s="285"/>
      <c r="AD4320" s="286"/>
      <c r="AE4320" s="284" t="s">
        <v>3073</v>
      </c>
      <c r="AF4320" s="285"/>
      <c r="AG4320" s="286"/>
      <c r="ALL4320" s="41"/>
      <c r="ALM4320" s="41"/>
      <c r="ALN4320" s="41"/>
      <c r="ALO4320" s="41"/>
      <c r="ALP4320" s="41"/>
    </row>
    <row r="4321" spans="1:1004" x14ac:dyDescent="0.2">
      <c r="A4321" s="293" t="s">
        <v>2860</v>
      </c>
      <c r="B4321" s="387"/>
      <c r="C4321" s="387"/>
      <c r="D4321" s="387"/>
      <c r="E4321" s="387"/>
      <c r="F4321" s="387"/>
      <c r="G4321" s="387"/>
      <c r="H4321" s="387"/>
      <c r="I4321" s="387"/>
      <c r="J4321" s="387"/>
      <c r="K4321" s="387"/>
      <c r="L4321" s="387"/>
      <c r="M4321" s="387"/>
      <c r="N4321" s="387"/>
      <c r="O4321" s="387"/>
      <c r="P4321" s="387"/>
      <c r="Q4321" s="387"/>
      <c r="R4321" s="295"/>
      <c r="S4321" s="287"/>
      <c r="T4321" s="288"/>
      <c r="U4321" s="289"/>
      <c r="V4321" s="287"/>
      <c r="W4321" s="288"/>
      <c r="X4321" s="289"/>
      <c r="Y4321" s="287"/>
      <c r="Z4321" s="288"/>
      <c r="AA4321" s="289"/>
      <c r="AB4321" s="287"/>
      <c r="AC4321" s="288"/>
      <c r="AD4321" s="289"/>
      <c r="AE4321" s="287"/>
      <c r="AF4321" s="288"/>
      <c r="AG4321" s="289"/>
      <c r="ALL4321" s="41"/>
      <c r="ALM4321" s="41"/>
      <c r="ALN4321" s="41"/>
      <c r="ALO4321" s="41"/>
      <c r="ALP4321" s="41"/>
    </row>
    <row r="4322" spans="1:1004" x14ac:dyDescent="0.2">
      <c r="A4322" s="388" t="s">
        <v>2861</v>
      </c>
      <c r="B4322" s="389"/>
      <c r="C4322" s="389"/>
      <c r="D4322" s="389"/>
      <c r="E4322" s="389"/>
      <c r="F4322" s="389"/>
      <c r="G4322" s="389"/>
      <c r="H4322" s="389"/>
      <c r="I4322" s="389"/>
      <c r="J4322" s="389"/>
      <c r="K4322" s="389"/>
      <c r="L4322" s="389"/>
      <c r="M4322" s="389"/>
      <c r="N4322" s="389"/>
      <c r="O4322" s="389"/>
      <c r="P4322" s="389"/>
      <c r="Q4322" s="389"/>
      <c r="R4322" s="390"/>
      <c r="S4322" s="290"/>
      <c r="T4322" s="291"/>
      <c r="U4322" s="292"/>
      <c r="V4322" s="290"/>
      <c r="W4322" s="291"/>
      <c r="X4322" s="292"/>
      <c r="Y4322" s="290"/>
      <c r="Z4322" s="291"/>
      <c r="AA4322" s="292"/>
      <c r="AB4322" s="290"/>
      <c r="AC4322" s="291"/>
      <c r="AD4322" s="292"/>
      <c r="AE4322" s="290"/>
      <c r="AF4322" s="291"/>
      <c r="AG4322" s="292"/>
      <c r="ALL4322" s="41"/>
      <c r="ALM4322" s="41"/>
      <c r="ALN4322" s="41"/>
      <c r="ALO4322" s="41"/>
      <c r="ALP4322" s="41"/>
    </row>
    <row r="4323" spans="1:1004" x14ac:dyDescent="0.2">
      <c r="A4323" s="212"/>
      <c r="B4323" s="212"/>
      <c r="C4323" s="212"/>
      <c r="D4323" s="212"/>
      <c r="E4323" s="212"/>
      <c r="F4323" s="212"/>
      <c r="G4323" s="212"/>
      <c r="H4323" s="212"/>
      <c r="I4323" s="212"/>
      <c r="J4323" s="212"/>
      <c r="K4323" s="212"/>
      <c r="L4323" s="212"/>
      <c r="M4323" s="212"/>
      <c r="N4323" s="212"/>
      <c r="O4323" s="212"/>
      <c r="P4323" s="212"/>
      <c r="Q4323" s="212"/>
      <c r="R4323" s="212"/>
      <c r="S4323" s="200"/>
      <c r="T4323" s="200"/>
      <c r="U4323" s="200"/>
      <c r="V4323" s="200"/>
      <c r="W4323" s="200"/>
      <c r="X4323" s="200"/>
      <c r="Y4323" s="200"/>
      <c r="Z4323" s="200"/>
      <c r="AA4323" s="200"/>
      <c r="AB4323" s="200"/>
      <c r="AC4323" s="200"/>
      <c r="AD4323" s="200"/>
      <c r="AE4323" s="200"/>
      <c r="AF4323" s="200"/>
      <c r="AG4323" s="200"/>
      <c r="ALL4323" s="41"/>
      <c r="ALM4323" s="41"/>
      <c r="ALN4323" s="41"/>
      <c r="ALO4323" s="41"/>
      <c r="ALP4323" s="41"/>
    </row>
    <row r="4324" spans="1:1004" ht="24" customHeight="1" x14ac:dyDescent="0.2">
      <c r="A4324" s="374" t="s">
        <v>2748</v>
      </c>
      <c r="B4324" s="374"/>
      <c r="C4324" s="374"/>
      <c r="D4324" s="374"/>
      <c r="E4324" s="374"/>
      <c r="F4324" s="374"/>
      <c r="G4324" s="374"/>
      <c r="H4324" s="374"/>
      <c r="I4324" s="374"/>
      <c r="J4324" s="375" t="s">
        <v>3074</v>
      </c>
      <c r="K4324" s="376"/>
      <c r="L4324" s="376"/>
      <c r="M4324" s="376"/>
      <c r="N4324" s="377" t="s">
        <v>3075</v>
      </c>
      <c r="O4324" s="351"/>
      <c r="P4324" s="351"/>
      <c r="Q4324" s="351"/>
      <c r="R4324" s="351"/>
      <c r="S4324" s="351"/>
      <c r="T4324" s="351"/>
      <c r="U4324" s="351"/>
      <c r="V4324" s="351"/>
      <c r="W4324" s="351"/>
      <c r="X4324" s="351"/>
      <c r="Y4324" s="351"/>
      <c r="Z4324" s="351"/>
      <c r="AA4324" s="351"/>
      <c r="AB4324" s="351"/>
      <c r="AC4324" s="351"/>
      <c r="AD4324" s="351"/>
      <c r="AE4324" s="351"/>
      <c r="AF4324" s="351"/>
      <c r="AG4324" s="352"/>
      <c r="ALL4324" s="41"/>
      <c r="ALM4324" s="41"/>
      <c r="ALN4324" s="41"/>
      <c r="ALO4324" s="41"/>
      <c r="ALP4324" s="41"/>
    </row>
    <row r="4325" spans="1:1004" ht="24" customHeight="1" x14ac:dyDescent="0.2">
      <c r="A4325" s="380" t="s">
        <v>2749</v>
      </c>
      <c r="B4325" s="380"/>
      <c r="C4325" s="380"/>
      <c r="D4325" s="380"/>
      <c r="E4325" s="380"/>
      <c r="F4325" s="380"/>
      <c r="G4325" s="380"/>
      <c r="H4325" s="380"/>
      <c r="I4325" s="380"/>
      <c r="J4325" s="321"/>
      <c r="K4325" s="322"/>
      <c r="L4325" s="322"/>
      <c r="M4325" s="322"/>
      <c r="N4325" s="322"/>
      <c r="O4325" s="322"/>
      <c r="P4325" s="322"/>
      <c r="Q4325" s="322"/>
      <c r="R4325" s="322"/>
      <c r="S4325" s="322"/>
      <c r="T4325" s="401" t="s">
        <v>2742</v>
      </c>
      <c r="U4325" s="401"/>
      <c r="V4325" s="401"/>
      <c r="W4325" s="401"/>
      <c r="X4325" s="322"/>
      <c r="Y4325" s="322"/>
      <c r="Z4325" s="322"/>
      <c r="AA4325" s="322"/>
      <c r="AB4325" s="322"/>
      <c r="AC4325" s="322"/>
      <c r="AD4325" s="322"/>
      <c r="AE4325" s="322"/>
      <c r="AF4325" s="322"/>
      <c r="AG4325" s="359"/>
      <c r="ALL4325" s="41"/>
      <c r="ALM4325" s="41"/>
      <c r="ALN4325" s="41"/>
      <c r="ALO4325" s="41"/>
      <c r="ALP4325" s="41"/>
    </row>
    <row r="4326" spans="1:1004" ht="24" customHeight="1" x14ac:dyDescent="0.2">
      <c r="A4326" s="382" t="s">
        <v>2750</v>
      </c>
      <c r="B4326" s="382"/>
      <c r="C4326" s="382"/>
      <c r="D4326" s="382"/>
      <c r="E4326" s="382"/>
      <c r="F4326" s="382"/>
      <c r="G4326" s="382"/>
      <c r="H4326" s="382"/>
      <c r="I4326" s="382"/>
      <c r="J4326" s="321" t="s">
        <v>3076</v>
      </c>
      <c r="K4326" s="322"/>
      <c r="L4326" s="322"/>
      <c r="M4326" s="322"/>
      <c r="N4326" s="322"/>
      <c r="O4326" s="322"/>
      <c r="P4326" s="322"/>
      <c r="Q4326" s="322"/>
      <c r="R4326" s="322"/>
      <c r="S4326" s="322"/>
      <c r="T4326" s="322"/>
      <c r="U4326" s="322"/>
      <c r="V4326" s="322"/>
      <c r="W4326" s="322"/>
      <c r="X4326" s="322"/>
      <c r="Y4326" s="322"/>
      <c r="Z4326" s="322"/>
      <c r="AA4326" s="322"/>
      <c r="AB4326" s="322"/>
      <c r="AC4326" s="322"/>
      <c r="AD4326" s="322"/>
      <c r="AE4326" s="322"/>
      <c r="AF4326" s="322"/>
      <c r="AG4326" s="359"/>
      <c r="ALL4326" s="41"/>
      <c r="ALM4326" s="41"/>
      <c r="ALN4326" s="41"/>
      <c r="ALO4326" s="41"/>
      <c r="ALP4326" s="41"/>
    </row>
    <row r="4327" spans="1:1004" x14ac:dyDescent="0.2">
      <c r="A4327" s="383" t="s">
        <v>2752</v>
      </c>
      <c r="B4327" s="383"/>
      <c r="C4327" s="383"/>
      <c r="D4327" s="383"/>
      <c r="E4327" s="383"/>
      <c r="F4327" s="383"/>
      <c r="G4327" s="383"/>
      <c r="H4327" s="383"/>
      <c r="I4327" s="383"/>
      <c r="J4327" s="693" t="s">
        <v>3077</v>
      </c>
      <c r="K4327" s="694"/>
      <c r="L4327" s="694"/>
      <c r="M4327" s="694"/>
      <c r="N4327" s="694"/>
      <c r="O4327" s="694"/>
      <c r="P4327" s="694"/>
      <c r="Q4327" s="694"/>
      <c r="R4327" s="694"/>
      <c r="S4327" s="694"/>
      <c r="T4327" s="694"/>
      <c r="U4327" s="694"/>
      <c r="V4327" s="694"/>
      <c r="W4327" s="694"/>
      <c r="X4327" s="694"/>
      <c r="Y4327" s="694"/>
      <c r="Z4327" s="694"/>
      <c r="AA4327" s="694"/>
      <c r="AB4327" s="694"/>
      <c r="AC4327" s="694"/>
      <c r="AD4327" s="694"/>
      <c r="AE4327" s="694"/>
      <c r="AF4327" s="694"/>
      <c r="AG4327" s="695"/>
      <c r="ALL4327" s="41"/>
      <c r="ALM4327" s="41"/>
      <c r="ALN4327" s="41"/>
      <c r="ALO4327" s="41"/>
      <c r="ALP4327" s="41"/>
    </row>
    <row r="4328" spans="1:1004" x14ac:dyDescent="0.2">
      <c r="A4328" s="208"/>
      <c r="B4328" s="187"/>
      <c r="C4328" s="187"/>
      <c r="D4328" s="187"/>
      <c r="E4328" s="187"/>
      <c r="F4328" s="187"/>
      <c r="G4328" s="187"/>
      <c r="H4328" s="187"/>
      <c r="I4328" s="187"/>
      <c r="J4328" s="187"/>
      <c r="K4328" s="187"/>
      <c r="L4328" s="187"/>
      <c r="M4328" s="187"/>
      <c r="N4328" s="187"/>
      <c r="O4328" s="187"/>
      <c r="P4328" s="187"/>
      <c r="Q4328" s="187"/>
      <c r="R4328" s="187"/>
      <c r="S4328" s="187"/>
      <c r="T4328" s="187"/>
      <c r="U4328" s="187"/>
      <c r="V4328" s="187"/>
      <c r="W4328" s="187"/>
      <c r="X4328" s="187"/>
      <c r="Y4328" s="187"/>
      <c r="Z4328" s="187"/>
      <c r="AA4328" s="187"/>
      <c r="AB4328" s="187"/>
      <c r="AC4328" s="187"/>
      <c r="AD4328" s="187"/>
      <c r="AE4328" s="187"/>
      <c r="AF4328" s="187"/>
      <c r="AG4328" s="214"/>
      <c r="ALL4328" s="41"/>
      <c r="ALM4328" s="41"/>
      <c r="ALN4328" s="41"/>
      <c r="ALO4328" s="41"/>
      <c r="ALP4328" s="41"/>
    </row>
    <row r="4329" spans="1:1004" x14ac:dyDescent="0.2">
      <c r="A4329" s="273" t="s">
        <v>2833</v>
      </c>
      <c r="B4329" s="273"/>
      <c r="C4329" s="273"/>
      <c r="D4329" s="370" t="s">
        <v>2500</v>
      </c>
      <c r="E4329" s="371"/>
      <c r="F4329" s="371"/>
      <c r="G4329" s="371"/>
      <c r="H4329" s="371"/>
      <c r="I4329" s="371"/>
      <c r="J4329" s="371"/>
      <c r="K4329" s="371"/>
      <c r="L4329" s="371"/>
      <c r="M4329" s="371"/>
      <c r="N4329" s="371"/>
      <c r="O4329" s="371"/>
      <c r="P4329" s="371"/>
      <c r="Q4329" s="371"/>
      <c r="R4329" s="371"/>
      <c r="S4329" s="371"/>
      <c r="T4329" s="371"/>
      <c r="U4329" s="371"/>
      <c r="V4329" s="371"/>
      <c r="W4329" s="371"/>
      <c r="X4329" s="371"/>
      <c r="Y4329" s="371"/>
      <c r="Z4329" s="371"/>
      <c r="AA4329" s="371"/>
      <c r="AB4329" s="371"/>
      <c r="AC4329" s="371"/>
      <c r="AD4329" s="371"/>
      <c r="AE4329" s="371"/>
      <c r="AF4329" s="371"/>
      <c r="AG4329" s="372"/>
      <c r="ALL4329" s="41"/>
      <c r="ALM4329" s="41"/>
      <c r="ALN4329" s="41"/>
      <c r="ALO4329" s="41"/>
      <c r="ALP4329" s="41"/>
    </row>
    <row r="4330" spans="1:1004" ht="39" customHeight="1" x14ac:dyDescent="0.2">
      <c r="A4330" s="273" t="s">
        <v>2835</v>
      </c>
      <c r="B4330" s="273"/>
      <c r="C4330" s="273"/>
      <c r="D4330" s="273"/>
      <c r="E4330" s="273"/>
      <c r="F4330" s="273"/>
      <c r="G4330" s="273"/>
      <c r="H4330" s="273"/>
      <c r="I4330" s="273"/>
      <c r="J4330" s="273"/>
      <c r="K4330" s="273"/>
      <c r="L4330" s="273"/>
      <c r="M4330" s="273"/>
      <c r="N4330" s="273"/>
      <c r="O4330" s="273"/>
      <c r="P4330" s="273"/>
      <c r="Q4330" s="273"/>
      <c r="R4330" s="273"/>
      <c r="S4330" s="373" t="s">
        <v>2836</v>
      </c>
      <c r="T4330" s="373"/>
      <c r="U4330" s="373"/>
      <c r="V4330" s="373" t="s">
        <v>2837</v>
      </c>
      <c r="W4330" s="373"/>
      <c r="X4330" s="373"/>
      <c r="Y4330" s="373" t="s">
        <v>2838</v>
      </c>
      <c r="Z4330" s="373"/>
      <c r="AA4330" s="373"/>
      <c r="AB4330" s="278" t="s">
        <v>3444</v>
      </c>
      <c r="AC4330" s="279"/>
      <c r="AD4330" s="280"/>
      <c r="AE4330" s="278" t="s">
        <v>3445</v>
      </c>
      <c r="AF4330" s="279"/>
      <c r="AG4330" s="280"/>
      <c r="ALL4330" s="41"/>
      <c r="ALM4330" s="41"/>
      <c r="ALN4330" s="41"/>
      <c r="ALO4330" s="41"/>
      <c r="ALP4330" s="41"/>
    </row>
    <row r="4331" spans="1:1004" x14ac:dyDescent="0.2">
      <c r="A4331" s="281" t="s">
        <v>3078</v>
      </c>
      <c r="B4331" s="282"/>
      <c r="C4331" s="282"/>
      <c r="D4331" s="282"/>
      <c r="E4331" s="282"/>
      <c r="F4331" s="282"/>
      <c r="G4331" s="282"/>
      <c r="H4331" s="282"/>
      <c r="I4331" s="282"/>
      <c r="J4331" s="282"/>
      <c r="K4331" s="282"/>
      <c r="L4331" s="282"/>
      <c r="M4331" s="282"/>
      <c r="N4331" s="282"/>
      <c r="O4331" s="282"/>
      <c r="P4331" s="282"/>
      <c r="Q4331" s="282"/>
      <c r="R4331" s="283"/>
      <c r="S4331" s="284" t="s">
        <v>2867</v>
      </c>
      <c r="T4331" s="285"/>
      <c r="U4331" s="286"/>
      <c r="V4331" s="284" t="s">
        <v>3469</v>
      </c>
      <c r="W4331" s="285"/>
      <c r="X4331" s="286"/>
      <c r="Y4331" s="284" t="s">
        <v>3079</v>
      </c>
      <c r="Z4331" s="285"/>
      <c r="AA4331" s="286"/>
      <c r="AB4331" s="284" t="s">
        <v>3080</v>
      </c>
      <c r="AC4331" s="285"/>
      <c r="AD4331" s="286"/>
      <c r="AE4331" s="284" t="s">
        <v>3600</v>
      </c>
      <c r="AF4331" s="285"/>
      <c r="AG4331" s="286"/>
      <c r="ALL4331" s="41"/>
      <c r="ALM4331" s="41"/>
      <c r="ALN4331" s="41"/>
      <c r="ALO4331" s="41"/>
      <c r="ALP4331" s="41"/>
    </row>
    <row r="4332" spans="1:1004" x14ac:dyDescent="0.2">
      <c r="A4332" s="293" t="s">
        <v>2860</v>
      </c>
      <c r="B4332" s="387"/>
      <c r="C4332" s="387"/>
      <c r="D4332" s="387"/>
      <c r="E4332" s="387"/>
      <c r="F4332" s="387"/>
      <c r="G4332" s="387"/>
      <c r="H4332" s="387"/>
      <c r="I4332" s="387"/>
      <c r="J4332" s="387"/>
      <c r="K4332" s="387"/>
      <c r="L4332" s="387"/>
      <c r="M4332" s="387"/>
      <c r="N4332" s="387"/>
      <c r="O4332" s="387"/>
      <c r="P4332" s="387"/>
      <c r="Q4332" s="387"/>
      <c r="R4332" s="295"/>
      <c r="S4332" s="287"/>
      <c r="T4332" s="288"/>
      <c r="U4332" s="289"/>
      <c r="V4332" s="287"/>
      <c r="W4332" s="288"/>
      <c r="X4332" s="289"/>
      <c r="Y4332" s="287"/>
      <c r="Z4332" s="288"/>
      <c r="AA4332" s="289"/>
      <c r="AB4332" s="287"/>
      <c r="AC4332" s="288"/>
      <c r="AD4332" s="289"/>
      <c r="AE4332" s="287"/>
      <c r="AF4332" s="288"/>
      <c r="AG4332" s="289"/>
      <c r="ALL4332" s="41"/>
      <c r="ALM4332" s="41"/>
      <c r="ALN4332" s="41"/>
      <c r="ALO4332" s="41"/>
      <c r="ALP4332" s="41"/>
    </row>
    <row r="4333" spans="1:1004" x14ac:dyDescent="0.2">
      <c r="A4333" s="388" t="s">
        <v>3081</v>
      </c>
      <c r="B4333" s="389"/>
      <c r="C4333" s="389"/>
      <c r="D4333" s="389"/>
      <c r="E4333" s="389"/>
      <c r="F4333" s="389"/>
      <c r="G4333" s="389"/>
      <c r="H4333" s="389"/>
      <c r="I4333" s="389"/>
      <c r="J4333" s="389"/>
      <c r="K4333" s="389"/>
      <c r="L4333" s="389"/>
      <c r="M4333" s="389"/>
      <c r="N4333" s="389"/>
      <c r="O4333" s="389"/>
      <c r="P4333" s="389"/>
      <c r="Q4333" s="389"/>
      <c r="R4333" s="390"/>
      <c r="S4333" s="290"/>
      <c r="T4333" s="291"/>
      <c r="U4333" s="292"/>
      <c r="V4333" s="290"/>
      <c r="W4333" s="291"/>
      <c r="X4333" s="292"/>
      <c r="Y4333" s="290"/>
      <c r="Z4333" s="291"/>
      <c r="AA4333" s="292"/>
      <c r="AB4333" s="290"/>
      <c r="AC4333" s="291"/>
      <c r="AD4333" s="292"/>
      <c r="AE4333" s="290"/>
      <c r="AF4333" s="291"/>
      <c r="AG4333" s="292"/>
      <c r="ALL4333" s="41"/>
      <c r="ALM4333" s="41"/>
      <c r="ALN4333" s="41"/>
      <c r="ALO4333" s="41"/>
      <c r="ALP4333" s="41"/>
    </row>
    <row r="4334" spans="1:1004" x14ac:dyDescent="0.2">
      <c r="A4334" s="187"/>
      <c r="B4334" s="187"/>
      <c r="C4334" s="187"/>
      <c r="D4334" s="187"/>
      <c r="E4334" s="187"/>
      <c r="F4334" s="187"/>
      <c r="G4334" s="187"/>
      <c r="H4334" s="187"/>
      <c r="I4334" s="187"/>
      <c r="J4334" s="187"/>
      <c r="K4334" s="187"/>
      <c r="L4334" s="187"/>
      <c r="M4334" s="187"/>
      <c r="N4334" s="187"/>
      <c r="O4334" s="187"/>
      <c r="P4334" s="187"/>
      <c r="Q4334" s="187"/>
      <c r="R4334" s="187"/>
      <c r="S4334" s="187"/>
      <c r="T4334" s="187"/>
      <c r="U4334" s="187"/>
      <c r="V4334" s="187"/>
      <c r="W4334" s="187"/>
      <c r="X4334" s="187"/>
      <c r="Y4334" s="187"/>
      <c r="Z4334" s="187"/>
      <c r="AA4334" s="187"/>
      <c r="AB4334" s="187"/>
      <c r="AC4334" s="187"/>
      <c r="AD4334" s="187"/>
      <c r="AE4334" s="187"/>
      <c r="AF4334" s="187"/>
      <c r="AG4334" s="187"/>
      <c r="ALL4334" s="41"/>
      <c r="ALM4334" s="41"/>
      <c r="ALN4334" s="41"/>
      <c r="ALO4334" s="41"/>
      <c r="ALP4334" s="41"/>
    </row>
    <row r="4335" spans="1:1004" ht="22.5" customHeight="1" x14ac:dyDescent="0.2">
      <c r="A4335" s="310" t="s">
        <v>2886</v>
      </c>
      <c r="B4335" s="311"/>
      <c r="C4335" s="311"/>
      <c r="D4335" s="311"/>
      <c r="E4335" s="311"/>
      <c r="F4335" s="311"/>
      <c r="G4335" s="311"/>
      <c r="H4335" s="311"/>
      <c r="I4335" s="312"/>
      <c r="J4335" s="313" t="s">
        <v>772</v>
      </c>
      <c r="K4335" s="314"/>
      <c r="L4335" s="314"/>
      <c r="M4335" s="314"/>
      <c r="N4335" s="377" t="s">
        <v>3082</v>
      </c>
      <c r="O4335" s="351"/>
      <c r="P4335" s="351"/>
      <c r="Q4335" s="351"/>
      <c r="R4335" s="351"/>
      <c r="S4335" s="351"/>
      <c r="T4335" s="351"/>
      <c r="U4335" s="351"/>
      <c r="V4335" s="351"/>
      <c r="W4335" s="351"/>
      <c r="X4335" s="351"/>
      <c r="Y4335" s="351"/>
      <c r="Z4335" s="351"/>
      <c r="AA4335" s="351"/>
      <c r="AB4335" s="351"/>
      <c r="AC4335" s="351"/>
      <c r="AD4335" s="351"/>
      <c r="AE4335" s="351"/>
      <c r="AF4335" s="351"/>
      <c r="AG4335" s="352"/>
      <c r="ALL4335" s="41"/>
      <c r="ALM4335" s="41"/>
      <c r="ALN4335" s="41"/>
      <c r="ALO4335" s="41"/>
      <c r="ALP4335" s="41"/>
    </row>
    <row r="4336" spans="1:1004" ht="26.25" customHeight="1" x14ac:dyDescent="0.2">
      <c r="A4336" s="318" t="s">
        <v>2740</v>
      </c>
      <c r="B4336" s="319"/>
      <c r="C4336" s="319"/>
      <c r="D4336" s="319"/>
      <c r="E4336" s="319"/>
      <c r="F4336" s="319"/>
      <c r="G4336" s="319"/>
      <c r="H4336" s="319"/>
      <c r="I4336" s="320"/>
      <c r="J4336" s="321"/>
      <c r="K4336" s="322"/>
      <c r="L4336" s="322"/>
      <c r="M4336" s="322"/>
      <c r="N4336" s="322"/>
      <c r="O4336" s="322"/>
      <c r="P4336" s="322"/>
      <c r="Q4336" s="322"/>
      <c r="R4336" s="322"/>
      <c r="S4336" s="322"/>
      <c r="T4336" s="401" t="s">
        <v>2742</v>
      </c>
      <c r="U4336" s="401"/>
      <c r="V4336" s="401"/>
      <c r="W4336" s="401"/>
      <c r="X4336" s="322"/>
      <c r="Y4336" s="322"/>
      <c r="Z4336" s="322"/>
      <c r="AA4336" s="322"/>
      <c r="AB4336" s="322"/>
      <c r="AC4336" s="322"/>
      <c r="AD4336" s="322"/>
      <c r="AE4336" s="322"/>
      <c r="AF4336" s="322"/>
      <c r="AG4336" s="359"/>
      <c r="ALL4336" s="41"/>
      <c r="ALM4336" s="41"/>
      <c r="ALN4336" s="41"/>
      <c r="ALO4336" s="41"/>
      <c r="ALP4336" s="41"/>
    </row>
    <row r="4337" spans="1:1004" x14ac:dyDescent="0.2">
      <c r="A4337" s="318" t="s">
        <v>2890</v>
      </c>
      <c r="B4337" s="319"/>
      <c r="C4337" s="319"/>
      <c r="D4337" s="319"/>
      <c r="E4337" s="319"/>
      <c r="F4337" s="319"/>
      <c r="G4337" s="319"/>
      <c r="H4337" s="319"/>
      <c r="I4337" s="320"/>
      <c r="J4337" s="321" t="s">
        <v>3083</v>
      </c>
      <c r="K4337" s="322"/>
      <c r="L4337" s="322"/>
      <c r="M4337" s="322"/>
      <c r="N4337" s="322"/>
      <c r="O4337" s="322"/>
      <c r="P4337" s="322"/>
      <c r="Q4337" s="322"/>
      <c r="R4337" s="322"/>
      <c r="S4337" s="322"/>
      <c r="T4337" s="322"/>
      <c r="U4337" s="322"/>
      <c r="V4337" s="322"/>
      <c r="W4337" s="322"/>
      <c r="X4337" s="322"/>
      <c r="Y4337" s="322"/>
      <c r="Z4337" s="322"/>
      <c r="AA4337" s="322"/>
      <c r="AB4337" s="322"/>
      <c r="AC4337" s="322"/>
      <c r="AD4337" s="322"/>
      <c r="AE4337" s="322"/>
      <c r="AF4337" s="322"/>
      <c r="AG4337" s="359"/>
      <c r="ALL4337" s="41"/>
      <c r="ALM4337" s="41"/>
      <c r="ALN4337" s="41"/>
      <c r="ALO4337" s="41"/>
      <c r="ALP4337" s="41"/>
    </row>
    <row r="4338" spans="1:1004" ht="26.25" customHeight="1" x14ac:dyDescent="0.2">
      <c r="A4338" s="328" t="s">
        <v>2891</v>
      </c>
      <c r="B4338" s="329"/>
      <c r="C4338" s="329"/>
      <c r="D4338" s="329"/>
      <c r="E4338" s="329"/>
      <c r="F4338" s="329"/>
      <c r="G4338" s="329"/>
      <c r="H4338" s="329"/>
      <c r="I4338" s="330"/>
      <c r="J4338" s="321" t="s">
        <v>3084</v>
      </c>
      <c r="K4338" s="322"/>
      <c r="L4338" s="322"/>
      <c r="M4338" s="322"/>
      <c r="N4338" s="322"/>
      <c r="O4338" s="322"/>
      <c r="P4338" s="322"/>
      <c r="Q4338" s="322"/>
      <c r="R4338" s="322"/>
      <c r="S4338" s="322"/>
      <c r="T4338" s="322"/>
      <c r="U4338" s="322"/>
      <c r="V4338" s="322"/>
      <c r="W4338" s="322"/>
      <c r="X4338" s="322"/>
      <c r="Y4338" s="322"/>
      <c r="Z4338" s="322"/>
      <c r="AA4338" s="322"/>
      <c r="AB4338" s="322"/>
      <c r="AC4338" s="322"/>
      <c r="AD4338" s="322"/>
      <c r="AE4338" s="322"/>
      <c r="AF4338" s="322"/>
      <c r="AG4338" s="359"/>
      <c r="ALL4338" s="41"/>
      <c r="ALM4338" s="41"/>
      <c r="ALN4338" s="41"/>
      <c r="ALO4338" s="41"/>
      <c r="ALP4338" s="41"/>
    </row>
    <row r="4339" spans="1:1004" ht="24" customHeight="1" x14ac:dyDescent="0.2">
      <c r="A4339" s="626" t="s">
        <v>2893</v>
      </c>
      <c r="B4339" s="627"/>
      <c r="C4339" s="627"/>
      <c r="D4339" s="627"/>
      <c r="E4339" s="627"/>
      <c r="F4339" s="627"/>
      <c r="G4339" s="627"/>
      <c r="H4339" s="627"/>
      <c r="I4339" s="649"/>
      <c r="J4339" s="693" t="s">
        <v>3496</v>
      </c>
      <c r="K4339" s="694"/>
      <c r="L4339" s="694"/>
      <c r="M4339" s="694"/>
      <c r="N4339" s="694"/>
      <c r="O4339" s="694"/>
      <c r="P4339" s="694"/>
      <c r="Q4339" s="694"/>
      <c r="R4339" s="694"/>
      <c r="S4339" s="694"/>
      <c r="T4339" s="694"/>
      <c r="U4339" s="694"/>
      <c r="V4339" s="694"/>
      <c r="W4339" s="694"/>
      <c r="X4339" s="694"/>
      <c r="Y4339" s="694"/>
      <c r="Z4339" s="694"/>
      <c r="AA4339" s="694"/>
      <c r="AB4339" s="694"/>
      <c r="AC4339" s="694"/>
      <c r="AD4339" s="694"/>
      <c r="AE4339" s="694"/>
      <c r="AF4339" s="694"/>
      <c r="AG4339" s="695"/>
      <c r="ALL4339" s="41"/>
      <c r="ALM4339" s="41"/>
      <c r="ALN4339" s="41"/>
      <c r="ALO4339" s="41"/>
      <c r="ALP4339" s="41"/>
    </row>
    <row r="4340" spans="1:1004" x14ac:dyDescent="0.2">
      <c r="A4340" s="208"/>
      <c r="B4340" s="213"/>
      <c r="C4340" s="213"/>
      <c r="D4340" s="187"/>
      <c r="E4340" s="187"/>
      <c r="F4340" s="187"/>
      <c r="G4340" s="187"/>
      <c r="H4340" s="187"/>
      <c r="I4340" s="187"/>
      <c r="J4340" s="187"/>
      <c r="K4340" s="187"/>
      <c r="L4340" s="187"/>
      <c r="M4340" s="187"/>
      <c r="N4340" s="187"/>
      <c r="O4340" s="187"/>
      <c r="P4340" s="187"/>
      <c r="Q4340" s="187"/>
      <c r="R4340" s="187"/>
      <c r="S4340" s="187"/>
      <c r="T4340" s="187"/>
      <c r="U4340" s="187"/>
      <c r="V4340" s="187"/>
      <c r="W4340" s="187"/>
      <c r="X4340" s="187"/>
      <c r="Y4340" s="187"/>
      <c r="Z4340" s="187"/>
      <c r="AA4340" s="187"/>
      <c r="AB4340" s="187"/>
      <c r="AC4340" s="187"/>
      <c r="AD4340" s="187"/>
      <c r="AE4340" s="187"/>
      <c r="AF4340" s="187"/>
      <c r="AG4340" s="214"/>
      <c r="ALL4340" s="41"/>
      <c r="ALM4340" s="41"/>
      <c r="ALN4340" s="41"/>
      <c r="ALO4340" s="41"/>
      <c r="ALP4340" s="41"/>
    </row>
    <row r="4341" spans="1:1004" x14ac:dyDescent="0.2">
      <c r="A4341" s="273" t="s">
        <v>2833</v>
      </c>
      <c r="B4341" s="273"/>
      <c r="C4341" s="273"/>
      <c r="D4341" s="343" t="s">
        <v>2500</v>
      </c>
      <c r="E4341" s="344"/>
      <c r="F4341" s="344"/>
      <c r="G4341" s="344"/>
      <c r="H4341" s="344"/>
      <c r="I4341" s="344"/>
      <c r="J4341" s="344"/>
      <c r="K4341" s="344"/>
      <c r="L4341" s="344"/>
      <c r="M4341" s="344"/>
      <c r="N4341" s="344"/>
      <c r="O4341" s="344"/>
      <c r="P4341" s="344"/>
      <c r="Q4341" s="344"/>
      <c r="R4341" s="344"/>
      <c r="S4341" s="344"/>
      <c r="T4341" s="344"/>
      <c r="U4341" s="344"/>
      <c r="V4341" s="344"/>
      <c r="W4341" s="344"/>
      <c r="X4341" s="344"/>
      <c r="Y4341" s="344"/>
      <c r="Z4341" s="344"/>
      <c r="AA4341" s="344"/>
      <c r="AB4341" s="344"/>
      <c r="AC4341" s="344"/>
      <c r="AD4341" s="344"/>
      <c r="AE4341" s="344"/>
      <c r="AF4341" s="344"/>
      <c r="AG4341" s="345"/>
      <c r="ALL4341" s="41"/>
      <c r="ALM4341" s="41"/>
      <c r="ALN4341" s="41"/>
      <c r="ALO4341" s="41"/>
      <c r="ALP4341" s="41"/>
    </row>
    <row r="4342" spans="1:1004" ht="25.5" customHeight="1" x14ac:dyDescent="0.2">
      <c r="A4342" s="275" t="s">
        <v>2835</v>
      </c>
      <c r="B4342" s="276"/>
      <c r="C4342" s="276"/>
      <c r="D4342" s="276"/>
      <c r="E4342" s="276"/>
      <c r="F4342" s="276"/>
      <c r="G4342" s="276"/>
      <c r="H4342" s="276"/>
      <c r="I4342" s="276"/>
      <c r="J4342" s="276"/>
      <c r="K4342" s="276"/>
      <c r="L4342" s="276"/>
      <c r="M4342" s="276"/>
      <c r="N4342" s="276"/>
      <c r="O4342" s="276"/>
      <c r="P4342" s="276"/>
      <c r="Q4342" s="276"/>
      <c r="R4342" s="277"/>
      <c r="S4342" s="278" t="s">
        <v>2836</v>
      </c>
      <c r="T4342" s="279"/>
      <c r="U4342" s="280"/>
      <c r="V4342" s="278" t="s">
        <v>2837</v>
      </c>
      <c r="W4342" s="279"/>
      <c r="X4342" s="280"/>
      <c r="Y4342" s="278" t="s">
        <v>2838</v>
      </c>
      <c r="Z4342" s="279"/>
      <c r="AA4342" s="280"/>
      <c r="AB4342" s="278" t="s">
        <v>3444</v>
      </c>
      <c r="AC4342" s="279"/>
      <c r="AD4342" s="280"/>
      <c r="AE4342" s="278" t="s">
        <v>3445</v>
      </c>
      <c r="AF4342" s="279"/>
      <c r="AG4342" s="280"/>
      <c r="ALL4342" s="41"/>
      <c r="ALM4342" s="41"/>
      <c r="ALN4342" s="41"/>
      <c r="ALO4342" s="41"/>
      <c r="ALP4342" s="41"/>
    </row>
    <row r="4343" spans="1:1004" ht="16.5" customHeight="1" x14ac:dyDescent="0.2">
      <c r="A4343" s="281" t="s">
        <v>3078</v>
      </c>
      <c r="B4343" s="282"/>
      <c r="C4343" s="282"/>
      <c r="D4343" s="282"/>
      <c r="E4343" s="282"/>
      <c r="F4343" s="282"/>
      <c r="G4343" s="282"/>
      <c r="H4343" s="282"/>
      <c r="I4343" s="282"/>
      <c r="J4343" s="282"/>
      <c r="K4343" s="282"/>
      <c r="L4343" s="282"/>
      <c r="M4343" s="282"/>
      <c r="N4343" s="282"/>
      <c r="O4343" s="282"/>
      <c r="P4343" s="282"/>
      <c r="Q4343" s="282"/>
      <c r="R4343" s="283"/>
      <c r="S4343" s="284" t="s">
        <v>2867</v>
      </c>
      <c r="T4343" s="285"/>
      <c r="U4343" s="286"/>
      <c r="V4343" s="284" t="s">
        <v>3469</v>
      </c>
      <c r="W4343" s="285"/>
      <c r="X4343" s="286"/>
      <c r="Y4343" s="284" t="s">
        <v>1451</v>
      </c>
      <c r="Z4343" s="285"/>
      <c r="AA4343" s="286"/>
      <c r="AB4343" s="284" t="s">
        <v>3085</v>
      </c>
      <c r="AC4343" s="285"/>
      <c r="AD4343" s="286"/>
      <c r="AE4343" s="284" t="s">
        <v>3086</v>
      </c>
      <c r="AF4343" s="285"/>
      <c r="AG4343" s="286"/>
      <c r="ALL4343" s="41"/>
      <c r="ALM4343" s="41"/>
      <c r="ALN4343" s="41"/>
      <c r="ALO4343" s="41"/>
      <c r="ALP4343" s="41"/>
    </row>
    <row r="4344" spans="1:1004" x14ac:dyDescent="0.2">
      <c r="A4344" s="293" t="s">
        <v>2860</v>
      </c>
      <c r="B4344" s="387"/>
      <c r="C4344" s="387"/>
      <c r="D4344" s="387"/>
      <c r="E4344" s="387"/>
      <c r="F4344" s="387"/>
      <c r="G4344" s="387"/>
      <c r="H4344" s="387"/>
      <c r="I4344" s="387"/>
      <c r="J4344" s="387"/>
      <c r="K4344" s="387"/>
      <c r="L4344" s="387"/>
      <c r="M4344" s="387"/>
      <c r="N4344" s="387"/>
      <c r="O4344" s="387"/>
      <c r="P4344" s="387"/>
      <c r="Q4344" s="387"/>
      <c r="R4344" s="295"/>
      <c r="S4344" s="287"/>
      <c r="T4344" s="288"/>
      <c r="U4344" s="289"/>
      <c r="V4344" s="287"/>
      <c r="W4344" s="288"/>
      <c r="X4344" s="289"/>
      <c r="Y4344" s="287"/>
      <c r="Z4344" s="288"/>
      <c r="AA4344" s="289"/>
      <c r="AB4344" s="287"/>
      <c r="AC4344" s="288"/>
      <c r="AD4344" s="289"/>
      <c r="AE4344" s="287"/>
      <c r="AF4344" s="288"/>
      <c r="AG4344" s="289"/>
      <c r="ALL4344" s="41"/>
      <c r="ALM4344" s="41"/>
      <c r="ALN4344" s="41"/>
      <c r="ALO4344" s="41"/>
      <c r="ALP4344" s="41"/>
    </row>
    <row r="4345" spans="1:1004" x14ac:dyDescent="0.2">
      <c r="A4345" s="388" t="s">
        <v>3081</v>
      </c>
      <c r="B4345" s="389"/>
      <c r="C4345" s="389"/>
      <c r="D4345" s="389"/>
      <c r="E4345" s="389"/>
      <c r="F4345" s="389"/>
      <c r="G4345" s="389"/>
      <c r="H4345" s="389"/>
      <c r="I4345" s="389"/>
      <c r="J4345" s="389"/>
      <c r="K4345" s="389"/>
      <c r="L4345" s="389"/>
      <c r="M4345" s="389"/>
      <c r="N4345" s="389"/>
      <c r="O4345" s="389"/>
      <c r="P4345" s="389"/>
      <c r="Q4345" s="389"/>
      <c r="R4345" s="390"/>
      <c r="S4345" s="290"/>
      <c r="T4345" s="291"/>
      <c r="U4345" s="292"/>
      <c r="V4345" s="290"/>
      <c r="W4345" s="291"/>
      <c r="X4345" s="292"/>
      <c r="Y4345" s="290"/>
      <c r="Z4345" s="291"/>
      <c r="AA4345" s="292"/>
      <c r="AB4345" s="290"/>
      <c r="AC4345" s="291"/>
      <c r="AD4345" s="292"/>
      <c r="AE4345" s="290"/>
      <c r="AF4345" s="291"/>
      <c r="AG4345" s="292"/>
      <c r="ALL4345" s="41"/>
      <c r="ALM4345" s="41"/>
      <c r="ALN4345" s="41"/>
      <c r="ALO4345" s="41"/>
      <c r="ALP4345" s="41"/>
    </row>
    <row r="4346" spans="1:1004" x14ac:dyDescent="0.2">
      <c r="A4346" s="212"/>
      <c r="B4346" s="212"/>
      <c r="C4346" s="212"/>
      <c r="D4346" s="212"/>
      <c r="E4346" s="212"/>
      <c r="F4346" s="212"/>
      <c r="G4346" s="212"/>
      <c r="H4346" s="212"/>
      <c r="I4346" s="212"/>
      <c r="J4346" s="212"/>
      <c r="K4346" s="212"/>
      <c r="L4346" s="212"/>
      <c r="M4346" s="212"/>
      <c r="N4346" s="212"/>
      <c r="O4346" s="212"/>
      <c r="P4346" s="212"/>
      <c r="Q4346" s="212"/>
      <c r="R4346" s="212"/>
      <c r="S4346" s="200"/>
      <c r="T4346" s="200"/>
      <c r="U4346" s="200"/>
      <c r="V4346" s="200"/>
      <c r="W4346" s="200"/>
      <c r="X4346" s="200"/>
      <c r="Y4346" s="200"/>
      <c r="Z4346" s="200"/>
      <c r="AA4346" s="200"/>
      <c r="AB4346" s="200"/>
      <c r="AC4346" s="200"/>
      <c r="AD4346" s="200"/>
      <c r="AE4346" s="200"/>
      <c r="AF4346" s="200"/>
      <c r="AG4346" s="200"/>
      <c r="ALL4346" s="41"/>
      <c r="ALM4346" s="41"/>
      <c r="ALN4346" s="41"/>
      <c r="ALO4346" s="41"/>
      <c r="ALP4346" s="41"/>
    </row>
    <row r="4347" spans="1:1004" ht="28.5" customHeight="1" x14ac:dyDescent="0.2">
      <c r="A4347" s="310" t="s">
        <v>2886</v>
      </c>
      <c r="B4347" s="311"/>
      <c r="C4347" s="311"/>
      <c r="D4347" s="311"/>
      <c r="E4347" s="311"/>
      <c r="F4347" s="311"/>
      <c r="G4347" s="311"/>
      <c r="H4347" s="311"/>
      <c r="I4347" s="312"/>
      <c r="J4347" s="313" t="s">
        <v>996</v>
      </c>
      <c r="K4347" s="314"/>
      <c r="L4347" s="314"/>
      <c r="M4347" s="314"/>
      <c r="N4347" s="377" t="s">
        <v>3494</v>
      </c>
      <c r="O4347" s="316"/>
      <c r="P4347" s="316"/>
      <c r="Q4347" s="316"/>
      <c r="R4347" s="316"/>
      <c r="S4347" s="316"/>
      <c r="T4347" s="316"/>
      <c r="U4347" s="316"/>
      <c r="V4347" s="316"/>
      <c r="W4347" s="316"/>
      <c r="X4347" s="316"/>
      <c r="Y4347" s="316"/>
      <c r="Z4347" s="316"/>
      <c r="AA4347" s="316"/>
      <c r="AB4347" s="316"/>
      <c r="AC4347" s="316"/>
      <c r="AD4347" s="316"/>
      <c r="AE4347" s="316"/>
      <c r="AF4347" s="316"/>
      <c r="AG4347" s="317"/>
      <c r="ALL4347" s="41"/>
      <c r="ALM4347" s="41"/>
      <c r="ALN4347" s="41"/>
      <c r="ALO4347" s="41"/>
      <c r="ALP4347" s="41"/>
    </row>
    <row r="4348" spans="1:1004" ht="22.5" customHeight="1" x14ac:dyDescent="0.2">
      <c r="A4348" s="318" t="s">
        <v>2740</v>
      </c>
      <c r="B4348" s="319"/>
      <c r="C4348" s="319"/>
      <c r="D4348" s="319"/>
      <c r="E4348" s="319"/>
      <c r="F4348" s="319"/>
      <c r="G4348" s="319"/>
      <c r="H4348" s="319"/>
      <c r="I4348" s="320"/>
      <c r="J4348" s="2296" t="s">
        <v>3601</v>
      </c>
      <c r="K4348" s="2296"/>
      <c r="L4348" s="2296"/>
      <c r="M4348" s="2296"/>
      <c r="N4348" s="2296"/>
      <c r="O4348" s="2296"/>
      <c r="P4348" s="2296"/>
      <c r="Q4348" s="2296"/>
      <c r="R4348" s="2296"/>
      <c r="S4348" s="2296"/>
      <c r="T4348" s="2297" t="s">
        <v>2742</v>
      </c>
      <c r="U4348" s="2297"/>
      <c r="V4348" s="2297"/>
      <c r="W4348" s="2297"/>
      <c r="X4348" s="2298" t="s">
        <v>3602</v>
      </c>
      <c r="Y4348" s="2298"/>
      <c r="Z4348" s="2298"/>
      <c r="AA4348" s="2298"/>
      <c r="AB4348" s="2298"/>
      <c r="AC4348" s="2298"/>
      <c r="AD4348" s="2298"/>
      <c r="AE4348" s="2298"/>
      <c r="AF4348" s="2298"/>
      <c r="AG4348" s="2298"/>
      <c r="ALL4348" s="41"/>
      <c r="ALM4348" s="41"/>
      <c r="ALN4348" s="41"/>
      <c r="ALO4348" s="41"/>
      <c r="ALP4348" s="41"/>
    </row>
    <row r="4349" spans="1:1004" x14ac:dyDescent="0.2">
      <c r="A4349" s="318" t="s">
        <v>2890</v>
      </c>
      <c r="B4349" s="319"/>
      <c r="C4349" s="319"/>
      <c r="D4349" s="319"/>
      <c r="E4349" s="319"/>
      <c r="F4349" s="319"/>
      <c r="G4349" s="319"/>
      <c r="H4349" s="319"/>
      <c r="I4349" s="320"/>
      <c r="J4349" s="2298" t="s">
        <v>3083</v>
      </c>
      <c r="K4349" s="2298"/>
      <c r="L4349" s="2298"/>
      <c r="M4349" s="2298"/>
      <c r="N4349" s="2298"/>
      <c r="O4349" s="2298"/>
      <c r="P4349" s="2298"/>
      <c r="Q4349" s="2298"/>
      <c r="R4349" s="2298"/>
      <c r="S4349" s="2298"/>
      <c r="T4349" s="2298"/>
      <c r="U4349" s="2298"/>
      <c r="V4349" s="2298"/>
      <c r="W4349" s="2298"/>
      <c r="X4349" s="2298"/>
      <c r="Y4349" s="2298"/>
      <c r="Z4349" s="2298"/>
      <c r="AA4349" s="2298"/>
      <c r="AB4349" s="2298"/>
      <c r="AC4349" s="2298"/>
      <c r="AD4349" s="2298"/>
      <c r="AE4349" s="2298"/>
      <c r="AF4349" s="2298"/>
      <c r="AG4349" s="2298"/>
      <c r="ALL4349" s="41"/>
      <c r="ALM4349" s="41"/>
      <c r="ALN4349" s="41"/>
      <c r="ALO4349" s="41"/>
      <c r="ALP4349" s="41"/>
    </row>
    <row r="4350" spans="1:1004" x14ac:dyDescent="0.2">
      <c r="A4350" s="328" t="s">
        <v>2891</v>
      </c>
      <c r="B4350" s="329"/>
      <c r="C4350" s="329"/>
      <c r="D4350" s="329"/>
      <c r="E4350" s="329"/>
      <c r="F4350" s="329"/>
      <c r="G4350" s="329"/>
      <c r="H4350" s="329"/>
      <c r="I4350" s="330"/>
      <c r="J4350" s="2298" t="s">
        <v>3603</v>
      </c>
      <c r="K4350" s="2298"/>
      <c r="L4350" s="2298"/>
      <c r="M4350" s="2298"/>
      <c r="N4350" s="2298"/>
      <c r="O4350" s="2298"/>
      <c r="P4350" s="2298"/>
      <c r="Q4350" s="2298"/>
      <c r="R4350" s="2298"/>
      <c r="S4350" s="2298"/>
      <c r="T4350" s="2298"/>
      <c r="U4350" s="2298"/>
      <c r="V4350" s="2298"/>
      <c r="W4350" s="2298"/>
      <c r="X4350" s="2298"/>
      <c r="Y4350" s="2298"/>
      <c r="Z4350" s="2298"/>
      <c r="AA4350" s="2298"/>
      <c r="AB4350" s="2298"/>
      <c r="AC4350" s="2298"/>
      <c r="AD4350" s="2298"/>
      <c r="AE4350" s="2298"/>
      <c r="AF4350" s="2298"/>
      <c r="AG4350" s="2298"/>
      <c r="ALL4350" s="41"/>
      <c r="ALM4350" s="41"/>
      <c r="ALN4350" s="41"/>
      <c r="ALO4350" s="41"/>
      <c r="ALP4350" s="41"/>
    </row>
    <row r="4351" spans="1:1004" x14ac:dyDescent="0.2">
      <c r="A4351" s="331" t="s">
        <v>2893</v>
      </c>
      <c r="B4351" s="332"/>
      <c r="C4351" s="332"/>
      <c r="D4351" s="332"/>
      <c r="E4351" s="332"/>
      <c r="F4351" s="332"/>
      <c r="G4351" s="332"/>
      <c r="H4351" s="332"/>
      <c r="I4351" s="333"/>
      <c r="J4351" s="2299" t="s">
        <v>3604</v>
      </c>
      <c r="K4351" s="2299"/>
      <c r="L4351" s="2299"/>
      <c r="M4351" s="2299"/>
      <c r="N4351" s="2299"/>
      <c r="O4351" s="2299"/>
      <c r="P4351" s="2299"/>
      <c r="Q4351" s="2299"/>
      <c r="R4351" s="2299"/>
      <c r="S4351" s="2299"/>
      <c r="T4351" s="2299"/>
      <c r="U4351" s="2299"/>
      <c r="V4351" s="2299"/>
      <c r="W4351" s="2299"/>
      <c r="X4351" s="2299"/>
      <c r="Y4351" s="2299"/>
      <c r="Z4351" s="2299"/>
      <c r="AA4351" s="2299"/>
      <c r="AB4351" s="2299"/>
      <c r="AC4351" s="2299"/>
      <c r="AD4351" s="2299"/>
      <c r="AE4351" s="2299"/>
      <c r="AF4351" s="2299"/>
      <c r="AG4351" s="2299"/>
      <c r="ALL4351" s="41"/>
      <c r="ALM4351" s="41"/>
      <c r="ALN4351" s="41"/>
      <c r="ALO4351" s="41"/>
      <c r="ALP4351" s="41"/>
    </row>
    <row r="4352" spans="1:1004" x14ac:dyDescent="0.2">
      <c r="A4352" s="208"/>
      <c r="B4352" s="213"/>
      <c r="C4352" s="213"/>
      <c r="D4352" s="187"/>
      <c r="E4352" s="187"/>
      <c r="F4352" s="187"/>
      <c r="G4352" s="187"/>
      <c r="H4352" s="187"/>
      <c r="I4352" s="187"/>
      <c r="J4352" s="187"/>
      <c r="K4352" s="187"/>
      <c r="L4352" s="187"/>
      <c r="M4352" s="187"/>
      <c r="N4352" s="187"/>
      <c r="O4352" s="187"/>
      <c r="P4352" s="187"/>
      <c r="Q4352" s="187"/>
      <c r="R4352" s="187"/>
      <c r="S4352" s="187"/>
      <c r="T4352" s="187"/>
      <c r="U4352" s="187"/>
      <c r="V4352" s="187"/>
      <c r="W4352" s="187"/>
      <c r="X4352" s="187"/>
      <c r="Y4352" s="187"/>
      <c r="Z4352" s="187"/>
      <c r="AA4352" s="187"/>
      <c r="AB4352" s="187"/>
      <c r="AC4352" s="187"/>
      <c r="AD4352" s="187"/>
      <c r="AE4352" s="187"/>
      <c r="AF4352" s="187"/>
      <c r="AG4352" s="214"/>
      <c r="ALL4352" s="41"/>
      <c r="ALM4352" s="41"/>
      <c r="ALN4352" s="41"/>
      <c r="ALO4352" s="41"/>
      <c r="ALP4352" s="41"/>
    </row>
    <row r="4353" spans="1:1004" ht="29.25" customHeight="1" x14ac:dyDescent="0.2">
      <c r="A4353" s="654" t="s">
        <v>2833</v>
      </c>
      <c r="B4353" s="654"/>
      <c r="C4353" s="654"/>
      <c r="D4353" s="814" t="s">
        <v>3605</v>
      </c>
      <c r="E4353" s="814"/>
      <c r="F4353" s="814"/>
      <c r="G4353" s="814"/>
      <c r="H4353" s="814"/>
      <c r="I4353" s="814"/>
      <c r="J4353" s="814"/>
      <c r="K4353" s="814"/>
      <c r="L4353" s="814"/>
      <c r="M4353" s="814"/>
      <c r="N4353" s="814"/>
      <c r="O4353" s="814"/>
      <c r="P4353" s="814"/>
      <c r="Q4353" s="814"/>
      <c r="R4353" s="814"/>
      <c r="S4353" s="814"/>
      <c r="T4353" s="814"/>
      <c r="U4353" s="814"/>
      <c r="V4353" s="814"/>
      <c r="W4353" s="814"/>
      <c r="X4353" s="814"/>
      <c r="Y4353" s="814"/>
      <c r="Z4353" s="814"/>
      <c r="AA4353" s="814"/>
      <c r="AB4353" s="814"/>
      <c r="AC4353" s="814"/>
      <c r="AD4353" s="814"/>
      <c r="AE4353" s="814"/>
      <c r="AF4353" s="814"/>
      <c r="AG4353" s="814"/>
      <c r="ALL4353" s="41"/>
      <c r="ALM4353" s="41"/>
      <c r="ALN4353" s="41"/>
      <c r="ALO4353" s="41"/>
      <c r="ALP4353" s="41"/>
    </row>
    <row r="4354" spans="1:1004" ht="29.25" customHeight="1" x14ac:dyDescent="0.2">
      <c r="A4354" s="2300" t="s">
        <v>2835</v>
      </c>
      <c r="B4354" s="2301"/>
      <c r="C4354" s="2301"/>
      <c r="D4354" s="2301"/>
      <c r="E4354" s="2301"/>
      <c r="F4354" s="2301"/>
      <c r="G4354" s="2301"/>
      <c r="H4354" s="2301"/>
      <c r="I4354" s="2301"/>
      <c r="J4354" s="2301"/>
      <c r="K4354" s="2301"/>
      <c r="L4354" s="2301"/>
      <c r="M4354" s="2301"/>
      <c r="N4354" s="2301"/>
      <c r="O4354" s="2301"/>
      <c r="P4354" s="2301"/>
      <c r="Q4354" s="2301"/>
      <c r="R4354" s="2302"/>
      <c r="S4354" s="2303" t="s">
        <v>2836</v>
      </c>
      <c r="T4354" s="2304"/>
      <c r="U4354" s="2305"/>
      <c r="V4354" s="2303" t="s">
        <v>2837</v>
      </c>
      <c r="W4354" s="2304"/>
      <c r="X4354" s="2305"/>
      <c r="Y4354" s="2303" t="s">
        <v>2838</v>
      </c>
      <c r="Z4354" s="2304"/>
      <c r="AA4354" s="2305"/>
      <c r="AB4354" s="2303" t="s">
        <v>3444</v>
      </c>
      <c r="AC4354" s="2304"/>
      <c r="AD4354" s="2305"/>
      <c r="AE4354" s="2303" t="s">
        <v>3445</v>
      </c>
      <c r="AF4354" s="2304"/>
      <c r="AG4354" s="2305"/>
      <c r="ALL4354" s="41"/>
      <c r="ALM4354" s="41"/>
      <c r="ALN4354" s="41"/>
      <c r="ALO4354" s="41"/>
      <c r="ALP4354" s="41"/>
    </row>
    <row r="4355" spans="1:1004" ht="12.75" customHeight="1" x14ac:dyDescent="0.2">
      <c r="A4355" s="281" t="s">
        <v>3606</v>
      </c>
      <c r="B4355" s="282"/>
      <c r="C4355" s="282"/>
      <c r="D4355" s="282"/>
      <c r="E4355" s="282"/>
      <c r="F4355" s="282"/>
      <c r="G4355" s="282"/>
      <c r="H4355" s="282"/>
      <c r="I4355" s="282"/>
      <c r="J4355" s="282"/>
      <c r="K4355" s="282"/>
      <c r="L4355" s="282"/>
      <c r="M4355" s="282"/>
      <c r="N4355" s="282"/>
      <c r="O4355" s="282"/>
      <c r="P4355" s="282"/>
      <c r="Q4355" s="282"/>
      <c r="R4355" s="283"/>
      <c r="S4355" s="284" t="s">
        <v>2867</v>
      </c>
      <c r="T4355" s="285"/>
      <c r="U4355" s="286"/>
      <c r="V4355" s="284" t="s">
        <v>3469</v>
      </c>
      <c r="W4355" s="285"/>
      <c r="X4355" s="286"/>
      <c r="Y4355" s="284" t="s">
        <v>152</v>
      </c>
      <c r="Z4355" s="285"/>
      <c r="AA4355" s="286"/>
      <c r="AB4355" s="284" t="s">
        <v>3609</v>
      </c>
      <c r="AC4355" s="285"/>
      <c r="AD4355" s="286"/>
      <c r="AE4355" s="284" t="s">
        <v>3609</v>
      </c>
      <c r="AF4355" s="285"/>
      <c r="AG4355" s="286"/>
      <c r="ALL4355" s="41"/>
      <c r="ALM4355" s="41"/>
      <c r="ALN4355" s="41"/>
      <c r="ALO4355" s="41"/>
      <c r="ALP4355" s="41"/>
    </row>
    <row r="4356" spans="1:1004" ht="12.75" customHeight="1" x14ac:dyDescent="0.2">
      <c r="A4356" s="293" t="s">
        <v>3607</v>
      </c>
      <c r="B4356" s="387"/>
      <c r="C4356" s="387"/>
      <c r="D4356" s="387"/>
      <c r="E4356" s="387"/>
      <c r="F4356" s="387"/>
      <c r="G4356" s="387"/>
      <c r="H4356" s="387"/>
      <c r="I4356" s="387"/>
      <c r="J4356" s="387"/>
      <c r="K4356" s="387"/>
      <c r="L4356" s="387"/>
      <c r="M4356" s="387"/>
      <c r="N4356" s="387"/>
      <c r="O4356" s="387"/>
      <c r="P4356" s="387"/>
      <c r="Q4356" s="387"/>
      <c r="R4356" s="699"/>
      <c r="S4356" s="287"/>
      <c r="T4356" s="288"/>
      <c r="U4356" s="289"/>
      <c r="V4356" s="287"/>
      <c r="W4356" s="288"/>
      <c r="X4356" s="289"/>
      <c r="Y4356" s="287"/>
      <c r="Z4356" s="288"/>
      <c r="AA4356" s="289"/>
      <c r="AB4356" s="287"/>
      <c r="AC4356" s="288"/>
      <c r="AD4356" s="289"/>
      <c r="AE4356" s="287"/>
      <c r="AF4356" s="288"/>
      <c r="AG4356" s="289"/>
      <c r="ALL4356" s="41"/>
      <c r="ALM4356" s="41"/>
      <c r="ALN4356" s="41"/>
      <c r="ALO4356" s="41"/>
      <c r="ALP4356" s="41"/>
    </row>
    <row r="4357" spans="1:1004" ht="12.75" customHeight="1" x14ac:dyDescent="0.2">
      <c r="A4357" s="700" t="s">
        <v>3608</v>
      </c>
      <c r="B4357" s="701"/>
      <c r="C4357" s="701"/>
      <c r="D4357" s="701"/>
      <c r="E4357" s="701"/>
      <c r="F4357" s="701"/>
      <c r="G4357" s="701"/>
      <c r="H4357" s="701"/>
      <c r="I4357" s="701"/>
      <c r="J4357" s="701"/>
      <c r="K4357" s="701"/>
      <c r="L4357" s="701"/>
      <c r="M4357" s="701"/>
      <c r="N4357" s="701"/>
      <c r="O4357" s="701"/>
      <c r="P4357" s="701"/>
      <c r="Q4357" s="701"/>
      <c r="R4357" s="702"/>
      <c r="S4357" s="290"/>
      <c r="T4357" s="291"/>
      <c r="U4357" s="292"/>
      <c r="V4357" s="290"/>
      <c r="W4357" s="291"/>
      <c r="X4357" s="292"/>
      <c r="Y4357" s="290"/>
      <c r="Z4357" s="291"/>
      <c r="AA4357" s="292"/>
      <c r="AB4357" s="290"/>
      <c r="AC4357" s="291"/>
      <c r="AD4357" s="292"/>
      <c r="AE4357" s="290"/>
      <c r="AF4357" s="291"/>
      <c r="AG4357" s="292"/>
      <c r="ALL4357" s="41"/>
      <c r="ALM4357" s="41"/>
      <c r="ALN4357" s="41"/>
      <c r="ALO4357" s="41"/>
      <c r="ALP4357" s="41"/>
    </row>
    <row r="4358" spans="1:1004" x14ac:dyDescent="0.2">
      <c r="A4358" s="212"/>
      <c r="B4358" s="212"/>
      <c r="C4358" s="212"/>
      <c r="D4358" s="212"/>
      <c r="E4358" s="212"/>
      <c r="F4358" s="212"/>
      <c r="G4358" s="212"/>
      <c r="H4358" s="212"/>
      <c r="I4358" s="212"/>
      <c r="J4358" s="212"/>
      <c r="K4358" s="212"/>
      <c r="L4358" s="212"/>
      <c r="M4358" s="212"/>
      <c r="N4358" s="212"/>
      <c r="O4358" s="212"/>
      <c r="P4358" s="212"/>
      <c r="Q4358" s="212"/>
      <c r="R4358" s="212"/>
      <c r="S4358" s="200"/>
      <c r="T4358" s="200"/>
      <c r="U4358" s="200"/>
      <c r="V4358" s="200"/>
      <c r="W4358" s="200"/>
      <c r="X4358" s="200"/>
      <c r="Y4358" s="200"/>
      <c r="Z4358" s="200"/>
      <c r="AA4358" s="200"/>
      <c r="AB4358" s="200"/>
      <c r="AC4358" s="200"/>
      <c r="AD4358" s="200"/>
      <c r="AE4358" s="200"/>
      <c r="AF4358" s="200"/>
      <c r="AG4358" s="200"/>
      <c r="ALL4358" s="41"/>
      <c r="ALM4358" s="41"/>
      <c r="ALN4358" s="41"/>
      <c r="ALO4358" s="41"/>
      <c r="ALP4358" s="41"/>
    </row>
    <row r="4359" spans="1:1004" ht="32.25" customHeight="1" x14ac:dyDescent="0.2">
      <c r="A4359" s="310" t="s">
        <v>2886</v>
      </c>
      <c r="B4359" s="311"/>
      <c r="C4359" s="311"/>
      <c r="D4359" s="311"/>
      <c r="E4359" s="311"/>
      <c r="F4359" s="311"/>
      <c r="G4359" s="311"/>
      <c r="H4359" s="311"/>
      <c r="I4359" s="312"/>
      <c r="J4359" s="313" t="s">
        <v>1307</v>
      </c>
      <c r="K4359" s="314"/>
      <c r="L4359" s="314"/>
      <c r="M4359" s="314"/>
      <c r="N4359" s="315" t="s">
        <v>3495</v>
      </c>
      <c r="O4359" s="744"/>
      <c r="P4359" s="744"/>
      <c r="Q4359" s="744"/>
      <c r="R4359" s="744"/>
      <c r="S4359" s="744"/>
      <c r="T4359" s="744"/>
      <c r="U4359" s="744"/>
      <c r="V4359" s="744"/>
      <c r="W4359" s="744"/>
      <c r="X4359" s="744"/>
      <c r="Y4359" s="744"/>
      <c r="Z4359" s="744"/>
      <c r="AA4359" s="744"/>
      <c r="AB4359" s="744"/>
      <c r="AC4359" s="744"/>
      <c r="AD4359" s="744"/>
      <c r="AE4359" s="744"/>
      <c r="AF4359" s="744"/>
      <c r="AG4359" s="745"/>
      <c r="ALL4359" s="41"/>
      <c r="ALM4359" s="41"/>
      <c r="ALN4359" s="41"/>
      <c r="ALO4359" s="41"/>
      <c r="ALP4359" s="41"/>
    </row>
    <row r="4360" spans="1:1004" ht="21" customHeight="1" x14ac:dyDescent="0.2">
      <c r="A4360" s="318" t="s">
        <v>2740</v>
      </c>
      <c r="B4360" s="319"/>
      <c r="C4360" s="319"/>
      <c r="D4360" s="319"/>
      <c r="E4360" s="319"/>
      <c r="F4360" s="319"/>
      <c r="G4360" s="319"/>
      <c r="H4360" s="319"/>
      <c r="I4360" s="320"/>
      <c r="J4360" s="2306" t="s">
        <v>3601</v>
      </c>
      <c r="K4360" s="2306"/>
      <c r="L4360" s="2306"/>
      <c r="M4360" s="2306"/>
      <c r="N4360" s="2306"/>
      <c r="O4360" s="2306"/>
      <c r="P4360" s="2306"/>
      <c r="Q4360" s="2306"/>
      <c r="R4360" s="2306"/>
      <c r="S4360" s="2306"/>
      <c r="T4360" s="2307" t="s">
        <v>2742</v>
      </c>
      <c r="U4360" s="2307"/>
      <c r="V4360" s="2307"/>
      <c r="W4360" s="2307"/>
      <c r="X4360" s="2308" t="s">
        <v>3610</v>
      </c>
      <c r="Y4360" s="2308"/>
      <c r="Z4360" s="2308"/>
      <c r="AA4360" s="2308"/>
      <c r="AB4360" s="2308"/>
      <c r="AC4360" s="2308"/>
      <c r="AD4360" s="2308"/>
      <c r="AE4360" s="2308"/>
      <c r="AF4360" s="2308"/>
      <c r="AG4360" s="2308"/>
      <c r="ALL4360" s="41"/>
      <c r="ALM4360" s="41"/>
      <c r="ALN4360" s="41"/>
      <c r="ALO4360" s="41"/>
      <c r="ALP4360" s="41"/>
    </row>
    <row r="4361" spans="1:1004" x14ac:dyDescent="0.2">
      <c r="A4361" s="318" t="s">
        <v>2890</v>
      </c>
      <c r="B4361" s="319"/>
      <c r="C4361" s="319"/>
      <c r="D4361" s="319"/>
      <c r="E4361" s="319"/>
      <c r="F4361" s="319"/>
      <c r="G4361" s="319"/>
      <c r="H4361" s="319"/>
      <c r="I4361" s="320"/>
      <c r="J4361" s="2308" t="s">
        <v>3083</v>
      </c>
      <c r="K4361" s="2308"/>
      <c r="L4361" s="2308"/>
      <c r="M4361" s="2308"/>
      <c r="N4361" s="2308"/>
      <c r="O4361" s="2308"/>
      <c r="P4361" s="2308"/>
      <c r="Q4361" s="2308"/>
      <c r="R4361" s="2308"/>
      <c r="S4361" s="2308"/>
      <c r="T4361" s="2308"/>
      <c r="U4361" s="2308"/>
      <c r="V4361" s="2308"/>
      <c r="W4361" s="2308"/>
      <c r="X4361" s="2308"/>
      <c r="Y4361" s="2308"/>
      <c r="Z4361" s="2308"/>
      <c r="AA4361" s="2308"/>
      <c r="AB4361" s="2308"/>
      <c r="AC4361" s="2308"/>
      <c r="AD4361" s="2308"/>
      <c r="AE4361" s="2308"/>
      <c r="AF4361" s="2308"/>
      <c r="AG4361" s="2308"/>
      <c r="ALL4361" s="41"/>
      <c r="ALM4361" s="41"/>
      <c r="ALN4361" s="41"/>
      <c r="ALO4361" s="41"/>
      <c r="ALP4361" s="41"/>
    </row>
    <row r="4362" spans="1:1004" x14ac:dyDescent="0.2">
      <c r="A4362" s="328" t="s">
        <v>2891</v>
      </c>
      <c r="B4362" s="329"/>
      <c r="C4362" s="329"/>
      <c r="D4362" s="329"/>
      <c r="E4362" s="329"/>
      <c r="F4362" s="329"/>
      <c r="G4362" s="329"/>
      <c r="H4362" s="329"/>
      <c r="I4362" s="330"/>
      <c r="J4362" s="2308" t="s">
        <v>3611</v>
      </c>
      <c r="K4362" s="2308"/>
      <c r="L4362" s="2308"/>
      <c r="M4362" s="2308"/>
      <c r="N4362" s="2308"/>
      <c r="O4362" s="2308"/>
      <c r="P4362" s="2308"/>
      <c r="Q4362" s="2308"/>
      <c r="R4362" s="2308"/>
      <c r="S4362" s="2308"/>
      <c r="T4362" s="2308"/>
      <c r="U4362" s="2308"/>
      <c r="V4362" s="2308"/>
      <c r="W4362" s="2308"/>
      <c r="X4362" s="2308"/>
      <c r="Y4362" s="2308"/>
      <c r="Z4362" s="2308"/>
      <c r="AA4362" s="2308"/>
      <c r="AB4362" s="2308"/>
      <c r="AC4362" s="2308"/>
      <c r="AD4362" s="2308"/>
      <c r="AE4362" s="2308"/>
      <c r="AF4362" s="2308"/>
      <c r="AG4362" s="2308"/>
      <c r="ALL4362" s="41"/>
      <c r="ALM4362" s="41"/>
      <c r="ALN4362" s="41"/>
      <c r="ALO4362" s="41"/>
      <c r="ALP4362" s="41"/>
    </row>
    <row r="4363" spans="1:1004" x14ac:dyDescent="0.2">
      <c r="A4363" s="331" t="s">
        <v>2893</v>
      </c>
      <c r="B4363" s="332"/>
      <c r="C4363" s="332"/>
      <c r="D4363" s="332"/>
      <c r="E4363" s="332"/>
      <c r="F4363" s="332"/>
      <c r="G4363" s="332"/>
      <c r="H4363" s="332"/>
      <c r="I4363" s="333"/>
      <c r="J4363" s="2309" t="s">
        <v>3612</v>
      </c>
      <c r="K4363" s="2309"/>
      <c r="L4363" s="2309"/>
      <c r="M4363" s="2309"/>
      <c r="N4363" s="2309"/>
      <c r="O4363" s="2309"/>
      <c r="P4363" s="2309"/>
      <c r="Q4363" s="2309"/>
      <c r="R4363" s="2309"/>
      <c r="S4363" s="2309"/>
      <c r="T4363" s="2309"/>
      <c r="U4363" s="2309"/>
      <c r="V4363" s="2309"/>
      <c r="W4363" s="2309"/>
      <c r="X4363" s="2309"/>
      <c r="Y4363" s="2309"/>
      <c r="Z4363" s="2309"/>
      <c r="AA4363" s="2309"/>
      <c r="AB4363" s="2309"/>
      <c r="AC4363" s="2309"/>
      <c r="AD4363" s="2309"/>
      <c r="AE4363" s="2309"/>
      <c r="AF4363" s="2309"/>
      <c r="AG4363" s="2309"/>
      <c r="ALL4363" s="41"/>
      <c r="ALM4363" s="41"/>
      <c r="ALN4363" s="41"/>
      <c r="ALO4363" s="41"/>
      <c r="ALP4363" s="41"/>
    </row>
    <row r="4364" spans="1:1004" x14ac:dyDescent="0.2">
      <c r="A4364" s="208"/>
      <c r="B4364" s="213"/>
      <c r="C4364" s="213"/>
      <c r="D4364" s="187"/>
      <c r="E4364" s="187"/>
      <c r="F4364" s="187"/>
      <c r="G4364" s="187"/>
      <c r="H4364" s="187"/>
      <c r="I4364" s="187"/>
      <c r="J4364" s="187"/>
      <c r="K4364" s="187"/>
      <c r="L4364" s="187"/>
      <c r="M4364" s="187"/>
      <c r="N4364" s="187"/>
      <c r="O4364" s="187"/>
      <c r="P4364" s="187"/>
      <c r="Q4364" s="187"/>
      <c r="R4364" s="187"/>
      <c r="S4364" s="187"/>
      <c r="T4364" s="187"/>
      <c r="U4364" s="187"/>
      <c r="V4364" s="187"/>
      <c r="W4364" s="187"/>
      <c r="X4364" s="187"/>
      <c r="Y4364" s="187"/>
      <c r="Z4364" s="187"/>
      <c r="AA4364" s="187"/>
      <c r="AB4364" s="187"/>
      <c r="AC4364" s="187"/>
      <c r="AD4364" s="187"/>
      <c r="AE4364" s="187"/>
      <c r="AF4364" s="187"/>
      <c r="AG4364" s="214"/>
      <c r="ALL4364" s="41"/>
      <c r="ALM4364" s="41"/>
      <c r="ALN4364" s="41"/>
      <c r="ALO4364" s="41"/>
      <c r="ALP4364" s="41"/>
    </row>
    <row r="4365" spans="1:1004" x14ac:dyDescent="0.2">
      <c r="A4365" s="273" t="s">
        <v>2833</v>
      </c>
      <c r="B4365" s="273"/>
      <c r="C4365" s="273"/>
      <c r="D4365" s="274"/>
      <c r="E4365" s="274"/>
      <c r="F4365" s="274"/>
      <c r="G4365" s="274"/>
      <c r="H4365" s="274"/>
      <c r="I4365" s="274"/>
      <c r="J4365" s="274"/>
      <c r="K4365" s="274"/>
      <c r="L4365" s="274"/>
      <c r="M4365" s="274"/>
      <c r="N4365" s="274"/>
      <c r="O4365" s="274"/>
      <c r="P4365" s="274"/>
      <c r="Q4365" s="274"/>
      <c r="R4365" s="274"/>
      <c r="S4365" s="274"/>
      <c r="T4365" s="274"/>
      <c r="U4365" s="274"/>
      <c r="V4365" s="274"/>
      <c r="W4365" s="274"/>
      <c r="X4365" s="274"/>
      <c r="Y4365" s="274"/>
      <c r="Z4365" s="274"/>
      <c r="AA4365" s="274"/>
      <c r="AB4365" s="274"/>
      <c r="AC4365" s="274"/>
      <c r="AD4365" s="274"/>
      <c r="AE4365" s="274"/>
      <c r="AF4365" s="274"/>
      <c r="AG4365" s="274"/>
      <c r="ALL4365" s="41"/>
      <c r="ALM4365" s="41"/>
      <c r="ALN4365" s="41"/>
      <c r="ALO4365" s="41"/>
      <c r="ALP4365" s="41"/>
    </row>
    <row r="4366" spans="1:1004" ht="37.5" customHeight="1" x14ac:dyDescent="0.2">
      <c r="A4366" s="275" t="s">
        <v>2835</v>
      </c>
      <c r="B4366" s="276"/>
      <c r="C4366" s="276"/>
      <c r="D4366" s="276"/>
      <c r="E4366" s="276"/>
      <c r="F4366" s="276"/>
      <c r="G4366" s="276"/>
      <c r="H4366" s="276"/>
      <c r="I4366" s="276"/>
      <c r="J4366" s="276"/>
      <c r="K4366" s="276"/>
      <c r="L4366" s="276"/>
      <c r="M4366" s="276"/>
      <c r="N4366" s="276"/>
      <c r="O4366" s="276"/>
      <c r="P4366" s="276"/>
      <c r="Q4366" s="276"/>
      <c r="R4366" s="277"/>
      <c r="S4366" s="278" t="s">
        <v>2836</v>
      </c>
      <c r="T4366" s="279"/>
      <c r="U4366" s="280"/>
      <c r="V4366" s="278" t="s">
        <v>2837</v>
      </c>
      <c r="W4366" s="279"/>
      <c r="X4366" s="280"/>
      <c r="Y4366" s="278" t="s">
        <v>2838</v>
      </c>
      <c r="Z4366" s="279"/>
      <c r="AA4366" s="280"/>
      <c r="AB4366" s="278" t="s">
        <v>3444</v>
      </c>
      <c r="AC4366" s="279"/>
      <c r="AD4366" s="280"/>
      <c r="AE4366" s="278" t="s">
        <v>3445</v>
      </c>
      <c r="AF4366" s="279"/>
      <c r="AG4366" s="280"/>
      <c r="ALL4366" s="41"/>
      <c r="ALM4366" s="41"/>
      <c r="ALN4366" s="41"/>
      <c r="ALO4366" s="41"/>
      <c r="ALP4366" s="41"/>
    </row>
    <row r="4367" spans="1:1004" ht="12.75" customHeight="1" x14ac:dyDescent="0.2">
      <c r="A4367" s="281" t="s">
        <v>3613</v>
      </c>
      <c r="B4367" s="282"/>
      <c r="C4367" s="282"/>
      <c r="D4367" s="282"/>
      <c r="E4367" s="282"/>
      <c r="F4367" s="282"/>
      <c r="G4367" s="282"/>
      <c r="H4367" s="282"/>
      <c r="I4367" s="282"/>
      <c r="J4367" s="282"/>
      <c r="K4367" s="282"/>
      <c r="L4367" s="282"/>
      <c r="M4367" s="282"/>
      <c r="N4367" s="282"/>
      <c r="O4367" s="282"/>
      <c r="P4367" s="282"/>
      <c r="Q4367" s="282"/>
      <c r="R4367" s="283"/>
      <c r="S4367" s="284" t="s">
        <v>2867</v>
      </c>
      <c r="T4367" s="285"/>
      <c r="U4367" s="286"/>
      <c r="V4367" s="284" t="s">
        <v>3469</v>
      </c>
      <c r="W4367" s="285"/>
      <c r="X4367" s="286"/>
      <c r="Y4367" s="284" t="s">
        <v>3215</v>
      </c>
      <c r="Z4367" s="285"/>
      <c r="AA4367" s="286"/>
      <c r="AB4367" s="284" t="s">
        <v>3615</v>
      </c>
      <c r="AC4367" s="285"/>
      <c r="AD4367" s="286"/>
      <c r="AE4367" s="284" t="s">
        <v>3615</v>
      </c>
      <c r="AF4367" s="285"/>
      <c r="AG4367" s="286"/>
      <c r="ALL4367" s="41"/>
      <c r="ALM4367" s="41"/>
      <c r="ALN4367" s="41"/>
      <c r="ALO4367" s="41"/>
      <c r="ALP4367" s="41"/>
    </row>
    <row r="4368" spans="1:1004" ht="12.75" customHeight="1" x14ac:dyDescent="0.2">
      <c r="A4368" s="293" t="s">
        <v>3614</v>
      </c>
      <c r="B4368" s="2310"/>
      <c r="C4368" s="2310"/>
      <c r="D4368" s="2310"/>
      <c r="E4368" s="2310"/>
      <c r="F4368" s="2310"/>
      <c r="G4368" s="2310"/>
      <c r="H4368" s="2310"/>
      <c r="I4368" s="2310"/>
      <c r="J4368" s="2310"/>
      <c r="K4368" s="2310"/>
      <c r="L4368" s="2310"/>
      <c r="M4368" s="2310"/>
      <c r="N4368" s="2310"/>
      <c r="O4368" s="2310"/>
      <c r="P4368" s="2310"/>
      <c r="Q4368" s="2310"/>
      <c r="R4368" s="699"/>
      <c r="S4368" s="287"/>
      <c r="T4368" s="288"/>
      <c r="U4368" s="289"/>
      <c r="V4368" s="287"/>
      <c r="W4368" s="288"/>
      <c r="X4368" s="289"/>
      <c r="Y4368" s="287"/>
      <c r="Z4368" s="288"/>
      <c r="AA4368" s="289"/>
      <c r="AB4368" s="287"/>
      <c r="AC4368" s="288"/>
      <c r="AD4368" s="289"/>
      <c r="AE4368" s="287"/>
      <c r="AF4368" s="288"/>
      <c r="AG4368" s="289"/>
      <c r="ALL4368" s="41"/>
      <c r="ALM4368" s="41"/>
      <c r="ALN4368" s="41"/>
      <c r="ALO4368" s="41"/>
      <c r="ALP4368" s="41"/>
    </row>
    <row r="4369" spans="1:1004" ht="12.75" customHeight="1" x14ac:dyDescent="0.2">
      <c r="A4369" s="2311" t="s">
        <v>3608</v>
      </c>
      <c r="B4369" s="2312"/>
      <c r="C4369" s="2312"/>
      <c r="D4369" s="2312"/>
      <c r="E4369" s="2312"/>
      <c r="F4369" s="2312"/>
      <c r="G4369" s="2312"/>
      <c r="H4369" s="2312"/>
      <c r="I4369" s="2312"/>
      <c r="J4369" s="2312"/>
      <c r="K4369" s="2312"/>
      <c r="L4369" s="2312"/>
      <c r="M4369" s="2312"/>
      <c r="N4369" s="2312"/>
      <c r="O4369" s="2312"/>
      <c r="P4369" s="2312"/>
      <c r="Q4369" s="2312"/>
      <c r="R4369" s="2313"/>
      <c r="S4369" s="290"/>
      <c r="T4369" s="291"/>
      <c r="U4369" s="292"/>
      <c r="V4369" s="290"/>
      <c r="W4369" s="291"/>
      <c r="X4369" s="292"/>
      <c r="Y4369" s="290"/>
      <c r="Z4369" s="291"/>
      <c r="AA4369" s="292"/>
      <c r="AB4369" s="290"/>
      <c r="AC4369" s="291"/>
      <c r="AD4369" s="292"/>
      <c r="AE4369" s="290"/>
      <c r="AF4369" s="291"/>
      <c r="AG4369" s="292"/>
      <c r="ALL4369" s="41"/>
      <c r="ALM4369" s="41"/>
      <c r="ALN4369" s="41"/>
      <c r="ALO4369" s="41"/>
      <c r="ALP4369" s="41"/>
    </row>
    <row r="4370" spans="1:1004" x14ac:dyDescent="0.2">
      <c r="A4370" s="212"/>
      <c r="B4370" s="212"/>
      <c r="C4370" s="212"/>
      <c r="D4370" s="212"/>
      <c r="E4370" s="212"/>
      <c r="F4370" s="212"/>
      <c r="G4370" s="212"/>
      <c r="H4370" s="212"/>
      <c r="I4370" s="212"/>
      <c r="J4370" s="212"/>
      <c r="K4370" s="212"/>
      <c r="L4370" s="212"/>
      <c r="M4370" s="212"/>
      <c r="N4370" s="212"/>
      <c r="O4370" s="212"/>
      <c r="P4370" s="212"/>
      <c r="Q4370" s="212"/>
      <c r="R4370" s="212"/>
      <c r="S4370" s="200"/>
      <c r="T4370" s="200"/>
      <c r="U4370" s="200"/>
      <c r="V4370" s="200"/>
      <c r="W4370" s="200"/>
      <c r="X4370" s="200"/>
      <c r="Y4370" s="200"/>
      <c r="Z4370" s="200"/>
      <c r="AA4370" s="200"/>
      <c r="AB4370" s="200"/>
      <c r="AC4370" s="200"/>
      <c r="AD4370" s="200"/>
      <c r="AE4370" s="200"/>
      <c r="AF4370" s="200"/>
      <c r="AG4370" s="200"/>
      <c r="ALL4370" s="41"/>
      <c r="ALM4370" s="41"/>
      <c r="ALN4370" s="41"/>
      <c r="ALO4370" s="41"/>
      <c r="ALP4370" s="41"/>
    </row>
    <row r="4371" spans="1:1004" ht="36.75" customHeight="1" x14ac:dyDescent="0.2">
      <c r="A4371" s="310" t="s">
        <v>2886</v>
      </c>
      <c r="B4371" s="311"/>
      <c r="C4371" s="311"/>
      <c r="D4371" s="311"/>
      <c r="E4371" s="311"/>
      <c r="F4371" s="311"/>
      <c r="G4371" s="311"/>
      <c r="H4371" s="311"/>
      <c r="I4371" s="312"/>
      <c r="J4371" s="313" t="s">
        <v>939</v>
      </c>
      <c r="K4371" s="314"/>
      <c r="L4371" s="314"/>
      <c r="M4371" s="314"/>
      <c r="N4371" s="315" t="s">
        <v>3497</v>
      </c>
      <c r="O4371" s="744"/>
      <c r="P4371" s="744"/>
      <c r="Q4371" s="744"/>
      <c r="R4371" s="744"/>
      <c r="S4371" s="744"/>
      <c r="T4371" s="744"/>
      <c r="U4371" s="744"/>
      <c r="V4371" s="744"/>
      <c r="W4371" s="744"/>
      <c r="X4371" s="744"/>
      <c r="Y4371" s="744"/>
      <c r="Z4371" s="744"/>
      <c r="AA4371" s="744"/>
      <c r="AB4371" s="744"/>
      <c r="AC4371" s="744"/>
      <c r="AD4371" s="744"/>
      <c r="AE4371" s="744"/>
      <c r="AF4371" s="744"/>
      <c r="AG4371" s="745"/>
      <c r="ALL4371" s="41"/>
      <c r="ALM4371" s="41"/>
      <c r="ALN4371" s="41"/>
      <c r="ALO4371" s="41"/>
      <c r="ALP4371" s="41"/>
    </row>
    <row r="4372" spans="1:1004" ht="30" customHeight="1" x14ac:dyDescent="0.2">
      <c r="A4372" s="318" t="s">
        <v>2740</v>
      </c>
      <c r="B4372" s="319"/>
      <c r="C4372" s="319"/>
      <c r="D4372" s="319"/>
      <c r="E4372" s="319"/>
      <c r="F4372" s="319"/>
      <c r="G4372" s="319"/>
      <c r="H4372" s="319"/>
      <c r="I4372" s="320"/>
      <c r="J4372" s="2314" t="s">
        <v>3221</v>
      </c>
      <c r="K4372" s="2314"/>
      <c r="L4372" s="2314"/>
      <c r="M4372" s="2314"/>
      <c r="N4372" s="2314"/>
      <c r="O4372" s="2314"/>
      <c r="P4372" s="2314"/>
      <c r="Q4372" s="2314"/>
      <c r="R4372" s="2314"/>
      <c r="S4372" s="2314"/>
      <c r="T4372" s="2315" t="s">
        <v>2742</v>
      </c>
      <c r="U4372" s="2315"/>
      <c r="V4372" s="2315"/>
      <c r="W4372" s="2315"/>
      <c r="X4372" s="2316" t="s">
        <v>3222</v>
      </c>
      <c r="Y4372" s="2316"/>
      <c r="Z4372" s="2316"/>
      <c r="AA4372" s="2316"/>
      <c r="AB4372" s="2316"/>
      <c r="AC4372" s="2316"/>
      <c r="AD4372" s="2316"/>
      <c r="AE4372" s="2316"/>
      <c r="AF4372" s="2316"/>
      <c r="AG4372" s="2316"/>
      <c r="ALL4372" s="41"/>
      <c r="ALM4372" s="41"/>
      <c r="ALN4372" s="41"/>
      <c r="ALO4372" s="41"/>
      <c r="ALP4372" s="41"/>
    </row>
    <row r="4373" spans="1:1004" ht="26.25" customHeight="1" x14ac:dyDescent="0.2">
      <c r="A4373" s="318" t="s">
        <v>2890</v>
      </c>
      <c r="B4373" s="319"/>
      <c r="C4373" s="319"/>
      <c r="D4373" s="319"/>
      <c r="E4373" s="319"/>
      <c r="F4373" s="319"/>
      <c r="G4373" s="319"/>
      <c r="H4373" s="319"/>
      <c r="I4373" s="320"/>
      <c r="J4373" s="2316" t="s">
        <v>3499</v>
      </c>
      <c r="K4373" s="2316"/>
      <c r="L4373" s="2316"/>
      <c r="M4373" s="2316"/>
      <c r="N4373" s="2316"/>
      <c r="O4373" s="2316"/>
      <c r="P4373" s="2316"/>
      <c r="Q4373" s="2316"/>
      <c r="R4373" s="2316"/>
      <c r="S4373" s="2316"/>
      <c r="T4373" s="2316"/>
      <c r="U4373" s="2316"/>
      <c r="V4373" s="2316"/>
      <c r="W4373" s="2316"/>
      <c r="X4373" s="2316"/>
      <c r="Y4373" s="2316"/>
      <c r="Z4373" s="2316"/>
      <c r="AA4373" s="2316"/>
      <c r="AB4373" s="2316"/>
      <c r="AC4373" s="2316"/>
      <c r="AD4373" s="2316"/>
      <c r="AE4373" s="2316"/>
      <c r="AF4373" s="2316"/>
      <c r="AG4373" s="2316"/>
      <c r="ALL4373" s="41"/>
      <c r="ALM4373" s="41"/>
      <c r="ALN4373" s="41"/>
      <c r="ALO4373" s="41"/>
      <c r="ALP4373" s="41"/>
    </row>
    <row r="4374" spans="1:1004" ht="42.75" customHeight="1" x14ac:dyDescent="0.2">
      <c r="A4374" s="328" t="s">
        <v>2891</v>
      </c>
      <c r="B4374" s="329"/>
      <c r="C4374" s="329"/>
      <c r="D4374" s="329"/>
      <c r="E4374" s="329"/>
      <c r="F4374" s="329"/>
      <c r="G4374" s="329"/>
      <c r="H4374" s="329"/>
      <c r="I4374" s="330"/>
      <c r="J4374" s="2316" t="s">
        <v>3498</v>
      </c>
      <c r="K4374" s="2316"/>
      <c r="L4374" s="2316"/>
      <c r="M4374" s="2316"/>
      <c r="N4374" s="2316"/>
      <c r="O4374" s="2316"/>
      <c r="P4374" s="2316"/>
      <c r="Q4374" s="2316"/>
      <c r="R4374" s="2316"/>
      <c r="S4374" s="2316"/>
      <c r="T4374" s="2316"/>
      <c r="U4374" s="2316"/>
      <c r="V4374" s="2316"/>
      <c r="W4374" s="2316"/>
      <c r="X4374" s="2316"/>
      <c r="Y4374" s="2316"/>
      <c r="Z4374" s="2316"/>
      <c r="AA4374" s="2316"/>
      <c r="AB4374" s="2316"/>
      <c r="AC4374" s="2316"/>
      <c r="AD4374" s="2316"/>
      <c r="AE4374" s="2316"/>
      <c r="AF4374" s="2316"/>
      <c r="AG4374" s="2316"/>
      <c r="ALL4374" s="41"/>
      <c r="ALM4374" s="41"/>
      <c r="ALN4374" s="41"/>
      <c r="ALO4374" s="41"/>
      <c r="ALP4374" s="41"/>
    </row>
    <row r="4375" spans="1:1004" ht="409.5" customHeight="1" x14ac:dyDescent="0.2">
      <c r="A4375" s="331" t="s">
        <v>2893</v>
      </c>
      <c r="B4375" s="332"/>
      <c r="C4375" s="332"/>
      <c r="D4375" s="332"/>
      <c r="E4375" s="332"/>
      <c r="F4375" s="332"/>
      <c r="G4375" s="332"/>
      <c r="H4375" s="332"/>
      <c r="I4375" s="333"/>
      <c r="J4375" s="2294" t="s">
        <v>3500</v>
      </c>
      <c r="K4375" s="2294"/>
      <c r="L4375" s="2294"/>
      <c r="M4375" s="2294"/>
      <c r="N4375" s="2294"/>
      <c r="O4375" s="2294"/>
      <c r="P4375" s="2294"/>
      <c r="Q4375" s="2294"/>
      <c r="R4375" s="2294"/>
      <c r="S4375" s="2294"/>
      <c r="T4375" s="2294"/>
      <c r="U4375" s="2294"/>
      <c r="V4375" s="2294"/>
      <c r="W4375" s="2294"/>
      <c r="X4375" s="2294"/>
      <c r="Y4375" s="2294"/>
      <c r="Z4375" s="2294"/>
      <c r="AA4375" s="2294"/>
      <c r="AB4375" s="2294"/>
      <c r="AC4375" s="2294"/>
      <c r="AD4375" s="2294"/>
      <c r="AE4375" s="2294"/>
      <c r="AF4375" s="2294"/>
      <c r="AG4375" s="2294"/>
      <c r="ALL4375" s="41"/>
      <c r="ALM4375" s="41"/>
      <c r="ALN4375" s="41"/>
      <c r="ALO4375" s="41"/>
      <c r="ALP4375" s="41"/>
    </row>
    <row r="4376" spans="1:1004" x14ac:dyDescent="0.2">
      <c r="A4376" s="208"/>
      <c r="B4376" s="213"/>
      <c r="C4376" s="213"/>
      <c r="D4376" s="187"/>
      <c r="E4376" s="187"/>
      <c r="F4376" s="187"/>
      <c r="G4376" s="187"/>
      <c r="H4376" s="187"/>
      <c r="I4376" s="187"/>
      <c r="J4376" s="187"/>
      <c r="K4376" s="187"/>
      <c r="L4376" s="187"/>
      <c r="M4376" s="187"/>
      <c r="N4376" s="187"/>
      <c r="O4376" s="187"/>
      <c r="P4376" s="187"/>
      <c r="Q4376" s="187"/>
      <c r="R4376" s="187"/>
      <c r="S4376" s="187"/>
      <c r="T4376" s="187"/>
      <c r="U4376" s="187"/>
      <c r="V4376" s="187"/>
      <c r="W4376" s="187"/>
      <c r="X4376" s="187"/>
      <c r="Y4376" s="187"/>
      <c r="Z4376" s="187"/>
      <c r="AA4376" s="187"/>
      <c r="AB4376" s="187"/>
      <c r="AC4376" s="187"/>
      <c r="AD4376" s="187"/>
      <c r="AE4376" s="187"/>
      <c r="AF4376" s="187"/>
      <c r="AG4376" s="214"/>
      <c r="ALL4376" s="41"/>
      <c r="ALM4376" s="41"/>
      <c r="ALN4376" s="41"/>
      <c r="ALO4376" s="41"/>
      <c r="ALP4376" s="41"/>
    </row>
    <row r="4377" spans="1:1004" x14ac:dyDescent="0.2">
      <c r="A4377" s="273" t="s">
        <v>2833</v>
      </c>
      <c r="B4377" s="273"/>
      <c r="C4377" s="273"/>
      <c r="D4377" s="274" t="s">
        <v>3633</v>
      </c>
      <c r="E4377" s="274"/>
      <c r="F4377" s="274"/>
      <c r="G4377" s="274"/>
      <c r="H4377" s="274"/>
      <c r="I4377" s="274"/>
      <c r="J4377" s="274"/>
      <c r="K4377" s="274"/>
      <c r="L4377" s="274"/>
      <c r="M4377" s="274"/>
      <c r="N4377" s="274"/>
      <c r="O4377" s="274"/>
      <c r="P4377" s="274"/>
      <c r="Q4377" s="274"/>
      <c r="R4377" s="274"/>
      <c r="S4377" s="274"/>
      <c r="T4377" s="274"/>
      <c r="U4377" s="274"/>
      <c r="V4377" s="274"/>
      <c r="W4377" s="274"/>
      <c r="X4377" s="274"/>
      <c r="Y4377" s="274"/>
      <c r="Z4377" s="274"/>
      <c r="AA4377" s="274"/>
      <c r="AB4377" s="274"/>
      <c r="AC4377" s="274"/>
      <c r="AD4377" s="274"/>
      <c r="AE4377" s="274"/>
      <c r="AF4377" s="274"/>
      <c r="AG4377" s="274"/>
      <c r="ALL4377" s="41"/>
      <c r="ALM4377" s="41"/>
      <c r="ALN4377" s="41"/>
      <c r="ALO4377" s="41"/>
      <c r="ALP4377" s="41"/>
    </row>
    <row r="4378" spans="1:1004" ht="27" customHeight="1" x14ac:dyDescent="0.2">
      <c r="A4378" s="275" t="s">
        <v>2835</v>
      </c>
      <c r="B4378" s="276"/>
      <c r="C4378" s="276"/>
      <c r="D4378" s="276"/>
      <c r="E4378" s="276"/>
      <c r="F4378" s="276"/>
      <c r="G4378" s="276"/>
      <c r="H4378" s="276"/>
      <c r="I4378" s="276"/>
      <c r="J4378" s="276"/>
      <c r="K4378" s="276"/>
      <c r="L4378" s="276"/>
      <c r="M4378" s="276"/>
      <c r="N4378" s="276"/>
      <c r="O4378" s="276"/>
      <c r="P4378" s="276"/>
      <c r="Q4378" s="276"/>
      <c r="R4378" s="277"/>
      <c r="S4378" s="278" t="s">
        <v>2836</v>
      </c>
      <c r="T4378" s="279"/>
      <c r="U4378" s="280"/>
      <c r="V4378" s="278" t="s">
        <v>2837</v>
      </c>
      <c r="W4378" s="279"/>
      <c r="X4378" s="280"/>
      <c r="Y4378" s="278" t="s">
        <v>2838</v>
      </c>
      <c r="Z4378" s="279"/>
      <c r="AA4378" s="280"/>
      <c r="AB4378" s="278" t="s">
        <v>3444</v>
      </c>
      <c r="AC4378" s="279"/>
      <c r="AD4378" s="280"/>
      <c r="AE4378" s="278" t="s">
        <v>3445</v>
      </c>
      <c r="AF4378" s="279"/>
      <c r="AG4378" s="280"/>
      <c r="ALL4378" s="41"/>
      <c r="ALM4378" s="41"/>
      <c r="ALN4378" s="41"/>
      <c r="ALO4378" s="41"/>
      <c r="ALP4378" s="41"/>
    </row>
    <row r="4379" spans="1:1004" x14ac:dyDescent="0.2">
      <c r="A4379" s="281" t="s">
        <v>3219</v>
      </c>
      <c r="B4379" s="282"/>
      <c r="C4379" s="282"/>
      <c r="D4379" s="282"/>
      <c r="E4379" s="282"/>
      <c r="F4379" s="282"/>
      <c r="G4379" s="282"/>
      <c r="H4379" s="282"/>
      <c r="I4379" s="282"/>
      <c r="J4379" s="282"/>
      <c r="K4379" s="282"/>
      <c r="L4379" s="282"/>
      <c r="M4379" s="282"/>
      <c r="N4379" s="282"/>
      <c r="O4379" s="282"/>
      <c r="P4379" s="282"/>
      <c r="Q4379" s="282"/>
      <c r="R4379" s="283"/>
      <c r="S4379" s="521" t="s">
        <v>3635</v>
      </c>
      <c r="T4379" s="285"/>
      <c r="U4379" s="286"/>
      <c r="V4379" s="284" t="s">
        <v>3636</v>
      </c>
      <c r="W4379" s="285"/>
      <c r="X4379" s="286"/>
      <c r="Y4379" s="284" t="s">
        <v>152</v>
      </c>
      <c r="Z4379" s="285"/>
      <c r="AA4379" s="286"/>
      <c r="AB4379" s="284" t="s">
        <v>1333</v>
      </c>
      <c r="AC4379" s="285"/>
      <c r="AD4379" s="286"/>
      <c r="AE4379" s="284" t="s">
        <v>2916</v>
      </c>
      <c r="AF4379" s="285"/>
      <c r="AG4379" s="286"/>
      <c r="ALL4379" s="41"/>
      <c r="ALM4379" s="41"/>
      <c r="ALN4379" s="41"/>
      <c r="ALO4379" s="41"/>
      <c r="ALP4379" s="41"/>
    </row>
    <row r="4380" spans="1:1004" ht="31.5" customHeight="1" x14ac:dyDescent="0.2">
      <c r="A4380" s="293" t="s">
        <v>3634</v>
      </c>
      <c r="B4380" s="387"/>
      <c r="C4380" s="387"/>
      <c r="D4380" s="387"/>
      <c r="E4380" s="387"/>
      <c r="F4380" s="387"/>
      <c r="G4380" s="387"/>
      <c r="H4380" s="387"/>
      <c r="I4380" s="387"/>
      <c r="J4380" s="387"/>
      <c r="K4380" s="387"/>
      <c r="L4380" s="387"/>
      <c r="M4380" s="387"/>
      <c r="N4380" s="387"/>
      <c r="O4380" s="387"/>
      <c r="P4380" s="387"/>
      <c r="Q4380" s="387"/>
      <c r="R4380" s="295"/>
      <c r="S4380" s="287"/>
      <c r="T4380" s="288"/>
      <c r="U4380" s="289"/>
      <c r="V4380" s="287"/>
      <c r="W4380" s="288"/>
      <c r="X4380" s="289"/>
      <c r="Y4380" s="287"/>
      <c r="Z4380" s="288"/>
      <c r="AA4380" s="289"/>
      <c r="AB4380" s="287"/>
      <c r="AC4380" s="288"/>
      <c r="AD4380" s="289"/>
      <c r="AE4380" s="287"/>
      <c r="AF4380" s="288"/>
      <c r="AG4380" s="289"/>
      <c r="ALL4380" s="41"/>
      <c r="ALM4380" s="41"/>
      <c r="ALN4380" s="41"/>
      <c r="ALO4380" s="41"/>
      <c r="ALP4380" s="41"/>
    </row>
    <row r="4381" spans="1:1004" ht="17.25" customHeight="1" x14ac:dyDescent="0.2">
      <c r="A4381" s="388" t="s">
        <v>3012</v>
      </c>
      <c r="B4381" s="389"/>
      <c r="C4381" s="389"/>
      <c r="D4381" s="389"/>
      <c r="E4381" s="389"/>
      <c r="F4381" s="389"/>
      <c r="G4381" s="389"/>
      <c r="H4381" s="389"/>
      <c r="I4381" s="389"/>
      <c r="J4381" s="389"/>
      <c r="K4381" s="389"/>
      <c r="L4381" s="389"/>
      <c r="M4381" s="389"/>
      <c r="N4381" s="389"/>
      <c r="O4381" s="389"/>
      <c r="P4381" s="389"/>
      <c r="Q4381" s="389"/>
      <c r="R4381" s="390"/>
      <c r="S4381" s="290"/>
      <c r="T4381" s="291"/>
      <c r="U4381" s="292"/>
      <c r="V4381" s="290"/>
      <c r="W4381" s="291"/>
      <c r="X4381" s="292"/>
      <c r="Y4381" s="290"/>
      <c r="Z4381" s="291"/>
      <c r="AA4381" s="292"/>
      <c r="AB4381" s="290"/>
      <c r="AC4381" s="291"/>
      <c r="AD4381" s="292"/>
      <c r="AE4381" s="290"/>
      <c r="AF4381" s="291"/>
      <c r="AG4381" s="292"/>
      <c r="ALL4381" s="41"/>
      <c r="ALM4381" s="41"/>
      <c r="ALN4381" s="41"/>
      <c r="ALO4381" s="41"/>
      <c r="ALP4381" s="41"/>
    </row>
    <row r="4382" spans="1:1004" x14ac:dyDescent="0.2">
      <c r="A4382" s="212"/>
      <c r="B4382" s="212"/>
      <c r="C4382" s="212"/>
      <c r="D4382" s="212"/>
      <c r="E4382" s="212"/>
      <c r="F4382" s="212"/>
      <c r="G4382" s="212"/>
      <c r="H4382" s="212"/>
      <c r="I4382" s="212"/>
      <c r="J4382" s="212"/>
      <c r="K4382" s="212"/>
      <c r="L4382" s="212"/>
      <c r="M4382" s="212"/>
      <c r="N4382" s="212"/>
      <c r="O4382" s="212"/>
      <c r="P4382" s="212"/>
      <c r="Q4382" s="212"/>
      <c r="R4382" s="212"/>
      <c r="S4382" s="200"/>
      <c r="T4382" s="200"/>
      <c r="U4382" s="200"/>
      <c r="V4382" s="200"/>
      <c r="W4382" s="200"/>
      <c r="X4382" s="200"/>
      <c r="Y4382" s="200"/>
      <c r="Z4382" s="200"/>
      <c r="AA4382" s="200"/>
      <c r="AB4382" s="200"/>
      <c r="AC4382" s="200"/>
      <c r="AD4382" s="200"/>
      <c r="AE4382" s="200"/>
      <c r="AF4382" s="200"/>
      <c r="AG4382" s="200"/>
      <c r="ALL4382" s="41"/>
      <c r="ALM4382" s="41"/>
      <c r="ALN4382" s="41"/>
      <c r="ALO4382" s="41"/>
      <c r="ALP4382" s="41"/>
    </row>
    <row r="4383" spans="1:1004" ht="22.5" customHeight="1" x14ac:dyDescent="0.2">
      <c r="A4383" s="310" t="s">
        <v>2886</v>
      </c>
      <c r="B4383" s="311"/>
      <c r="C4383" s="311"/>
      <c r="D4383" s="311"/>
      <c r="E4383" s="311"/>
      <c r="F4383" s="311"/>
      <c r="G4383" s="311"/>
      <c r="H4383" s="311"/>
      <c r="I4383" s="312"/>
      <c r="J4383" s="313" t="s">
        <v>1390</v>
      </c>
      <c r="K4383" s="314"/>
      <c r="L4383" s="314"/>
      <c r="M4383" s="314"/>
      <c r="N4383" s="315" t="s">
        <v>3501</v>
      </c>
      <c r="O4383" s="744"/>
      <c r="P4383" s="744"/>
      <c r="Q4383" s="744"/>
      <c r="R4383" s="744"/>
      <c r="S4383" s="744"/>
      <c r="T4383" s="744"/>
      <c r="U4383" s="744"/>
      <c r="V4383" s="744"/>
      <c r="W4383" s="744"/>
      <c r="X4383" s="744"/>
      <c r="Y4383" s="744"/>
      <c r="Z4383" s="744"/>
      <c r="AA4383" s="744"/>
      <c r="AB4383" s="744"/>
      <c r="AC4383" s="744"/>
      <c r="AD4383" s="744"/>
      <c r="AE4383" s="744"/>
      <c r="AF4383" s="744"/>
      <c r="AG4383" s="745"/>
      <c r="ALL4383" s="41"/>
      <c r="ALM4383" s="41"/>
      <c r="ALN4383" s="41"/>
      <c r="ALO4383" s="41"/>
      <c r="ALP4383" s="41"/>
    </row>
    <row r="4384" spans="1:1004" ht="24.75" customHeight="1" x14ac:dyDescent="0.2">
      <c r="A4384" s="318" t="s">
        <v>2740</v>
      </c>
      <c r="B4384" s="319"/>
      <c r="C4384" s="319"/>
      <c r="D4384" s="319"/>
      <c r="E4384" s="319"/>
      <c r="F4384" s="319"/>
      <c r="G4384" s="319"/>
      <c r="H4384" s="319"/>
      <c r="I4384" s="320"/>
      <c r="J4384" s="2314" t="s">
        <v>3623</v>
      </c>
      <c r="K4384" s="2314"/>
      <c r="L4384" s="2314"/>
      <c r="M4384" s="2314"/>
      <c r="N4384" s="2314"/>
      <c r="O4384" s="2314"/>
      <c r="P4384" s="2314"/>
      <c r="Q4384" s="2314"/>
      <c r="R4384" s="2314"/>
      <c r="S4384" s="2314"/>
      <c r="T4384" s="2315" t="s">
        <v>2742</v>
      </c>
      <c r="U4384" s="2315"/>
      <c r="V4384" s="2315"/>
      <c r="W4384" s="2315"/>
      <c r="X4384" s="2316" t="s">
        <v>3637</v>
      </c>
      <c r="Y4384" s="2316"/>
      <c r="Z4384" s="2316"/>
      <c r="AA4384" s="2316"/>
      <c r="AB4384" s="2316"/>
      <c r="AC4384" s="2316"/>
      <c r="AD4384" s="2316"/>
      <c r="AE4384" s="2316"/>
      <c r="AF4384" s="2316"/>
      <c r="AG4384" s="2316"/>
      <c r="ALL4384" s="41"/>
      <c r="ALM4384" s="41"/>
      <c r="ALN4384" s="41"/>
      <c r="ALO4384" s="41"/>
      <c r="ALP4384" s="41"/>
    </row>
    <row r="4385" spans="1:1004" x14ac:dyDescent="0.2">
      <c r="A4385" s="318" t="s">
        <v>2890</v>
      </c>
      <c r="B4385" s="319"/>
      <c r="C4385" s="319"/>
      <c r="D4385" s="319"/>
      <c r="E4385" s="319"/>
      <c r="F4385" s="319"/>
      <c r="G4385" s="319"/>
      <c r="H4385" s="319"/>
      <c r="I4385" s="320"/>
      <c r="J4385" s="2316"/>
      <c r="K4385" s="2316"/>
      <c r="L4385" s="2316"/>
      <c r="M4385" s="2316"/>
      <c r="N4385" s="2316"/>
      <c r="O4385" s="2316"/>
      <c r="P4385" s="2316"/>
      <c r="Q4385" s="2316"/>
      <c r="R4385" s="2316"/>
      <c r="S4385" s="2316"/>
      <c r="T4385" s="2316"/>
      <c r="U4385" s="2316"/>
      <c r="V4385" s="2316"/>
      <c r="W4385" s="2316"/>
      <c r="X4385" s="2316"/>
      <c r="Y4385" s="2316"/>
      <c r="Z4385" s="2316"/>
      <c r="AA4385" s="2316"/>
      <c r="AB4385" s="2316"/>
      <c r="AC4385" s="2316"/>
      <c r="AD4385" s="2316"/>
      <c r="AE4385" s="2316"/>
      <c r="AF4385" s="2316"/>
      <c r="AG4385" s="2316"/>
      <c r="ALL4385" s="41"/>
      <c r="ALM4385" s="41"/>
      <c r="ALN4385" s="41"/>
      <c r="ALO4385" s="41"/>
      <c r="ALP4385" s="41"/>
    </row>
    <row r="4386" spans="1:1004" x14ac:dyDescent="0.2">
      <c r="A4386" s="328" t="s">
        <v>2891</v>
      </c>
      <c r="B4386" s="329"/>
      <c r="C4386" s="329"/>
      <c r="D4386" s="329"/>
      <c r="E4386" s="329"/>
      <c r="F4386" s="329"/>
      <c r="G4386" s="329"/>
      <c r="H4386" s="329"/>
      <c r="I4386" s="330"/>
      <c r="J4386" s="2316" t="s">
        <v>3638</v>
      </c>
      <c r="K4386" s="2316"/>
      <c r="L4386" s="2316"/>
      <c r="M4386" s="2316"/>
      <c r="N4386" s="2316"/>
      <c r="O4386" s="2316"/>
      <c r="P4386" s="2316"/>
      <c r="Q4386" s="2316"/>
      <c r="R4386" s="2316"/>
      <c r="S4386" s="2316"/>
      <c r="T4386" s="2316"/>
      <c r="U4386" s="2316"/>
      <c r="V4386" s="2316"/>
      <c r="W4386" s="2316"/>
      <c r="X4386" s="2316"/>
      <c r="Y4386" s="2316"/>
      <c r="Z4386" s="2316"/>
      <c r="AA4386" s="2316"/>
      <c r="AB4386" s="2316"/>
      <c r="AC4386" s="2316"/>
      <c r="AD4386" s="2316"/>
      <c r="AE4386" s="2316"/>
      <c r="AF4386" s="2316"/>
      <c r="AG4386" s="2316"/>
      <c r="ALL4386" s="41"/>
      <c r="ALM4386" s="41"/>
      <c r="ALN4386" s="41"/>
      <c r="ALO4386" s="41"/>
      <c r="ALP4386" s="41"/>
    </row>
    <row r="4387" spans="1:1004" x14ac:dyDescent="0.2">
      <c r="A4387" s="331" t="s">
        <v>2893</v>
      </c>
      <c r="B4387" s="332"/>
      <c r="C4387" s="332"/>
      <c r="D4387" s="332"/>
      <c r="E4387" s="332"/>
      <c r="F4387" s="332"/>
      <c r="G4387" s="332"/>
      <c r="H4387" s="332"/>
      <c r="I4387" s="333"/>
      <c r="J4387" s="2294"/>
      <c r="K4387" s="2294"/>
      <c r="L4387" s="2294"/>
      <c r="M4387" s="2294"/>
      <c r="N4387" s="2294"/>
      <c r="O4387" s="2294"/>
      <c r="P4387" s="2294"/>
      <c r="Q4387" s="2294"/>
      <c r="R4387" s="2294"/>
      <c r="S4387" s="2294"/>
      <c r="T4387" s="2294"/>
      <c r="U4387" s="2294"/>
      <c r="V4387" s="2294"/>
      <c r="W4387" s="2294"/>
      <c r="X4387" s="2294"/>
      <c r="Y4387" s="2294"/>
      <c r="Z4387" s="2294"/>
      <c r="AA4387" s="2294"/>
      <c r="AB4387" s="2294"/>
      <c r="AC4387" s="2294"/>
      <c r="AD4387" s="2294"/>
      <c r="AE4387" s="2294"/>
      <c r="AF4387" s="2294"/>
      <c r="AG4387" s="2294"/>
      <c r="ALL4387" s="41"/>
      <c r="ALM4387" s="41"/>
      <c r="ALN4387" s="41"/>
      <c r="ALO4387" s="41"/>
      <c r="ALP4387" s="41"/>
    </row>
    <row r="4388" spans="1:1004" x14ac:dyDescent="0.2">
      <c r="A4388" s="208"/>
      <c r="B4388" s="213"/>
      <c r="C4388" s="213"/>
      <c r="D4388" s="187"/>
      <c r="E4388" s="187"/>
      <c r="F4388" s="187"/>
      <c r="G4388" s="187"/>
      <c r="H4388" s="187"/>
      <c r="I4388" s="187"/>
      <c r="J4388" s="187"/>
      <c r="K4388" s="187"/>
      <c r="L4388" s="187"/>
      <c r="M4388" s="187"/>
      <c r="N4388" s="187"/>
      <c r="O4388" s="187"/>
      <c r="P4388" s="187"/>
      <c r="Q4388" s="187"/>
      <c r="R4388" s="187"/>
      <c r="S4388" s="187"/>
      <c r="T4388" s="187"/>
      <c r="U4388" s="187"/>
      <c r="V4388" s="187"/>
      <c r="W4388" s="187"/>
      <c r="X4388" s="187"/>
      <c r="Y4388" s="187"/>
      <c r="Z4388" s="187"/>
      <c r="AA4388" s="187"/>
      <c r="AB4388" s="187"/>
      <c r="AC4388" s="187"/>
      <c r="AD4388" s="187"/>
      <c r="AE4388" s="187"/>
      <c r="AF4388" s="187"/>
      <c r="AG4388" s="214"/>
      <c r="ALL4388" s="41"/>
      <c r="ALM4388" s="41"/>
      <c r="ALN4388" s="41"/>
      <c r="ALO4388" s="41"/>
      <c r="ALP4388" s="41"/>
    </row>
    <row r="4389" spans="1:1004" x14ac:dyDescent="0.2">
      <c r="A4389" s="273" t="s">
        <v>2833</v>
      </c>
      <c r="B4389" s="273"/>
      <c r="C4389" s="273"/>
      <c r="D4389" s="274" t="s">
        <v>3638</v>
      </c>
      <c r="E4389" s="274"/>
      <c r="F4389" s="274"/>
      <c r="G4389" s="274"/>
      <c r="H4389" s="274"/>
      <c r="I4389" s="274"/>
      <c r="J4389" s="274"/>
      <c r="K4389" s="274"/>
      <c r="L4389" s="274"/>
      <c r="M4389" s="274"/>
      <c r="N4389" s="274"/>
      <c r="O4389" s="274"/>
      <c r="P4389" s="274"/>
      <c r="Q4389" s="274"/>
      <c r="R4389" s="274"/>
      <c r="S4389" s="274"/>
      <c r="T4389" s="274"/>
      <c r="U4389" s="274"/>
      <c r="V4389" s="274"/>
      <c r="W4389" s="274"/>
      <c r="X4389" s="274"/>
      <c r="Y4389" s="274"/>
      <c r="Z4389" s="274"/>
      <c r="AA4389" s="274"/>
      <c r="AB4389" s="274"/>
      <c r="AC4389" s="274"/>
      <c r="AD4389" s="274"/>
      <c r="AE4389" s="274"/>
      <c r="AF4389" s="274"/>
      <c r="AG4389" s="274"/>
      <c r="ALL4389" s="41"/>
      <c r="ALM4389" s="41"/>
      <c r="ALN4389" s="41"/>
      <c r="ALO4389" s="41"/>
      <c r="ALP4389" s="41"/>
    </row>
    <row r="4390" spans="1:1004" ht="33" customHeight="1" x14ac:dyDescent="0.2">
      <c r="A4390" s="275" t="s">
        <v>2835</v>
      </c>
      <c r="B4390" s="276"/>
      <c r="C4390" s="276"/>
      <c r="D4390" s="276"/>
      <c r="E4390" s="276"/>
      <c r="F4390" s="276"/>
      <c r="G4390" s="276"/>
      <c r="H4390" s="276"/>
      <c r="I4390" s="276"/>
      <c r="J4390" s="276"/>
      <c r="K4390" s="276"/>
      <c r="L4390" s="276"/>
      <c r="M4390" s="276"/>
      <c r="N4390" s="276"/>
      <c r="O4390" s="276"/>
      <c r="P4390" s="276"/>
      <c r="Q4390" s="276"/>
      <c r="R4390" s="277"/>
      <c r="S4390" s="278" t="s">
        <v>2836</v>
      </c>
      <c r="T4390" s="279"/>
      <c r="U4390" s="280"/>
      <c r="V4390" s="278" t="s">
        <v>2837</v>
      </c>
      <c r="W4390" s="279"/>
      <c r="X4390" s="280"/>
      <c r="Y4390" s="278" t="s">
        <v>2838</v>
      </c>
      <c r="Z4390" s="279"/>
      <c r="AA4390" s="280"/>
      <c r="AB4390" s="278" t="s">
        <v>3444</v>
      </c>
      <c r="AC4390" s="279"/>
      <c r="AD4390" s="280"/>
      <c r="AE4390" s="278" t="s">
        <v>3445</v>
      </c>
      <c r="AF4390" s="279"/>
      <c r="AG4390" s="280"/>
      <c r="ALL4390" s="41"/>
      <c r="ALM4390" s="41"/>
      <c r="ALN4390" s="41"/>
      <c r="ALO4390" s="41"/>
      <c r="ALP4390" s="41"/>
    </row>
    <row r="4391" spans="1:1004" x14ac:dyDescent="0.2">
      <c r="A4391" s="281" t="s">
        <v>3219</v>
      </c>
      <c r="B4391" s="282"/>
      <c r="C4391" s="282"/>
      <c r="D4391" s="282"/>
      <c r="E4391" s="282"/>
      <c r="F4391" s="282"/>
      <c r="G4391" s="282"/>
      <c r="H4391" s="282"/>
      <c r="I4391" s="282"/>
      <c r="J4391" s="282"/>
      <c r="K4391" s="282"/>
      <c r="L4391" s="282"/>
      <c r="M4391" s="282"/>
      <c r="N4391" s="282"/>
      <c r="O4391" s="282"/>
      <c r="P4391" s="282"/>
      <c r="Q4391" s="282"/>
      <c r="R4391" s="283"/>
      <c r="S4391" s="284" t="s">
        <v>3032</v>
      </c>
      <c r="T4391" s="285"/>
      <c r="U4391" s="286"/>
      <c r="V4391" s="284" t="s">
        <v>3469</v>
      </c>
      <c r="W4391" s="285"/>
      <c r="X4391" s="286"/>
      <c r="Y4391" s="284" t="s">
        <v>152</v>
      </c>
      <c r="Z4391" s="285"/>
      <c r="AA4391" s="286"/>
      <c r="AB4391" s="284" t="s">
        <v>1441</v>
      </c>
      <c r="AC4391" s="285"/>
      <c r="AD4391" s="286"/>
      <c r="AE4391" s="284" t="s">
        <v>1441</v>
      </c>
      <c r="AF4391" s="285"/>
      <c r="AG4391" s="286"/>
      <c r="ALL4391" s="41"/>
      <c r="ALM4391" s="41"/>
      <c r="ALN4391" s="41"/>
      <c r="ALO4391" s="41"/>
      <c r="ALP4391" s="41"/>
    </row>
    <row r="4392" spans="1:1004" x14ac:dyDescent="0.2">
      <c r="A4392" s="293" t="s">
        <v>3639</v>
      </c>
      <c r="B4392" s="387"/>
      <c r="C4392" s="387"/>
      <c r="D4392" s="387"/>
      <c r="E4392" s="387"/>
      <c r="F4392" s="387"/>
      <c r="G4392" s="387"/>
      <c r="H4392" s="387"/>
      <c r="I4392" s="387"/>
      <c r="J4392" s="387"/>
      <c r="K4392" s="387"/>
      <c r="L4392" s="387"/>
      <c r="M4392" s="387"/>
      <c r="N4392" s="387"/>
      <c r="O4392" s="387"/>
      <c r="P4392" s="387"/>
      <c r="Q4392" s="387"/>
      <c r="R4392" s="295"/>
      <c r="S4392" s="287"/>
      <c r="T4392" s="288"/>
      <c r="U4392" s="289"/>
      <c r="V4392" s="287"/>
      <c r="W4392" s="288"/>
      <c r="X4392" s="289"/>
      <c r="Y4392" s="287"/>
      <c r="Z4392" s="288"/>
      <c r="AA4392" s="289"/>
      <c r="AB4392" s="287"/>
      <c r="AC4392" s="288"/>
      <c r="AD4392" s="289"/>
      <c r="AE4392" s="287"/>
      <c r="AF4392" s="288"/>
      <c r="AG4392" s="289"/>
      <c r="ALL4392" s="41"/>
      <c r="ALM4392" s="41"/>
      <c r="ALN4392" s="41"/>
      <c r="ALO4392" s="41"/>
      <c r="ALP4392" s="41"/>
    </row>
    <row r="4393" spans="1:1004" x14ac:dyDescent="0.2">
      <c r="A4393" s="388" t="s">
        <v>3012</v>
      </c>
      <c r="B4393" s="389"/>
      <c r="C4393" s="389"/>
      <c r="D4393" s="389"/>
      <c r="E4393" s="389"/>
      <c r="F4393" s="389"/>
      <c r="G4393" s="389"/>
      <c r="H4393" s="389"/>
      <c r="I4393" s="389"/>
      <c r="J4393" s="389"/>
      <c r="K4393" s="389"/>
      <c r="L4393" s="389"/>
      <c r="M4393" s="389"/>
      <c r="N4393" s="389"/>
      <c r="O4393" s="389"/>
      <c r="P4393" s="389"/>
      <c r="Q4393" s="389"/>
      <c r="R4393" s="390"/>
      <c r="S4393" s="290"/>
      <c r="T4393" s="291"/>
      <c r="U4393" s="292"/>
      <c r="V4393" s="290"/>
      <c r="W4393" s="291"/>
      <c r="X4393" s="292"/>
      <c r="Y4393" s="290"/>
      <c r="Z4393" s="291"/>
      <c r="AA4393" s="292"/>
      <c r="AB4393" s="290"/>
      <c r="AC4393" s="291"/>
      <c r="AD4393" s="292"/>
      <c r="AE4393" s="290"/>
      <c r="AF4393" s="291"/>
      <c r="AG4393" s="292"/>
      <c r="ALL4393" s="41"/>
      <c r="ALM4393" s="41"/>
      <c r="ALN4393" s="41"/>
      <c r="ALO4393" s="41"/>
      <c r="ALP4393" s="41"/>
    </row>
    <row r="4394" spans="1:1004" x14ac:dyDescent="0.2">
      <c r="A4394" s="212"/>
      <c r="B4394" s="212"/>
      <c r="C4394" s="212"/>
      <c r="D4394" s="212"/>
      <c r="E4394" s="212"/>
      <c r="F4394" s="212"/>
      <c r="G4394" s="212"/>
      <c r="H4394" s="212"/>
      <c r="I4394" s="212"/>
      <c r="J4394" s="212"/>
      <c r="K4394" s="212"/>
      <c r="L4394" s="212"/>
      <c r="M4394" s="212"/>
      <c r="N4394" s="212"/>
      <c r="O4394" s="212"/>
      <c r="P4394" s="212"/>
      <c r="Q4394" s="212"/>
      <c r="R4394" s="212"/>
      <c r="S4394" s="200"/>
      <c r="T4394" s="200"/>
      <c r="U4394" s="200"/>
      <c r="V4394" s="200"/>
      <c r="W4394" s="200"/>
      <c r="X4394" s="200"/>
      <c r="Y4394" s="200"/>
      <c r="Z4394" s="200"/>
      <c r="AA4394" s="200"/>
      <c r="AB4394" s="200"/>
      <c r="AC4394" s="200"/>
      <c r="AD4394" s="200"/>
      <c r="AE4394" s="200"/>
      <c r="AF4394" s="200"/>
      <c r="AG4394" s="200"/>
      <c r="ALL4394" s="41"/>
      <c r="ALM4394" s="41"/>
      <c r="ALN4394" s="41"/>
      <c r="ALO4394" s="41"/>
      <c r="ALP4394" s="41"/>
    </row>
    <row r="4395" spans="1:1004" ht="26.25" customHeight="1" x14ac:dyDescent="0.2">
      <c r="A4395" s="310" t="s">
        <v>2886</v>
      </c>
      <c r="B4395" s="311"/>
      <c r="C4395" s="311"/>
      <c r="D4395" s="311"/>
      <c r="E4395" s="311"/>
      <c r="F4395" s="311"/>
      <c r="G4395" s="311"/>
      <c r="H4395" s="311"/>
      <c r="I4395" s="312"/>
      <c r="J4395" s="313" t="s">
        <v>1391</v>
      </c>
      <c r="K4395" s="314"/>
      <c r="L4395" s="314"/>
      <c r="M4395" s="314"/>
      <c r="N4395" s="315" t="s">
        <v>3502</v>
      </c>
      <c r="O4395" s="744"/>
      <c r="P4395" s="744"/>
      <c r="Q4395" s="744"/>
      <c r="R4395" s="744"/>
      <c r="S4395" s="744"/>
      <c r="T4395" s="744"/>
      <c r="U4395" s="744"/>
      <c r="V4395" s="744"/>
      <c r="W4395" s="744"/>
      <c r="X4395" s="744"/>
      <c r="Y4395" s="744"/>
      <c r="Z4395" s="744"/>
      <c r="AA4395" s="744"/>
      <c r="AB4395" s="744"/>
      <c r="AC4395" s="744"/>
      <c r="AD4395" s="744"/>
      <c r="AE4395" s="744"/>
      <c r="AF4395" s="744"/>
      <c r="AG4395" s="745"/>
      <c r="ALL4395" s="41"/>
      <c r="ALM4395" s="41"/>
      <c r="ALN4395" s="41"/>
      <c r="ALO4395" s="41"/>
      <c r="ALP4395" s="41"/>
    </row>
    <row r="4396" spans="1:1004" ht="21" customHeight="1" x14ac:dyDescent="0.2">
      <c r="A4396" s="318" t="s">
        <v>2740</v>
      </c>
      <c r="B4396" s="319"/>
      <c r="C4396" s="319"/>
      <c r="D4396" s="319"/>
      <c r="E4396" s="319"/>
      <c r="F4396" s="319"/>
      <c r="G4396" s="319"/>
      <c r="H4396" s="319"/>
      <c r="I4396" s="320"/>
      <c r="J4396" s="2338"/>
      <c r="K4396" s="2338"/>
      <c r="L4396" s="2338"/>
      <c r="M4396" s="2338"/>
      <c r="N4396" s="2338"/>
      <c r="O4396" s="2338"/>
      <c r="P4396" s="2338"/>
      <c r="Q4396" s="2338"/>
      <c r="R4396" s="2338"/>
      <c r="S4396" s="2338"/>
      <c r="T4396" s="2339" t="s">
        <v>2742</v>
      </c>
      <c r="U4396" s="2339"/>
      <c r="V4396" s="2339"/>
      <c r="W4396" s="2339"/>
      <c r="X4396" s="2295"/>
      <c r="Y4396" s="2295"/>
      <c r="Z4396" s="2295"/>
      <c r="AA4396" s="2295"/>
      <c r="AB4396" s="2295"/>
      <c r="AC4396" s="2295"/>
      <c r="AD4396" s="2295"/>
      <c r="AE4396" s="2295"/>
      <c r="AF4396" s="2295"/>
      <c r="AG4396" s="2295"/>
      <c r="ALL4396" s="41"/>
      <c r="ALM4396" s="41"/>
      <c r="ALN4396" s="41"/>
      <c r="ALO4396" s="41"/>
      <c r="ALP4396" s="41"/>
    </row>
    <row r="4397" spans="1:1004" x14ac:dyDescent="0.2">
      <c r="A4397" s="318" t="s">
        <v>2890</v>
      </c>
      <c r="B4397" s="319"/>
      <c r="C4397" s="319"/>
      <c r="D4397" s="319"/>
      <c r="E4397" s="319"/>
      <c r="F4397" s="319"/>
      <c r="G4397" s="319"/>
      <c r="H4397" s="319"/>
      <c r="I4397" s="320"/>
      <c r="J4397" s="2295"/>
      <c r="K4397" s="2295"/>
      <c r="L4397" s="2295"/>
      <c r="M4397" s="2295"/>
      <c r="N4397" s="2295"/>
      <c r="O4397" s="2295"/>
      <c r="P4397" s="2295"/>
      <c r="Q4397" s="2295"/>
      <c r="R4397" s="2295"/>
      <c r="S4397" s="2295"/>
      <c r="T4397" s="2295"/>
      <c r="U4397" s="2295"/>
      <c r="V4397" s="2295"/>
      <c r="W4397" s="2295"/>
      <c r="X4397" s="2295"/>
      <c r="Y4397" s="2295"/>
      <c r="Z4397" s="2295"/>
      <c r="AA4397" s="2295"/>
      <c r="AB4397" s="2295"/>
      <c r="AC4397" s="2295"/>
      <c r="AD4397" s="2295"/>
      <c r="AE4397" s="2295"/>
      <c r="AF4397" s="2295"/>
      <c r="AG4397" s="2295"/>
      <c r="ALL4397" s="41"/>
      <c r="ALM4397" s="41"/>
      <c r="ALN4397" s="41"/>
      <c r="ALO4397" s="41"/>
      <c r="ALP4397" s="41"/>
    </row>
    <row r="4398" spans="1:1004" x14ac:dyDescent="0.2">
      <c r="A4398" s="328" t="s">
        <v>2891</v>
      </c>
      <c r="B4398" s="329"/>
      <c r="C4398" s="329"/>
      <c r="D4398" s="329"/>
      <c r="E4398" s="329"/>
      <c r="F4398" s="329"/>
      <c r="G4398" s="329"/>
      <c r="H4398" s="329"/>
      <c r="I4398" s="330"/>
      <c r="J4398" s="2295" t="s">
        <v>3616</v>
      </c>
      <c r="K4398" s="2295"/>
      <c r="L4398" s="2295"/>
      <c r="M4398" s="2295"/>
      <c r="N4398" s="2295"/>
      <c r="O4398" s="2295"/>
      <c r="P4398" s="2295"/>
      <c r="Q4398" s="2295"/>
      <c r="R4398" s="2295"/>
      <c r="S4398" s="2295"/>
      <c r="T4398" s="2295"/>
      <c r="U4398" s="2295"/>
      <c r="V4398" s="2295"/>
      <c r="W4398" s="2295"/>
      <c r="X4398" s="2295"/>
      <c r="Y4398" s="2295"/>
      <c r="Z4398" s="2295"/>
      <c r="AA4398" s="2295"/>
      <c r="AB4398" s="2295"/>
      <c r="AC4398" s="2295"/>
      <c r="AD4398" s="2295"/>
      <c r="AE4398" s="2295"/>
      <c r="AF4398" s="2295"/>
      <c r="AG4398" s="2295"/>
      <c r="ALL4398" s="41"/>
      <c r="ALM4398" s="41"/>
      <c r="ALN4398" s="41"/>
      <c r="ALO4398" s="41"/>
      <c r="ALP4398" s="41"/>
    </row>
    <row r="4399" spans="1:1004" x14ac:dyDescent="0.2">
      <c r="A4399" s="331" t="s">
        <v>2893</v>
      </c>
      <c r="B4399" s="332"/>
      <c r="C4399" s="332"/>
      <c r="D4399" s="332"/>
      <c r="E4399" s="332"/>
      <c r="F4399" s="332"/>
      <c r="G4399" s="332"/>
      <c r="H4399" s="332"/>
      <c r="I4399" s="333"/>
      <c r="J4399" s="2340" t="s">
        <v>3617</v>
      </c>
      <c r="K4399" s="2340"/>
      <c r="L4399" s="2340"/>
      <c r="M4399" s="2340"/>
      <c r="N4399" s="2340"/>
      <c r="O4399" s="2340"/>
      <c r="P4399" s="2340"/>
      <c r="Q4399" s="2340"/>
      <c r="R4399" s="2340"/>
      <c r="S4399" s="2340"/>
      <c r="T4399" s="2340"/>
      <c r="U4399" s="2340"/>
      <c r="V4399" s="2340"/>
      <c r="W4399" s="2340"/>
      <c r="X4399" s="2340"/>
      <c r="Y4399" s="2340"/>
      <c r="Z4399" s="2340"/>
      <c r="AA4399" s="2340"/>
      <c r="AB4399" s="2340"/>
      <c r="AC4399" s="2340"/>
      <c r="AD4399" s="2340"/>
      <c r="AE4399" s="2340"/>
      <c r="AF4399" s="2340"/>
      <c r="AG4399" s="2340"/>
      <c r="ALL4399" s="41"/>
      <c r="ALM4399" s="41"/>
      <c r="ALN4399" s="41"/>
      <c r="ALO4399" s="41"/>
      <c r="ALP4399" s="41"/>
    </row>
    <row r="4400" spans="1:1004" x14ac:dyDescent="0.2">
      <c r="A4400" s="208"/>
      <c r="B4400" s="213"/>
      <c r="C4400" s="213"/>
      <c r="D4400" s="187"/>
      <c r="E4400" s="187"/>
      <c r="F4400" s="187"/>
      <c r="G4400" s="187"/>
      <c r="H4400" s="187"/>
      <c r="I4400" s="187"/>
      <c r="J4400" s="187"/>
      <c r="K4400" s="187"/>
      <c r="L4400" s="187"/>
      <c r="M4400" s="187"/>
      <c r="N4400" s="187"/>
      <c r="O4400" s="187"/>
      <c r="P4400" s="187"/>
      <c r="Q4400" s="187"/>
      <c r="R4400" s="187"/>
      <c r="S4400" s="187"/>
      <c r="T4400" s="187"/>
      <c r="U4400" s="187"/>
      <c r="V4400" s="187"/>
      <c r="W4400" s="187"/>
      <c r="X4400" s="187"/>
      <c r="Y4400" s="187"/>
      <c r="Z4400" s="187"/>
      <c r="AA4400" s="187"/>
      <c r="AB4400" s="187"/>
      <c r="AC4400" s="187"/>
      <c r="AD4400" s="187"/>
      <c r="AE4400" s="187"/>
      <c r="AF4400" s="187"/>
      <c r="AG4400" s="214"/>
      <c r="ALL4400" s="41"/>
      <c r="ALM4400" s="41"/>
      <c r="ALN4400" s="41"/>
      <c r="ALO4400" s="41"/>
      <c r="ALP4400" s="41"/>
    </row>
    <row r="4401" spans="1:1004" x14ac:dyDescent="0.2">
      <c r="A4401" s="2341" t="s">
        <v>2833</v>
      </c>
      <c r="B4401" s="2341"/>
      <c r="C4401" s="2341"/>
      <c r="D4401" s="274" t="s">
        <v>3618</v>
      </c>
      <c r="E4401" s="274"/>
      <c r="F4401" s="274"/>
      <c r="G4401" s="274"/>
      <c r="H4401" s="274"/>
      <c r="I4401" s="274"/>
      <c r="J4401" s="274"/>
      <c r="K4401" s="274"/>
      <c r="L4401" s="274"/>
      <c r="M4401" s="274"/>
      <c r="N4401" s="274"/>
      <c r="O4401" s="274"/>
      <c r="P4401" s="274"/>
      <c r="Q4401" s="274"/>
      <c r="R4401" s="274"/>
      <c r="S4401" s="274"/>
      <c r="T4401" s="274"/>
      <c r="U4401" s="274"/>
      <c r="V4401" s="274"/>
      <c r="W4401" s="274"/>
      <c r="X4401" s="274"/>
      <c r="Y4401" s="274"/>
      <c r="Z4401" s="274"/>
      <c r="AA4401" s="274"/>
      <c r="AB4401" s="274"/>
      <c r="AC4401" s="274"/>
      <c r="AD4401" s="274"/>
      <c r="AE4401" s="274"/>
      <c r="AF4401" s="274"/>
      <c r="AG4401" s="274"/>
      <c r="ALL4401" s="41"/>
      <c r="ALM4401" s="41"/>
      <c r="ALN4401" s="41"/>
      <c r="ALO4401" s="41"/>
      <c r="ALP4401" s="41"/>
    </row>
    <row r="4402" spans="1:1004" ht="26.25" customHeight="1" x14ac:dyDescent="0.2">
      <c r="A4402" s="2342" t="s">
        <v>2835</v>
      </c>
      <c r="B4402" s="2343"/>
      <c r="C4402" s="2343"/>
      <c r="D4402" s="2343"/>
      <c r="E4402" s="2343"/>
      <c r="F4402" s="2343"/>
      <c r="G4402" s="2343"/>
      <c r="H4402" s="2343"/>
      <c r="I4402" s="2343"/>
      <c r="J4402" s="2343"/>
      <c r="K4402" s="2343"/>
      <c r="L4402" s="2343"/>
      <c r="M4402" s="2343"/>
      <c r="N4402" s="2343"/>
      <c r="O4402" s="2343"/>
      <c r="P4402" s="2343"/>
      <c r="Q4402" s="2343"/>
      <c r="R4402" s="2344"/>
      <c r="S4402" s="2345" t="s">
        <v>2836</v>
      </c>
      <c r="T4402" s="2346"/>
      <c r="U4402" s="2347"/>
      <c r="V4402" s="2345" t="s">
        <v>2837</v>
      </c>
      <c r="W4402" s="2346"/>
      <c r="X4402" s="2347"/>
      <c r="Y4402" s="2345" t="s">
        <v>2838</v>
      </c>
      <c r="Z4402" s="2346"/>
      <c r="AA4402" s="2347"/>
      <c r="AB4402" s="2345" t="s">
        <v>3444</v>
      </c>
      <c r="AC4402" s="2346"/>
      <c r="AD4402" s="2347"/>
      <c r="AE4402" s="2345" t="s">
        <v>3445</v>
      </c>
      <c r="AF4402" s="2346"/>
      <c r="AG4402" s="2347"/>
      <c r="ALL4402" s="41"/>
      <c r="ALM4402" s="41"/>
      <c r="ALN4402" s="41"/>
      <c r="ALO4402" s="41"/>
      <c r="ALP4402" s="41"/>
    </row>
    <row r="4403" spans="1:1004" ht="12.75" customHeight="1" x14ac:dyDescent="0.2">
      <c r="A4403" s="281" t="s">
        <v>3619</v>
      </c>
      <c r="B4403" s="282"/>
      <c r="C4403" s="282"/>
      <c r="D4403" s="282"/>
      <c r="E4403" s="282"/>
      <c r="F4403" s="282"/>
      <c r="G4403" s="282"/>
      <c r="H4403" s="282"/>
      <c r="I4403" s="282"/>
      <c r="J4403" s="282"/>
      <c r="K4403" s="282"/>
      <c r="L4403" s="282"/>
      <c r="M4403" s="282"/>
      <c r="N4403" s="282"/>
      <c r="O4403" s="282"/>
      <c r="P4403" s="282"/>
      <c r="Q4403" s="282"/>
      <c r="R4403" s="283"/>
      <c r="S4403" s="284" t="s">
        <v>3032</v>
      </c>
      <c r="T4403" s="285"/>
      <c r="U4403" s="286"/>
      <c r="V4403" s="284" t="s">
        <v>3469</v>
      </c>
      <c r="W4403" s="285"/>
      <c r="X4403" s="286"/>
      <c r="Y4403" s="284" t="s">
        <v>152</v>
      </c>
      <c r="Z4403" s="285"/>
      <c r="AA4403" s="286"/>
      <c r="AB4403" s="284" t="s">
        <v>1441</v>
      </c>
      <c r="AC4403" s="285"/>
      <c r="AD4403" s="286"/>
      <c r="AE4403" s="284" t="s">
        <v>152</v>
      </c>
      <c r="AF4403" s="285"/>
      <c r="AG4403" s="286"/>
      <c r="ALL4403" s="41"/>
      <c r="ALM4403" s="41"/>
      <c r="ALN4403" s="41"/>
      <c r="ALO4403" s="41"/>
      <c r="ALP4403" s="41"/>
    </row>
    <row r="4404" spans="1:1004" ht="12.75" customHeight="1" x14ac:dyDescent="0.2">
      <c r="A4404" s="293" t="s">
        <v>3620</v>
      </c>
      <c r="B4404" s="2319"/>
      <c r="C4404" s="2319"/>
      <c r="D4404" s="2319"/>
      <c r="E4404" s="2319"/>
      <c r="F4404" s="2319"/>
      <c r="G4404" s="2319"/>
      <c r="H4404" s="2319"/>
      <c r="I4404" s="2319"/>
      <c r="J4404" s="2319"/>
      <c r="K4404" s="2319"/>
      <c r="L4404" s="2319"/>
      <c r="M4404" s="2319"/>
      <c r="N4404" s="2319"/>
      <c r="O4404" s="2319"/>
      <c r="P4404" s="2319"/>
      <c r="Q4404" s="2319"/>
      <c r="R4404" s="699"/>
      <c r="S4404" s="287"/>
      <c r="T4404" s="288"/>
      <c r="U4404" s="289"/>
      <c r="V4404" s="287"/>
      <c r="W4404" s="288"/>
      <c r="X4404" s="289"/>
      <c r="Y4404" s="287"/>
      <c r="Z4404" s="288"/>
      <c r="AA4404" s="289"/>
      <c r="AB4404" s="287"/>
      <c r="AC4404" s="288"/>
      <c r="AD4404" s="289"/>
      <c r="AE4404" s="287"/>
      <c r="AF4404" s="288"/>
      <c r="AG4404" s="289"/>
      <c r="ALL4404" s="41"/>
      <c r="ALM4404" s="41"/>
      <c r="ALN4404" s="41"/>
      <c r="ALO4404" s="41"/>
      <c r="ALP4404" s="41"/>
    </row>
    <row r="4405" spans="1:1004" ht="12.75" customHeight="1" x14ac:dyDescent="0.2">
      <c r="A4405" s="2311" t="s">
        <v>3621</v>
      </c>
      <c r="B4405" s="2312"/>
      <c r="C4405" s="2312"/>
      <c r="D4405" s="2312"/>
      <c r="E4405" s="2312"/>
      <c r="F4405" s="2312"/>
      <c r="G4405" s="2312"/>
      <c r="H4405" s="2312"/>
      <c r="I4405" s="2312"/>
      <c r="J4405" s="2312"/>
      <c r="K4405" s="2312"/>
      <c r="L4405" s="2312"/>
      <c r="M4405" s="2312"/>
      <c r="N4405" s="2312"/>
      <c r="O4405" s="2312"/>
      <c r="P4405" s="2312"/>
      <c r="Q4405" s="2312"/>
      <c r="R4405" s="2313"/>
      <c r="S4405" s="290"/>
      <c r="T4405" s="291"/>
      <c r="U4405" s="292"/>
      <c r="V4405" s="290"/>
      <c r="W4405" s="291"/>
      <c r="X4405" s="292"/>
      <c r="Y4405" s="290"/>
      <c r="Z4405" s="291"/>
      <c r="AA4405" s="292"/>
      <c r="AB4405" s="290"/>
      <c r="AC4405" s="291"/>
      <c r="AD4405" s="292"/>
      <c r="AE4405" s="290"/>
      <c r="AF4405" s="291"/>
      <c r="AG4405" s="292"/>
      <c r="ALL4405" s="41"/>
      <c r="ALM4405" s="41"/>
      <c r="ALN4405" s="41"/>
      <c r="ALO4405" s="41"/>
      <c r="ALP4405" s="41"/>
    </row>
    <row r="4406" spans="1:1004" x14ac:dyDescent="0.2">
      <c r="A4406" s="212"/>
      <c r="B4406" s="212"/>
      <c r="C4406" s="212"/>
      <c r="D4406" s="212"/>
      <c r="E4406" s="212"/>
      <c r="F4406" s="212"/>
      <c r="G4406" s="212"/>
      <c r="H4406" s="212"/>
      <c r="I4406" s="212"/>
      <c r="J4406" s="212"/>
      <c r="K4406" s="212"/>
      <c r="L4406" s="212"/>
      <c r="M4406" s="212"/>
      <c r="N4406" s="212"/>
      <c r="O4406" s="212"/>
      <c r="P4406" s="212"/>
      <c r="Q4406" s="212"/>
      <c r="R4406" s="212"/>
      <c r="S4406" s="200"/>
      <c r="T4406" s="200"/>
      <c r="U4406" s="200"/>
      <c r="V4406" s="200"/>
      <c r="W4406" s="200"/>
      <c r="X4406" s="200"/>
      <c r="Y4406" s="200"/>
      <c r="Z4406" s="200"/>
      <c r="AA4406" s="200"/>
      <c r="AB4406" s="200"/>
      <c r="AC4406" s="200"/>
      <c r="AD4406" s="200"/>
      <c r="AE4406" s="200"/>
      <c r="AF4406" s="200"/>
      <c r="AG4406" s="200"/>
      <c r="ALL4406" s="41"/>
      <c r="ALM4406" s="41"/>
      <c r="ALN4406" s="41"/>
      <c r="ALO4406" s="41"/>
      <c r="ALP4406" s="41"/>
    </row>
    <row r="4407" spans="1:1004" ht="15" x14ac:dyDescent="0.2">
      <c r="A4407" s="2320" t="s">
        <v>2722</v>
      </c>
      <c r="B4407" s="2320"/>
      <c r="C4407" s="2320"/>
      <c r="D4407" s="2320"/>
      <c r="E4407" s="2320"/>
      <c r="F4407" s="2321" t="s">
        <v>2001</v>
      </c>
      <c r="G4407" s="2322"/>
      <c r="H4407" s="2323"/>
      <c r="I4407" s="2324"/>
      <c r="J4407" s="2325"/>
      <c r="K4407" s="2325"/>
      <c r="L4407" s="2325"/>
      <c r="M4407" s="2325"/>
      <c r="N4407" s="2325"/>
      <c r="O4407" s="2325"/>
      <c r="P4407" s="2325"/>
      <c r="Q4407" s="2325"/>
      <c r="R4407" s="2325"/>
      <c r="S4407" s="2325"/>
      <c r="T4407" s="2325"/>
      <c r="U4407" s="2325"/>
      <c r="V4407" s="2325"/>
      <c r="W4407" s="2325"/>
      <c r="X4407" s="2325"/>
      <c r="Y4407" s="2325"/>
      <c r="Z4407" s="2325"/>
      <c r="AA4407" s="2325"/>
      <c r="AB4407" s="2325"/>
      <c r="AC4407" s="2325"/>
      <c r="AD4407" s="2325"/>
      <c r="AE4407" s="2325"/>
      <c r="AF4407" s="2325"/>
      <c r="AG4407" s="2326"/>
      <c r="ALL4407" s="41"/>
      <c r="ALM4407" s="41"/>
      <c r="ALN4407" s="41"/>
      <c r="ALO4407" s="41"/>
      <c r="ALP4407" s="41"/>
    </row>
    <row r="4408" spans="1:1004" ht="15" x14ac:dyDescent="0.2">
      <c r="A4408" s="2320" t="s">
        <v>2723</v>
      </c>
      <c r="B4408" s="2320"/>
      <c r="C4408" s="2320"/>
      <c r="D4408" s="2320"/>
      <c r="E4408" s="2320"/>
      <c r="F4408" s="2327" t="s">
        <v>3087</v>
      </c>
      <c r="G4408" s="2328"/>
      <c r="H4408" s="2329"/>
      <c r="I4408" s="2324" t="s">
        <v>3088</v>
      </c>
      <c r="J4408" s="2325"/>
      <c r="K4408" s="2325"/>
      <c r="L4408" s="2325"/>
      <c r="M4408" s="2325"/>
      <c r="N4408" s="2325"/>
      <c r="O4408" s="2325"/>
      <c r="P4408" s="2325"/>
      <c r="Q4408" s="2325"/>
      <c r="R4408" s="2325"/>
      <c r="S4408" s="2325"/>
      <c r="T4408" s="2325"/>
      <c r="U4408" s="2325"/>
      <c r="V4408" s="2325"/>
      <c r="W4408" s="2325"/>
      <c r="X4408" s="2325"/>
      <c r="Y4408" s="2325"/>
      <c r="Z4408" s="2325"/>
      <c r="AA4408" s="2325"/>
      <c r="AB4408" s="2325"/>
      <c r="AC4408" s="2325"/>
      <c r="AD4408" s="2325"/>
      <c r="AE4408" s="2325"/>
      <c r="AF4408" s="2325"/>
      <c r="AG4408" s="2326"/>
      <c r="ALL4408" s="41"/>
      <c r="ALM4408" s="41"/>
      <c r="ALN4408" s="41"/>
      <c r="ALO4408" s="41"/>
      <c r="ALP4408" s="41"/>
    </row>
    <row r="4409" spans="1:1004" x14ac:dyDescent="0.2">
      <c r="A4409" s="187"/>
      <c r="B4409" s="187"/>
      <c r="C4409" s="187"/>
      <c r="D4409" s="187"/>
      <c r="E4409" s="187"/>
      <c r="F4409" s="187"/>
      <c r="G4409" s="187"/>
      <c r="H4409" s="187"/>
      <c r="I4409" s="187"/>
      <c r="J4409" s="187"/>
      <c r="K4409" s="187"/>
      <c r="L4409" s="187"/>
      <c r="M4409" s="187"/>
      <c r="N4409" s="187"/>
      <c r="O4409" s="187"/>
      <c r="P4409" s="187"/>
      <c r="Q4409" s="187"/>
      <c r="R4409" s="187"/>
      <c r="S4409" s="187"/>
      <c r="T4409" s="187"/>
      <c r="U4409" s="187"/>
      <c r="V4409" s="187"/>
      <c r="W4409" s="187"/>
      <c r="X4409" s="187"/>
      <c r="Y4409" s="187"/>
      <c r="Z4409" s="187"/>
      <c r="AA4409" s="187"/>
      <c r="AB4409" s="187"/>
      <c r="AC4409" s="187"/>
      <c r="AD4409" s="187"/>
      <c r="AE4409" s="187"/>
      <c r="AF4409" s="187"/>
      <c r="AG4409" s="187"/>
      <c r="ALL4409" s="41"/>
      <c r="ALM4409" s="41"/>
      <c r="ALN4409" s="41"/>
      <c r="ALO4409" s="41"/>
      <c r="ALP4409" s="41"/>
    </row>
    <row r="4410" spans="1:1004" ht="15" x14ac:dyDescent="0.2">
      <c r="A4410" s="190" t="s">
        <v>2725</v>
      </c>
      <c r="B4410" s="191"/>
      <c r="C4410" s="191"/>
      <c r="D4410" s="191"/>
      <c r="E4410" s="191"/>
      <c r="F4410" s="191"/>
      <c r="G4410" s="191"/>
      <c r="H4410" s="191"/>
      <c r="I4410" s="191"/>
      <c r="J4410" s="191"/>
      <c r="K4410" s="191"/>
      <c r="L4410" s="187"/>
      <c r="M4410" s="187"/>
      <c r="N4410" s="187"/>
      <c r="O4410" s="187"/>
      <c r="P4410" s="187"/>
      <c r="Q4410" s="187"/>
      <c r="R4410" s="187"/>
      <c r="S4410" s="187"/>
      <c r="T4410" s="187"/>
      <c r="U4410" s="187"/>
      <c r="V4410" s="187"/>
      <c r="W4410" s="187"/>
      <c r="X4410" s="187"/>
      <c r="Y4410" s="187"/>
      <c r="Z4410" s="187"/>
      <c r="AA4410" s="187"/>
      <c r="AB4410" s="187"/>
      <c r="AC4410" s="187"/>
      <c r="AD4410" s="187"/>
      <c r="AE4410" s="187"/>
      <c r="AF4410" s="187"/>
      <c r="AG4410" s="187"/>
      <c r="ALL4410" s="41"/>
      <c r="ALM4410" s="41"/>
      <c r="ALN4410" s="41"/>
      <c r="ALO4410" s="41"/>
      <c r="ALP4410" s="41"/>
    </row>
    <row r="4411" spans="1:1004" ht="38.25" customHeight="1" x14ac:dyDescent="0.2">
      <c r="A4411" s="373" t="s">
        <v>2726</v>
      </c>
      <c r="B4411" s="373"/>
      <c r="C4411" s="373"/>
      <c r="D4411" s="413" t="s">
        <v>2727</v>
      </c>
      <c r="E4411" s="413"/>
      <c r="F4411" s="413"/>
      <c r="G4411" s="278" t="s">
        <v>2728</v>
      </c>
      <c r="H4411" s="279"/>
      <c r="I4411" s="279"/>
      <c r="J4411" s="279"/>
      <c r="K4411" s="279"/>
      <c r="L4411" s="279"/>
      <c r="M4411" s="279"/>
      <c r="N4411" s="279"/>
      <c r="O4411" s="279"/>
      <c r="P4411" s="279"/>
      <c r="Q4411" s="280"/>
      <c r="R4411" s="373" t="s">
        <v>3441</v>
      </c>
      <c r="S4411" s="373"/>
      <c r="T4411" s="373"/>
      <c r="U4411" s="373"/>
      <c r="V4411" s="373" t="s">
        <v>3442</v>
      </c>
      <c r="W4411" s="373"/>
      <c r="X4411" s="373"/>
      <c r="Y4411" s="373"/>
      <c r="Z4411" s="373" t="s">
        <v>3443</v>
      </c>
      <c r="AA4411" s="373"/>
      <c r="AB4411" s="373"/>
      <c r="AC4411" s="373"/>
      <c r="AD4411" s="373" t="s">
        <v>2729</v>
      </c>
      <c r="AE4411" s="373"/>
      <c r="AF4411" s="373"/>
      <c r="AG4411" s="373"/>
      <c r="ALL4411" s="41"/>
      <c r="ALM4411" s="41"/>
      <c r="ALN4411" s="41"/>
      <c r="ALO4411" s="41"/>
      <c r="ALP4411" s="41"/>
    </row>
    <row r="4412" spans="1:1004" ht="20.25" customHeight="1" x14ac:dyDescent="0.2">
      <c r="A4412" s="414" t="s">
        <v>3048</v>
      </c>
      <c r="B4412" s="414"/>
      <c r="C4412" s="414"/>
      <c r="D4412" s="414" t="s">
        <v>3048</v>
      </c>
      <c r="E4412" s="414"/>
      <c r="F4412" s="414"/>
      <c r="G4412" s="415" t="s">
        <v>3089</v>
      </c>
      <c r="H4412" s="415"/>
      <c r="I4412" s="415"/>
      <c r="J4412" s="415"/>
      <c r="K4412" s="415"/>
      <c r="L4412" s="415"/>
      <c r="M4412" s="415"/>
      <c r="N4412" s="415"/>
      <c r="O4412" s="415"/>
      <c r="P4412" s="415"/>
      <c r="Q4412" s="415"/>
      <c r="R4412" s="416">
        <v>16351000</v>
      </c>
      <c r="S4412" s="416"/>
      <c r="T4412" s="416"/>
      <c r="U4412" s="416"/>
      <c r="V4412" s="416">
        <v>17081000</v>
      </c>
      <c r="W4412" s="416"/>
      <c r="X4412" s="416"/>
      <c r="Y4412" s="416"/>
      <c r="Z4412" s="416">
        <v>15118580.01</v>
      </c>
      <c r="AA4412" s="416"/>
      <c r="AB4412" s="416"/>
      <c r="AC4412" s="416"/>
      <c r="AD4412" s="706">
        <f>Z4412/V4412</f>
        <v>0.88511094256776535</v>
      </c>
      <c r="AE4412" s="706"/>
      <c r="AF4412" s="706"/>
      <c r="AG4412" s="706"/>
      <c r="ALL4412" s="41"/>
      <c r="ALM4412" s="41"/>
      <c r="ALN4412" s="41"/>
      <c r="ALO4412" s="41"/>
      <c r="ALP4412" s="41"/>
    </row>
    <row r="4413" spans="1:1004" ht="21" customHeight="1" x14ac:dyDescent="0.2">
      <c r="A4413" s="423"/>
      <c r="B4413" s="423"/>
      <c r="C4413" s="423"/>
      <c r="D4413" s="423"/>
      <c r="E4413" s="423"/>
      <c r="F4413" s="423"/>
      <c r="G4413" s="424" t="s">
        <v>2232</v>
      </c>
      <c r="H4413" s="425"/>
      <c r="I4413" s="425"/>
      <c r="J4413" s="425"/>
      <c r="K4413" s="425"/>
      <c r="L4413" s="425"/>
      <c r="M4413" s="425"/>
      <c r="N4413" s="425"/>
      <c r="O4413" s="425"/>
      <c r="P4413" s="425"/>
      <c r="Q4413" s="426"/>
      <c r="R4413" s="427">
        <f>SUM(R4412)</f>
        <v>16351000</v>
      </c>
      <c r="S4413" s="427"/>
      <c r="T4413" s="427"/>
      <c r="U4413" s="427"/>
      <c r="V4413" s="427">
        <f>SUM(V4412)</f>
        <v>17081000</v>
      </c>
      <c r="W4413" s="427"/>
      <c r="X4413" s="427"/>
      <c r="Y4413" s="427"/>
      <c r="Z4413" s="427">
        <f>SUM(Z4412)</f>
        <v>15118580.01</v>
      </c>
      <c r="AA4413" s="427"/>
      <c r="AB4413" s="427"/>
      <c r="AC4413" s="427"/>
      <c r="AD4413" s="707">
        <f>Z4413/V4413</f>
        <v>0.88511094256776535</v>
      </c>
      <c r="AE4413" s="707"/>
      <c r="AF4413" s="707"/>
      <c r="AG4413" s="707"/>
      <c r="ALL4413" s="41"/>
      <c r="ALM4413" s="41"/>
      <c r="ALN4413" s="41"/>
      <c r="ALO4413" s="41"/>
      <c r="ALP4413" s="41"/>
    </row>
    <row r="4414" spans="1:1004" x14ac:dyDescent="0.2">
      <c r="A4414" s="187"/>
      <c r="B4414" s="187"/>
      <c r="C4414" s="187"/>
      <c r="D4414" s="187"/>
      <c r="E4414" s="187"/>
      <c r="F4414" s="187"/>
      <c r="G4414" s="187"/>
      <c r="H4414" s="187"/>
      <c r="I4414" s="187"/>
      <c r="J4414" s="187"/>
      <c r="K4414" s="187"/>
      <c r="L4414" s="187"/>
      <c r="M4414" s="187"/>
      <c r="N4414" s="187"/>
      <c r="O4414" s="187"/>
      <c r="P4414" s="187"/>
      <c r="Q4414" s="187"/>
      <c r="R4414" s="187"/>
      <c r="S4414" s="187"/>
      <c r="T4414" s="187"/>
      <c r="U4414" s="187"/>
      <c r="V4414" s="187"/>
      <c r="W4414" s="187"/>
      <c r="X4414" s="187"/>
      <c r="Y4414" s="187"/>
      <c r="Z4414" s="187"/>
      <c r="AA4414" s="187"/>
      <c r="AB4414" s="187"/>
      <c r="AC4414" s="187"/>
      <c r="AD4414" s="187"/>
      <c r="AE4414" s="187"/>
      <c r="AF4414" s="187"/>
      <c r="AG4414" s="187"/>
      <c r="ALL4414" s="41"/>
      <c r="ALM4414" s="41"/>
      <c r="ALN4414" s="41"/>
      <c r="ALO4414" s="41"/>
      <c r="ALP4414" s="41"/>
    </row>
    <row r="4415" spans="1:1004" ht="15.75" x14ac:dyDescent="0.2">
      <c r="A4415" s="394" t="s">
        <v>2736</v>
      </c>
      <c r="B4415" s="394"/>
      <c r="C4415" s="394"/>
      <c r="D4415" s="394"/>
      <c r="E4415" s="394"/>
      <c r="F4415" s="394"/>
      <c r="G4415" s="394"/>
      <c r="H4415" s="394"/>
      <c r="I4415" s="394"/>
      <c r="J4415" s="394"/>
      <c r="K4415" s="394"/>
      <c r="L4415" s="394"/>
      <c r="M4415" s="394"/>
      <c r="N4415" s="394"/>
      <c r="O4415" s="394"/>
      <c r="P4415" s="394"/>
      <c r="Q4415" s="394"/>
      <c r="R4415" s="394"/>
      <c r="S4415" s="394"/>
      <c r="T4415" s="394"/>
      <c r="U4415" s="394"/>
      <c r="V4415" s="394"/>
      <c r="W4415" s="394"/>
      <c r="X4415" s="394"/>
      <c r="Y4415" s="394"/>
      <c r="Z4415" s="394"/>
      <c r="AA4415" s="394"/>
      <c r="AB4415" s="394"/>
      <c r="AC4415" s="394"/>
      <c r="AD4415" s="394"/>
      <c r="AE4415" s="394"/>
      <c r="AF4415" s="394"/>
      <c r="AG4415" s="394"/>
      <c r="ALL4415" s="41"/>
      <c r="ALM4415" s="41"/>
      <c r="ALN4415" s="41"/>
      <c r="ALO4415" s="41"/>
      <c r="ALP4415" s="41"/>
    </row>
    <row r="4416" spans="1:1004" x14ac:dyDescent="0.2">
      <c r="A4416" s="187"/>
      <c r="B4416" s="187"/>
      <c r="C4416" s="187"/>
      <c r="D4416" s="187"/>
      <c r="E4416" s="187"/>
      <c r="F4416" s="187"/>
      <c r="G4416" s="187"/>
      <c r="H4416" s="187"/>
      <c r="I4416" s="187"/>
      <c r="J4416" s="187"/>
      <c r="K4416" s="187"/>
      <c r="L4416" s="187"/>
      <c r="M4416" s="187"/>
      <c r="N4416" s="187"/>
      <c r="O4416" s="187"/>
      <c r="P4416" s="187"/>
      <c r="Q4416" s="187"/>
      <c r="R4416" s="187"/>
      <c r="S4416" s="187"/>
      <c r="T4416" s="187"/>
      <c r="U4416" s="187"/>
      <c r="V4416" s="187"/>
      <c r="W4416" s="187"/>
      <c r="X4416" s="187"/>
      <c r="Y4416" s="187"/>
      <c r="Z4416" s="187"/>
      <c r="AA4416" s="187"/>
      <c r="AB4416" s="187"/>
      <c r="AC4416" s="187"/>
      <c r="AD4416" s="187"/>
      <c r="AE4416" s="187"/>
      <c r="AF4416" s="187"/>
      <c r="AG4416" s="187"/>
      <c r="ALL4416" s="41"/>
      <c r="ALM4416" s="41"/>
      <c r="ALN4416" s="41"/>
      <c r="ALO4416" s="41"/>
      <c r="ALP4416" s="41"/>
    </row>
    <row r="4417" spans="1:1004" ht="23.25" customHeight="1" x14ac:dyDescent="0.2">
      <c r="A4417" s="374" t="s">
        <v>2737</v>
      </c>
      <c r="B4417" s="374"/>
      <c r="C4417" s="374"/>
      <c r="D4417" s="374"/>
      <c r="E4417" s="374"/>
      <c r="F4417" s="374"/>
      <c r="G4417" s="374"/>
      <c r="H4417" s="374"/>
      <c r="I4417" s="374"/>
      <c r="J4417" s="395" t="s">
        <v>3048</v>
      </c>
      <c r="K4417" s="396"/>
      <c r="L4417" s="396"/>
      <c r="M4417" s="397"/>
      <c r="N4417" s="398" t="s">
        <v>3090</v>
      </c>
      <c r="O4417" s="811"/>
      <c r="P4417" s="811"/>
      <c r="Q4417" s="811"/>
      <c r="R4417" s="811"/>
      <c r="S4417" s="811"/>
      <c r="T4417" s="811"/>
      <c r="U4417" s="811"/>
      <c r="V4417" s="811"/>
      <c r="W4417" s="811"/>
      <c r="X4417" s="811"/>
      <c r="Y4417" s="811"/>
      <c r="Z4417" s="811"/>
      <c r="AA4417" s="811"/>
      <c r="AB4417" s="811"/>
      <c r="AC4417" s="811"/>
      <c r="AD4417" s="811"/>
      <c r="AE4417" s="811"/>
      <c r="AF4417" s="811"/>
      <c r="AG4417" s="812"/>
      <c r="ALL4417" s="41"/>
      <c r="ALM4417" s="41"/>
      <c r="ALN4417" s="41"/>
      <c r="ALO4417" s="41"/>
      <c r="ALP4417" s="41"/>
    </row>
    <row r="4418" spans="1:1004" ht="18.75" customHeight="1" x14ac:dyDescent="0.2">
      <c r="A4418" s="380" t="s">
        <v>2738</v>
      </c>
      <c r="B4418" s="380"/>
      <c r="C4418" s="380"/>
      <c r="D4418" s="380"/>
      <c r="E4418" s="380"/>
      <c r="F4418" s="380"/>
      <c r="G4418" s="380"/>
      <c r="H4418" s="380"/>
      <c r="I4418" s="380"/>
      <c r="J4418" s="321" t="s">
        <v>153</v>
      </c>
      <c r="K4418" s="322"/>
      <c r="L4418" s="322"/>
      <c r="M4418" s="322"/>
      <c r="N4418" s="322"/>
      <c r="O4418" s="322"/>
      <c r="P4418" s="322"/>
      <c r="Q4418" s="322"/>
      <c r="R4418" s="322"/>
      <c r="S4418" s="322"/>
      <c r="T4418" s="322"/>
      <c r="U4418" s="322"/>
      <c r="V4418" s="322"/>
      <c r="W4418" s="322"/>
      <c r="X4418" s="322"/>
      <c r="Y4418" s="322"/>
      <c r="Z4418" s="322"/>
      <c r="AA4418" s="322"/>
      <c r="AB4418" s="322"/>
      <c r="AC4418" s="322"/>
      <c r="AD4418" s="322"/>
      <c r="AE4418" s="322"/>
      <c r="AF4418" s="322"/>
      <c r="AG4418" s="359"/>
      <c r="ALL4418" s="41"/>
      <c r="ALM4418" s="41"/>
      <c r="ALN4418" s="41"/>
      <c r="ALO4418" s="41"/>
      <c r="ALP4418" s="41"/>
    </row>
    <row r="4419" spans="1:1004" ht="24" customHeight="1" x14ac:dyDescent="0.2">
      <c r="A4419" s="380" t="s">
        <v>2740</v>
      </c>
      <c r="B4419" s="380"/>
      <c r="C4419" s="380"/>
      <c r="D4419" s="380"/>
      <c r="E4419" s="380"/>
      <c r="F4419" s="380"/>
      <c r="G4419" s="380"/>
      <c r="H4419" s="380"/>
      <c r="I4419" s="380"/>
      <c r="J4419" s="321"/>
      <c r="K4419" s="322"/>
      <c r="L4419" s="322"/>
      <c r="M4419" s="322"/>
      <c r="N4419" s="322"/>
      <c r="O4419" s="322"/>
      <c r="P4419" s="322"/>
      <c r="Q4419" s="322"/>
      <c r="R4419" s="322"/>
      <c r="S4419" s="322"/>
      <c r="T4419" s="401" t="s">
        <v>2742</v>
      </c>
      <c r="U4419" s="401"/>
      <c r="V4419" s="401"/>
      <c r="W4419" s="401"/>
      <c r="X4419" s="322"/>
      <c r="Y4419" s="322"/>
      <c r="Z4419" s="322"/>
      <c r="AA4419" s="322"/>
      <c r="AB4419" s="322"/>
      <c r="AC4419" s="322"/>
      <c r="AD4419" s="322"/>
      <c r="AE4419" s="322"/>
      <c r="AF4419" s="322"/>
      <c r="AG4419" s="359"/>
      <c r="ALL4419" s="41"/>
      <c r="ALM4419" s="41"/>
      <c r="ALN4419" s="41"/>
      <c r="ALO4419" s="41"/>
      <c r="ALP4419" s="41"/>
    </row>
    <row r="4420" spans="1:1004" ht="24.75" customHeight="1" x14ac:dyDescent="0.2">
      <c r="A4420" s="380" t="s">
        <v>2744</v>
      </c>
      <c r="B4420" s="380"/>
      <c r="C4420" s="380"/>
      <c r="D4420" s="380"/>
      <c r="E4420" s="380"/>
      <c r="F4420" s="380"/>
      <c r="G4420" s="380"/>
      <c r="H4420" s="380"/>
      <c r="I4420" s="380"/>
      <c r="J4420" s="363" t="s">
        <v>3091</v>
      </c>
      <c r="K4420" s="535"/>
      <c r="L4420" s="535"/>
      <c r="M4420" s="535"/>
      <c r="N4420" s="535"/>
      <c r="O4420" s="535"/>
      <c r="P4420" s="535"/>
      <c r="Q4420" s="535"/>
      <c r="R4420" s="535"/>
      <c r="S4420" s="535"/>
      <c r="T4420" s="535"/>
      <c r="U4420" s="535"/>
      <c r="V4420" s="535"/>
      <c r="W4420" s="535"/>
      <c r="X4420" s="535"/>
      <c r="Y4420" s="535"/>
      <c r="Z4420" s="535"/>
      <c r="AA4420" s="535"/>
      <c r="AB4420" s="535"/>
      <c r="AC4420" s="535"/>
      <c r="AD4420" s="535"/>
      <c r="AE4420" s="535"/>
      <c r="AF4420" s="535"/>
      <c r="AG4420" s="365"/>
      <c r="ALL4420" s="41"/>
      <c r="ALM4420" s="41"/>
      <c r="ALN4420" s="41"/>
      <c r="ALO4420" s="41"/>
      <c r="ALP4420" s="41"/>
    </row>
    <row r="4421" spans="1:1004" ht="28.5" customHeight="1" x14ac:dyDescent="0.2">
      <c r="A4421" s="402" t="s">
        <v>2746</v>
      </c>
      <c r="B4421" s="402"/>
      <c r="C4421" s="402"/>
      <c r="D4421" s="402"/>
      <c r="E4421" s="402"/>
      <c r="F4421" s="402"/>
      <c r="G4421" s="402"/>
      <c r="H4421" s="402"/>
      <c r="I4421" s="402"/>
      <c r="J4421" s="363" t="s">
        <v>3092</v>
      </c>
      <c r="K4421" s="535"/>
      <c r="L4421" s="535"/>
      <c r="M4421" s="535"/>
      <c r="N4421" s="535"/>
      <c r="O4421" s="535"/>
      <c r="P4421" s="535"/>
      <c r="Q4421" s="535"/>
      <c r="R4421" s="535"/>
      <c r="S4421" s="535"/>
      <c r="T4421" s="535"/>
      <c r="U4421" s="535"/>
      <c r="V4421" s="535"/>
      <c r="W4421" s="535"/>
      <c r="X4421" s="535"/>
      <c r="Y4421" s="535"/>
      <c r="Z4421" s="535"/>
      <c r="AA4421" s="535"/>
      <c r="AB4421" s="535"/>
      <c r="AC4421" s="535"/>
      <c r="AD4421" s="535"/>
      <c r="AE4421" s="535"/>
      <c r="AF4421" s="535"/>
      <c r="AG4421" s="365"/>
      <c r="ALL4421" s="41"/>
      <c r="ALM4421" s="41"/>
      <c r="ALN4421" s="41"/>
      <c r="ALO4421" s="41"/>
      <c r="ALP4421" s="41"/>
    </row>
    <row r="4422" spans="1:1004" x14ac:dyDescent="0.2">
      <c r="A4422" s="192"/>
      <c r="B4422" s="192"/>
      <c r="C4422" s="192"/>
      <c r="D4422" s="192"/>
      <c r="E4422" s="192"/>
      <c r="F4422" s="192"/>
      <c r="G4422" s="192"/>
      <c r="H4422" s="192"/>
      <c r="I4422" s="192"/>
      <c r="J4422" s="216"/>
      <c r="K4422" s="216"/>
      <c r="L4422" s="216"/>
      <c r="M4422" s="216"/>
      <c r="N4422" s="216"/>
      <c r="O4422" s="216"/>
      <c r="P4422" s="216"/>
      <c r="Q4422" s="216"/>
      <c r="R4422" s="216"/>
      <c r="S4422" s="216"/>
      <c r="T4422" s="216"/>
      <c r="U4422" s="216"/>
      <c r="V4422" s="216"/>
      <c r="W4422" s="216"/>
      <c r="X4422" s="216"/>
      <c r="Y4422" s="216"/>
      <c r="Z4422" s="216"/>
      <c r="AA4422" s="216"/>
      <c r="AB4422" s="216"/>
      <c r="AC4422" s="216"/>
      <c r="AD4422" s="216"/>
      <c r="AE4422" s="216"/>
      <c r="AF4422" s="216"/>
      <c r="AG4422" s="187"/>
      <c r="ALL4422" s="41"/>
      <c r="ALM4422" s="41"/>
      <c r="ALN4422" s="41"/>
      <c r="ALO4422" s="41"/>
      <c r="ALP4422" s="41"/>
    </row>
    <row r="4423" spans="1:1004" x14ac:dyDescent="0.2">
      <c r="A4423" s="273" t="s">
        <v>2833</v>
      </c>
      <c r="B4423" s="273"/>
      <c r="C4423" s="273"/>
      <c r="D4423" s="274"/>
      <c r="E4423" s="274"/>
      <c r="F4423" s="274"/>
      <c r="G4423" s="274"/>
      <c r="H4423" s="274"/>
      <c r="I4423" s="274"/>
      <c r="J4423" s="274"/>
      <c r="K4423" s="274"/>
      <c r="L4423" s="274"/>
      <c r="M4423" s="274"/>
      <c r="N4423" s="274"/>
      <c r="O4423" s="274"/>
      <c r="P4423" s="274"/>
      <c r="Q4423" s="274"/>
      <c r="R4423" s="274"/>
      <c r="S4423" s="274"/>
      <c r="T4423" s="274"/>
      <c r="U4423" s="274"/>
      <c r="V4423" s="274"/>
      <c r="W4423" s="274"/>
      <c r="X4423" s="274"/>
      <c r="Y4423" s="274"/>
      <c r="Z4423" s="274"/>
      <c r="AA4423" s="274"/>
      <c r="AB4423" s="274"/>
      <c r="AC4423" s="274"/>
      <c r="AD4423" s="274"/>
      <c r="AE4423" s="274"/>
      <c r="AF4423" s="274"/>
      <c r="AG4423" s="274"/>
      <c r="ALL4423" s="41"/>
      <c r="ALM4423" s="41"/>
      <c r="ALN4423" s="41"/>
      <c r="ALO4423" s="41"/>
      <c r="ALP4423" s="41"/>
    </row>
    <row r="4424" spans="1:1004" ht="29.25" customHeight="1" x14ac:dyDescent="0.2">
      <c r="A4424" s="273" t="s">
        <v>2835</v>
      </c>
      <c r="B4424" s="273"/>
      <c r="C4424" s="273"/>
      <c r="D4424" s="273"/>
      <c r="E4424" s="273"/>
      <c r="F4424" s="273"/>
      <c r="G4424" s="273"/>
      <c r="H4424" s="273"/>
      <c r="I4424" s="273"/>
      <c r="J4424" s="273"/>
      <c r="K4424" s="273"/>
      <c r="L4424" s="273"/>
      <c r="M4424" s="273"/>
      <c r="N4424" s="273"/>
      <c r="O4424" s="273"/>
      <c r="P4424" s="273"/>
      <c r="Q4424" s="273"/>
      <c r="R4424" s="273"/>
      <c r="S4424" s="373" t="s">
        <v>2836</v>
      </c>
      <c r="T4424" s="373"/>
      <c r="U4424" s="373"/>
      <c r="V4424" s="373" t="s">
        <v>2837</v>
      </c>
      <c r="W4424" s="373"/>
      <c r="X4424" s="373"/>
      <c r="Y4424" s="373" t="s">
        <v>2838</v>
      </c>
      <c r="Z4424" s="373"/>
      <c r="AA4424" s="373"/>
      <c r="AB4424" s="278" t="s">
        <v>3444</v>
      </c>
      <c r="AC4424" s="279"/>
      <c r="AD4424" s="280"/>
      <c r="AE4424" s="278" t="s">
        <v>3445</v>
      </c>
      <c r="AF4424" s="279"/>
      <c r="AG4424" s="280"/>
      <c r="ALL4424" s="41"/>
      <c r="ALM4424" s="41"/>
      <c r="ALN4424" s="41"/>
      <c r="ALO4424" s="41"/>
      <c r="ALP4424" s="41"/>
    </row>
    <row r="4425" spans="1:1004" x14ac:dyDescent="0.2">
      <c r="A4425" s="281" t="s">
        <v>3093</v>
      </c>
      <c r="B4425" s="282"/>
      <c r="C4425" s="282"/>
      <c r="D4425" s="282"/>
      <c r="E4425" s="282"/>
      <c r="F4425" s="282"/>
      <c r="G4425" s="282"/>
      <c r="H4425" s="282"/>
      <c r="I4425" s="282"/>
      <c r="J4425" s="282"/>
      <c r="K4425" s="282"/>
      <c r="L4425" s="282"/>
      <c r="M4425" s="282"/>
      <c r="N4425" s="282"/>
      <c r="O4425" s="282"/>
      <c r="P4425" s="282"/>
      <c r="Q4425" s="282"/>
      <c r="R4425" s="283"/>
      <c r="S4425" s="284" t="s">
        <v>3094</v>
      </c>
      <c r="T4425" s="2330"/>
      <c r="U4425" s="2331"/>
      <c r="V4425" s="284" t="s">
        <v>3469</v>
      </c>
      <c r="W4425" s="285"/>
      <c r="X4425" s="286"/>
      <c r="Y4425" s="284" t="s">
        <v>3095</v>
      </c>
      <c r="Z4425" s="285"/>
      <c r="AA4425" s="286"/>
      <c r="AB4425" s="284" t="s">
        <v>2923</v>
      </c>
      <c r="AC4425" s="285"/>
      <c r="AD4425" s="286"/>
      <c r="AE4425" s="284" t="s">
        <v>3096</v>
      </c>
      <c r="AF4425" s="285"/>
      <c r="AG4425" s="286"/>
      <c r="ALL4425" s="41"/>
      <c r="ALM4425" s="41"/>
      <c r="ALN4425" s="41"/>
      <c r="ALO4425" s="41"/>
      <c r="ALP4425" s="41"/>
    </row>
    <row r="4426" spans="1:1004" x14ac:dyDescent="0.2">
      <c r="A4426" s="293" t="s">
        <v>3097</v>
      </c>
      <c r="B4426" s="387"/>
      <c r="C4426" s="387"/>
      <c r="D4426" s="387"/>
      <c r="E4426" s="387"/>
      <c r="F4426" s="387"/>
      <c r="G4426" s="387"/>
      <c r="H4426" s="387"/>
      <c r="I4426" s="387"/>
      <c r="J4426" s="387"/>
      <c r="K4426" s="387"/>
      <c r="L4426" s="387"/>
      <c r="M4426" s="387"/>
      <c r="N4426" s="387"/>
      <c r="O4426" s="387"/>
      <c r="P4426" s="387"/>
      <c r="Q4426" s="387"/>
      <c r="R4426" s="295"/>
      <c r="S4426" s="2332"/>
      <c r="T4426" s="2333"/>
      <c r="U4426" s="2334"/>
      <c r="V4426" s="287"/>
      <c r="W4426" s="288"/>
      <c r="X4426" s="289"/>
      <c r="Y4426" s="287"/>
      <c r="Z4426" s="288"/>
      <c r="AA4426" s="289"/>
      <c r="AB4426" s="287"/>
      <c r="AC4426" s="288"/>
      <c r="AD4426" s="289"/>
      <c r="AE4426" s="287"/>
      <c r="AF4426" s="288"/>
      <c r="AG4426" s="289"/>
      <c r="ALL4426" s="41"/>
      <c r="ALM4426" s="41"/>
      <c r="ALN4426" s="41"/>
      <c r="ALO4426" s="41"/>
      <c r="ALP4426" s="41"/>
    </row>
    <row r="4427" spans="1:1004" x14ac:dyDescent="0.2">
      <c r="A4427" s="293" t="s">
        <v>3098</v>
      </c>
      <c r="B4427" s="387"/>
      <c r="C4427" s="387"/>
      <c r="D4427" s="387"/>
      <c r="E4427" s="387"/>
      <c r="F4427" s="387"/>
      <c r="G4427" s="387"/>
      <c r="H4427" s="387"/>
      <c r="I4427" s="387"/>
      <c r="J4427" s="387"/>
      <c r="K4427" s="387"/>
      <c r="L4427" s="387"/>
      <c r="M4427" s="387"/>
      <c r="N4427" s="387"/>
      <c r="O4427" s="387"/>
      <c r="P4427" s="387"/>
      <c r="Q4427" s="387"/>
      <c r="R4427" s="295"/>
      <c r="S4427" s="2332"/>
      <c r="T4427" s="2333"/>
      <c r="U4427" s="2334"/>
      <c r="V4427" s="287"/>
      <c r="W4427" s="288"/>
      <c r="X4427" s="289"/>
      <c r="Y4427" s="287"/>
      <c r="Z4427" s="288"/>
      <c r="AA4427" s="289"/>
      <c r="AB4427" s="287"/>
      <c r="AC4427" s="288"/>
      <c r="AD4427" s="289"/>
      <c r="AE4427" s="287"/>
      <c r="AF4427" s="288"/>
      <c r="AG4427" s="289"/>
      <c r="ALL4427" s="41"/>
      <c r="ALM4427" s="41"/>
      <c r="ALN4427" s="41"/>
      <c r="ALO4427" s="41"/>
      <c r="ALP4427" s="41"/>
    </row>
    <row r="4428" spans="1:1004" x14ac:dyDescent="0.2">
      <c r="A4428" s="388" t="s">
        <v>3099</v>
      </c>
      <c r="B4428" s="389"/>
      <c r="C4428" s="389"/>
      <c r="D4428" s="389"/>
      <c r="E4428" s="389"/>
      <c r="F4428" s="389"/>
      <c r="G4428" s="389"/>
      <c r="H4428" s="389"/>
      <c r="I4428" s="389"/>
      <c r="J4428" s="389"/>
      <c r="K4428" s="389"/>
      <c r="L4428" s="389"/>
      <c r="M4428" s="389"/>
      <c r="N4428" s="389"/>
      <c r="O4428" s="389"/>
      <c r="P4428" s="389"/>
      <c r="Q4428" s="389"/>
      <c r="R4428" s="390"/>
      <c r="S4428" s="2335"/>
      <c r="T4428" s="2336"/>
      <c r="U4428" s="2337"/>
      <c r="V4428" s="290"/>
      <c r="W4428" s="291"/>
      <c r="X4428" s="292"/>
      <c r="Y4428" s="290"/>
      <c r="Z4428" s="291"/>
      <c r="AA4428" s="292"/>
      <c r="AB4428" s="290"/>
      <c r="AC4428" s="291"/>
      <c r="AD4428" s="292"/>
      <c r="AE4428" s="290"/>
      <c r="AF4428" s="291"/>
      <c r="AG4428" s="292"/>
      <c r="ALL4428" s="41"/>
      <c r="ALM4428" s="41"/>
      <c r="ALN4428" s="41"/>
      <c r="ALO4428" s="41"/>
      <c r="ALP4428" s="41"/>
    </row>
    <row r="4429" spans="1:1004" x14ac:dyDescent="0.2">
      <c r="A4429" s="212"/>
      <c r="B4429" s="212"/>
      <c r="C4429" s="212"/>
      <c r="D4429" s="212"/>
      <c r="E4429" s="212"/>
      <c r="F4429" s="212"/>
      <c r="G4429" s="212"/>
      <c r="H4429" s="212"/>
      <c r="I4429" s="212"/>
      <c r="J4429" s="212"/>
      <c r="K4429" s="212"/>
      <c r="L4429" s="212"/>
      <c r="M4429" s="212"/>
      <c r="N4429" s="212"/>
      <c r="O4429" s="212"/>
      <c r="P4429" s="212"/>
      <c r="Q4429" s="212"/>
      <c r="R4429" s="212"/>
      <c r="S4429" s="200"/>
      <c r="T4429" s="200"/>
      <c r="U4429" s="200"/>
      <c r="V4429" s="200"/>
      <c r="W4429" s="200"/>
      <c r="X4429" s="200"/>
      <c r="Y4429" s="200"/>
      <c r="Z4429" s="200"/>
      <c r="AA4429" s="200"/>
      <c r="AB4429" s="200"/>
      <c r="AC4429" s="200"/>
      <c r="AD4429" s="200"/>
      <c r="AE4429" s="200"/>
      <c r="AF4429" s="200"/>
      <c r="AG4429" s="200"/>
      <c r="ALL4429" s="41"/>
      <c r="ALM4429" s="41"/>
      <c r="ALN4429" s="41"/>
      <c r="ALO4429" s="41"/>
      <c r="ALP4429" s="41"/>
    </row>
    <row r="4430" spans="1:1004" ht="15.75" x14ac:dyDescent="0.2">
      <c r="A4430" s="394" t="s">
        <v>2736</v>
      </c>
      <c r="B4430" s="394"/>
      <c r="C4430" s="394"/>
      <c r="D4430" s="394"/>
      <c r="E4430" s="394"/>
      <c r="F4430" s="394"/>
      <c r="G4430" s="394"/>
      <c r="H4430" s="394"/>
      <c r="I4430" s="394"/>
      <c r="J4430" s="394"/>
      <c r="K4430" s="394"/>
      <c r="L4430" s="394"/>
      <c r="M4430" s="394"/>
      <c r="N4430" s="394"/>
      <c r="O4430" s="394"/>
      <c r="P4430" s="394"/>
      <c r="Q4430" s="394"/>
      <c r="R4430" s="394"/>
      <c r="S4430" s="394"/>
      <c r="T4430" s="394"/>
      <c r="U4430" s="394"/>
      <c r="V4430" s="394"/>
      <c r="W4430" s="394"/>
      <c r="X4430" s="394"/>
      <c r="Y4430" s="394"/>
      <c r="Z4430" s="394"/>
      <c r="AA4430" s="394"/>
      <c r="AB4430" s="394"/>
      <c r="AC4430" s="394"/>
      <c r="AD4430" s="394"/>
      <c r="AE4430" s="394"/>
      <c r="AF4430" s="394"/>
      <c r="AG4430" s="394"/>
      <c r="ALL4430" s="41"/>
      <c r="ALM4430" s="41"/>
      <c r="ALN4430" s="41"/>
      <c r="ALO4430" s="41"/>
      <c r="ALP4430" s="41"/>
    </row>
    <row r="4431" spans="1:1004" x14ac:dyDescent="0.2">
      <c r="A4431" s="187"/>
      <c r="B4431" s="187"/>
      <c r="C4431" s="187"/>
      <c r="D4431" s="187"/>
      <c r="E4431" s="187"/>
      <c r="F4431" s="187"/>
      <c r="G4431" s="187"/>
      <c r="H4431" s="187"/>
      <c r="I4431" s="187"/>
      <c r="J4431" s="187"/>
      <c r="K4431" s="187"/>
      <c r="L4431" s="187"/>
      <c r="M4431" s="187"/>
      <c r="N4431" s="187"/>
      <c r="O4431" s="187"/>
      <c r="P4431" s="187"/>
      <c r="Q4431" s="187"/>
      <c r="R4431" s="187"/>
      <c r="S4431" s="187"/>
      <c r="T4431" s="187"/>
      <c r="U4431" s="187"/>
      <c r="V4431" s="187"/>
      <c r="W4431" s="187"/>
      <c r="X4431" s="187"/>
      <c r="Y4431" s="187"/>
      <c r="Z4431" s="187"/>
      <c r="AA4431" s="187"/>
      <c r="AB4431" s="187"/>
      <c r="AC4431" s="187"/>
      <c r="AD4431" s="187"/>
      <c r="AE4431" s="187"/>
      <c r="AF4431" s="187"/>
      <c r="AG4431" s="187"/>
      <c r="ALL4431" s="41"/>
      <c r="ALM4431" s="41"/>
      <c r="ALN4431" s="41"/>
      <c r="ALO4431" s="41"/>
      <c r="ALP4431" s="41"/>
    </row>
    <row r="4432" spans="1:1004" ht="18.75" customHeight="1" x14ac:dyDescent="0.2">
      <c r="A4432" s="650" t="s">
        <v>2737</v>
      </c>
      <c r="B4432" s="650"/>
      <c r="C4432" s="650"/>
      <c r="D4432" s="650"/>
      <c r="E4432" s="650"/>
      <c r="F4432" s="650"/>
      <c r="G4432" s="650"/>
      <c r="H4432" s="650"/>
      <c r="I4432" s="650"/>
      <c r="J4432" s="560" t="s">
        <v>495</v>
      </c>
      <c r="K4432" s="651"/>
      <c r="L4432" s="651"/>
      <c r="M4432" s="652"/>
      <c r="N4432" s="563" t="s">
        <v>3100</v>
      </c>
      <c r="O4432" s="564"/>
      <c r="P4432" s="564"/>
      <c r="Q4432" s="564"/>
      <c r="R4432" s="564"/>
      <c r="S4432" s="564"/>
      <c r="T4432" s="564"/>
      <c r="U4432" s="564"/>
      <c r="V4432" s="564"/>
      <c r="W4432" s="564"/>
      <c r="X4432" s="564"/>
      <c r="Y4432" s="564"/>
      <c r="Z4432" s="564"/>
      <c r="AA4432" s="564"/>
      <c r="AB4432" s="564"/>
      <c r="AC4432" s="564"/>
      <c r="AD4432" s="564"/>
      <c r="AE4432" s="564"/>
      <c r="AF4432" s="564"/>
      <c r="AG4432" s="565"/>
      <c r="ALL4432" s="41"/>
      <c r="ALM4432" s="41"/>
      <c r="ALN4432" s="41"/>
      <c r="ALO4432" s="41"/>
      <c r="ALP4432" s="41"/>
    </row>
    <row r="4433" spans="1:1004" ht="16.5" customHeight="1" x14ac:dyDescent="0.2">
      <c r="A4433" s="380" t="s">
        <v>2738</v>
      </c>
      <c r="B4433" s="380"/>
      <c r="C4433" s="380"/>
      <c r="D4433" s="380"/>
      <c r="E4433" s="380"/>
      <c r="F4433" s="380"/>
      <c r="G4433" s="380"/>
      <c r="H4433" s="380"/>
      <c r="I4433" s="380"/>
      <c r="J4433" s="321" t="s">
        <v>3101</v>
      </c>
      <c r="K4433" s="322"/>
      <c r="L4433" s="322"/>
      <c r="M4433" s="322"/>
      <c r="N4433" s="322"/>
      <c r="O4433" s="322"/>
      <c r="P4433" s="322"/>
      <c r="Q4433" s="322"/>
      <c r="R4433" s="322"/>
      <c r="S4433" s="322"/>
      <c r="T4433" s="322"/>
      <c r="U4433" s="322"/>
      <c r="V4433" s="322"/>
      <c r="W4433" s="322"/>
      <c r="X4433" s="322"/>
      <c r="Y4433" s="322"/>
      <c r="Z4433" s="322"/>
      <c r="AA4433" s="322"/>
      <c r="AB4433" s="322"/>
      <c r="AC4433" s="322"/>
      <c r="AD4433" s="322"/>
      <c r="AE4433" s="322"/>
      <c r="AF4433" s="322"/>
      <c r="AG4433" s="359"/>
      <c r="ALL4433" s="41"/>
      <c r="ALM4433" s="41"/>
      <c r="ALN4433" s="41"/>
      <c r="ALO4433" s="41"/>
      <c r="ALP4433" s="41"/>
    </row>
    <row r="4434" spans="1:1004" ht="25.5" customHeight="1" x14ac:dyDescent="0.2">
      <c r="A4434" s="380" t="s">
        <v>2740</v>
      </c>
      <c r="B4434" s="380"/>
      <c r="C4434" s="380"/>
      <c r="D4434" s="380"/>
      <c r="E4434" s="380"/>
      <c r="F4434" s="380"/>
      <c r="G4434" s="380"/>
      <c r="H4434" s="380"/>
      <c r="I4434" s="380"/>
      <c r="J4434" s="321"/>
      <c r="K4434" s="322"/>
      <c r="L4434" s="322"/>
      <c r="M4434" s="322"/>
      <c r="N4434" s="322"/>
      <c r="O4434" s="322"/>
      <c r="P4434" s="322"/>
      <c r="Q4434" s="322"/>
      <c r="R4434" s="322"/>
      <c r="S4434" s="322"/>
      <c r="T4434" s="401" t="s">
        <v>2742</v>
      </c>
      <c r="U4434" s="401"/>
      <c r="V4434" s="401"/>
      <c r="W4434" s="401"/>
      <c r="X4434" s="322"/>
      <c r="Y4434" s="322"/>
      <c r="Z4434" s="322"/>
      <c r="AA4434" s="322"/>
      <c r="AB4434" s="322"/>
      <c r="AC4434" s="322"/>
      <c r="AD4434" s="322"/>
      <c r="AE4434" s="322"/>
      <c r="AF4434" s="322"/>
      <c r="AG4434" s="359"/>
      <c r="ALL4434" s="41"/>
      <c r="ALM4434" s="41"/>
      <c r="ALN4434" s="41"/>
      <c r="ALO4434" s="41"/>
      <c r="ALP4434" s="41"/>
    </row>
    <row r="4435" spans="1:1004" ht="43.5" customHeight="1" x14ac:dyDescent="0.2">
      <c r="A4435" s="380" t="s">
        <v>2744</v>
      </c>
      <c r="B4435" s="380"/>
      <c r="C4435" s="380"/>
      <c r="D4435" s="380"/>
      <c r="E4435" s="380"/>
      <c r="F4435" s="380"/>
      <c r="G4435" s="380"/>
      <c r="H4435" s="380"/>
      <c r="I4435" s="380"/>
      <c r="J4435" s="363" t="s">
        <v>3102</v>
      </c>
      <c r="K4435" s="535"/>
      <c r="L4435" s="535"/>
      <c r="M4435" s="535"/>
      <c r="N4435" s="535"/>
      <c r="O4435" s="535"/>
      <c r="P4435" s="535"/>
      <c r="Q4435" s="535"/>
      <c r="R4435" s="535"/>
      <c r="S4435" s="535"/>
      <c r="T4435" s="535"/>
      <c r="U4435" s="535"/>
      <c r="V4435" s="535"/>
      <c r="W4435" s="535"/>
      <c r="X4435" s="535"/>
      <c r="Y4435" s="535"/>
      <c r="Z4435" s="535"/>
      <c r="AA4435" s="535"/>
      <c r="AB4435" s="535"/>
      <c r="AC4435" s="535"/>
      <c r="AD4435" s="535"/>
      <c r="AE4435" s="535"/>
      <c r="AF4435" s="535"/>
      <c r="AG4435" s="365"/>
      <c r="ALL4435" s="41"/>
      <c r="ALM4435" s="41"/>
      <c r="ALN4435" s="41"/>
      <c r="ALO4435" s="41"/>
      <c r="ALP4435" s="41"/>
    </row>
    <row r="4436" spans="1:1004" ht="41.25" customHeight="1" x14ac:dyDescent="0.2">
      <c r="A4436" s="402" t="s">
        <v>2746</v>
      </c>
      <c r="B4436" s="402"/>
      <c r="C4436" s="402"/>
      <c r="D4436" s="402"/>
      <c r="E4436" s="402"/>
      <c r="F4436" s="402"/>
      <c r="G4436" s="402"/>
      <c r="H4436" s="402"/>
      <c r="I4436" s="402"/>
      <c r="J4436" s="536" t="s">
        <v>3103</v>
      </c>
      <c r="K4436" s="537"/>
      <c r="L4436" s="537"/>
      <c r="M4436" s="537"/>
      <c r="N4436" s="537"/>
      <c r="O4436" s="537"/>
      <c r="P4436" s="537"/>
      <c r="Q4436" s="537"/>
      <c r="R4436" s="537"/>
      <c r="S4436" s="537"/>
      <c r="T4436" s="537"/>
      <c r="U4436" s="537"/>
      <c r="V4436" s="537"/>
      <c r="W4436" s="537"/>
      <c r="X4436" s="537"/>
      <c r="Y4436" s="537"/>
      <c r="Z4436" s="537"/>
      <c r="AA4436" s="537"/>
      <c r="AB4436" s="537"/>
      <c r="AC4436" s="537"/>
      <c r="AD4436" s="537"/>
      <c r="AE4436" s="537"/>
      <c r="AF4436" s="537"/>
      <c r="AG4436" s="538"/>
      <c r="ALL4436" s="41"/>
      <c r="ALM4436" s="41"/>
      <c r="ALN4436" s="41"/>
      <c r="ALO4436" s="41"/>
      <c r="ALP4436" s="41"/>
    </row>
    <row r="4437" spans="1:1004" x14ac:dyDescent="0.2">
      <c r="A4437" s="197"/>
      <c r="B4437" s="192"/>
      <c r="C4437" s="192"/>
      <c r="D4437" s="192"/>
      <c r="E4437" s="192"/>
      <c r="F4437" s="192"/>
      <c r="G4437" s="192"/>
      <c r="H4437" s="192"/>
      <c r="I4437" s="192"/>
      <c r="J4437" s="216"/>
      <c r="K4437" s="216"/>
      <c r="L4437" s="216"/>
      <c r="M4437" s="216"/>
      <c r="N4437" s="216"/>
      <c r="O4437" s="216"/>
      <c r="P4437" s="216"/>
      <c r="Q4437" s="216"/>
      <c r="R4437" s="216"/>
      <c r="S4437" s="216"/>
      <c r="T4437" s="216"/>
      <c r="U4437" s="216"/>
      <c r="V4437" s="216"/>
      <c r="W4437" s="216"/>
      <c r="X4437" s="216"/>
      <c r="Y4437" s="216"/>
      <c r="Z4437" s="216"/>
      <c r="AA4437" s="216"/>
      <c r="AB4437" s="216"/>
      <c r="AC4437" s="216"/>
      <c r="AD4437" s="216"/>
      <c r="AE4437" s="216"/>
      <c r="AF4437" s="216"/>
      <c r="AG4437" s="214"/>
      <c r="ALL4437" s="41"/>
      <c r="ALM4437" s="41"/>
      <c r="ALN4437" s="41"/>
      <c r="ALO4437" s="41"/>
      <c r="ALP4437" s="41"/>
    </row>
    <row r="4438" spans="1:1004" x14ac:dyDescent="0.2">
      <c r="A4438" s="273" t="s">
        <v>2833</v>
      </c>
      <c r="B4438" s="273"/>
      <c r="C4438" s="273"/>
      <c r="D4438" s="343" t="s">
        <v>2515</v>
      </c>
      <c r="E4438" s="344"/>
      <c r="F4438" s="344"/>
      <c r="G4438" s="344"/>
      <c r="H4438" s="344"/>
      <c r="I4438" s="344"/>
      <c r="J4438" s="344"/>
      <c r="K4438" s="344"/>
      <c r="L4438" s="344"/>
      <c r="M4438" s="344"/>
      <c r="N4438" s="344"/>
      <c r="O4438" s="344"/>
      <c r="P4438" s="344"/>
      <c r="Q4438" s="344"/>
      <c r="R4438" s="344"/>
      <c r="S4438" s="344"/>
      <c r="T4438" s="344"/>
      <c r="U4438" s="344"/>
      <c r="V4438" s="344"/>
      <c r="W4438" s="344"/>
      <c r="X4438" s="344"/>
      <c r="Y4438" s="344"/>
      <c r="Z4438" s="344"/>
      <c r="AA4438" s="344"/>
      <c r="AB4438" s="344"/>
      <c r="AC4438" s="344"/>
      <c r="AD4438" s="344"/>
      <c r="AE4438" s="344"/>
      <c r="AF4438" s="344"/>
      <c r="AG4438" s="345"/>
      <c r="ALL4438" s="41"/>
      <c r="ALM4438" s="41"/>
      <c r="ALN4438" s="41"/>
      <c r="ALO4438" s="41"/>
      <c r="ALP4438" s="41"/>
    </row>
    <row r="4439" spans="1:1004" ht="30" customHeight="1" x14ac:dyDescent="0.2">
      <c r="A4439" s="273" t="s">
        <v>2835</v>
      </c>
      <c r="B4439" s="273"/>
      <c r="C4439" s="273"/>
      <c r="D4439" s="273"/>
      <c r="E4439" s="273"/>
      <c r="F4439" s="273"/>
      <c r="G4439" s="273"/>
      <c r="H4439" s="273"/>
      <c r="I4439" s="273"/>
      <c r="J4439" s="273"/>
      <c r="K4439" s="273"/>
      <c r="L4439" s="273"/>
      <c r="M4439" s="273"/>
      <c r="N4439" s="273"/>
      <c r="O4439" s="273"/>
      <c r="P4439" s="273"/>
      <c r="Q4439" s="273"/>
      <c r="R4439" s="273"/>
      <c r="S4439" s="373" t="s">
        <v>2836</v>
      </c>
      <c r="T4439" s="373"/>
      <c r="U4439" s="373"/>
      <c r="V4439" s="373" t="s">
        <v>2837</v>
      </c>
      <c r="W4439" s="373"/>
      <c r="X4439" s="373"/>
      <c r="Y4439" s="373" t="s">
        <v>2838</v>
      </c>
      <c r="Z4439" s="373"/>
      <c r="AA4439" s="373"/>
      <c r="AB4439" s="278" t="s">
        <v>3444</v>
      </c>
      <c r="AC4439" s="279"/>
      <c r="AD4439" s="280"/>
      <c r="AE4439" s="278" t="s">
        <v>3445</v>
      </c>
      <c r="AF4439" s="279"/>
      <c r="AG4439" s="280"/>
      <c r="ALL4439" s="41"/>
      <c r="ALM4439" s="41"/>
      <c r="ALN4439" s="41"/>
      <c r="ALO4439" s="41"/>
      <c r="ALP4439" s="41"/>
    </row>
    <row r="4440" spans="1:1004" x14ac:dyDescent="0.2">
      <c r="A4440" s="281" t="s">
        <v>3104</v>
      </c>
      <c r="B4440" s="282"/>
      <c r="C4440" s="282"/>
      <c r="D4440" s="282"/>
      <c r="E4440" s="282"/>
      <c r="F4440" s="282"/>
      <c r="G4440" s="282"/>
      <c r="H4440" s="282"/>
      <c r="I4440" s="282"/>
      <c r="J4440" s="282"/>
      <c r="K4440" s="282"/>
      <c r="L4440" s="282"/>
      <c r="M4440" s="282"/>
      <c r="N4440" s="282"/>
      <c r="O4440" s="282"/>
      <c r="P4440" s="282"/>
      <c r="Q4440" s="282"/>
      <c r="R4440" s="283"/>
      <c r="S4440" s="284" t="s">
        <v>3105</v>
      </c>
      <c r="T4440" s="285"/>
      <c r="U4440" s="286"/>
      <c r="V4440" s="284" t="s">
        <v>3469</v>
      </c>
      <c r="W4440" s="285"/>
      <c r="X4440" s="286"/>
      <c r="Y4440" s="284" t="s">
        <v>3106</v>
      </c>
      <c r="Z4440" s="285"/>
      <c r="AA4440" s="286"/>
      <c r="AB4440" s="284" t="s">
        <v>3107</v>
      </c>
      <c r="AC4440" s="285"/>
      <c r="AD4440" s="286"/>
      <c r="AE4440" s="284" t="s">
        <v>3022</v>
      </c>
      <c r="AF4440" s="285"/>
      <c r="AG4440" s="286"/>
      <c r="ALL4440" s="41"/>
      <c r="ALM4440" s="41"/>
      <c r="ALN4440" s="41"/>
      <c r="ALO4440" s="41"/>
      <c r="ALP4440" s="41"/>
    </row>
    <row r="4441" spans="1:1004" x14ac:dyDescent="0.2">
      <c r="A4441" s="293" t="s">
        <v>2860</v>
      </c>
      <c r="B4441" s="387"/>
      <c r="C4441" s="387"/>
      <c r="D4441" s="387"/>
      <c r="E4441" s="387"/>
      <c r="F4441" s="387"/>
      <c r="G4441" s="387"/>
      <c r="H4441" s="387"/>
      <c r="I4441" s="387"/>
      <c r="J4441" s="387"/>
      <c r="K4441" s="387"/>
      <c r="L4441" s="387"/>
      <c r="M4441" s="387"/>
      <c r="N4441" s="387"/>
      <c r="O4441" s="387"/>
      <c r="P4441" s="387"/>
      <c r="Q4441" s="387"/>
      <c r="R4441" s="295"/>
      <c r="S4441" s="287"/>
      <c r="T4441" s="288"/>
      <c r="U4441" s="289"/>
      <c r="V4441" s="287"/>
      <c r="W4441" s="288"/>
      <c r="X4441" s="289"/>
      <c r="Y4441" s="287"/>
      <c r="Z4441" s="288"/>
      <c r="AA4441" s="289"/>
      <c r="AB4441" s="287"/>
      <c r="AC4441" s="288"/>
      <c r="AD4441" s="289"/>
      <c r="AE4441" s="287"/>
      <c r="AF4441" s="288"/>
      <c r="AG4441" s="289"/>
      <c r="ALL4441" s="41"/>
      <c r="ALM4441" s="41"/>
      <c r="ALN4441" s="41"/>
      <c r="ALO4441" s="41"/>
      <c r="ALP4441" s="41"/>
    </row>
    <row r="4442" spans="1:1004" x14ac:dyDescent="0.2">
      <c r="A4442" s="388" t="s">
        <v>2845</v>
      </c>
      <c r="B4442" s="389"/>
      <c r="C4442" s="389"/>
      <c r="D4442" s="389"/>
      <c r="E4442" s="389"/>
      <c r="F4442" s="389"/>
      <c r="G4442" s="389"/>
      <c r="H4442" s="389"/>
      <c r="I4442" s="389"/>
      <c r="J4442" s="389"/>
      <c r="K4442" s="389"/>
      <c r="L4442" s="389"/>
      <c r="M4442" s="389"/>
      <c r="N4442" s="389"/>
      <c r="O4442" s="389"/>
      <c r="P4442" s="389"/>
      <c r="Q4442" s="389"/>
      <c r="R4442" s="390"/>
      <c r="S4442" s="290"/>
      <c r="T4442" s="291"/>
      <c r="U4442" s="292"/>
      <c r="V4442" s="290"/>
      <c r="W4442" s="291"/>
      <c r="X4442" s="292"/>
      <c r="Y4442" s="290"/>
      <c r="Z4442" s="291"/>
      <c r="AA4442" s="292"/>
      <c r="AB4442" s="290"/>
      <c r="AC4442" s="291"/>
      <c r="AD4442" s="292"/>
      <c r="AE4442" s="290"/>
      <c r="AF4442" s="291"/>
      <c r="AG4442" s="292"/>
      <c r="ALL4442" s="41"/>
      <c r="ALM4442" s="41"/>
      <c r="ALN4442" s="41"/>
      <c r="ALO4442" s="41"/>
      <c r="ALP4442" s="41"/>
    </row>
    <row r="4443" spans="1:1004" x14ac:dyDescent="0.2">
      <c r="A4443" s="187"/>
      <c r="B4443" s="187"/>
      <c r="C4443" s="187"/>
      <c r="D4443" s="187"/>
      <c r="E4443" s="187"/>
      <c r="F4443" s="187"/>
      <c r="G4443" s="187"/>
      <c r="H4443" s="187"/>
      <c r="I4443" s="187"/>
      <c r="J4443" s="187"/>
      <c r="K4443" s="187"/>
      <c r="L4443" s="187"/>
      <c r="M4443" s="187"/>
      <c r="N4443" s="187"/>
      <c r="O4443" s="187"/>
      <c r="P4443" s="187"/>
      <c r="Q4443" s="187"/>
      <c r="R4443" s="187"/>
      <c r="S4443" s="187"/>
      <c r="T4443" s="187"/>
      <c r="U4443" s="187"/>
      <c r="V4443" s="187"/>
      <c r="W4443" s="187"/>
      <c r="X4443" s="187"/>
      <c r="Y4443" s="187"/>
      <c r="Z4443" s="187"/>
      <c r="AA4443" s="187"/>
      <c r="AB4443" s="187"/>
      <c r="AC4443" s="187"/>
      <c r="AD4443" s="187"/>
      <c r="AE4443" s="187"/>
      <c r="AF4443" s="187"/>
      <c r="AG4443" s="187"/>
      <c r="ALL4443" s="41"/>
      <c r="ALM4443" s="41"/>
      <c r="ALN4443" s="41"/>
      <c r="ALO4443" s="41"/>
      <c r="ALP4443" s="41"/>
    </row>
    <row r="4444" spans="1:1004" ht="20.25" customHeight="1" x14ac:dyDescent="0.2">
      <c r="A4444" s="374" t="s">
        <v>2748</v>
      </c>
      <c r="B4444" s="374"/>
      <c r="C4444" s="374"/>
      <c r="D4444" s="374"/>
      <c r="E4444" s="374"/>
      <c r="F4444" s="374"/>
      <c r="G4444" s="374"/>
      <c r="H4444" s="374"/>
      <c r="I4444" s="374"/>
      <c r="J4444" s="375" t="s">
        <v>252</v>
      </c>
      <c r="K4444" s="376"/>
      <c r="L4444" s="376"/>
      <c r="M4444" s="376"/>
      <c r="N4444" s="377" t="s">
        <v>3108</v>
      </c>
      <c r="O4444" s="351"/>
      <c r="P4444" s="351"/>
      <c r="Q4444" s="351"/>
      <c r="R4444" s="351"/>
      <c r="S4444" s="351"/>
      <c r="T4444" s="351"/>
      <c r="U4444" s="351"/>
      <c r="V4444" s="351"/>
      <c r="W4444" s="351"/>
      <c r="X4444" s="351"/>
      <c r="Y4444" s="351"/>
      <c r="Z4444" s="351"/>
      <c r="AA4444" s="351"/>
      <c r="AB4444" s="351"/>
      <c r="AC4444" s="351"/>
      <c r="AD4444" s="351"/>
      <c r="AE4444" s="351"/>
      <c r="AF4444" s="351"/>
      <c r="AG4444" s="352"/>
      <c r="ALL4444" s="41"/>
      <c r="ALM4444" s="41"/>
      <c r="ALN4444" s="41"/>
      <c r="ALO4444" s="41"/>
      <c r="ALP4444" s="41"/>
    </row>
    <row r="4445" spans="1:1004" ht="31.5" customHeight="1" x14ac:dyDescent="0.2">
      <c r="A4445" s="380" t="s">
        <v>2749</v>
      </c>
      <c r="B4445" s="380"/>
      <c r="C4445" s="380"/>
      <c r="D4445" s="380"/>
      <c r="E4445" s="380"/>
      <c r="F4445" s="380"/>
      <c r="G4445" s="380"/>
      <c r="H4445" s="380"/>
      <c r="I4445" s="380"/>
      <c r="J4445" s="321"/>
      <c r="K4445" s="322"/>
      <c r="L4445" s="322"/>
      <c r="M4445" s="322"/>
      <c r="N4445" s="322"/>
      <c r="O4445" s="322"/>
      <c r="P4445" s="322"/>
      <c r="Q4445" s="322"/>
      <c r="R4445" s="322"/>
      <c r="S4445" s="322"/>
      <c r="T4445" s="401" t="s">
        <v>2742</v>
      </c>
      <c r="U4445" s="401"/>
      <c r="V4445" s="401"/>
      <c r="W4445" s="401"/>
      <c r="X4445" s="322"/>
      <c r="Y4445" s="322"/>
      <c r="Z4445" s="322"/>
      <c r="AA4445" s="322"/>
      <c r="AB4445" s="322"/>
      <c r="AC4445" s="322"/>
      <c r="AD4445" s="322"/>
      <c r="AE4445" s="322"/>
      <c r="AF4445" s="322"/>
      <c r="AG4445" s="359"/>
      <c r="ALL4445" s="41"/>
      <c r="ALM4445" s="41"/>
      <c r="ALN4445" s="41"/>
      <c r="ALO4445" s="41"/>
      <c r="ALP4445" s="41"/>
    </row>
    <row r="4446" spans="1:1004" ht="33" customHeight="1" x14ac:dyDescent="0.2">
      <c r="A4446" s="382" t="s">
        <v>2750</v>
      </c>
      <c r="B4446" s="382"/>
      <c r="C4446" s="382"/>
      <c r="D4446" s="382"/>
      <c r="E4446" s="382"/>
      <c r="F4446" s="382"/>
      <c r="G4446" s="382"/>
      <c r="H4446" s="382"/>
      <c r="I4446" s="382"/>
      <c r="J4446" s="363" t="s">
        <v>3109</v>
      </c>
      <c r="K4446" s="535"/>
      <c r="L4446" s="535"/>
      <c r="M4446" s="535"/>
      <c r="N4446" s="535"/>
      <c r="O4446" s="535"/>
      <c r="P4446" s="535"/>
      <c r="Q4446" s="535"/>
      <c r="R4446" s="535"/>
      <c r="S4446" s="535"/>
      <c r="T4446" s="535"/>
      <c r="U4446" s="535"/>
      <c r="V4446" s="535"/>
      <c r="W4446" s="535"/>
      <c r="X4446" s="535"/>
      <c r="Y4446" s="535"/>
      <c r="Z4446" s="535"/>
      <c r="AA4446" s="535"/>
      <c r="AB4446" s="535"/>
      <c r="AC4446" s="535"/>
      <c r="AD4446" s="535"/>
      <c r="AE4446" s="535"/>
      <c r="AF4446" s="535"/>
      <c r="AG4446" s="365"/>
      <c r="ALL4446" s="41"/>
      <c r="ALM4446" s="41"/>
      <c r="ALN4446" s="41"/>
      <c r="ALO4446" s="41"/>
      <c r="ALP4446" s="41"/>
    </row>
    <row r="4447" spans="1:1004" ht="44.25" customHeight="1" x14ac:dyDescent="0.2">
      <c r="A4447" s="383" t="s">
        <v>2752</v>
      </c>
      <c r="B4447" s="383"/>
      <c r="C4447" s="383"/>
      <c r="D4447" s="383"/>
      <c r="E4447" s="383"/>
      <c r="F4447" s="383"/>
      <c r="G4447" s="383"/>
      <c r="H4447" s="383"/>
      <c r="I4447" s="383"/>
      <c r="J4447" s="536" t="s">
        <v>3103</v>
      </c>
      <c r="K4447" s="537"/>
      <c r="L4447" s="537"/>
      <c r="M4447" s="537"/>
      <c r="N4447" s="537"/>
      <c r="O4447" s="537"/>
      <c r="P4447" s="537"/>
      <c r="Q4447" s="537"/>
      <c r="R4447" s="537"/>
      <c r="S4447" s="537"/>
      <c r="T4447" s="537"/>
      <c r="U4447" s="537"/>
      <c r="V4447" s="537"/>
      <c r="W4447" s="537"/>
      <c r="X4447" s="537"/>
      <c r="Y4447" s="537"/>
      <c r="Z4447" s="537"/>
      <c r="AA4447" s="537"/>
      <c r="AB4447" s="537"/>
      <c r="AC4447" s="537"/>
      <c r="AD4447" s="537"/>
      <c r="AE4447" s="537"/>
      <c r="AF4447" s="537"/>
      <c r="AG4447" s="538"/>
      <c r="ALL4447" s="41"/>
      <c r="ALM4447" s="41"/>
      <c r="ALN4447" s="41"/>
      <c r="ALO4447" s="41"/>
      <c r="ALP4447" s="41"/>
    </row>
    <row r="4448" spans="1:1004" x14ac:dyDescent="0.2">
      <c r="A4448" s="208"/>
      <c r="B4448" s="187"/>
      <c r="C4448" s="187"/>
      <c r="D4448" s="187"/>
      <c r="E4448" s="187"/>
      <c r="F4448" s="187"/>
      <c r="G4448" s="187"/>
      <c r="H4448" s="187"/>
      <c r="I4448" s="187"/>
      <c r="J4448" s="187"/>
      <c r="K4448" s="187"/>
      <c r="L4448" s="187"/>
      <c r="M4448" s="187"/>
      <c r="N4448" s="187"/>
      <c r="O4448" s="187"/>
      <c r="P4448" s="187"/>
      <c r="Q4448" s="187"/>
      <c r="R4448" s="187"/>
      <c r="S4448" s="187"/>
      <c r="T4448" s="187"/>
      <c r="U4448" s="187"/>
      <c r="V4448" s="187"/>
      <c r="W4448" s="187"/>
      <c r="X4448" s="187"/>
      <c r="Y4448" s="187"/>
      <c r="Z4448" s="187"/>
      <c r="AA4448" s="187"/>
      <c r="AB4448" s="187"/>
      <c r="AC4448" s="187"/>
      <c r="AD4448" s="187"/>
      <c r="AE4448" s="187"/>
      <c r="AF4448" s="187"/>
      <c r="AG4448" s="214"/>
      <c r="ALL4448" s="41"/>
      <c r="ALM4448" s="41"/>
      <c r="ALN4448" s="41"/>
      <c r="ALO4448" s="41"/>
      <c r="ALP4448" s="41"/>
    </row>
    <row r="4449" spans="1:1004" x14ac:dyDescent="0.2">
      <c r="A4449" s="273" t="s">
        <v>2833</v>
      </c>
      <c r="B4449" s="273"/>
      <c r="C4449" s="273"/>
      <c r="D4449" s="370" t="s">
        <v>3110</v>
      </c>
      <c r="E4449" s="371"/>
      <c r="F4449" s="371"/>
      <c r="G4449" s="371"/>
      <c r="H4449" s="371"/>
      <c r="I4449" s="371"/>
      <c r="J4449" s="371"/>
      <c r="K4449" s="371"/>
      <c r="L4449" s="371"/>
      <c r="M4449" s="371"/>
      <c r="N4449" s="371"/>
      <c r="O4449" s="371"/>
      <c r="P4449" s="371"/>
      <c r="Q4449" s="371"/>
      <c r="R4449" s="371"/>
      <c r="S4449" s="371"/>
      <c r="T4449" s="371"/>
      <c r="U4449" s="371"/>
      <c r="V4449" s="371"/>
      <c r="W4449" s="371"/>
      <c r="X4449" s="371"/>
      <c r="Y4449" s="371"/>
      <c r="Z4449" s="371"/>
      <c r="AA4449" s="371"/>
      <c r="AB4449" s="371"/>
      <c r="AC4449" s="371"/>
      <c r="AD4449" s="371"/>
      <c r="AE4449" s="371"/>
      <c r="AF4449" s="371"/>
      <c r="AG4449" s="372"/>
      <c r="ALL4449" s="41"/>
      <c r="ALM4449" s="41"/>
      <c r="ALN4449" s="41"/>
      <c r="ALO4449" s="41"/>
      <c r="ALP4449" s="41"/>
    </row>
    <row r="4450" spans="1:1004" ht="30" customHeight="1" x14ac:dyDescent="0.2">
      <c r="A4450" s="273" t="s">
        <v>2835</v>
      </c>
      <c r="B4450" s="273"/>
      <c r="C4450" s="273"/>
      <c r="D4450" s="273"/>
      <c r="E4450" s="273"/>
      <c r="F4450" s="273"/>
      <c r="G4450" s="273"/>
      <c r="H4450" s="273"/>
      <c r="I4450" s="273"/>
      <c r="J4450" s="273"/>
      <c r="K4450" s="273"/>
      <c r="L4450" s="273"/>
      <c r="M4450" s="273"/>
      <c r="N4450" s="273"/>
      <c r="O4450" s="273"/>
      <c r="P4450" s="273"/>
      <c r="Q4450" s="273"/>
      <c r="R4450" s="273"/>
      <c r="S4450" s="373" t="s">
        <v>2836</v>
      </c>
      <c r="T4450" s="373"/>
      <c r="U4450" s="373"/>
      <c r="V4450" s="373" t="s">
        <v>2837</v>
      </c>
      <c r="W4450" s="373"/>
      <c r="X4450" s="373"/>
      <c r="Y4450" s="373" t="s">
        <v>2838</v>
      </c>
      <c r="Z4450" s="373"/>
      <c r="AA4450" s="373"/>
      <c r="AB4450" s="278" t="s">
        <v>3444</v>
      </c>
      <c r="AC4450" s="279"/>
      <c r="AD4450" s="280"/>
      <c r="AE4450" s="278" t="s">
        <v>3445</v>
      </c>
      <c r="AF4450" s="279"/>
      <c r="AG4450" s="280"/>
      <c r="ALL4450" s="41"/>
      <c r="ALM4450" s="41"/>
      <c r="ALN4450" s="41"/>
      <c r="ALO4450" s="41"/>
      <c r="ALP4450" s="41"/>
    </row>
    <row r="4451" spans="1:1004" x14ac:dyDescent="0.2">
      <c r="A4451" s="281" t="s">
        <v>3111</v>
      </c>
      <c r="B4451" s="282"/>
      <c r="C4451" s="282"/>
      <c r="D4451" s="282"/>
      <c r="E4451" s="282"/>
      <c r="F4451" s="282"/>
      <c r="G4451" s="282"/>
      <c r="H4451" s="282"/>
      <c r="I4451" s="282"/>
      <c r="J4451" s="282"/>
      <c r="K4451" s="282"/>
      <c r="L4451" s="282"/>
      <c r="M4451" s="282"/>
      <c r="N4451" s="282"/>
      <c r="O4451" s="282"/>
      <c r="P4451" s="282"/>
      <c r="Q4451" s="282"/>
      <c r="R4451" s="283"/>
      <c r="S4451" s="284" t="s">
        <v>2867</v>
      </c>
      <c r="T4451" s="285"/>
      <c r="U4451" s="286"/>
      <c r="V4451" s="284" t="s">
        <v>3469</v>
      </c>
      <c r="W4451" s="285"/>
      <c r="X4451" s="286"/>
      <c r="Y4451" s="284" t="s">
        <v>840</v>
      </c>
      <c r="Z4451" s="285"/>
      <c r="AA4451" s="286"/>
      <c r="AB4451" s="284" t="s">
        <v>1333</v>
      </c>
      <c r="AC4451" s="285"/>
      <c r="AD4451" s="286"/>
      <c r="AE4451" s="284" t="s">
        <v>3026</v>
      </c>
      <c r="AF4451" s="285"/>
      <c r="AG4451" s="286"/>
      <c r="ALL4451" s="41"/>
      <c r="ALM4451" s="41"/>
      <c r="ALN4451" s="41"/>
      <c r="ALO4451" s="41"/>
      <c r="ALP4451" s="41"/>
    </row>
    <row r="4452" spans="1:1004" x14ac:dyDescent="0.2">
      <c r="A4452" s="293" t="s">
        <v>2860</v>
      </c>
      <c r="B4452" s="387"/>
      <c r="C4452" s="387"/>
      <c r="D4452" s="387"/>
      <c r="E4452" s="387"/>
      <c r="F4452" s="387"/>
      <c r="G4452" s="387"/>
      <c r="H4452" s="387"/>
      <c r="I4452" s="387"/>
      <c r="J4452" s="387"/>
      <c r="K4452" s="387"/>
      <c r="L4452" s="387"/>
      <c r="M4452" s="387"/>
      <c r="N4452" s="387"/>
      <c r="O4452" s="387"/>
      <c r="P4452" s="387"/>
      <c r="Q4452" s="387"/>
      <c r="R4452" s="295"/>
      <c r="S4452" s="287"/>
      <c r="T4452" s="288"/>
      <c r="U4452" s="289"/>
      <c r="V4452" s="287"/>
      <c r="W4452" s="288"/>
      <c r="X4452" s="289"/>
      <c r="Y4452" s="287"/>
      <c r="Z4452" s="288"/>
      <c r="AA4452" s="289"/>
      <c r="AB4452" s="287"/>
      <c r="AC4452" s="288"/>
      <c r="AD4452" s="289"/>
      <c r="AE4452" s="287"/>
      <c r="AF4452" s="288"/>
      <c r="AG4452" s="289"/>
      <c r="ALL4452" s="41"/>
      <c r="ALM4452" s="41"/>
      <c r="ALN4452" s="41"/>
      <c r="ALO4452" s="41"/>
      <c r="ALP4452" s="41"/>
    </row>
    <row r="4453" spans="1:1004" ht="30.75" customHeight="1" x14ac:dyDescent="0.2">
      <c r="A4453" s="388" t="s">
        <v>3112</v>
      </c>
      <c r="B4453" s="389"/>
      <c r="C4453" s="389"/>
      <c r="D4453" s="389"/>
      <c r="E4453" s="389"/>
      <c r="F4453" s="389"/>
      <c r="G4453" s="389"/>
      <c r="H4453" s="389"/>
      <c r="I4453" s="389"/>
      <c r="J4453" s="389"/>
      <c r="K4453" s="389"/>
      <c r="L4453" s="389"/>
      <c r="M4453" s="389"/>
      <c r="N4453" s="389"/>
      <c r="O4453" s="389"/>
      <c r="P4453" s="389"/>
      <c r="Q4453" s="389"/>
      <c r="R4453" s="390"/>
      <c r="S4453" s="290"/>
      <c r="T4453" s="291"/>
      <c r="U4453" s="292"/>
      <c r="V4453" s="290"/>
      <c r="W4453" s="291"/>
      <c r="X4453" s="292"/>
      <c r="Y4453" s="290"/>
      <c r="Z4453" s="291"/>
      <c r="AA4453" s="292"/>
      <c r="AB4453" s="290"/>
      <c r="AC4453" s="291"/>
      <c r="AD4453" s="292"/>
      <c r="AE4453" s="290"/>
      <c r="AF4453" s="291"/>
      <c r="AG4453" s="292"/>
      <c r="ALL4453" s="41"/>
      <c r="ALM4453" s="41"/>
      <c r="ALN4453" s="41"/>
      <c r="ALO4453" s="41"/>
      <c r="ALP4453" s="41"/>
    </row>
    <row r="4454" spans="1:1004" x14ac:dyDescent="0.2">
      <c r="A4454" s="215"/>
      <c r="B4454" s="212"/>
      <c r="C4454" s="212"/>
      <c r="D4454" s="212"/>
      <c r="E4454" s="212"/>
      <c r="F4454" s="212"/>
      <c r="G4454" s="212"/>
      <c r="H4454" s="212"/>
      <c r="I4454" s="212"/>
      <c r="J4454" s="212"/>
      <c r="K4454" s="212"/>
      <c r="L4454" s="212"/>
      <c r="M4454" s="212"/>
      <c r="N4454" s="212"/>
      <c r="O4454" s="212"/>
      <c r="P4454" s="212"/>
      <c r="Q4454" s="212"/>
      <c r="R4454" s="212"/>
      <c r="S4454" s="200"/>
      <c r="T4454" s="200"/>
      <c r="U4454" s="200"/>
      <c r="V4454" s="200"/>
      <c r="W4454" s="200"/>
      <c r="X4454" s="200"/>
      <c r="Y4454" s="200"/>
      <c r="Z4454" s="200"/>
      <c r="AA4454" s="200"/>
      <c r="AB4454" s="200"/>
      <c r="AC4454" s="200"/>
      <c r="AD4454" s="200"/>
      <c r="AE4454" s="200"/>
      <c r="AF4454" s="200"/>
      <c r="AG4454" s="201"/>
      <c r="ALL4454" s="41"/>
      <c r="ALM4454" s="41"/>
      <c r="ALN4454" s="41"/>
      <c r="ALO4454" s="41"/>
      <c r="ALP4454" s="41"/>
    </row>
    <row r="4455" spans="1:1004" ht="25.5" customHeight="1" x14ac:dyDescent="0.2">
      <c r="A4455" s="374" t="s">
        <v>2748</v>
      </c>
      <c r="B4455" s="374"/>
      <c r="C4455" s="374"/>
      <c r="D4455" s="374"/>
      <c r="E4455" s="374"/>
      <c r="F4455" s="374"/>
      <c r="G4455" s="374"/>
      <c r="H4455" s="374"/>
      <c r="I4455" s="374"/>
      <c r="J4455" s="375" t="s">
        <v>254</v>
      </c>
      <c r="K4455" s="376"/>
      <c r="L4455" s="376"/>
      <c r="M4455" s="376"/>
      <c r="N4455" s="377" t="s">
        <v>255</v>
      </c>
      <c r="O4455" s="351"/>
      <c r="P4455" s="351"/>
      <c r="Q4455" s="351"/>
      <c r="R4455" s="351"/>
      <c r="S4455" s="351"/>
      <c r="T4455" s="351"/>
      <c r="U4455" s="351"/>
      <c r="V4455" s="351"/>
      <c r="W4455" s="351"/>
      <c r="X4455" s="351"/>
      <c r="Y4455" s="351"/>
      <c r="Z4455" s="351"/>
      <c r="AA4455" s="351"/>
      <c r="AB4455" s="351"/>
      <c r="AC4455" s="351"/>
      <c r="AD4455" s="351"/>
      <c r="AE4455" s="351"/>
      <c r="AF4455" s="351"/>
      <c r="AG4455" s="352"/>
      <c r="ALL4455" s="41"/>
      <c r="ALM4455" s="41"/>
      <c r="ALN4455" s="41"/>
      <c r="ALO4455" s="41"/>
      <c r="ALP4455" s="41"/>
    </row>
    <row r="4456" spans="1:1004" ht="28.5" customHeight="1" x14ac:dyDescent="0.2">
      <c r="A4456" s="380" t="s">
        <v>2749</v>
      </c>
      <c r="B4456" s="380"/>
      <c r="C4456" s="380"/>
      <c r="D4456" s="380"/>
      <c r="E4456" s="380"/>
      <c r="F4456" s="380"/>
      <c r="G4456" s="380"/>
      <c r="H4456" s="380"/>
      <c r="I4456" s="380"/>
      <c r="J4456" s="321"/>
      <c r="K4456" s="322"/>
      <c r="L4456" s="322"/>
      <c r="M4456" s="322"/>
      <c r="N4456" s="322"/>
      <c r="O4456" s="322"/>
      <c r="P4456" s="322"/>
      <c r="Q4456" s="322"/>
      <c r="R4456" s="322"/>
      <c r="S4456" s="322"/>
      <c r="T4456" s="401" t="s">
        <v>2742</v>
      </c>
      <c r="U4456" s="401"/>
      <c r="V4456" s="401"/>
      <c r="W4456" s="401"/>
      <c r="X4456" s="322"/>
      <c r="Y4456" s="322"/>
      <c r="Z4456" s="322"/>
      <c r="AA4456" s="322"/>
      <c r="AB4456" s="322"/>
      <c r="AC4456" s="322"/>
      <c r="AD4456" s="322"/>
      <c r="AE4456" s="322"/>
      <c r="AF4456" s="322"/>
      <c r="AG4456" s="359"/>
      <c r="ALL4456" s="41"/>
      <c r="ALM4456" s="41"/>
      <c r="ALN4456" s="41"/>
      <c r="ALO4456" s="41"/>
      <c r="ALP4456" s="41"/>
    </row>
    <row r="4457" spans="1:1004" ht="24.75" customHeight="1" x14ac:dyDescent="0.2">
      <c r="A4457" s="382" t="s">
        <v>2750</v>
      </c>
      <c r="B4457" s="382"/>
      <c r="C4457" s="382"/>
      <c r="D4457" s="382"/>
      <c r="E4457" s="382"/>
      <c r="F4457" s="382"/>
      <c r="G4457" s="382"/>
      <c r="H4457" s="382"/>
      <c r="I4457" s="382"/>
      <c r="J4457" s="363" t="s">
        <v>3113</v>
      </c>
      <c r="K4457" s="535"/>
      <c r="L4457" s="535"/>
      <c r="M4457" s="535"/>
      <c r="N4457" s="535"/>
      <c r="O4457" s="535"/>
      <c r="P4457" s="535"/>
      <c r="Q4457" s="535"/>
      <c r="R4457" s="535"/>
      <c r="S4457" s="535"/>
      <c r="T4457" s="535"/>
      <c r="U4457" s="535"/>
      <c r="V4457" s="535"/>
      <c r="W4457" s="535"/>
      <c r="X4457" s="535"/>
      <c r="Y4457" s="535"/>
      <c r="Z4457" s="535"/>
      <c r="AA4457" s="535"/>
      <c r="AB4457" s="535"/>
      <c r="AC4457" s="535"/>
      <c r="AD4457" s="535"/>
      <c r="AE4457" s="535"/>
      <c r="AF4457" s="535"/>
      <c r="AG4457" s="365"/>
      <c r="ALL4457" s="41"/>
      <c r="ALM4457" s="41"/>
      <c r="ALN4457" s="41"/>
      <c r="ALO4457" s="41"/>
      <c r="ALP4457" s="41"/>
    </row>
    <row r="4458" spans="1:1004" ht="28.5" customHeight="1" x14ac:dyDescent="0.2">
      <c r="A4458" s="383" t="s">
        <v>2752</v>
      </c>
      <c r="B4458" s="383"/>
      <c r="C4458" s="383"/>
      <c r="D4458" s="383"/>
      <c r="E4458" s="383"/>
      <c r="F4458" s="383"/>
      <c r="G4458" s="383"/>
      <c r="H4458" s="383"/>
      <c r="I4458" s="383"/>
      <c r="J4458" s="536" t="s">
        <v>3114</v>
      </c>
      <c r="K4458" s="537"/>
      <c r="L4458" s="537"/>
      <c r="M4458" s="537"/>
      <c r="N4458" s="537"/>
      <c r="O4458" s="537"/>
      <c r="P4458" s="537"/>
      <c r="Q4458" s="537"/>
      <c r="R4458" s="537"/>
      <c r="S4458" s="537"/>
      <c r="T4458" s="537"/>
      <c r="U4458" s="537"/>
      <c r="V4458" s="537"/>
      <c r="W4458" s="537"/>
      <c r="X4458" s="537"/>
      <c r="Y4458" s="537"/>
      <c r="Z4458" s="537"/>
      <c r="AA4458" s="537"/>
      <c r="AB4458" s="537"/>
      <c r="AC4458" s="537"/>
      <c r="AD4458" s="537"/>
      <c r="AE4458" s="537"/>
      <c r="AF4458" s="537"/>
      <c r="AG4458" s="538"/>
      <c r="ALL4458" s="41"/>
      <c r="ALM4458" s="41"/>
      <c r="ALN4458" s="41"/>
      <c r="ALO4458" s="41"/>
      <c r="ALP4458" s="41"/>
    </row>
    <row r="4459" spans="1:1004" x14ac:dyDescent="0.2">
      <c r="A4459" s="219"/>
      <c r="B4459" s="213"/>
      <c r="C4459" s="213"/>
      <c r="D4459" s="213"/>
      <c r="E4459" s="213"/>
      <c r="F4459" s="213"/>
      <c r="G4459" s="213"/>
      <c r="H4459" s="213"/>
      <c r="I4459" s="213"/>
      <c r="J4459" s="218"/>
      <c r="K4459" s="218"/>
      <c r="L4459" s="218"/>
      <c r="M4459" s="218"/>
      <c r="N4459" s="218"/>
      <c r="O4459" s="218"/>
      <c r="P4459" s="218"/>
      <c r="Q4459" s="218"/>
      <c r="R4459" s="218"/>
      <c r="S4459" s="218"/>
      <c r="T4459" s="218"/>
      <c r="U4459" s="218"/>
      <c r="V4459" s="218"/>
      <c r="W4459" s="218"/>
      <c r="X4459" s="218"/>
      <c r="Y4459" s="218"/>
      <c r="Z4459" s="218"/>
      <c r="AA4459" s="218"/>
      <c r="AB4459" s="218"/>
      <c r="AC4459" s="218"/>
      <c r="AD4459" s="218"/>
      <c r="AE4459" s="218"/>
      <c r="AF4459" s="218"/>
      <c r="AG4459" s="220"/>
      <c r="ALL4459" s="41"/>
      <c r="ALM4459" s="41"/>
      <c r="ALN4459" s="41"/>
      <c r="ALO4459" s="41"/>
      <c r="ALP4459" s="41"/>
    </row>
    <row r="4460" spans="1:1004" ht="24.75" customHeight="1" x14ac:dyDescent="0.2">
      <c r="A4460" s="374" t="s">
        <v>2748</v>
      </c>
      <c r="B4460" s="374"/>
      <c r="C4460" s="374"/>
      <c r="D4460" s="374"/>
      <c r="E4460" s="374"/>
      <c r="F4460" s="374"/>
      <c r="G4460" s="374"/>
      <c r="H4460" s="374"/>
      <c r="I4460" s="374"/>
      <c r="J4460" s="375" t="s">
        <v>935</v>
      </c>
      <c r="K4460" s="376"/>
      <c r="L4460" s="376"/>
      <c r="M4460" s="376"/>
      <c r="N4460" s="377" t="s">
        <v>3115</v>
      </c>
      <c r="O4460" s="351"/>
      <c r="P4460" s="351"/>
      <c r="Q4460" s="351"/>
      <c r="R4460" s="351"/>
      <c r="S4460" s="351"/>
      <c r="T4460" s="351"/>
      <c r="U4460" s="351"/>
      <c r="V4460" s="351"/>
      <c r="W4460" s="351"/>
      <c r="X4460" s="351"/>
      <c r="Y4460" s="351"/>
      <c r="Z4460" s="351"/>
      <c r="AA4460" s="351"/>
      <c r="AB4460" s="351"/>
      <c r="AC4460" s="351"/>
      <c r="AD4460" s="351"/>
      <c r="AE4460" s="351"/>
      <c r="AF4460" s="351"/>
      <c r="AG4460" s="352"/>
      <c r="ALL4460" s="41"/>
      <c r="ALM4460" s="41"/>
      <c r="ALN4460" s="41"/>
      <c r="ALO4460" s="41"/>
      <c r="ALP4460" s="41"/>
    </row>
    <row r="4461" spans="1:1004" ht="15.75" customHeight="1" x14ac:dyDescent="0.2">
      <c r="A4461" s="380" t="s">
        <v>2749</v>
      </c>
      <c r="B4461" s="380"/>
      <c r="C4461" s="380"/>
      <c r="D4461" s="380"/>
      <c r="E4461" s="380"/>
      <c r="F4461" s="380"/>
      <c r="G4461" s="380"/>
      <c r="H4461" s="380"/>
      <c r="I4461" s="380"/>
      <c r="J4461" s="321"/>
      <c r="K4461" s="322"/>
      <c r="L4461" s="322"/>
      <c r="M4461" s="322"/>
      <c r="N4461" s="322"/>
      <c r="O4461" s="322"/>
      <c r="P4461" s="322"/>
      <c r="Q4461" s="322"/>
      <c r="R4461" s="322"/>
      <c r="S4461" s="322"/>
      <c r="T4461" s="401" t="s">
        <v>2742</v>
      </c>
      <c r="U4461" s="401"/>
      <c r="V4461" s="401"/>
      <c r="W4461" s="401"/>
      <c r="X4461" s="322"/>
      <c r="Y4461" s="322"/>
      <c r="Z4461" s="322"/>
      <c r="AA4461" s="322"/>
      <c r="AB4461" s="322"/>
      <c r="AC4461" s="322"/>
      <c r="AD4461" s="322"/>
      <c r="AE4461" s="322"/>
      <c r="AF4461" s="322"/>
      <c r="AG4461" s="359"/>
      <c r="ALL4461" s="41"/>
      <c r="ALM4461" s="41"/>
      <c r="ALN4461" s="41"/>
      <c r="ALO4461" s="41"/>
      <c r="ALP4461" s="41"/>
    </row>
    <row r="4462" spans="1:1004" x14ac:dyDescent="0.2">
      <c r="A4462" s="382" t="s">
        <v>2750</v>
      </c>
      <c r="B4462" s="382"/>
      <c r="C4462" s="382"/>
      <c r="D4462" s="382"/>
      <c r="E4462" s="382"/>
      <c r="F4462" s="382"/>
      <c r="G4462" s="382"/>
      <c r="H4462" s="382"/>
      <c r="I4462" s="382"/>
      <c r="J4462" s="321"/>
      <c r="K4462" s="322"/>
      <c r="L4462" s="322"/>
      <c r="M4462" s="322"/>
      <c r="N4462" s="322"/>
      <c r="O4462" s="322"/>
      <c r="P4462" s="322"/>
      <c r="Q4462" s="322"/>
      <c r="R4462" s="322"/>
      <c r="S4462" s="322"/>
      <c r="T4462" s="322"/>
      <c r="U4462" s="322"/>
      <c r="V4462" s="322"/>
      <c r="W4462" s="322"/>
      <c r="X4462" s="322"/>
      <c r="Y4462" s="322"/>
      <c r="Z4462" s="322"/>
      <c r="AA4462" s="322"/>
      <c r="AB4462" s="322"/>
      <c r="AC4462" s="322"/>
      <c r="AD4462" s="322"/>
      <c r="AE4462" s="322"/>
      <c r="AF4462" s="322"/>
      <c r="AG4462" s="359"/>
      <c r="ALL4462" s="41"/>
      <c r="ALM4462" s="41"/>
      <c r="ALN4462" s="41"/>
      <c r="ALO4462" s="41"/>
      <c r="ALP4462" s="41"/>
    </row>
    <row r="4463" spans="1:1004" x14ac:dyDescent="0.2">
      <c r="A4463" s="383" t="s">
        <v>2752</v>
      </c>
      <c r="B4463" s="383"/>
      <c r="C4463" s="383"/>
      <c r="D4463" s="383"/>
      <c r="E4463" s="383"/>
      <c r="F4463" s="383"/>
      <c r="G4463" s="383"/>
      <c r="H4463" s="383"/>
      <c r="I4463" s="383"/>
      <c r="J4463" s="384"/>
      <c r="K4463" s="385"/>
      <c r="L4463" s="385"/>
      <c r="M4463" s="385"/>
      <c r="N4463" s="385"/>
      <c r="O4463" s="385"/>
      <c r="P4463" s="385"/>
      <c r="Q4463" s="385"/>
      <c r="R4463" s="385"/>
      <c r="S4463" s="385"/>
      <c r="T4463" s="385"/>
      <c r="U4463" s="385"/>
      <c r="V4463" s="385"/>
      <c r="W4463" s="385"/>
      <c r="X4463" s="385"/>
      <c r="Y4463" s="385"/>
      <c r="Z4463" s="385"/>
      <c r="AA4463" s="385"/>
      <c r="AB4463" s="385"/>
      <c r="AC4463" s="385"/>
      <c r="AD4463" s="385"/>
      <c r="AE4463" s="385"/>
      <c r="AF4463" s="385"/>
      <c r="AG4463" s="386"/>
      <c r="ALL4463" s="41"/>
      <c r="ALM4463" s="41"/>
      <c r="ALN4463" s="41"/>
      <c r="ALO4463" s="41"/>
      <c r="ALP4463" s="41"/>
    </row>
    <row r="4464" spans="1:1004" x14ac:dyDescent="0.2">
      <c r="A4464" s="208"/>
      <c r="B4464" s="187"/>
      <c r="C4464" s="187"/>
      <c r="D4464" s="187"/>
      <c r="E4464" s="187"/>
      <c r="F4464" s="187"/>
      <c r="G4464" s="187"/>
      <c r="H4464" s="187"/>
      <c r="I4464" s="187"/>
      <c r="J4464" s="187"/>
      <c r="K4464" s="187"/>
      <c r="L4464" s="187"/>
      <c r="M4464" s="187"/>
      <c r="N4464" s="187"/>
      <c r="O4464" s="187"/>
      <c r="P4464" s="187"/>
      <c r="Q4464" s="187"/>
      <c r="R4464" s="187"/>
      <c r="S4464" s="187"/>
      <c r="T4464" s="187"/>
      <c r="U4464" s="187"/>
      <c r="V4464" s="187"/>
      <c r="W4464" s="187"/>
      <c r="X4464" s="187"/>
      <c r="Y4464" s="187"/>
      <c r="Z4464" s="187"/>
      <c r="AA4464" s="187"/>
      <c r="AB4464" s="187"/>
      <c r="AC4464" s="187"/>
      <c r="AD4464" s="187"/>
      <c r="AE4464" s="187"/>
      <c r="AF4464" s="187"/>
      <c r="AG4464" s="214"/>
      <c r="ALL4464" s="41"/>
      <c r="ALM4464" s="41"/>
      <c r="ALN4464" s="41"/>
      <c r="ALO4464" s="41"/>
      <c r="ALP4464" s="41"/>
    </row>
    <row r="4465" spans="1:1004" x14ac:dyDescent="0.2">
      <c r="A4465" s="273" t="s">
        <v>2833</v>
      </c>
      <c r="B4465" s="273"/>
      <c r="C4465" s="273"/>
      <c r="D4465" s="343" t="s">
        <v>2521</v>
      </c>
      <c r="E4465" s="344"/>
      <c r="F4465" s="344"/>
      <c r="G4465" s="344"/>
      <c r="H4465" s="344"/>
      <c r="I4465" s="344"/>
      <c r="J4465" s="344"/>
      <c r="K4465" s="344"/>
      <c r="L4465" s="344"/>
      <c r="M4465" s="344"/>
      <c r="N4465" s="344"/>
      <c r="O4465" s="344"/>
      <c r="P4465" s="344"/>
      <c r="Q4465" s="344"/>
      <c r="R4465" s="344"/>
      <c r="S4465" s="344"/>
      <c r="T4465" s="344"/>
      <c r="U4465" s="344"/>
      <c r="V4465" s="344"/>
      <c r="W4465" s="344"/>
      <c r="X4465" s="344"/>
      <c r="Y4465" s="344"/>
      <c r="Z4465" s="344"/>
      <c r="AA4465" s="344"/>
      <c r="AB4465" s="344"/>
      <c r="AC4465" s="344"/>
      <c r="AD4465" s="344"/>
      <c r="AE4465" s="344"/>
      <c r="AF4465" s="344"/>
      <c r="AG4465" s="345"/>
      <c r="ALL4465" s="41"/>
      <c r="ALM4465" s="41"/>
      <c r="ALN4465" s="41"/>
      <c r="ALO4465" s="41"/>
      <c r="ALP4465" s="41"/>
    </row>
    <row r="4466" spans="1:1004" ht="26.25" customHeight="1" x14ac:dyDescent="0.2">
      <c r="A4466" s="273" t="s">
        <v>2835</v>
      </c>
      <c r="B4466" s="273"/>
      <c r="C4466" s="273"/>
      <c r="D4466" s="273"/>
      <c r="E4466" s="273"/>
      <c r="F4466" s="273"/>
      <c r="G4466" s="273"/>
      <c r="H4466" s="273"/>
      <c r="I4466" s="273"/>
      <c r="J4466" s="273"/>
      <c r="K4466" s="273"/>
      <c r="L4466" s="273"/>
      <c r="M4466" s="273"/>
      <c r="N4466" s="273"/>
      <c r="O4466" s="273"/>
      <c r="P4466" s="273"/>
      <c r="Q4466" s="273"/>
      <c r="R4466" s="273"/>
      <c r="S4466" s="373" t="s">
        <v>2836</v>
      </c>
      <c r="T4466" s="373"/>
      <c r="U4466" s="373"/>
      <c r="V4466" s="373" t="s">
        <v>2837</v>
      </c>
      <c r="W4466" s="373"/>
      <c r="X4466" s="373"/>
      <c r="Y4466" s="373" t="s">
        <v>2838</v>
      </c>
      <c r="Z4466" s="373"/>
      <c r="AA4466" s="373"/>
      <c r="AB4466" s="278" t="s">
        <v>3444</v>
      </c>
      <c r="AC4466" s="279"/>
      <c r="AD4466" s="280"/>
      <c r="AE4466" s="278" t="s">
        <v>3445</v>
      </c>
      <c r="AF4466" s="279"/>
      <c r="AG4466" s="280"/>
      <c r="ALL4466" s="41"/>
      <c r="ALM4466" s="41"/>
      <c r="ALN4466" s="41"/>
      <c r="ALO4466" s="41"/>
      <c r="ALP4466" s="41"/>
    </row>
    <row r="4467" spans="1:1004" ht="15" customHeight="1" x14ac:dyDescent="0.2">
      <c r="A4467" s="281" t="s">
        <v>3116</v>
      </c>
      <c r="B4467" s="282"/>
      <c r="C4467" s="282"/>
      <c r="D4467" s="282"/>
      <c r="E4467" s="282"/>
      <c r="F4467" s="282"/>
      <c r="G4467" s="282"/>
      <c r="H4467" s="282"/>
      <c r="I4467" s="282"/>
      <c r="J4467" s="282"/>
      <c r="K4467" s="282"/>
      <c r="L4467" s="282"/>
      <c r="M4467" s="282"/>
      <c r="N4467" s="282"/>
      <c r="O4467" s="282"/>
      <c r="P4467" s="282"/>
      <c r="Q4467" s="282"/>
      <c r="R4467" s="283"/>
      <c r="S4467" s="284" t="s">
        <v>2867</v>
      </c>
      <c r="T4467" s="285"/>
      <c r="U4467" s="286"/>
      <c r="V4467" s="284" t="s">
        <v>3469</v>
      </c>
      <c r="W4467" s="285"/>
      <c r="X4467" s="286"/>
      <c r="Y4467" s="284" t="s">
        <v>1441</v>
      </c>
      <c r="Z4467" s="285"/>
      <c r="AA4467" s="286"/>
      <c r="AB4467" s="284" t="s">
        <v>1441</v>
      </c>
      <c r="AC4467" s="285"/>
      <c r="AD4467" s="286"/>
      <c r="AE4467" s="284" t="s">
        <v>1441</v>
      </c>
      <c r="AF4467" s="285"/>
      <c r="AG4467" s="286"/>
      <c r="ALL4467" s="41"/>
      <c r="ALM4467" s="41"/>
      <c r="ALN4467" s="41"/>
      <c r="ALO4467" s="41"/>
      <c r="ALP4467" s="41"/>
    </row>
    <row r="4468" spans="1:1004" x14ac:dyDescent="0.2">
      <c r="A4468" s="293" t="s">
        <v>2860</v>
      </c>
      <c r="B4468" s="387"/>
      <c r="C4468" s="387"/>
      <c r="D4468" s="387"/>
      <c r="E4468" s="387"/>
      <c r="F4468" s="387"/>
      <c r="G4468" s="387"/>
      <c r="H4468" s="387"/>
      <c r="I4468" s="387"/>
      <c r="J4468" s="387"/>
      <c r="K4468" s="387"/>
      <c r="L4468" s="387"/>
      <c r="M4468" s="387"/>
      <c r="N4468" s="387"/>
      <c r="O4468" s="387"/>
      <c r="P4468" s="387"/>
      <c r="Q4468" s="387"/>
      <c r="R4468" s="295"/>
      <c r="S4468" s="287"/>
      <c r="T4468" s="288"/>
      <c r="U4468" s="289"/>
      <c r="V4468" s="287"/>
      <c r="W4468" s="288"/>
      <c r="X4468" s="289"/>
      <c r="Y4468" s="287"/>
      <c r="Z4468" s="288"/>
      <c r="AA4468" s="289"/>
      <c r="AB4468" s="287"/>
      <c r="AC4468" s="288"/>
      <c r="AD4468" s="289"/>
      <c r="AE4468" s="287"/>
      <c r="AF4468" s="288"/>
      <c r="AG4468" s="289"/>
      <c r="ALL4468" s="41"/>
      <c r="ALM4468" s="41"/>
      <c r="ALN4468" s="41"/>
      <c r="ALO4468" s="41"/>
      <c r="ALP4468" s="41"/>
    </row>
    <row r="4469" spans="1:1004" x14ac:dyDescent="0.2">
      <c r="A4469" s="388" t="s">
        <v>3112</v>
      </c>
      <c r="B4469" s="389"/>
      <c r="C4469" s="389"/>
      <c r="D4469" s="389"/>
      <c r="E4469" s="389"/>
      <c r="F4469" s="389"/>
      <c r="G4469" s="389"/>
      <c r="H4469" s="389"/>
      <c r="I4469" s="389"/>
      <c r="J4469" s="389"/>
      <c r="K4469" s="389"/>
      <c r="L4469" s="389"/>
      <c r="M4469" s="389"/>
      <c r="N4469" s="389"/>
      <c r="O4469" s="389"/>
      <c r="P4469" s="389"/>
      <c r="Q4469" s="389"/>
      <c r="R4469" s="390"/>
      <c r="S4469" s="290"/>
      <c r="T4469" s="291"/>
      <c r="U4469" s="292"/>
      <c r="V4469" s="290"/>
      <c r="W4469" s="291"/>
      <c r="X4469" s="292"/>
      <c r="Y4469" s="290"/>
      <c r="Z4469" s="291"/>
      <c r="AA4469" s="292"/>
      <c r="AB4469" s="290"/>
      <c r="AC4469" s="291"/>
      <c r="AD4469" s="292"/>
      <c r="AE4469" s="290"/>
      <c r="AF4469" s="291"/>
      <c r="AG4469" s="292"/>
      <c r="ALL4469" s="41"/>
      <c r="ALM4469" s="41"/>
      <c r="ALN4469" s="41"/>
      <c r="ALO4469" s="41"/>
      <c r="ALP4469" s="41"/>
    </row>
    <row r="4470" spans="1:1004" x14ac:dyDescent="0.2">
      <c r="A4470" s="208"/>
      <c r="B4470" s="187"/>
      <c r="C4470" s="187"/>
      <c r="D4470" s="187"/>
      <c r="E4470" s="187"/>
      <c r="F4470" s="187"/>
      <c r="G4470" s="187"/>
      <c r="H4470" s="187"/>
      <c r="I4470" s="187"/>
      <c r="J4470" s="187"/>
      <c r="K4470" s="187"/>
      <c r="L4470" s="187"/>
      <c r="M4470" s="187"/>
      <c r="N4470" s="187"/>
      <c r="O4470" s="187"/>
      <c r="P4470" s="187"/>
      <c r="Q4470" s="187"/>
      <c r="R4470" s="187"/>
      <c r="S4470" s="187"/>
      <c r="T4470" s="187"/>
      <c r="U4470" s="187"/>
      <c r="V4470" s="187"/>
      <c r="W4470" s="187"/>
      <c r="X4470" s="187"/>
      <c r="Y4470" s="187"/>
      <c r="Z4470" s="187"/>
      <c r="AA4470" s="187"/>
      <c r="AB4470" s="187"/>
      <c r="AC4470" s="187"/>
      <c r="AD4470" s="187"/>
      <c r="AE4470" s="187"/>
      <c r="AF4470" s="187"/>
      <c r="AG4470" s="214"/>
      <c r="ALL4470" s="41"/>
      <c r="ALM4470" s="41"/>
      <c r="ALN4470" s="41"/>
      <c r="ALO4470" s="41"/>
      <c r="ALP4470" s="41"/>
    </row>
    <row r="4471" spans="1:1004" ht="15.75" x14ac:dyDescent="0.2">
      <c r="A4471" s="394" t="s">
        <v>2736</v>
      </c>
      <c r="B4471" s="394"/>
      <c r="C4471" s="394"/>
      <c r="D4471" s="394"/>
      <c r="E4471" s="394"/>
      <c r="F4471" s="394"/>
      <c r="G4471" s="394"/>
      <c r="H4471" s="394"/>
      <c r="I4471" s="394"/>
      <c r="J4471" s="394"/>
      <c r="K4471" s="394"/>
      <c r="L4471" s="394"/>
      <c r="M4471" s="394"/>
      <c r="N4471" s="394"/>
      <c r="O4471" s="394"/>
      <c r="P4471" s="394"/>
      <c r="Q4471" s="394"/>
      <c r="R4471" s="394"/>
      <c r="S4471" s="394"/>
      <c r="T4471" s="394"/>
      <c r="U4471" s="394"/>
      <c r="V4471" s="394"/>
      <c r="W4471" s="394"/>
      <c r="X4471" s="394"/>
      <c r="Y4471" s="394"/>
      <c r="Z4471" s="394"/>
      <c r="AA4471" s="394"/>
      <c r="AB4471" s="394"/>
      <c r="AC4471" s="394"/>
      <c r="AD4471" s="394"/>
      <c r="AE4471" s="394"/>
      <c r="AF4471" s="394"/>
      <c r="AG4471" s="394"/>
      <c r="ALL4471" s="41"/>
      <c r="ALM4471" s="41"/>
      <c r="ALN4471" s="41"/>
      <c r="ALO4471" s="41"/>
      <c r="ALP4471" s="41"/>
    </row>
    <row r="4472" spans="1:1004" x14ac:dyDescent="0.2">
      <c r="A4472" s="187"/>
      <c r="B4472" s="187"/>
      <c r="C4472" s="187"/>
      <c r="D4472" s="187"/>
      <c r="E4472" s="187"/>
      <c r="F4472" s="187"/>
      <c r="G4472" s="187"/>
      <c r="H4472" s="187"/>
      <c r="I4472" s="187"/>
      <c r="J4472" s="187"/>
      <c r="K4472" s="187"/>
      <c r="L4472" s="187"/>
      <c r="M4472" s="187"/>
      <c r="N4472" s="187"/>
      <c r="O4472" s="187"/>
      <c r="P4472" s="187"/>
      <c r="Q4472" s="187"/>
      <c r="R4472" s="187"/>
      <c r="S4472" s="187"/>
      <c r="T4472" s="187"/>
      <c r="U4472" s="187"/>
      <c r="V4472" s="187"/>
      <c r="W4472" s="187"/>
      <c r="X4472" s="187"/>
      <c r="Y4472" s="187"/>
      <c r="Z4472" s="187"/>
      <c r="AA4472" s="187"/>
      <c r="AB4472" s="187"/>
      <c r="AC4472" s="187"/>
      <c r="AD4472" s="187"/>
      <c r="AE4472" s="187"/>
      <c r="AF4472" s="187"/>
      <c r="AG4472" s="187"/>
      <c r="ALL4472" s="41"/>
      <c r="ALM4472" s="41"/>
      <c r="ALN4472" s="41"/>
      <c r="ALO4472" s="41"/>
      <c r="ALP4472" s="41"/>
    </row>
    <row r="4473" spans="1:1004" ht="24" customHeight="1" x14ac:dyDescent="0.2">
      <c r="A4473" s="650" t="s">
        <v>2737</v>
      </c>
      <c r="B4473" s="650"/>
      <c r="C4473" s="650"/>
      <c r="D4473" s="650"/>
      <c r="E4473" s="650"/>
      <c r="F4473" s="650"/>
      <c r="G4473" s="650"/>
      <c r="H4473" s="650"/>
      <c r="I4473" s="650"/>
      <c r="J4473" s="560" t="s">
        <v>510</v>
      </c>
      <c r="K4473" s="651"/>
      <c r="L4473" s="651"/>
      <c r="M4473" s="652"/>
      <c r="N4473" s="563" t="s">
        <v>3117</v>
      </c>
      <c r="O4473" s="564"/>
      <c r="P4473" s="564"/>
      <c r="Q4473" s="564"/>
      <c r="R4473" s="564"/>
      <c r="S4473" s="564"/>
      <c r="T4473" s="564"/>
      <c r="U4473" s="564"/>
      <c r="V4473" s="564"/>
      <c r="W4473" s="564"/>
      <c r="X4473" s="564"/>
      <c r="Y4473" s="564"/>
      <c r="Z4473" s="564"/>
      <c r="AA4473" s="564"/>
      <c r="AB4473" s="564"/>
      <c r="AC4473" s="564"/>
      <c r="AD4473" s="564"/>
      <c r="AE4473" s="564"/>
      <c r="AF4473" s="564"/>
      <c r="AG4473" s="565"/>
      <c r="ALL4473" s="41"/>
      <c r="ALM4473" s="41"/>
      <c r="ALN4473" s="41"/>
      <c r="ALO4473" s="41"/>
      <c r="ALP4473" s="41"/>
    </row>
    <row r="4474" spans="1:1004" ht="16.5" customHeight="1" x14ac:dyDescent="0.2">
      <c r="A4474" s="380" t="s">
        <v>2738</v>
      </c>
      <c r="B4474" s="380"/>
      <c r="C4474" s="380"/>
      <c r="D4474" s="380"/>
      <c r="E4474" s="380"/>
      <c r="F4474" s="380"/>
      <c r="G4474" s="380"/>
      <c r="H4474" s="380"/>
      <c r="I4474" s="380"/>
      <c r="J4474" s="321" t="s">
        <v>3118</v>
      </c>
      <c r="K4474" s="322"/>
      <c r="L4474" s="322"/>
      <c r="M4474" s="322"/>
      <c r="N4474" s="322"/>
      <c r="O4474" s="322"/>
      <c r="P4474" s="322"/>
      <c r="Q4474" s="322"/>
      <c r="R4474" s="322"/>
      <c r="S4474" s="322"/>
      <c r="T4474" s="322"/>
      <c r="U4474" s="322"/>
      <c r="V4474" s="322"/>
      <c r="W4474" s="322"/>
      <c r="X4474" s="322"/>
      <c r="Y4474" s="322"/>
      <c r="Z4474" s="322"/>
      <c r="AA4474" s="322"/>
      <c r="AB4474" s="322"/>
      <c r="AC4474" s="322"/>
      <c r="AD4474" s="322"/>
      <c r="AE4474" s="322"/>
      <c r="AF4474" s="322"/>
      <c r="AG4474" s="359"/>
      <c r="ALL4474" s="41"/>
      <c r="ALM4474" s="41"/>
      <c r="ALN4474" s="41"/>
      <c r="ALO4474" s="41"/>
      <c r="ALP4474" s="41"/>
    </row>
    <row r="4475" spans="1:1004" ht="30" customHeight="1" x14ac:dyDescent="0.2">
      <c r="A4475" s="380" t="s">
        <v>2740</v>
      </c>
      <c r="B4475" s="380"/>
      <c r="C4475" s="380"/>
      <c r="D4475" s="380"/>
      <c r="E4475" s="380"/>
      <c r="F4475" s="380"/>
      <c r="G4475" s="380"/>
      <c r="H4475" s="380"/>
      <c r="I4475" s="380"/>
      <c r="J4475" s="321" t="s">
        <v>3119</v>
      </c>
      <c r="K4475" s="322"/>
      <c r="L4475" s="322"/>
      <c r="M4475" s="322"/>
      <c r="N4475" s="322"/>
      <c r="O4475" s="322"/>
      <c r="P4475" s="322"/>
      <c r="Q4475" s="322"/>
      <c r="R4475" s="322"/>
      <c r="S4475" s="322"/>
      <c r="T4475" s="401" t="s">
        <v>2742</v>
      </c>
      <c r="U4475" s="401"/>
      <c r="V4475" s="401"/>
      <c r="W4475" s="401"/>
      <c r="X4475" s="692" t="s">
        <v>3120</v>
      </c>
      <c r="Y4475" s="322"/>
      <c r="Z4475" s="322"/>
      <c r="AA4475" s="322"/>
      <c r="AB4475" s="322"/>
      <c r="AC4475" s="322"/>
      <c r="AD4475" s="322"/>
      <c r="AE4475" s="322"/>
      <c r="AF4475" s="322"/>
      <c r="AG4475" s="359"/>
      <c r="ALL4475" s="41"/>
      <c r="ALM4475" s="41"/>
      <c r="ALN4475" s="41"/>
      <c r="ALO4475" s="41"/>
      <c r="ALP4475" s="41"/>
    </row>
    <row r="4476" spans="1:1004" ht="29.25" customHeight="1" x14ac:dyDescent="0.2">
      <c r="A4476" s="380" t="s">
        <v>2744</v>
      </c>
      <c r="B4476" s="380"/>
      <c r="C4476" s="380"/>
      <c r="D4476" s="380"/>
      <c r="E4476" s="380"/>
      <c r="F4476" s="380"/>
      <c r="G4476" s="380"/>
      <c r="H4476" s="380"/>
      <c r="I4476" s="380"/>
      <c r="J4476" s="363" t="s">
        <v>3121</v>
      </c>
      <c r="K4476" s="535"/>
      <c r="L4476" s="535"/>
      <c r="M4476" s="535"/>
      <c r="N4476" s="535"/>
      <c r="O4476" s="535"/>
      <c r="P4476" s="535"/>
      <c r="Q4476" s="535"/>
      <c r="R4476" s="535"/>
      <c r="S4476" s="535"/>
      <c r="T4476" s="535"/>
      <c r="U4476" s="535"/>
      <c r="V4476" s="535"/>
      <c r="W4476" s="535"/>
      <c r="X4476" s="535"/>
      <c r="Y4476" s="535"/>
      <c r="Z4476" s="535"/>
      <c r="AA4476" s="535"/>
      <c r="AB4476" s="535"/>
      <c r="AC4476" s="535"/>
      <c r="AD4476" s="535"/>
      <c r="AE4476" s="535"/>
      <c r="AF4476" s="535"/>
      <c r="AG4476" s="365"/>
      <c r="ALL4476" s="41"/>
      <c r="ALM4476" s="41"/>
      <c r="ALN4476" s="41"/>
      <c r="ALO4476" s="41"/>
      <c r="ALP4476" s="41"/>
    </row>
    <row r="4477" spans="1:1004" ht="102.75" customHeight="1" x14ac:dyDescent="0.2">
      <c r="A4477" s="402" t="s">
        <v>2746</v>
      </c>
      <c r="B4477" s="402"/>
      <c r="C4477" s="402"/>
      <c r="D4477" s="402"/>
      <c r="E4477" s="402"/>
      <c r="F4477" s="402"/>
      <c r="G4477" s="402"/>
      <c r="H4477" s="402"/>
      <c r="I4477" s="402"/>
      <c r="J4477" s="677" t="s">
        <v>3122</v>
      </c>
      <c r="K4477" s="678"/>
      <c r="L4477" s="678"/>
      <c r="M4477" s="678"/>
      <c r="N4477" s="678"/>
      <c r="O4477" s="678"/>
      <c r="P4477" s="678"/>
      <c r="Q4477" s="678"/>
      <c r="R4477" s="678"/>
      <c r="S4477" s="678"/>
      <c r="T4477" s="678"/>
      <c r="U4477" s="678"/>
      <c r="V4477" s="678"/>
      <c r="W4477" s="678"/>
      <c r="X4477" s="678"/>
      <c r="Y4477" s="678"/>
      <c r="Z4477" s="678"/>
      <c r="AA4477" s="678"/>
      <c r="AB4477" s="678"/>
      <c r="AC4477" s="678"/>
      <c r="AD4477" s="678"/>
      <c r="AE4477" s="678"/>
      <c r="AF4477" s="678"/>
      <c r="AG4477" s="679"/>
      <c r="ALL4477" s="41"/>
      <c r="ALM4477" s="41"/>
      <c r="ALN4477" s="41"/>
      <c r="ALO4477" s="41"/>
      <c r="ALP4477" s="41"/>
    </row>
    <row r="4478" spans="1:1004" x14ac:dyDescent="0.2">
      <c r="A4478" s="197"/>
      <c r="B4478" s="192"/>
      <c r="C4478" s="192"/>
      <c r="D4478" s="192"/>
      <c r="E4478" s="192"/>
      <c r="F4478" s="192"/>
      <c r="G4478" s="192"/>
      <c r="H4478" s="192"/>
      <c r="I4478" s="192"/>
      <c r="J4478" s="216"/>
      <c r="K4478" s="216"/>
      <c r="L4478" s="216"/>
      <c r="M4478" s="216"/>
      <c r="N4478" s="216"/>
      <c r="O4478" s="216"/>
      <c r="P4478" s="216"/>
      <c r="Q4478" s="216"/>
      <c r="R4478" s="216"/>
      <c r="S4478" s="216"/>
      <c r="T4478" s="216"/>
      <c r="U4478" s="216"/>
      <c r="V4478" s="216"/>
      <c r="W4478" s="216"/>
      <c r="X4478" s="216"/>
      <c r="Y4478" s="216"/>
      <c r="Z4478" s="216"/>
      <c r="AA4478" s="216"/>
      <c r="AB4478" s="216"/>
      <c r="AC4478" s="216"/>
      <c r="AD4478" s="216"/>
      <c r="AE4478" s="216"/>
      <c r="AF4478" s="216"/>
      <c r="AG4478" s="214"/>
      <c r="ALL4478" s="41"/>
      <c r="ALM4478" s="41"/>
      <c r="ALN4478" s="41"/>
      <c r="ALO4478" s="41"/>
      <c r="ALP4478" s="41"/>
    </row>
    <row r="4479" spans="1:1004" x14ac:dyDescent="0.2">
      <c r="A4479" s="273" t="s">
        <v>2833</v>
      </c>
      <c r="B4479" s="273"/>
      <c r="C4479" s="273"/>
      <c r="D4479" s="343" t="s">
        <v>3123</v>
      </c>
      <c r="E4479" s="344"/>
      <c r="F4479" s="344"/>
      <c r="G4479" s="344"/>
      <c r="H4479" s="344"/>
      <c r="I4479" s="344"/>
      <c r="J4479" s="344"/>
      <c r="K4479" s="344"/>
      <c r="L4479" s="344"/>
      <c r="M4479" s="344"/>
      <c r="N4479" s="344"/>
      <c r="O4479" s="344"/>
      <c r="P4479" s="344"/>
      <c r="Q4479" s="344"/>
      <c r="R4479" s="344"/>
      <c r="S4479" s="344"/>
      <c r="T4479" s="344"/>
      <c r="U4479" s="344"/>
      <c r="V4479" s="344"/>
      <c r="W4479" s="344"/>
      <c r="X4479" s="344"/>
      <c r="Y4479" s="344"/>
      <c r="Z4479" s="344"/>
      <c r="AA4479" s="344"/>
      <c r="AB4479" s="344"/>
      <c r="AC4479" s="344"/>
      <c r="AD4479" s="344"/>
      <c r="AE4479" s="344"/>
      <c r="AF4479" s="344"/>
      <c r="AG4479" s="345"/>
      <c r="ALL4479" s="41"/>
      <c r="ALM4479" s="41"/>
      <c r="ALN4479" s="41"/>
      <c r="ALO4479" s="41"/>
      <c r="ALP4479" s="41"/>
    </row>
    <row r="4480" spans="1:1004" ht="31.5" customHeight="1" x14ac:dyDescent="0.2">
      <c r="A4480" s="273" t="s">
        <v>2835</v>
      </c>
      <c r="B4480" s="273"/>
      <c r="C4480" s="273"/>
      <c r="D4480" s="273"/>
      <c r="E4480" s="273"/>
      <c r="F4480" s="273"/>
      <c r="G4480" s="273"/>
      <c r="H4480" s="273"/>
      <c r="I4480" s="273"/>
      <c r="J4480" s="273"/>
      <c r="K4480" s="273"/>
      <c r="L4480" s="273"/>
      <c r="M4480" s="273"/>
      <c r="N4480" s="273"/>
      <c r="O4480" s="273"/>
      <c r="P4480" s="273"/>
      <c r="Q4480" s="273"/>
      <c r="R4480" s="273"/>
      <c r="S4480" s="373" t="s">
        <v>2836</v>
      </c>
      <c r="T4480" s="373"/>
      <c r="U4480" s="373"/>
      <c r="V4480" s="373" t="s">
        <v>2837</v>
      </c>
      <c r="W4480" s="373"/>
      <c r="X4480" s="373"/>
      <c r="Y4480" s="373" t="s">
        <v>2838</v>
      </c>
      <c r="Z4480" s="373"/>
      <c r="AA4480" s="373"/>
      <c r="AB4480" s="278" t="s">
        <v>3444</v>
      </c>
      <c r="AC4480" s="279"/>
      <c r="AD4480" s="280"/>
      <c r="AE4480" s="278" t="s">
        <v>3445</v>
      </c>
      <c r="AF4480" s="279"/>
      <c r="AG4480" s="280"/>
      <c r="ALL4480" s="41"/>
      <c r="ALM4480" s="41"/>
      <c r="ALN4480" s="41"/>
      <c r="ALO4480" s="41"/>
      <c r="ALP4480" s="41"/>
    </row>
    <row r="4481" spans="1:1004" x14ac:dyDescent="0.2">
      <c r="A4481" s="281" t="s">
        <v>3124</v>
      </c>
      <c r="B4481" s="282"/>
      <c r="C4481" s="282"/>
      <c r="D4481" s="282"/>
      <c r="E4481" s="282"/>
      <c r="F4481" s="282"/>
      <c r="G4481" s="282"/>
      <c r="H4481" s="282"/>
      <c r="I4481" s="282"/>
      <c r="J4481" s="282"/>
      <c r="K4481" s="282"/>
      <c r="L4481" s="282"/>
      <c r="M4481" s="282"/>
      <c r="N4481" s="282"/>
      <c r="O4481" s="282"/>
      <c r="P4481" s="282"/>
      <c r="Q4481" s="282"/>
      <c r="R4481" s="283"/>
      <c r="S4481" s="284" t="s">
        <v>2867</v>
      </c>
      <c r="T4481" s="285"/>
      <c r="U4481" s="286"/>
      <c r="V4481" s="284" t="s">
        <v>3469</v>
      </c>
      <c r="W4481" s="285"/>
      <c r="X4481" s="286"/>
      <c r="Y4481" s="284" t="s">
        <v>3125</v>
      </c>
      <c r="Z4481" s="285"/>
      <c r="AA4481" s="286"/>
      <c r="AB4481" s="284" t="s">
        <v>3125</v>
      </c>
      <c r="AC4481" s="285"/>
      <c r="AD4481" s="286"/>
      <c r="AE4481" s="284" t="s">
        <v>3125</v>
      </c>
      <c r="AF4481" s="285"/>
      <c r="AG4481" s="286"/>
      <c r="ALL4481" s="41"/>
      <c r="ALM4481" s="41"/>
      <c r="ALN4481" s="41"/>
      <c r="ALO4481" s="41"/>
      <c r="ALP4481" s="41"/>
    </row>
    <row r="4482" spans="1:1004" x14ac:dyDescent="0.2">
      <c r="A4482" s="293" t="s">
        <v>2860</v>
      </c>
      <c r="B4482" s="387"/>
      <c r="C4482" s="387"/>
      <c r="D4482" s="387"/>
      <c r="E4482" s="387"/>
      <c r="F4482" s="387"/>
      <c r="G4482" s="387"/>
      <c r="H4482" s="387"/>
      <c r="I4482" s="387"/>
      <c r="J4482" s="387"/>
      <c r="K4482" s="387"/>
      <c r="L4482" s="387"/>
      <c r="M4482" s="387"/>
      <c r="N4482" s="387"/>
      <c r="O4482" s="387"/>
      <c r="P4482" s="387"/>
      <c r="Q4482" s="387"/>
      <c r="R4482" s="295"/>
      <c r="S4482" s="287"/>
      <c r="T4482" s="288"/>
      <c r="U4482" s="289"/>
      <c r="V4482" s="287"/>
      <c r="W4482" s="288"/>
      <c r="X4482" s="289"/>
      <c r="Y4482" s="287"/>
      <c r="Z4482" s="288"/>
      <c r="AA4482" s="289"/>
      <c r="AB4482" s="287"/>
      <c r="AC4482" s="288"/>
      <c r="AD4482" s="289"/>
      <c r="AE4482" s="287"/>
      <c r="AF4482" s="288"/>
      <c r="AG4482" s="289"/>
      <c r="ALL4482" s="41"/>
      <c r="ALM4482" s="41"/>
      <c r="ALN4482" s="41"/>
      <c r="ALO4482" s="41"/>
      <c r="ALP4482" s="41"/>
    </row>
    <row r="4483" spans="1:1004" x14ac:dyDescent="0.2">
      <c r="A4483" s="388" t="s">
        <v>2845</v>
      </c>
      <c r="B4483" s="389"/>
      <c r="C4483" s="389"/>
      <c r="D4483" s="389"/>
      <c r="E4483" s="389"/>
      <c r="F4483" s="389"/>
      <c r="G4483" s="389"/>
      <c r="H4483" s="389"/>
      <c r="I4483" s="389"/>
      <c r="J4483" s="389"/>
      <c r="K4483" s="389"/>
      <c r="L4483" s="389"/>
      <c r="M4483" s="389"/>
      <c r="N4483" s="389"/>
      <c r="O4483" s="389"/>
      <c r="P4483" s="389"/>
      <c r="Q4483" s="389"/>
      <c r="R4483" s="390"/>
      <c r="S4483" s="290"/>
      <c r="T4483" s="291"/>
      <c r="U4483" s="292"/>
      <c r="V4483" s="290"/>
      <c r="W4483" s="291"/>
      <c r="X4483" s="292"/>
      <c r="Y4483" s="290"/>
      <c r="Z4483" s="291"/>
      <c r="AA4483" s="292"/>
      <c r="AB4483" s="290"/>
      <c r="AC4483" s="291"/>
      <c r="AD4483" s="292"/>
      <c r="AE4483" s="290"/>
      <c r="AF4483" s="291"/>
      <c r="AG4483" s="292"/>
      <c r="ALL4483" s="41"/>
      <c r="ALM4483" s="41"/>
      <c r="ALN4483" s="41"/>
      <c r="ALO4483" s="41"/>
      <c r="ALP4483" s="41"/>
    </row>
    <row r="4484" spans="1:1004" x14ac:dyDescent="0.2">
      <c r="A4484" s="187"/>
      <c r="B4484" s="187"/>
      <c r="C4484" s="187"/>
      <c r="D4484" s="187"/>
      <c r="E4484" s="187"/>
      <c r="F4484" s="187"/>
      <c r="G4484" s="187"/>
      <c r="H4484" s="187"/>
      <c r="I4484" s="187"/>
      <c r="J4484" s="187"/>
      <c r="K4484" s="187"/>
      <c r="L4484" s="187"/>
      <c r="M4484" s="187"/>
      <c r="N4484" s="187"/>
      <c r="O4484" s="187"/>
      <c r="P4484" s="187"/>
      <c r="Q4484" s="187"/>
      <c r="R4484" s="187"/>
      <c r="S4484" s="187"/>
      <c r="T4484" s="187"/>
      <c r="U4484" s="187"/>
      <c r="V4484" s="187"/>
      <c r="W4484" s="187"/>
      <c r="X4484" s="187"/>
      <c r="Y4484" s="187"/>
      <c r="Z4484" s="187"/>
      <c r="AA4484" s="187"/>
      <c r="AB4484" s="187"/>
      <c r="AC4484" s="187"/>
      <c r="AD4484" s="187"/>
      <c r="AE4484" s="187"/>
      <c r="AF4484" s="187"/>
      <c r="AG4484" s="187"/>
      <c r="ALL4484" s="41"/>
      <c r="ALM4484" s="41"/>
      <c r="ALN4484" s="41"/>
      <c r="ALO4484" s="41"/>
      <c r="ALP4484" s="41"/>
    </row>
    <row r="4485" spans="1:1004" ht="19.5" customHeight="1" x14ac:dyDescent="0.2">
      <c r="A4485" s="374" t="s">
        <v>2748</v>
      </c>
      <c r="B4485" s="374"/>
      <c r="C4485" s="374"/>
      <c r="D4485" s="374"/>
      <c r="E4485" s="374"/>
      <c r="F4485" s="374"/>
      <c r="G4485" s="374"/>
      <c r="H4485" s="374"/>
      <c r="I4485" s="374"/>
      <c r="J4485" s="375" t="s">
        <v>257</v>
      </c>
      <c r="K4485" s="376"/>
      <c r="L4485" s="376"/>
      <c r="M4485" s="376"/>
      <c r="N4485" s="377" t="s">
        <v>3126</v>
      </c>
      <c r="O4485" s="351"/>
      <c r="P4485" s="351"/>
      <c r="Q4485" s="351"/>
      <c r="R4485" s="351"/>
      <c r="S4485" s="351"/>
      <c r="T4485" s="351"/>
      <c r="U4485" s="351"/>
      <c r="V4485" s="351"/>
      <c r="W4485" s="351"/>
      <c r="X4485" s="351"/>
      <c r="Y4485" s="351"/>
      <c r="Z4485" s="351"/>
      <c r="AA4485" s="351"/>
      <c r="AB4485" s="351"/>
      <c r="AC4485" s="351"/>
      <c r="AD4485" s="351"/>
      <c r="AE4485" s="351"/>
      <c r="AF4485" s="351"/>
      <c r="AG4485" s="352"/>
      <c r="ALL4485" s="41"/>
      <c r="ALM4485" s="41"/>
      <c r="ALN4485" s="41"/>
      <c r="ALO4485" s="41"/>
      <c r="ALP4485" s="41"/>
    </row>
    <row r="4486" spans="1:1004" ht="28.5" customHeight="1" x14ac:dyDescent="0.2">
      <c r="A4486" s="380" t="s">
        <v>2749</v>
      </c>
      <c r="B4486" s="380"/>
      <c r="C4486" s="380"/>
      <c r="D4486" s="380"/>
      <c r="E4486" s="380"/>
      <c r="F4486" s="380"/>
      <c r="G4486" s="380"/>
      <c r="H4486" s="380"/>
      <c r="I4486" s="380"/>
      <c r="J4486" s="321" t="s">
        <v>3119</v>
      </c>
      <c r="K4486" s="322"/>
      <c r="L4486" s="322"/>
      <c r="M4486" s="322"/>
      <c r="N4486" s="322"/>
      <c r="O4486" s="322"/>
      <c r="P4486" s="322"/>
      <c r="Q4486" s="322"/>
      <c r="R4486" s="322"/>
      <c r="S4486" s="322"/>
      <c r="T4486" s="401" t="s">
        <v>2742</v>
      </c>
      <c r="U4486" s="401"/>
      <c r="V4486" s="401"/>
      <c r="W4486" s="401"/>
      <c r="X4486" s="321" t="s">
        <v>3120</v>
      </c>
      <c r="Y4486" s="322"/>
      <c r="Z4486" s="322"/>
      <c r="AA4486" s="322"/>
      <c r="AB4486" s="322"/>
      <c r="AC4486" s="322"/>
      <c r="AD4486" s="322"/>
      <c r="AE4486" s="322"/>
      <c r="AF4486" s="322"/>
      <c r="AG4486" s="322"/>
      <c r="ALL4486" s="41"/>
      <c r="ALM4486" s="41"/>
      <c r="ALN4486" s="41"/>
      <c r="ALO4486" s="41"/>
      <c r="ALP4486" s="41"/>
    </row>
    <row r="4487" spans="1:1004" ht="26.25" customHeight="1" x14ac:dyDescent="0.2">
      <c r="A4487" s="382" t="s">
        <v>2750</v>
      </c>
      <c r="B4487" s="382"/>
      <c r="C4487" s="382"/>
      <c r="D4487" s="382"/>
      <c r="E4487" s="382"/>
      <c r="F4487" s="382"/>
      <c r="G4487" s="382"/>
      <c r="H4487" s="382"/>
      <c r="I4487" s="382"/>
      <c r="J4487" s="321" t="s">
        <v>3127</v>
      </c>
      <c r="K4487" s="322"/>
      <c r="L4487" s="322"/>
      <c r="M4487" s="322"/>
      <c r="N4487" s="322"/>
      <c r="O4487" s="322"/>
      <c r="P4487" s="322"/>
      <c r="Q4487" s="322"/>
      <c r="R4487" s="322"/>
      <c r="S4487" s="322"/>
      <c r="T4487" s="322"/>
      <c r="U4487" s="322"/>
      <c r="V4487" s="322"/>
      <c r="W4487" s="322"/>
      <c r="X4487" s="322"/>
      <c r="Y4487" s="322"/>
      <c r="Z4487" s="322"/>
      <c r="AA4487" s="322"/>
      <c r="AB4487" s="322"/>
      <c r="AC4487" s="322"/>
      <c r="AD4487" s="322"/>
      <c r="AE4487" s="322"/>
      <c r="AF4487" s="322"/>
      <c r="AG4487" s="359"/>
      <c r="ALL4487" s="41"/>
      <c r="ALM4487" s="41"/>
      <c r="ALN4487" s="41"/>
      <c r="ALO4487" s="41"/>
      <c r="ALP4487" s="41"/>
    </row>
    <row r="4488" spans="1:1004" ht="24.75" customHeight="1" x14ac:dyDescent="0.2">
      <c r="A4488" s="383" t="s">
        <v>2752</v>
      </c>
      <c r="B4488" s="383"/>
      <c r="C4488" s="383"/>
      <c r="D4488" s="383"/>
      <c r="E4488" s="383"/>
      <c r="F4488" s="383"/>
      <c r="G4488" s="383"/>
      <c r="H4488" s="383"/>
      <c r="I4488" s="383"/>
      <c r="J4488" s="384" t="s">
        <v>3128</v>
      </c>
      <c r="K4488" s="385"/>
      <c r="L4488" s="385"/>
      <c r="M4488" s="385"/>
      <c r="N4488" s="385"/>
      <c r="O4488" s="385"/>
      <c r="P4488" s="385"/>
      <c r="Q4488" s="385"/>
      <c r="R4488" s="385"/>
      <c r="S4488" s="385"/>
      <c r="T4488" s="385"/>
      <c r="U4488" s="385"/>
      <c r="V4488" s="385"/>
      <c r="W4488" s="385"/>
      <c r="X4488" s="385"/>
      <c r="Y4488" s="385"/>
      <c r="Z4488" s="385"/>
      <c r="AA4488" s="385"/>
      <c r="AB4488" s="385"/>
      <c r="AC4488" s="385"/>
      <c r="AD4488" s="385"/>
      <c r="AE4488" s="385"/>
      <c r="AF4488" s="385"/>
      <c r="AG4488" s="386"/>
      <c r="ALL4488" s="41"/>
      <c r="ALM4488" s="41"/>
      <c r="ALN4488" s="41"/>
      <c r="ALO4488" s="41"/>
      <c r="ALP4488" s="41"/>
    </row>
    <row r="4489" spans="1:1004" x14ac:dyDescent="0.2">
      <c r="A4489" s="208"/>
      <c r="B4489" s="187"/>
      <c r="C4489" s="187"/>
      <c r="D4489" s="187"/>
      <c r="E4489" s="187"/>
      <c r="F4489" s="187"/>
      <c r="G4489" s="187"/>
      <c r="H4489" s="187"/>
      <c r="I4489" s="187"/>
      <c r="J4489" s="187"/>
      <c r="K4489" s="187"/>
      <c r="L4489" s="187"/>
      <c r="M4489" s="187"/>
      <c r="N4489" s="187"/>
      <c r="O4489" s="187"/>
      <c r="P4489" s="187"/>
      <c r="Q4489" s="187"/>
      <c r="R4489" s="187"/>
      <c r="S4489" s="187"/>
      <c r="T4489" s="187"/>
      <c r="U4489" s="187"/>
      <c r="V4489" s="187"/>
      <c r="W4489" s="187"/>
      <c r="X4489" s="187"/>
      <c r="Y4489" s="187"/>
      <c r="Z4489" s="187"/>
      <c r="AA4489" s="187"/>
      <c r="AB4489" s="187"/>
      <c r="AC4489" s="187"/>
      <c r="AD4489" s="187"/>
      <c r="AE4489" s="187"/>
      <c r="AF4489" s="187"/>
      <c r="AG4489" s="214"/>
      <c r="ALL4489" s="41"/>
      <c r="ALM4489" s="41"/>
      <c r="ALN4489" s="41"/>
      <c r="ALO4489" s="41"/>
      <c r="ALP4489" s="41"/>
    </row>
    <row r="4490" spans="1:1004" x14ac:dyDescent="0.2">
      <c r="A4490" s="273" t="s">
        <v>2833</v>
      </c>
      <c r="B4490" s="273"/>
      <c r="C4490" s="273"/>
      <c r="D4490" s="370" t="s">
        <v>3129</v>
      </c>
      <c r="E4490" s="371"/>
      <c r="F4490" s="371"/>
      <c r="G4490" s="371"/>
      <c r="H4490" s="371"/>
      <c r="I4490" s="371"/>
      <c r="J4490" s="371"/>
      <c r="K4490" s="371"/>
      <c r="L4490" s="371"/>
      <c r="M4490" s="371"/>
      <c r="N4490" s="371"/>
      <c r="O4490" s="371"/>
      <c r="P4490" s="371"/>
      <c r="Q4490" s="371"/>
      <c r="R4490" s="371"/>
      <c r="S4490" s="371"/>
      <c r="T4490" s="371"/>
      <c r="U4490" s="371"/>
      <c r="V4490" s="371"/>
      <c r="W4490" s="371"/>
      <c r="X4490" s="371"/>
      <c r="Y4490" s="371"/>
      <c r="Z4490" s="371"/>
      <c r="AA4490" s="371"/>
      <c r="AB4490" s="371"/>
      <c r="AC4490" s="371"/>
      <c r="AD4490" s="371"/>
      <c r="AE4490" s="371"/>
      <c r="AF4490" s="371"/>
      <c r="AG4490" s="372"/>
      <c r="ALL4490" s="41"/>
      <c r="ALM4490" s="41"/>
      <c r="ALN4490" s="41"/>
      <c r="ALO4490" s="41"/>
      <c r="ALP4490" s="41"/>
    </row>
    <row r="4491" spans="1:1004" ht="24.75" customHeight="1" x14ac:dyDescent="0.2">
      <c r="A4491" s="273" t="s">
        <v>2835</v>
      </c>
      <c r="B4491" s="273"/>
      <c r="C4491" s="273"/>
      <c r="D4491" s="273"/>
      <c r="E4491" s="273"/>
      <c r="F4491" s="273"/>
      <c r="G4491" s="273"/>
      <c r="H4491" s="273"/>
      <c r="I4491" s="273"/>
      <c r="J4491" s="273"/>
      <c r="K4491" s="273"/>
      <c r="L4491" s="273"/>
      <c r="M4491" s="273"/>
      <c r="N4491" s="273"/>
      <c r="O4491" s="273"/>
      <c r="P4491" s="273"/>
      <c r="Q4491" s="273"/>
      <c r="R4491" s="273"/>
      <c r="S4491" s="373" t="s">
        <v>2836</v>
      </c>
      <c r="T4491" s="373"/>
      <c r="U4491" s="373"/>
      <c r="V4491" s="373" t="s">
        <v>2837</v>
      </c>
      <c r="W4491" s="373"/>
      <c r="X4491" s="373"/>
      <c r="Y4491" s="373" t="s">
        <v>2838</v>
      </c>
      <c r="Z4491" s="373"/>
      <c r="AA4491" s="373"/>
      <c r="AB4491" s="278" t="s">
        <v>3444</v>
      </c>
      <c r="AC4491" s="279"/>
      <c r="AD4491" s="280"/>
      <c r="AE4491" s="278" t="s">
        <v>3445</v>
      </c>
      <c r="AF4491" s="279"/>
      <c r="AG4491" s="280"/>
      <c r="ALL4491" s="41"/>
      <c r="ALM4491" s="41"/>
      <c r="ALN4491" s="41"/>
      <c r="ALO4491" s="41"/>
      <c r="ALP4491" s="41"/>
    </row>
    <row r="4492" spans="1:1004" ht="21.75" customHeight="1" x14ac:dyDescent="0.2">
      <c r="A4492" s="281" t="s">
        <v>3130</v>
      </c>
      <c r="B4492" s="282"/>
      <c r="C4492" s="282"/>
      <c r="D4492" s="282"/>
      <c r="E4492" s="282"/>
      <c r="F4492" s="282"/>
      <c r="G4492" s="282"/>
      <c r="H4492" s="282"/>
      <c r="I4492" s="282"/>
      <c r="J4492" s="282"/>
      <c r="K4492" s="282"/>
      <c r="L4492" s="282"/>
      <c r="M4492" s="282"/>
      <c r="N4492" s="282"/>
      <c r="O4492" s="282"/>
      <c r="P4492" s="282"/>
      <c r="Q4492" s="282"/>
      <c r="R4492" s="283"/>
      <c r="S4492" s="284" t="s">
        <v>2849</v>
      </c>
      <c r="T4492" s="285"/>
      <c r="U4492" s="286"/>
      <c r="V4492" s="284" t="s">
        <v>3469</v>
      </c>
      <c r="W4492" s="285"/>
      <c r="X4492" s="286"/>
      <c r="Y4492" s="284" t="s">
        <v>3131</v>
      </c>
      <c r="Z4492" s="285"/>
      <c r="AA4492" s="286"/>
      <c r="AB4492" s="284" t="s">
        <v>2912</v>
      </c>
      <c r="AC4492" s="285"/>
      <c r="AD4492" s="286"/>
      <c r="AE4492" s="284" t="s">
        <v>3132</v>
      </c>
      <c r="AF4492" s="285"/>
      <c r="AG4492" s="286"/>
      <c r="ALL4492" s="41"/>
      <c r="ALM4492" s="41"/>
      <c r="ALN4492" s="41"/>
      <c r="ALO4492" s="41"/>
      <c r="ALP4492" s="41"/>
    </row>
    <row r="4493" spans="1:1004" x14ac:dyDescent="0.2">
      <c r="A4493" s="293" t="s">
        <v>2860</v>
      </c>
      <c r="B4493" s="387"/>
      <c r="C4493" s="387"/>
      <c r="D4493" s="387"/>
      <c r="E4493" s="387"/>
      <c r="F4493" s="387"/>
      <c r="G4493" s="387"/>
      <c r="H4493" s="387"/>
      <c r="I4493" s="387"/>
      <c r="J4493" s="387"/>
      <c r="K4493" s="387"/>
      <c r="L4493" s="387"/>
      <c r="M4493" s="387"/>
      <c r="N4493" s="387"/>
      <c r="O4493" s="387"/>
      <c r="P4493" s="387"/>
      <c r="Q4493" s="387"/>
      <c r="R4493" s="295"/>
      <c r="S4493" s="287"/>
      <c r="T4493" s="288"/>
      <c r="U4493" s="289"/>
      <c r="V4493" s="287"/>
      <c r="W4493" s="288"/>
      <c r="X4493" s="289"/>
      <c r="Y4493" s="287"/>
      <c r="Z4493" s="288"/>
      <c r="AA4493" s="289"/>
      <c r="AB4493" s="287"/>
      <c r="AC4493" s="288"/>
      <c r="AD4493" s="289"/>
      <c r="AE4493" s="287"/>
      <c r="AF4493" s="288"/>
      <c r="AG4493" s="289"/>
      <c r="ALL4493" s="41"/>
      <c r="ALM4493" s="41"/>
      <c r="ALN4493" s="41"/>
      <c r="ALO4493" s="41"/>
      <c r="ALP4493" s="41"/>
    </row>
    <row r="4494" spans="1:1004" x14ac:dyDescent="0.2">
      <c r="A4494" s="388" t="s">
        <v>2881</v>
      </c>
      <c r="B4494" s="389"/>
      <c r="C4494" s="389"/>
      <c r="D4494" s="389"/>
      <c r="E4494" s="389"/>
      <c r="F4494" s="389"/>
      <c r="G4494" s="389"/>
      <c r="H4494" s="389"/>
      <c r="I4494" s="389"/>
      <c r="J4494" s="389"/>
      <c r="K4494" s="389"/>
      <c r="L4494" s="389"/>
      <c r="M4494" s="389"/>
      <c r="N4494" s="389"/>
      <c r="O4494" s="389"/>
      <c r="P4494" s="389"/>
      <c r="Q4494" s="389"/>
      <c r="R4494" s="390"/>
      <c r="S4494" s="290"/>
      <c r="T4494" s="291"/>
      <c r="U4494" s="292"/>
      <c r="V4494" s="290"/>
      <c r="W4494" s="291"/>
      <c r="X4494" s="292"/>
      <c r="Y4494" s="290"/>
      <c r="Z4494" s="291"/>
      <c r="AA4494" s="292"/>
      <c r="AB4494" s="290"/>
      <c r="AC4494" s="291"/>
      <c r="AD4494" s="292"/>
      <c r="AE4494" s="290"/>
      <c r="AF4494" s="291"/>
      <c r="AG4494" s="292"/>
      <c r="ALL4494" s="41"/>
      <c r="ALM4494" s="41"/>
      <c r="ALN4494" s="41"/>
      <c r="ALO4494" s="41"/>
      <c r="ALP4494" s="41"/>
    </row>
    <row r="4495" spans="1:1004" x14ac:dyDescent="0.2">
      <c r="A4495" s="215"/>
      <c r="B4495" s="212"/>
      <c r="C4495" s="212"/>
      <c r="D4495" s="212"/>
      <c r="E4495" s="212"/>
      <c r="F4495" s="212"/>
      <c r="G4495" s="212"/>
      <c r="H4495" s="212"/>
      <c r="I4495" s="212"/>
      <c r="J4495" s="212"/>
      <c r="K4495" s="212"/>
      <c r="L4495" s="212"/>
      <c r="M4495" s="212"/>
      <c r="N4495" s="212"/>
      <c r="O4495" s="212"/>
      <c r="P4495" s="212"/>
      <c r="Q4495" s="212"/>
      <c r="R4495" s="212"/>
      <c r="S4495" s="200"/>
      <c r="T4495" s="200"/>
      <c r="U4495" s="200"/>
      <c r="V4495" s="200"/>
      <c r="W4495" s="200"/>
      <c r="X4495" s="200"/>
      <c r="Y4495" s="200"/>
      <c r="Z4495" s="200"/>
      <c r="AA4495" s="200"/>
      <c r="AB4495" s="200"/>
      <c r="AC4495" s="200"/>
      <c r="AD4495" s="200"/>
      <c r="AE4495" s="200"/>
      <c r="AF4495" s="200"/>
      <c r="AG4495" s="201"/>
      <c r="ALL4495" s="41"/>
      <c r="ALM4495" s="41"/>
      <c r="ALN4495" s="41"/>
      <c r="ALO4495" s="41"/>
      <c r="ALP4495" s="41"/>
    </row>
    <row r="4496" spans="1:1004" ht="23.25" customHeight="1" x14ac:dyDescent="0.2">
      <c r="A4496" s="374" t="s">
        <v>2748</v>
      </c>
      <c r="B4496" s="374"/>
      <c r="C4496" s="374"/>
      <c r="D4496" s="374"/>
      <c r="E4496" s="374"/>
      <c r="F4496" s="374"/>
      <c r="G4496" s="374"/>
      <c r="H4496" s="374"/>
      <c r="I4496" s="374"/>
      <c r="J4496" s="375" t="s">
        <v>875</v>
      </c>
      <c r="K4496" s="376"/>
      <c r="L4496" s="376"/>
      <c r="M4496" s="376"/>
      <c r="N4496" s="377" t="s">
        <v>2529</v>
      </c>
      <c r="O4496" s="351"/>
      <c r="P4496" s="351"/>
      <c r="Q4496" s="351"/>
      <c r="R4496" s="351"/>
      <c r="S4496" s="351"/>
      <c r="T4496" s="351"/>
      <c r="U4496" s="351"/>
      <c r="V4496" s="351"/>
      <c r="W4496" s="351"/>
      <c r="X4496" s="351"/>
      <c r="Y4496" s="351"/>
      <c r="Z4496" s="351"/>
      <c r="AA4496" s="351"/>
      <c r="AB4496" s="351"/>
      <c r="AC4496" s="351"/>
      <c r="AD4496" s="351"/>
      <c r="AE4496" s="351"/>
      <c r="AF4496" s="351"/>
      <c r="AG4496" s="352"/>
      <c r="ALL4496" s="41"/>
      <c r="ALM4496" s="41"/>
      <c r="ALN4496" s="41"/>
      <c r="ALO4496" s="41"/>
      <c r="ALP4496" s="41"/>
    </row>
    <row r="4497" spans="1:1004" ht="30" customHeight="1" x14ac:dyDescent="0.2">
      <c r="A4497" s="380" t="s">
        <v>2749</v>
      </c>
      <c r="B4497" s="380"/>
      <c r="C4497" s="380"/>
      <c r="D4497" s="380"/>
      <c r="E4497" s="380"/>
      <c r="F4497" s="380"/>
      <c r="G4497" s="380"/>
      <c r="H4497" s="380"/>
      <c r="I4497" s="380"/>
      <c r="J4497" s="321" t="s">
        <v>3119</v>
      </c>
      <c r="K4497" s="322"/>
      <c r="L4497" s="322"/>
      <c r="M4497" s="322"/>
      <c r="N4497" s="322"/>
      <c r="O4497" s="322"/>
      <c r="P4497" s="322"/>
      <c r="Q4497" s="322"/>
      <c r="R4497" s="322"/>
      <c r="S4497" s="322"/>
      <c r="T4497" s="401" t="s">
        <v>2742</v>
      </c>
      <c r="U4497" s="401"/>
      <c r="V4497" s="401"/>
      <c r="W4497" s="401"/>
      <c r="X4497" s="321" t="s">
        <v>3120</v>
      </c>
      <c r="Y4497" s="322"/>
      <c r="Z4497" s="322"/>
      <c r="AA4497" s="322"/>
      <c r="AB4497" s="322"/>
      <c r="AC4497" s="322"/>
      <c r="AD4497" s="322"/>
      <c r="AE4497" s="322"/>
      <c r="AF4497" s="322"/>
      <c r="AG4497" s="322"/>
      <c r="ALL4497" s="41"/>
      <c r="ALM4497" s="41"/>
      <c r="ALN4497" s="41"/>
      <c r="ALO4497" s="41"/>
      <c r="ALP4497" s="41"/>
    </row>
    <row r="4498" spans="1:1004" ht="33.75" customHeight="1" x14ac:dyDescent="0.2">
      <c r="A4498" s="382" t="s">
        <v>2750</v>
      </c>
      <c r="B4498" s="382"/>
      <c r="C4498" s="382"/>
      <c r="D4498" s="382"/>
      <c r="E4498" s="382"/>
      <c r="F4498" s="382"/>
      <c r="G4498" s="382"/>
      <c r="H4498" s="382"/>
      <c r="I4498" s="382"/>
      <c r="J4498" s="321" t="s">
        <v>3127</v>
      </c>
      <c r="K4498" s="322"/>
      <c r="L4498" s="322"/>
      <c r="M4498" s="322"/>
      <c r="N4498" s="322"/>
      <c r="O4498" s="322"/>
      <c r="P4498" s="322"/>
      <c r="Q4498" s="322"/>
      <c r="R4498" s="322"/>
      <c r="S4498" s="322"/>
      <c r="T4498" s="322"/>
      <c r="U4498" s="322"/>
      <c r="V4498" s="322"/>
      <c r="W4498" s="322"/>
      <c r="X4498" s="322"/>
      <c r="Y4498" s="322"/>
      <c r="Z4498" s="322"/>
      <c r="AA4498" s="322"/>
      <c r="AB4498" s="322"/>
      <c r="AC4498" s="322"/>
      <c r="AD4498" s="322"/>
      <c r="AE4498" s="322"/>
      <c r="AF4498" s="322"/>
      <c r="AG4498" s="359"/>
      <c r="ALL4498" s="41"/>
      <c r="ALM4498" s="41"/>
      <c r="ALN4498" s="41"/>
      <c r="ALO4498" s="41"/>
      <c r="ALP4498" s="41"/>
    </row>
    <row r="4499" spans="1:1004" x14ac:dyDescent="0.2">
      <c r="A4499" s="383" t="s">
        <v>2752</v>
      </c>
      <c r="B4499" s="383"/>
      <c r="C4499" s="383"/>
      <c r="D4499" s="383"/>
      <c r="E4499" s="383"/>
      <c r="F4499" s="383"/>
      <c r="G4499" s="383"/>
      <c r="H4499" s="383"/>
      <c r="I4499" s="383"/>
      <c r="J4499" s="384" t="s">
        <v>3128</v>
      </c>
      <c r="K4499" s="385"/>
      <c r="L4499" s="385"/>
      <c r="M4499" s="385"/>
      <c r="N4499" s="385"/>
      <c r="O4499" s="385"/>
      <c r="P4499" s="385"/>
      <c r="Q4499" s="385"/>
      <c r="R4499" s="385"/>
      <c r="S4499" s="385"/>
      <c r="T4499" s="385"/>
      <c r="U4499" s="385"/>
      <c r="V4499" s="385"/>
      <c r="W4499" s="385"/>
      <c r="X4499" s="385"/>
      <c r="Y4499" s="385"/>
      <c r="Z4499" s="385"/>
      <c r="AA4499" s="385"/>
      <c r="AB4499" s="385"/>
      <c r="AC4499" s="385"/>
      <c r="AD4499" s="385"/>
      <c r="AE4499" s="385"/>
      <c r="AF4499" s="385"/>
      <c r="AG4499" s="386"/>
      <c r="ALL4499" s="41"/>
      <c r="ALM4499" s="41"/>
      <c r="ALN4499" s="41"/>
      <c r="ALO4499" s="41"/>
      <c r="ALP4499" s="41"/>
    </row>
    <row r="4500" spans="1:1004" x14ac:dyDescent="0.2">
      <c r="A4500" s="208"/>
      <c r="B4500" s="187"/>
      <c r="C4500" s="187"/>
      <c r="D4500" s="187"/>
      <c r="E4500" s="187"/>
      <c r="F4500" s="187"/>
      <c r="G4500" s="187"/>
      <c r="H4500" s="187"/>
      <c r="I4500" s="187"/>
      <c r="J4500" s="187"/>
      <c r="K4500" s="187"/>
      <c r="L4500" s="187"/>
      <c r="M4500" s="187"/>
      <c r="N4500" s="187"/>
      <c r="O4500" s="187"/>
      <c r="P4500" s="187"/>
      <c r="Q4500" s="187"/>
      <c r="R4500" s="187"/>
      <c r="S4500" s="187"/>
      <c r="T4500" s="187"/>
      <c r="U4500" s="187"/>
      <c r="V4500" s="187"/>
      <c r="W4500" s="187"/>
      <c r="X4500" s="187"/>
      <c r="Y4500" s="187"/>
      <c r="Z4500" s="187"/>
      <c r="AA4500" s="187"/>
      <c r="AB4500" s="187"/>
      <c r="AC4500" s="187"/>
      <c r="AD4500" s="187"/>
      <c r="AE4500" s="187"/>
      <c r="AF4500" s="187"/>
      <c r="AG4500" s="214"/>
      <c r="ALL4500" s="41"/>
      <c r="ALM4500" s="41"/>
      <c r="ALN4500" s="41"/>
      <c r="ALO4500" s="41"/>
      <c r="ALP4500" s="41"/>
    </row>
    <row r="4501" spans="1:1004" x14ac:dyDescent="0.2">
      <c r="A4501" s="273" t="s">
        <v>2833</v>
      </c>
      <c r="B4501" s="273"/>
      <c r="C4501" s="273"/>
      <c r="D4501" s="370" t="s">
        <v>3133</v>
      </c>
      <c r="E4501" s="371"/>
      <c r="F4501" s="371"/>
      <c r="G4501" s="371"/>
      <c r="H4501" s="371"/>
      <c r="I4501" s="371"/>
      <c r="J4501" s="371"/>
      <c r="K4501" s="371"/>
      <c r="L4501" s="371"/>
      <c r="M4501" s="371"/>
      <c r="N4501" s="371"/>
      <c r="O4501" s="371"/>
      <c r="P4501" s="371"/>
      <c r="Q4501" s="371"/>
      <c r="R4501" s="371"/>
      <c r="S4501" s="371"/>
      <c r="T4501" s="371"/>
      <c r="U4501" s="371"/>
      <c r="V4501" s="371"/>
      <c r="W4501" s="371"/>
      <c r="X4501" s="371"/>
      <c r="Y4501" s="371"/>
      <c r="Z4501" s="371"/>
      <c r="AA4501" s="371"/>
      <c r="AB4501" s="371"/>
      <c r="AC4501" s="371"/>
      <c r="AD4501" s="371"/>
      <c r="AE4501" s="371"/>
      <c r="AF4501" s="371"/>
      <c r="AG4501" s="372"/>
      <c r="ALL4501" s="41"/>
      <c r="ALM4501" s="41"/>
      <c r="ALN4501" s="41"/>
      <c r="ALO4501" s="41"/>
      <c r="ALP4501" s="41"/>
    </row>
    <row r="4502" spans="1:1004" ht="27.75" customHeight="1" x14ac:dyDescent="0.2">
      <c r="A4502" s="273" t="s">
        <v>2835</v>
      </c>
      <c r="B4502" s="273"/>
      <c r="C4502" s="273"/>
      <c r="D4502" s="273"/>
      <c r="E4502" s="273"/>
      <c r="F4502" s="273"/>
      <c r="G4502" s="273"/>
      <c r="H4502" s="273"/>
      <c r="I4502" s="273"/>
      <c r="J4502" s="273"/>
      <c r="K4502" s="273"/>
      <c r="L4502" s="273"/>
      <c r="M4502" s="273"/>
      <c r="N4502" s="273"/>
      <c r="O4502" s="273"/>
      <c r="P4502" s="273"/>
      <c r="Q4502" s="273"/>
      <c r="R4502" s="273"/>
      <c r="S4502" s="373" t="s">
        <v>2836</v>
      </c>
      <c r="T4502" s="373"/>
      <c r="U4502" s="373"/>
      <c r="V4502" s="373" t="s">
        <v>2837</v>
      </c>
      <c r="W4502" s="373"/>
      <c r="X4502" s="373"/>
      <c r="Y4502" s="373" t="s">
        <v>2838</v>
      </c>
      <c r="Z4502" s="373"/>
      <c r="AA4502" s="373"/>
      <c r="AB4502" s="278" t="s">
        <v>3444</v>
      </c>
      <c r="AC4502" s="279"/>
      <c r="AD4502" s="280"/>
      <c r="AE4502" s="278" t="s">
        <v>3445</v>
      </c>
      <c r="AF4502" s="279"/>
      <c r="AG4502" s="280"/>
      <c r="ALL4502" s="41"/>
      <c r="ALM4502" s="41"/>
      <c r="ALN4502" s="41"/>
      <c r="ALO4502" s="41"/>
      <c r="ALP4502" s="41"/>
    </row>
    <row r="4503" spans="1:1004" ht="18.75" customHeight="1" x14ac:dyDescent="0.2">
      <c r="A4503" s="281" t="s">
        <v>3134</v>
      </c>
      <c r="B4503" s="282"/>
      <c r="C4503" s="282"/>
      <c r="D4503" s="282"/>
      <c r="E4503" s="282"/>
      <c r="F4503" s="282"/>
      <c r="G4503" s="282"/>
      <c r="H4503" s="282"/>
      <c r="I4503" s="282"/>
      <c r="J4503" s="282"/>
      <c r="K4503" s="282"/>
      <c r="L4503" s="282"/>
      <c r="M4503" s="282"/>
      <c r="N4503" s="282"/>
      <c r="O4503" s="282"/>
      <c r="P4503" s="282"/>
      <c r="Q4503" s="282"/>
      <c r="R4503" s="283"/>
      <c r="S4503" s="284" t="s">
        <v>2849</v>
      </c>
      <c r="T4503" s="285"/>
      <c r="U4503" s="286"/>
      <c r="V4503" s="284" t="s">
        <v>3469</v>
      </c>
      <c r="W4503" s="285"/>
      <c r="X4503" s="286"/>
      <c r="Y4503" s="284" t="s">
        <v>1214</v>
      </c>
      <c r="Z4503" s="285"/>
      <c r="AA4503" s="286"/>
      <c r="AB4503" s="284" t="s">
        <v>1214</v>
      </c>
      <c r="AC4503" s="285"/>
      <c r="AD4503" s="286"/>
      <c r="AE4503" s="284" t="s">
        <v>1214</v>
      </c>
      <c r="AF4503" s="285"/>
      <c r="AG4503" s="286"/>
      <c r="ALL4503" s="41"/>
      <c r="ALM4503" s="41"/>
      <c r="ALN4503" s="41"/>
      <c r="ALO4503" s="41"/>
      <c r="ALP4503" s="41"/>
    </row>
    <row r="4504" spans="1:1004" x14ac:dyDescent="0.2">
      <c r="A4504" s="293" t="s">
        <v>2860</v>
      </c>
      <c r="B4504" s="387"/>
      <c r="C4504" s="387"/>
      <c r="D4504" s="387"/>
      <c r="E4504" s="387"/>
      <c r="F4504" s="387"/>
      <c r="G4504" s="387"/>
      <c r="H4504" s="387"/>
      <c r="I4504" s="387"/>
      <c r="J4504" s="387"/>
      <c r="K4504" s="387"/>
      <c r="L4504" s="387"/>
      <c r="M4504" s="387"/>
      <c r="N4504" s="387"/>
      <c r="O4504" s="387"/>
      <c r="P4504" s="387"/>
      <c r="Q4504" s="387"/>
      <c r="R4504" s="295"/>
      <c r="S4504" s="287"/>
      <c r="T4504" s="288"/>
      <c r="U4504" s="289"/>
      <c r="V4504" s="287"/>
      <c r="W4504" s="288"/>
      <c r="X4504" s="289"/>
      <c r="Y4504" s="287"/>
      <c r="Z4504" s="288"/>
      <c r="AA4504" s="289"/>
      <c r="AB4504" s="287"/>
      <c r="AC4504" s="288"/>
      <c r="AD4504" s="289"/>
      <c r="AE4504" s="287"/>
      <c r="AF4504" s="288"/>
      <c r="AG4504" s="289"/>
      <c r="ALL4504" s="41"/>
      <c r="ALM4504" s="41"/>
      <c r="ALN4504" s="41"/>
      <c r="ALO4504" s="41"/>
      <c r="ALP4504" s="41"/>
    </row>
    <row r="4505" spans="1:1004" x14ac:dyDescent="0.2">
      <c r="A4505" s="388" t="s">
        <v>2881</v>
      </c>
      <c r="B4505" s="389"/>
      <c r="C4505" s="389"/>
      <c r="D4505" s="389"/>
      <c r="E4505" s="389"/>
      <c r="F4505" s="389"/>
      <c r="G4505" s="389"/>
      <c r="H4505" s="389"/>
      <c r="I4505" s="389"/>
      <c r="J4505" s="389"/>
      <c r="K4505" s="389"/>
      <c r="L4505" s="389"/>
      <c r="M4505" s="389"/>
      <c r="N4505" s="389"/>
      <c r="O4505" s="389"/>
      <c r="P4505" s="389"/>
      <c r="Q4505" s="389"/>
      <c r="R4505" s="390"/>
      <c r="S4505" s="290"/>
      <c r="T4505" s="291"/>
      <c r="U4505" s="292"/>
      <c r="V4505" s="290"/>
      <c r="W4505" s="291"/>
      <c r="X4505" s="292"/>
      <c r="Y4505" s="290"/>
      <c r="Z4505" s="291"/>
      <c r="AA4505" s="292"/>
      <c r="AB4505" s="290"/>
      <c r="AC4505" s="291"/>
      <c r="AD4505" s="292"/>
      <c r="AE4505" s="290"/>
      <c r="AF4505" s="291"/>
      <c r="AG4505" s="292"/>
      <c r="ALL4505" s="41"/>
      <c r="ALM4505" s="41"/>
      <c r="ALN4505" s="41"/>
      <c r="ALO4505" s="41"/>
      <c r="ALP4505" s="41"/>
    </row>
    <row r="4506" spans="1:1004" x14ac:dyDescent="0.2">
      <c r="A4506" s="215"/>
      <c r="B4506" s="212"/>
      <c r="C4506" s="212"/>
      <c r="D4506" s="212"/>
      <c r="E4506" s="212"/>
      <c r="F4506" s="212"/>
      <c r="G4506" s="212"/>
      <c r="H4506" s="212"/>
      <c r="I4506" s="212"/>
      <c r="J4506" s="212"/>
      <c r="K4506" s="212"/>
      <c r="L4506" s="212"/>
      <c r="M4506" s="212"/>
      <c r="N4506" s="212"/>
      <c r="O4506" s="212"/>
      <c r="P4506" s="212"/>
      <c r="Q4506" s="212"/>
      <c r="R4506" s="212"/>
      <c r="S4506" s="200"/>
      <c r="T4506" s="200"/>
      <c r="U4506" s="200"/>
      <c r="V4506" s="200"/>
      <c r="W4506" s="200"/>
      <c r="X4506" s="200"/>
      <c r="Y4506" s="200"/>
      <c r="Z4506" s="200"/>
      <c r="AA4506" s="200"/>
      <c r="AB4506" s="200"/>
      <c r="AC4506" s="200"/>
      <c r="AD4506" s="200"/>
      <c r="AE4506" s="200"/>
      <c r="AF4506" s="200"/>
      <c r="AG4506" s="201"/>
      <c r="ALL4506" s="41"/>
      <c r="ALM4506" s="41"/>
      <c r="ALN4506" s="41"/>
      <c r="ALO4506" s="41"/>
      <c r="ALP4506" s="41"/>
    </row>
    <row r="4507" spans="1:1004" ht="22.5" customHeight="1" x14ac:dyDescent="0.2">
      <c r="A4507" s="374" t="s">
        <v>2748</v>
      </c>
      <c r="B4507" s="374"/>
      <c r="C4507" s="374"/>
      <c r="D4507" s="374"/>
      <c r="E4507" s="374"/>
      <c r="F4507" s="374"/>
      <c r="G4507" s="374"/>
      <c r="H4507" s="374"/>
      <c r="I4507" s="374"/>
      <c r="J4507" s="375" t="s">
        <v>259</v>
      </c>
      <c r="K4507" s="376"/>
      <c r="L4507" s="376"/>
      <c r="M4507" s="376"/>
      <c r="N4507" s="377" t="s">
        <v>3135</v>
      </c>
      <c r="O4507" s="351"/>
      <c r="P4507" s="351"/>
      <c r="Q4507" s="351"/>
      <c r="R4507" s="351"/>
      <c r="S4507" s="351"/>
      <c r="T4507" s="351"/>
      <c r="U4507" s="351"/>
      <c r="V4507" s="351"/>
      <c r="W4507" s="351"/>
      <c r="X4507" s="351"/>
      <c r="Y4507" s="351"/>
      <c r="Z4507" s="351"/>
      <c r="AA4507" s="351"/>
      <c r="AB4507" s="351"/>
      <c r="AC4507" s="351"/>
      <c r="AD4507" s="351"/>
      <c r="AE4507" s="351"/>
      <c r="AF4507" s="351"/>
      <c r="AG4507" s="352"/>
      <c r="ALL4507" s="41"/>
      <c r="ALM4507" s="41"/>
      <c r="ALN4507" s="41"/>
      <c r="ALO4507" s="41"/>
      <c r="ALP4507" s="41"/>
    </row>
    <row r="4508" spans="1:1004" ht="24" customHeight="1" x14ac:dyDescent="0.2">
      <c r="A4508" s="380" t="s">
        <v>2749</v>
      </c>
      <c r="B4508" s="380"/>
      <c r="C4508" s="380"/>
      <c r="D4508" s="380"/>
      <c r="E4508" s="380"/>
      <c r="F4508" s="380"/>
      <c r="G4508" s="380"/>
      <c r="H4508" s="380"/>
      <c r="I4508" s="380"/>
      <c r="J4508" s="321" t="s">
        <v>3119</v>
      </c>
      <c r="K4508" s="322"/>
      <c r="L4508" s="322"/>
      <c r="M4508" s="322"/>
      <c r="N4508" s="322"/>
      <c r="O4508" s="322"/>
      <c r="P4508" s="322"/>
      <c r="Q4508" s="322"/>
      <c r="R4508" s="322"/>
      <c r="S4508" s="322"/>
      <c r="T4508" s="401" t="s">
        <v>2742</v>
      </c>
      <c r="U4508" s="401"/>
      <c r="V4508" s="401"/>
      <c r="W4508" s="401"/>
      <c r="X4508" s="321" t="s">
        <v>3120</v>
      </c>
      <c r="Y4508" s="322"/>
      <c r="Z4508" s="322"/>
      <c r="AA4508" s="322"/>
      <c r="AB4508" s="322"/>
      <c r="AC4508" s="322"/>
      <c r="AD4508" s="322"/>
      <c r="AE4508" s="322"/>
      <c r="AF4508" s="322"/>
      <c r="AG4508" s="322"/>
      <c r="ALL4508" s="41"/>
      <c r="ALM4508" s="41"/>
      <c r="ALN4508" s="41"/>
      <c r="ALO4508" s="41"/>
      <c r="ALP4508" s="41"/>
    </row>
    <row r="4509" spans="1:1004" ht="31.5" customHeight="1" x14ac:dyDescent="0.2">
      <c r="A4509" s="382" t="s">
        <v>2750</v>
      </c>
      <c r="B4509" s="382"/>
      <c r="C4509" s="382"/>
      <c r="D4509" s="382"/>
      <c r="E4509" s="382"/>
      <c r="F4509" s="382"/>
      <c r="G4509" s="382"/>
      <c r="H4509" s="382"/>
      <c r="I4509" s="382"/>
      <c r="J4509" s="321" t="s">
        <v>3136</v>
      </c>
      <c r="K4509" s="322"/>
      <c r="L4509" s="322"/>
      <c r="M4509" s="322"/>
      <c r="N4509" s="322"/>
      <c r="O4509" s="322"/>
      <c r="P4509" s="322"/>
      <c r="Q4509" s="322"/>
      <c r="R4509" s="322"/>
      <c r="S4509" s="322"/>
      <c r="T4509" s="322"/>
      <c r="U4509" s="322"/>
      <c r="V4509" s="322"/>
      <c r="W4509" s="322"/>
      <c r="X4509" s="322"/>
      <c r="Y4509" s="322"/>
      <c r="Z4509" s="322"/>
      <c r="AA4509" s="322"/>
      <c r="AB4509" s="322"/>
      <c r="AC4509" s="322"/>
      <c r="AD4509" s="322"/>
      <c r="AE4509" s="322"/>
      <c r="AF4509" s="322"/>
      <c r="AG4509" s="359"/>
      <c r="ALL4509" s="41"/>
      <c r="ALM4509" s="41"/>
      <c r="ALN4509" s="41"/>
      <c r="ALO4509" s="41"/>
      <c r="ALP4509" s="41"/>
    </row>
    <row r="4510" spans="1:1004" ht="21" customHeight="1" x14ac:dyDescent="0.2">
      <c r="A4510" s="383" t="s">
        <v>2752</v>
      </c>
      <c r="B4510" s="383"/>
      <c r="C4510" s="383"/>
      <c r="D4510" s="383"/>
      <c r="E4510" s="383"/>
      <c r="F4510" s="383"/>
      <c r="G4510" s="383"/>
      <c r="H4510" s="383"/>
      <c r="I4510" s="383"/>
      <c r="J4510" s="384" t="s">
        <v>3137</v>
      </c>
      <c r="K4510" s="385"/>
      <c r="L4510" s="385"/>
      <c r="M4510" s="385"/>
      <c r="N4510" s="385"/>
      <c r="O4510" s="385"/>
      <c r="P4510" s="385"/>
      <c r="Q4510" s="385"/>
      <c r="R4510" s="385"/>
      <c r="S4510" s="385"/>
      <c r="T4510" s="385"/>
      <c r="U4510" s="385"/>
      <c r="V4510" s="385"/>
      <c r="W4510" s="385"/>
      <c r="X4510" s="385"/>
      <c r="Y4510" s="385"/>
      <c r="Z4510" s="385"/>
      <c r="AA4510" s="385"/>
      <c r="AB4510" s="385"/>
      <c r="AC4510" s="385"/>
      <c r="AD4510" s="385"/>
      <c r="AE4510" s="385"/>
      <c r="AF4510" s="385"/>
      <c r="AG4510" s="386"/>
      <c r="ALL4510" s="41"/>
      <c r="ALM4510" s="41"/>
      <c r="ALN4510" s="41"/>
      <c r="ALO4510" s="41"/>
      <c r="ALP4510" s="41"/>
    </row>
    <row r="4511" spans="1:1004" x14ac:dyDescent="0.2">
      <c r="A4511" s="208"/>
      <c r="B4511" s="187"/>
      <c r="C4511" s="187"/>
      <c r="D4511" s="187"/>
      <c r="E4511" s="187"/>
      <c r="F4511" s="187"/>
      <c r="G4511" s="187"/>
      <c r="H4511" s="187"/>
      <c r="I4511" s="187"/>
      <c r="J4511" s="187"/>
      <c r="K4511" s="187"/>
      <c r="L4511" s="187"/>
      <c r="M4511" s="187"/>
      <c r="N4511" s="187"/>
      <c r="O4511" s="187"/>
      <c r="P4511" s="187"/>
      <c r="Q4511" s="187"/>
      <c r="R4511" s="187"/>
      <c r="S4511" s="187"/>
      <c r="T4511" s="187"/>
      <c r="U4511" s="187"/>
      <c r="V4511" s="187"/>
      <c r="W4511" s="187"/>
      <c r="X4511" s="187"/>
      <c r="Y4511" s="187"/>
      <c r="Z4511" s="187"/>
      <c r="AA4511" s="187"/>
      <c r="AB4511" s="187"/>
      <c r="AC4511" s="187"/>
      <c r="AD4511" s="187"/>
      <c r="AE4511" s="187"/>
      <c r="AF4511" s="187"/>
      <c r="AG4511" s="214"/>
      <c r="ALL4511" s="41"/>
      <c r="ALM4511" s="41"/>
      <c r="ALN4511" s="41"/>
      <c r="ALO4511" s="41"/>
      <c r="ALP4511" s="41"/>
    </row>
    <row r="4512" spans="1:1004" x14ac:dyDescent="0.2">
      <c r="A4512" s="273" t="s">
        <v>2833</v>
      </c>
      <c r="B4512" s="273"/>
      <c r="C4512" s="273"/>
      <c r="D4512" s="370" t="s">
        <v>2530</v>
      </c>
      <c r="E4512" s="371"/>
      <c r="F4512" s="371"/>
      <c r="G4512" s="371"/>
      <c r="H4512" s="371"/>
      <c r="I4512" s="371"/>
      <c r="J4512" s="371"/>
      <c r="K4512" s="371"/>
      <c r="L4512" s="371"/>
      <c r="M4512" s="371"/>
      <c r="N4512" s="371"/>
      <c r="O4512" s="371"/>
      <c r="P4512" s="371"/>
      <c r="Q4512" s="371"/>
      <c r="R4512" s="371"/>
      <c r="S4512" s="371"/>
      <c r="T4512" s="371"/>
      <c r="U4512" s="371"/>
      <c r="V4512" s="371"/>
      <c r="W4512" s="371"/>
      <c r="X4512" s="371"/>
      <c r="Y4512" s="371"/>
      <c r="Z4512" s="371"/>
      <c r="AA4512" s="371"/>
      <c r="AB4512" s="371"/>
      <c r="AC4512" s="371"/>
      <c r="AD4512" s="371"/>
      <c r="AE4512" s="371"/>
      <c r="AF4512" s="371"/>
      <c r="AG4512" s="372"/>
      <c r="ALL4512" s="41"/>
      <c r="ALM4512" s="41"/>
      <c r="ALN4512" s="41"/>
      <c r="ALO4512" s="41"/>
      <c r="ALP4512" s="41"/>
    </row>
    <row r="4513" spans="1:1004" ht="29.25" customHeight="1" x14ac:dyDescent="0.2">
      <c r="A4513" s="273" t="s">
        <v>2835</v>
      </c>
      <c r="B4513" s="273"/>
      <c r="C4513" s="273"/>
      <c r="D4513" s="273"/>
      <c r="E4513" s="273"/>
      <c r="F4513" s="273"/>
      <c r="G4513" s="273"/>
      <c r="H4513" s="273"/>
      <c r="I4513" s="273"/>
      <c r="J4513" s="273"/>
      <c r="K4513" s="273"/>
      <c r="L4513" s="273"/>
      <c r="M4513" s="273"/>
      <c r="N4513" s="273"/>
      <c r="O4513" s="273"/>
      <c r="P4513" s="273"/>
      <c r="Q4513" s="273"/>
      <c r="R4513" s="273"/>
      <c r="S4513" s="373" t="s">
        <v>2836</v>
      </c>
      <c r="T4513" s="373"/>
      <c r="U4513" s="373"/>
      <c r="V4513" s="373" t="s">
        <v>2837</v>
      </c>
      <c r="W4513" s="373"/>
      <c r="X4513" s="373"/>
      <c r="Y4513" s="373" t="s">
        <v>2838</v>
      </c>
      <c r="Z4513" s="373"/>
      <c r="AA4513" s="373"/>
      <c r="AB4513" s="278" t="s">
        <v>3444</v>
      </c>
      <c r="AC4513" s="279"/>
      <c r="AD4513" s="280"/>
      <c r="AE4513" s="278" t="s">
        <v>3445</v>
      </c>
      <c r="AF4513" s="279"/>
      <c r="AG4513" s="280"/>
      <c r="ALL4513" s="41"/>
      <c r="ALM4513" s="41"/>
      <c r="ALN4513" s="41"/>
      <c r="ALO4513" s="41"/>
      <c r="ALP4513" s="41"/>
    </row>
    <row r="4514" spans="1:1004" x14ac:dyDescent="0.2">
      <c r="A4514" s="281" t="s">
        <v>3138</v>
      </c>
      <c r="B4514" s="282"/>
      <c r="C4514" s="282"/>
      <c r="D4514" s="282"/>
      <c r="E4514" s="282"/>
      <c r="F4514" s="282"/>
      <c r="G4514" s="282"/>
      <c r="H4514" s="282"/>
      <c r="I4514" s="282"/>
      <c r="J4514" s="282"/>
      <c r="K4514" s="282"/>
      <c r="L4514" s="282"/>
      <c r="M4514" s="282"/>
      <c r="N4514" s="282"/>
      <c r="O4514" s="282"/>
      <c r="P4514" s="282"/>
      <c r="Q4514" s="282"/>
      <c r="R4514" s="283"/>
      <c r="S4514" s="284" t="s">
        <v>2867</v>
      </c>
      <c r="T4514" s="285"/>
      <c r="U4514" s="286"/>
      <c r="V4514" s="284" t="s">
        <v>3469</v>
      </c>
      <c r="W4514" s="285"/>
      <c r="X4514" s="286"/>
      <c r="Y4514" s="284" t="s">
        <v>1333</v>
      </c>
      <c r="Z4514" s="285"/>
      <c r="AA4514" s="286"/>
      <c r="AB4514" s="284" t="s">
        <v>1333</v>
      </c>
      <c r="AC4514" s="285"/>
      <c r="AD4514" s="286"/>
      <c r="AE4514" s="284" t="s">
        <v>1333</v>
      </c>
      <c r="AF4514" s="285"/>
      <c r="AG4514" s="286"/>
      <c r="ALL4514" s="41"/>
      <c r="ALM4514" s="41"/>
      <c r="ALN4514" s="41"/>
      <c r="ALO4514" s="41"/>
      <c r="ALP4514" s="41"/>
    </row>
    <row r="4515" spans="1:1004" x14ac:dyDescent="0.2">
      <c r="A4515" s="293" t="s">
        <v>2860</v>
      </c>
      <c r="B4515" s="387"/>
      <c r="C4515" s="387"/>
      <c r="D4515" s="387"/>
      <c r="E4515" s="387"/>
      <c r="F4515" s="387"/>
      <c r="G4515" s="387"/>
      <c r="H4515" s="387"/>
      <c r="I4515" s="387"/>
      <c r="J4515" s="387"/>
      <c r="K4515" s="387"/>
      <c r="L4515" s="387"/>
      <c r="M4515" s="387"/>
      <c r="N4515" s="387"/>
      <c r="O4515" s="387"/>
      <c r="P4515" s="387"/>
      <c r="Q4515" s="387"/>
      <c r="R4515" s="295"/>
      <c r="S4515" s="287"/>
      <c r="T4515" s="288"/>
      <c r="U4515" s="289"/>
      <c r="V4515" s="287"/>
      <c r="W4515" s="288"/>
      <c r="X4515" s="289"/>
      <c r="Y4515" s="287"/>
      <c r="Z4515" s="288"/>
      <c r="AA4515" s="289"/>
      <c r="AB4515" s="287"/>
      <c r="AC4515" s="288"/>
      <c r="AD4515" s="289"/>
      <c r="AE4515" s="287"/>
      <c r="AF4515" s="288"/>
      <c r="AG4515" s="289"/>
      <c r="ALL4515" s="41"/>
      <c r="ALM4515" s="41"/>
      <c r="ALN4515" s="41"/>
      <c r="ALO4515" s="41"/>
      <c r="ALP4515" s="41"/>
    </row>
    <row r="4516" spans="1:1004" x14ac:dyDescent="0.2">
      <c r="A4516" s="388" t="s">
        <v>2845</v>
      </c>
      <c r="B4516" s="389"/>
      <c r="C4516" s="389"/>
      <c r="D4516" s="389"/>
      <c r="E4516" s="389"/>
      <c r="F4516" s="389"/>
      <c r="G4516" s="389"/>
      <c r="H4516" s="389"/>
      <c r="I4516" s="389"/>
      <c r="J4516" s="389"/>
      <c r="K4516" s="389"/>
      <c r="L4516" s="389"/>
      <c r="M4516" s="389"/>
      <c r="N4516" s="389"/>
      <c r="O4516" s="389"/>
      <c r="P4516" s="389"/>
      <c r="Q4516" s="389"/>
      <c r="R4516" s="390"/>
      <c r="S4516" s="290"/>
      <c r="T4516" s="291"/>
      <c r="U4516" s="292"/>
      <c r="V4516" s="290"/>
      <c r="W4516" s="291"/>
      <c r="X4516" s="292"/>
      <c r="Y4516" s="290"/>
      <c r="Z4516" s="291"/>
      <c r="AA4516" s="292"/>
      <c r="AB4516" s="290"/>
      <c r="AC4516" s="291"/>
      <c r="AD4516" s="292"/>
      <c r="AE4516" s="290"/>
      <c r="AF4516" s="291"/>
      <c r="AG4516" s="292"/>
      <c r="ALL4516" s="41"/>
      <c r="ALM4516" s="41"/>
      <c r="ALN4516" s="41"/>
      <c r="ALO4516" s="41"/>
      <c r="ALP4516" s="41"/>
    </row>
    <row r="4517" spans="1:1004" x14ac:dyDescent="0.2">
      <c r="A4517" s="215"/>
      <c r="B4517" s="212"/>
      <c r="C4517" s="212"/>
      <c r="D4517" s="212"/>
      <c r="E4517" s="212"/>
      <c r="F4517" s="212"/>
      <c r="G4517" s="212"/>
      <c r="H4517" s="212"/>
      <c r="I4517" s="212"/>
      <c r="J4517" s="212"/>
      <c r="K4517" s="212"/>
      <c r="L4517" s="212"/>
      <c r="M4517" s="212"/>
      <c r="N4517" s="212"/>
      <c r="O4517" s="212"/>
      <c r="P4517" s="212"/>
      <c r="Q4517" s="212"/>
      <c r="R4517" s="212"/>
      <c r="S4517" s="200"/>
      <c r="T4517" s="200"/>
      <c r="U4517" s="200"/>
      <c r="V4517" s="200"/>
      <c r="W4517" s="200"/>
      <c r="X4517" s="200"/>
      <c r="Y4517" s="200"/>
      <c r="Z4517" s="200"/>
      <c r="AA4517" s="200"/>
      <c r="AB4517" s="200"/>
      <c r="AC4517" s="200"/>
      <c r="AD4517" s="200"/>
      <c r="AE4517" s="200"/>
      <c r="AF4517" s="200"/>
      <c r="AG4517" s="201"/>
      <c r="ALL4517" s="41"/>
      <c r="ALM4517" s="41"/>
      <c r="ALN4517" s="41"/>
      <c r="ALO4517" s="41"/>
      <c r="ALP4517" s="41"/>
    </row>
    <row r="4518" spans="1:1004" ht="31.5" customHeight="1" x14ac:dyDescent="0.2">
      <c r="A4518" s="374" t="s">
        <v>2748</v>
      </c>
      <c r="B4518" s="374"/>
      <c r="C4518" s="374"/>
      <c r="D4518" s="374"/>
      <c r="E4518" s="374"/>
      <c r="F4518" s="374"/>
      <c r="G4518" s="374"/>
      <c r="H4518" s="374"/>
      <c r="I4518" s="374"/>
      <c r="J4518" s="375" t="s">
        <v>261</v>
      </c>
      <c r="K4518" s="376"/>
      <c r="L4518" s="376"/>
      <c r="M4518" s="376"/>
      <c r="N4518" s="315" t="s">
        <v>3139</v>
      </c>
      <c r="O4518" s="596"/>
      <c r="P4518" s="596"/>
      <c r="Q4518" s="596"/>
      <c r="R4518" s="596"/>
      <c r="S4518" s="596"/>
      <c r="T4518" s="596"/>
      <c r="U4518" s="596"/>
      <c r="V4518" s="596"/>
      <c r="W4518" s="596"/>
      <c r="X4518" s="596"/>
      <c r="Y4518" s="596"/>
      <c r="Z4518" s="596"/>
      <c r="AA4518" s="596"/>
      <c r="AB4518" s="596"/>
      <c r="AC4518" s="596"/>
      <c r="AD4518" s="596"/>
      <c r="AE4518" s="596"/>
      <c r="AF4518" s="596"/>
      <c r="AG4518" s="597"/>
      <c r="ALL4518" s="41"/>
      <c r="ALM4518" s="41"/>
      <c r="ALN4518" s="41"/>
      <c r="ALO4518" s="41"/>
      <c r="ALP4518" s="41"/>
    </row>
    <row r="4519" spans="1:1004" ht="26.25" customHeight="1" x14ac:dyDescent="0.2">
      <c r="A4519" s="380" t="s">
        <v>2749</v>
      </c>
      <c r="B4519" s="380"/>
      <c r="C4519" s="380"/>
      <c r="D4519" s="380"/>
      <c r="E4519" s="380"/>
      <c r="F4519" s="380"/>
      <c r="G4519" s="380"/>
      <c r="H4519" s="380"/>
      <c r="I4519" s="380"/>
      <c r="J4519" s="321" t="s">
        <v>3119</v>
      </c>
      <c r="K4519" s="322"/>
      <c r="L4519" s="322"/>
      <c r="M4519" s="322"/>
      <c r="N4519" s="322"/>
      <c r="O4519" s="322"/>
      <c r="P4519" s="322"/>
      <c r="Q4519" s="322"/>
      <c r="R4519" s="322"/>
      <c r="S4519" s="322"/>
      <c r="T4519" s="401" t="s">
        <v>2742</v>
      </c>
      <c r="U4519" s="401"/>
      <c r="V4519" s="401"/>
      <c r="W4519" s="401"/>
      <c r="X4519" s="321" t="s">
        <v>3120</v>
      </c>
      <c r="Y4519" s="322"/>
      <c r="Z4519" s="322"/>
      <c r="AA4519" s="322"/>
      <c r="AB4519" s="322"/>
      <c r="AC4519" s="322"/>
      <c r="AD4519" s="322"/>
      <c r="AE4519" s="322"/>
      <c r="AF4519" s="322"/>
      <c r="AG4519" s="322"/>
      <c r="ALL4519" s="41"/>
      <c r="ALM4519" s="41"/>
      <c r="ALN4519" s="41"/>
      <c r="ALO4519" s="41"/>
      <c r="ALP4519" s="41"/>
    </row>
    <row r="4520" spans="1:1004" ht="20.25" customHeight="1" x14ac:dyDescent="0.2">
      <c r="A4520" s="382" t="s">
        <v>2750</v>
      </c>
      <c r="B4520" s="382"/>
      <c r="C4520" s="382"/>
      <c r="D4520" s="382"/>
      <c r="E4520" s="382"/>
      <c r="F4520" s="382"/>
      <c r="G4520" s="382"/>
      <c r="H4520" s="382"/>
      <c r="I4520" s="382"/>
      <c r="J4520" s="321" t="s">
        <v>3140</v>
      </c>
      <c r="K4520" s="322"/>
      <c r="L4520" s="322"/>
      <c r="M4520" s="322"/>
      <c r="N4520" s="322"/>
      <c r="O4520" s="322"/>
      <c r="P4520" s="322"/>
      <c r="Q4520" s="322"/>
      <c r="R4520" s="322"/>
      <c r="S4520" s="322"/>
      <c r="T4520" s="322"/>
      <c r="U4520" s="322"/>
      <c r="V4520" s="322"/>
      <c r="W4520" s="322"/>
      <c r="X4520" s="322"/>
      <c r="Y4520" s="322"/>
      <c r="Z4520" s="322"/>
      <c r="AA4520" s="322"/>
      <c r="AB4520" s="322"/>
      <c r="AC4520" s="322"/>
      <c r="AD4520" s="322"/>
      <c r="AE4520" s="322"/>
      <c r="AF4520" s="322"/>
      <c r="AG4520" s="359"/>
      <c r="ALL4520" s="41"/>
      <c r="ALM4520" s="41"/>
      <c r="ALN4520" s="41"/>
      <c r="ALO4520" s="41"/>
      <c r="ALP4520" s="41"/>
    </row>
    <row r="4521" spans="1:1004" ht="137.25" customHeight="1" x14ac:dyDescent="0.2">
      <c r="A4521" s="383" t="s">
        <v>2752</v>
      </c>
      <c r="B4521" s="383"/>
      <c r="C4521" s="383"/>
      <c r="D4521" s="383"/>
      <c r="E4521" s="383"/>
      <c r="F4521" s="383"/>
      <c r="G4521" s="383"/>
      <c r="H4521" s="383"/>
      <c r="I4521" s="383"/>
      <c r="J4521" s="677" t="s">
        <v>3141</v>
      </c>
      <c r="K4521" s="678"/>
      <c r="L4521" s="678"/>
      <c r="M4521" s="678"/>
      <c r="N4521" s="678"/>
      <c r="O4521" s="678"/>
      <c r="P4521" s="678"/>
      <c r="Q4521" s="678"/>
      <c r="R4521" s="678"/>
      <c r="S4521" s="678"/>
      <c r="T4521" s="678"/>
      <c r="U4521" s="678"/>
      <c r="V4521" s="678"/>
      <c r="W4521" s="678"/>
      <c r="X4521" s="678"/>
      <c r="Y4521" s="678"/>
      <c r="Z4521" s="678"/>
      <c r="AA4521" s="678"/>
      <c r="AB4521" s="678"/>
      <c r="AC4521" s="678"/>
      <c r="AD4521" s="678"/>
      <c r="AE4521" s="678"/>
      <c r="AF4521" s="678"/>
      <c r="AG4521" s="679"/>
      <c r="ALL4521" s="41"/>
      <c r="ALM4521" s="41"/>
      <c r="ALN4521" s="41"/>
      <c r="ALO4521" s="41"/>
      <c r="ALP4521" s="41"/>
    </row>
    <row r="4522" spans="1:1004" x14ac:dyDescent="0.2">
      <c r="A4522" s="208"/>
      <c r="B4522" s="187"/>
      <c r="C4522" s="187"/>
      <c r="D4522" s="187"/>
      <c r="E4522" s="187"/>
      <c r="F4522" s="187"/>
      <c r="G4522" s="187"/>
      <c r="H4522" s="187"/>
      <c r="I4522" s="187"/>
      <c r="J4522" s="187"/>
      <c r="K4522" s="187"/>
      <c r="L4522" s="187"/>
      <c r="M4522" s="187"/>
      <c r="N4522" s="187"/>
      <c r="O4522" s="187"/>
      <c r="P4522" s="187"/>
      <c r="Q4522" s="187"/>
      <c r="R4522" s="187"/>
      <c r="S4522" s="187"/>
      <c r="T4522" s="187"/>
      <c r="U4522" s="187"/>
      <c r="V4522" s="187"/>
      <c r="W4522" s="187"/>
      <c r="X4522" s="187"/>
      <c r="Y4522" s="187"/>
      <c r="Z4522" s="187"/>
      <c r="AA4522" s="187"/>
      <c r="AB4522" s="187"/>
      <c r="AC4522" s="187"/>
      <c r="AD4522" s="187"/>
      <c r="AE4522" s="187"/>
      <c r="AF4522" s="187"/>
      <c r="AG4522" s="214"/>
      <c r="ALL4522" s="41"/>
      <c r="ALM4522" s="41"/>
      <c r="ALN4522" s="41"/>
      <c r="ALO4522" s="41"/>
      <c r="ALP4522" s="41"/>
    </row>
    <row r="4523" spans="1:1004" x14ac:dyDescent="0.2">
      <c r="A4523" s="273" t="s">
        <v>2833</v>
      </c>
      <c r="B4523" s="273"/>
      <c r="C4523" s="273"/>
      <c r="D4523" s="370" t="s">
        <v>2533</v>
      </c>
      <c r="E4523" s="371"/>
      <c r="F4523" s="371"/>
      <c r="G4523" s="371"/>
      <c r="H4523" s="371"/>
      <c r="I4523" s="371"/>
      <c r="J4523" s="371"/>
      <c r="K4523" s="371"/>
      <c r="L4523" s="371"/>
      <c r="M4523" s="371"/>
      <c r="N4523" s="371"/>
      <c r="O4523" s="371"/>
      <c r="P4523" s="371"/>
      <c r="Q4523" s="371"/>
      <c r="R4523" s="371"/>
      <c r="S4523" s="371"/>
      <c r="T4523" s="371"/>
      <c r="U4523" s="371"/>
      <c r="V4523" s="371"/>
      <c r="W4523" s="371"/>
      <c r="X4523" s="371"/>
      <c r="Y4523" s="371"/>
      <c r="Z4523" s="371"/>
      <c r="AA4523" s="371"/>
      <c r="AB4523" s="371"/>
      <c r="AC4523" s="371"/>
      <c r="AD4523" s="371"/>
      <c r="AE4523" s="371"/>
      <c r="AF4523" s="371"/>
      <c r="AG4523" s="372"/>
      <c r="ALL4523" s="41"/>
      <c r="ALM4523" s="41"/>
      <c r="ALN4523" s="41"/>
      <c r="ALO4523" s="41"/>
      <c r="ALP4523" s="41"/>
    </row>
    <row r="4524" spans="1:1004" ht="27.75" customHeight="1" x14ac:dyDescent="0.2">
      <c r="A4524" s="273" t="s">
        <v>2835</v>
      </c>
      <c r="B4524" s="273"/>
      <c r="C4524" s="273"/>
      <c r="D4524" s="273"/>
      <c r="E4524" s="273"/>
      <c r="F4524" s="273"/>
      <c r="G4524" s="273"/>
      <c r="H4524" s="273"/>
      <c r="I4524" s="273"/>
      <c r="J4524" s="273"/>
      <c r="K4524" s="273"/>
      <c r="L4524" s="273"/>
      <c r="M4524" s="273"/>
      <c r="N4524" s="273"/>
      <c r="O4524" s="273"/>
      <c r="P4524" s="273"/>
      <c r="Q4524" s="273"/>
      <c r="R4524" s="273"/>
      <c r="S4524" s="373" t="s">
        <v>2836</v>
      </c>
      <c r="T4524" s="373"/>
      <c r="U4524" s="373"/>
      <c r="V4524" s="373" t="s">
        <v>2837</v>
      </c>
      <c r="W4524" s="373"/>
      <c r="X4524" s="373"/>
      <c r="Y4524" s="373" t="s">
        <v>2838</v>
      </c>
      <c r="Z4524" s="373"/>
      <c r="AA4524" s="373"/>
      <c r="AB4524" s="278" t="s">
        <v>3444</v>
      </c>
      <c r="AC4524" s="279"/>
      <c r="AD4524" s="280"/>
      <c r="AE4524" s="278" t="s">
        <v>3445</v>
      </c>
      <c r="AF4524" s="279"/>
      <c r="AG4524" s="280"/>
      <c r="ALL4524" s="41"/>
      <c r="ALM4524" s="41"/>
      <c r="ALN4524" s="41"/>
      <c r="ALO4524" s="41"/>
      <c r="ALP4524" s="41"/>
    </row>
    <row r="4525" spans="1:1004" ht="17.25" customHeight="1" x14ac:dyDescent="0.2">
      <c r="A4525" s="281" t="s">
        <v>3142</v>
      </c>
      <c r="B4525" s="282"/>
      <c r="C4525" s="282"/>
      <c r="D4525" s="282"/>
      <c r="E4525" s="282"/>
      <c r="F4525" s="282"/>
      <c r="G4525" s="282"/>
      <c r="H4525" s="282"/>
      <c r="I4525" s="282"/>
      <c r="J4525" s="282"/>
      <c r="K4525" s="282"/>
      <c r="L4525" s="282"/>
      <c r="M4525" s="282"/>
      <c r="N4525" s="282"/>
      <c r="O4525" s="282"/>
      <c r="P4525" s="282"/>
      <c r="Q4525" s="282"/>
      <c r="R4525" s="283"/>
      <c r="S4525" s="284" t="s">
        <v>2849</v>
      </c>
      <c r="T4525" s="285"/>
      <c r="U4525" s="286"/>
      <c r="V4525" s="284" t="s">
        <v>3469</v>
      </c>
      <c r="W4525" s="285"/>
      <c r="X4525" s="286"/>
      <c r="Y4525" s="284" t="s">
        <v>1333</v>
      </c>
      <c r="Z4525" s="285"/>
      <c r="AA4525" s="286"/>
      <c r="AB4525" s="284" t="s">
        <v>1333</v>
      </c>
      <c r="AC4525" s="285"/>
      <c r="AD4525" s="286"/>
      <c r="AE4525" s="680" t="s">
        <v>1333</v>
      </c>
      <c r="AF4525" s="681"/>
      <c r="AG4525" s="682"/>
      <c r="ALL4525" s="41"/>
      <c r="ALM4525" s="41"/>
      <c r="ALN4525" s="41"/>
      <c r="ALO4525" s="41"/>
      <c r="ALP4525" s="41"/>
    </row>
    <row r="4526" spans="1:1004" x14ac:dyDescent="0.2">
      <c r="A4526" s="293" t="s">
        <v>3143</v>
      </c>
      <c r="B4526" s="387"/>
      <c r="C4526" s="387"/>
      <c r="D4526" s="387"/>
      <c r="E4526" s="387"/>
      <c r="F4526" s="387"/>
      <c r="G4526" s="387"/>
      <c r="H4526" s="387"/>
      <c r="I4526" s="387"/>
      <c r="J4526" s="387"/>
      <c r="K4526" s="387"/>
      <c r="L4526" s="387"/>
      <c r="M4526" s="387"/>
      <c r="N4526" s="387"/>
      <c r="O4526" s="387"/>
      <c r="P4526" s="387"/>
      <c r="Q4526" s="387"/>
      <c r="R4526" s="295"/>
      <c r="S4526" s="287"/>
      <c r="T4526" s="288"/>
      <c r="U4526" s="289"/>
      <c r="V4526" s="287"/>
      <c r="W4526" s="288"/>
      <c r="X4526" s="289"/>
      <c r="Y4526" s="287"/>
      <c r="Z4526" s="288"/>
      <c r="AA4526" s="289"/>
      <c r="AB4526" s="287"/>
      <c r="AC4526" s="288"/>
      <c r="AD4526" s="289"/>
      <c r="AE4526" s="683"/>
      <c r="AF4526" s="684"/>
      <c r="AG4526" s="685"/>
      <c r="ALL4526" s="41"/>
      <c r="ALM4526" s="41"/>
      <c r="ALN4526" s="41"/>
      <c r="ALO4526" s="41"/>
      <c r="ALP4526" s="41"/>
    </row>
    <row r="4527" spans="1:1004" x14ac:dyDescent="0.2">
      <c r="A4527" s="388" t="s">
        <v>3144</v>
      </c>
      <c r="B4527" s="389"/>
      <c r="C4527" s="389"/>
      <c r="D4527" s="389"/>
      <c r="E4527" s="389"/>
      <c r="F4527" s="389"/>
      <c r="G4527" s="389"/>
      <c r="H4527" s="389"/>
      <c r="I4527" s="389"/>
      <c r="J4527" s="389"/>
      <c r="K4527" s="389"/>
      <c r="L4527" s="389"/>
      <c r="M4527" s="389"/>
      <c r="N4527" s="389"/>
      <c r="O4527" s="389"/>
      <c r="P4527" s="389"/>
      <c r="Q4527" s="389"/>
      <c r="R4527" s="390"/>
      <c r="S4527" s="290"/>
      <c r="T4527" s="291"/>
      <c r="U4527" s="292"/>
      <c r="V4527" s="290"/>
      <c r="W4527" s="291"/>
      <c r="X4527" s="292"/>
      <c r="Y4527" s="290"/>
      <c r="Z4527" s="291"/>
      <c r="AA4527" s="292"/>
      <c r="AB4527" s="290"/>
      <c r="AC4527" s="291"/>
      <c r="AD4527" s="292"/>
      <c r="AE4527" s="686"/>
      <c r="AF4527" s="687"/>
      <c r="AG4527" s="688"/>
      <c r="ALL4527" s="41"/>
      <c r="ALM4527" s="41"/>
      <c r="ALN4527" s="41"/>
      <c r="ALO4527" s="41"/>
      <c r="ALP4527" s="41"/>
    </row>
    <row r="4528" spans="1:1004" x14ac:dyDescent="0.2">
      <c r="A4528" s="187"/>
      <c r="B4528" s="187"/>
      <c r="C4528" s="187"/>
      <c r="D4528" s="187"/>
      <c r="E4528" s="187"/>
      <c r="F4528" s="187"/>
      <c r="G4528" s="187"/>
      <c r="H4528" s="187"/>
      <c r="I4528" s="187"/>
      <c r="J4528" s="187"/>
      <c r="K4528" s="187"/>
      <c r="L4528" s="187"/>
      <c r="M4528" s="187"/>
      <c r="N4528" s="187"/>
      <c r="O4528" s="187"/>
      <c r="P4528" s="187"/>
      <c r="Q4528" s="187"/>
      <c r="R4528" s="187"/>
      <c r="S4528" s="187"/>
      <c r="T4528" s="187"/>
      <c r="U4528" s="187"/>
      <c r="V4528" s="187"/>
      <c r="W4528" s="187"/>
      <c r="X4528" s="187"/>
      <c r="Y4528" s="187"/>
      <c r="Z4528" s="187"/>
      <c r="AA4528" s="187"/>
      <c r="AB4528" s="187"/>
      <c r="AC4528" s="187"/>
      <c r="AD4528" s="187"/>
      <c r="AE4528" s="187"/>
      <c r="AF4528" s="187"/>
      <c r="AG4528" s="187"/>
      <c r="ALL4528" s="41"/>
      <c r="ALM4528" s="41"/>
      <c r="ALN4528" s="41"/>
      <c r="ALO4528" s="41"/>
      <c r="ALP4528" s="41"/>
    </row>
    <row r="4529" spans="1:1004" ht="23.25" customHeight="1" x14ac:dyDescent="0.2">
      <c r="A4529" s="310" t="s">
        <v>2886</v>
      </c>
      <c r="B4529" s="311"/>
      <c r="C4529" s="311"/>
      <c r="D4529" s="311"/>
      <c r="E4529" s="311"/>
      <c r="F4529" s="311"/>
      <c r="G4529" s="311"/>
      <c r="H4529" s="311"/>
      <c r="I4529" s="312"/>
      <c r="J4529" s="313" t="s">
        <v>773</v>
      </c>
      <c r="K4529" s="314"/>
      <c r="L4529" s="314"/>
      <c r="M4529" s="314"/>
      <c r="N4529" s="315" t="s">
        <v>3145</v>
      </c>
      <c r="O4529" s="596"/>
      <c r="P4529" s="596"/>
      <c r="Q4529" s="596"/>
      <c r="R4529" s="596"/>
      <c r="S4529" s="596"/>
      <c r="T4529" s="596"/>
      <c r="U4529" s="596"/>
      <c r="V4529" s="596"/>
      <c r="W4529" s="596"/>
      <c r="X4529" s="596"/>
      <c r="Y4529" s="596"/>
      <c r="Z4529" s="596"/>
      <c r="AA4529" s="596"/>
      <c r="AB4529" s="596"/>
      <c r="AC4529" s="596"/>
      <c r="AD4529" s="596"/>
      <c r="AE4529" s="596"/>
      <c r="AF4529" s="596"/>
      <c r="AG4529" s="597"/>
      <c r="ALL4529" s="41"/>
      <c r="ALM4529" s="41"/>
      <c r="ALN4529" s="41"/>
      <c r="ALO4529" s="41"/>
      <c r="ALP4529" s="41"/>
    </row>
    <row r="4530" spans="1:1004" x14ac:dyDescent="0.2">
      <c r="A4530" s="318" t="s">
        <v>2740</v>
      </c>
      <c r="B4530" s="319"/>
      <c r="C4530" s="319"/>
      <c r="D4530" s="319"/>
      <c r="E4530" s="319"/>
      <c r="F4530" s="319"/>
      <c r="G4530" s="319"/>
      <c r="H4530" s="319"/>
      <c r="I4530" s="320"/>
      <c r="J4530" s="322" t="s">
        <v>2755</v>
      </c>
      <c r="K4530" s="322"/>
      <c r="L4530" s="322"/>
      <c r="M4530" s="322"/>
      <c r="N4530" s="322"/>
      <c r="O4530" s="322"/>
      <c r="P4530" s="322"/>
      <c r="Q4530" s="322"/>
      <c r="R4530" s="322"/>
      <c r="S4530" s="322"/>
      <c r="T4530" s="381" t="s">
        <v>2742</v>
      </c>
      <c r="U4530" s="381"/>
      <c r="V4530" s="381"/>
      <c r="W4530" s="381"/>
      <c r="X4530" s="322" t="s">
        <v>3146</v>
      </c>
      <c r="Y4530" s="322"/>
      <c r="Z4530" s="322"/>
      <c r="AA4530" s="322"/>
      <c r="AB4530" s="322"/>
      <c r="AC4530" s="322"/>
      <c r="AD4530" s="322"/>
      <c r="AE4530" s="322"/>
      <c r="AF4530" s="322"/>
      <c r="AG4530" s="359"/>
      <c r="ALL4530" s="41"/>
      <c r="ALM4530" s="41"/>
      <c r="ALN4530" s="41"/>
      <c r="ALO4530" s="41"/>
      <c r="ALP4530" s="41"/>
    </row>
    <row r="4531" spans="1:1004" x14ac:dyDescent="0.2">
      <c r="A4531" s="318" t="s">
        <v>2890</v>
      </c>
      <c r="B4531" s="319"/>
      <c r="C4531" s="319"/>
      <c r="D4531" s="319"/>
      <c r="E4531" s="319"/>
      <c r="F4531" s="319"/>
      <c r="G4531" s="319"/>
      <c r="H4531" s="319"/>
      <c r="I4531" s="320"/>
      <c r="J4531" s="321" t="s">
        <v>3083</v>
      </c>
      <c r="K4531" s="322"/>
      <c r="L4531" s="322"/>
      <c r="M4531" s="322"/>
      <c r="N4531" s="322"/>
      <c r="O4531" s="322"/>
      <c r="P4531" s="322"/>
      <c r="Q4531" s="322"/>
      <c r="R4531" s="322"/>
      <c r="S4531" s="322"/>
      <c r="T4531" s="322"/>
      <c r="U4531" s="322"/>
      <c r="V4531" s="322"/>
      <c r="W4531" s="322"/>
      <c r="X4531" s="322"/>
      <c r="Y4531" s="322"/>
      <c r="Z4531" s="322"/>
      <c r="AA4531" s="322"/>
      <c r="AB4531" s="322"/>
      <c r="AC4531" s="322"/>
      <c r="AD4531" s="322"/>
      <c r="AE4531" s="322"/>
      <c r="AF4531" s="322"/>
      <c r="AG4531" s="359"/>
      <c r="ALL4531" s="41"/>
      <c r="ALM4531" s="41"/>
      <c r="ALN4531" s="41"/>
      <c r="ALO4531" s="41"/>
      <c r="ALP4531" s="41"/>
    </row>
    <row r="4532" spans="1:1004" ht="19.5" customHeight="1" x14ac:dyDescent="0.2">
      <c r="A4532" s="328" t="s">
        <v>2891</v>
      </c>
      <c r="B4532" s="329"/>
      <c r="C4532" s="329"/>
      <c r="D4532" s="329"/>
      <c r="E4532" s="329"/>
      <c r="F4532" s="329"/>
      <c r="G4532" s="329"/>
      <c r="H4532" s="329"/>
      <c r="I4532" s="330"/>
      <c r="J4532" s="321" t="s">
        <v>3147</v>
      </c>
      <c r="K4532" s="322"/>
      <c r="L4532" s="322"/>
      <c r="M4532" s="322"/>
      <c r="N4532" s="322"/>
      <c r="O4532" s="322"/>
      <c r="P4532" s="322"/>
      <c r="Q4532" s="322"/>
      <c r="R4532" s="322"/>
      <c r="S4532" s="322"/>
      <c r="T4532" s="322"/>
      <c r="U4532" s="322"/>
      <c r="V4532" s="322"/>
      <c r="W4532" s="322"/>
      <c r="X4532" s="322"/>
      <c r="Y4532" s="322"/>
      <c r="Z4532" s="322"/>
      <c r="AA4532" s="322"/>
      <c r="AB4532" s="322"/>
      <c r="AC4532" s="322"/>
      <c r="AD4532" s="322"/>
      <c r="AE4532" s="322"/>
      <c r="AF4532" s="322"/>
      <c r="AG4532" s="359"/>
      <c r="ALL4532" s="41"/>
      <c r="ALM4532" s="41"/>
      <c r="ALN4532" s="41"/>
      <c r="ALO4532" s="41"/>
      <c r="ALP4532" s="41"/>
    </row>
    <row r="4533" spans="1:1004" ht="22.5" customHeight="1" x14ac:dyDescent="0.2">
      <c r="A4533" s="626" t="s">
        <v>2893</v>
      </c>
      <c r="B4533" s="627"/>
      <c r="C4533" s="627"/>
      <c r="D4533" s="627"/>
      <c r="E4533" s="627"/>
      <c r="F4533" s="627"/>
      <c r="G4533" s="627"/>
      <c r="H4533" s="627"/>
      <c r="I4533" s="649"/>
      <c r="J4533" s="384" t="s">
        <v>3148</v>
      </c>
      <c r="K4533" s="385"/>
      <c r="L4533" s="385"/>
      <c r="M4533" s="385"/>
      <c r="N4533" s="385"/>
      <c r="O4533" s="385"/>
      <c r="P4533" s="385"/>
      <c r="Q4533" s="385"/>
      <c r="R4533" s="385"/>
      <c r="S4533" s="385"/>
      <c r="T4533" s="385"/>
      <c r="U4533" s="385"/>
      <c r="V4533" s="385"/>
      <c r="W4533" s="385"/>
      <c r="X4533" s="385"/>
      <c r="Y4533" s="385"/>
      <c r="Z4533" s="385"/>
      <c r="AA4533" s="385"/>
      <c r="AB4533" s="385"/>
      <c r="AC4533" s="385"/>
      <c r="AD4533" s="385"/>
      <c r="AE4533" s="385"/>
      <c r="AF4533" s="385"/>
      <c r="AG4533" s="386"/>
      <c r="ALL4533" s="41"/>
      <c r="ALM4533" s="41"/>
      <c r="ALN4533" s="41"/>
      <c r="ALO4533" s="41"/>
      <c r="ALP4533" s="41"/>
    </row>
    <row r="4534" spans="1:1004" x14ac:dyDescent="0.2">
      <c r="A4534" s="187"/>
      <c r="B4534" s="213"/>
      <c r="C4534" s="213"/>
      <c r="D4534" s="187"/>
      <c r="E4534" s="187"/>
      <c r="F4534" s="187"/>
      <c r="G4534" s="187"/>
      <c r="H4534" s="187"/>
      <c r="I4534" s="187"/>
      <c r="J4534" s="187"/>
      <c r="K4534" s="187"/>
      <c r="L4534" s="187"/>
      <c r="M4534" s="187"/>
      <c r="N4534" s="187"/>
      <c r="O4534" s="187"/>
      <c r="P4534" s="187"/>
      <c r="Q4534" s="187"/>
      <c r="R4534" s="187"/>
      <c r="S4534" s="187"/>
      <c r="T4534" s="187"/>
      <c r="U4534" s="187"/>
      <c r="V4534" s="187"/>
      <c r="W4534" s="187"/>
      <c r="X4534" s="187"/>
      <c r="Y4534" s="187"/>
      <c r="Z4534" s="187"/>
      <c r="AA4534" s="187"/>
      <c r="AB4534" s="187"/>
      <c r="AC4534" s="187"/>
      <c r="AD4534" s="187"/>
      <c r="AE4534" s="187"/>
      <c r="AF4534" s="187"/>
      <c r="AG4534" s="187"/>
      <c r="ALL4534" s="41"/>
      <c r="ALM4534" s="41"/>
      <c r="ALN4534" s="41"/>
      <c r="ALO4534" s="41"/>
      <c r="ALP4534" s="41"/>
    </row>
    <row r="4535" spans="1:1004" x14ac:dyDescent="0.2">
      <c r="A4535" s="273" t="s">
        <v>2833</v>
      </c>
      <c r="B4535" s="273"/>
      <c r="C4535" s="273"/>
      <c r="D4535" s="343" t="s">
        <v>3149</v>
      </c>
      <c r="E4535" s="344"/>
      <c r="F4535" s="344"/>
      <c r="G4535" s="344"/>
      <c r="H4535" s="344"/>
      <c r="I4535" s="344"/>
      <c r="J4535" s="344"/>
      <c r="K4535" s="344"/>
      <c r="L4535" s="344"/>
      <c r="M4535" s="344"/>
      <c r="N4535" s="344"/>
      <c r="O4535" s="344"/>
      <c r="P4535" s="344"/>
      <c r="Q4535" s="344"/>
      <c r="R4535" s="344"/>
      <c r="S4535" s="344"/>
      <c r="T4535" s="344"/>
      <c r="U4535" s="344"/>
      <c r="V4535" s="344"/>
      <c r="W4535" s="344"/>
      <c r="X4535" s="344"/>
      <c r="Y4535" s="344"/>
      <c r="Z4535" s="344"/>
      <c r="AA4535" s="344"/>
      <c r="AB4535" s="344"/>
      <c r="AC4535" s="344"/>
      <c r="AD4535" s="344"/>
      <c r="AE4535" s="344"/>
      <c r="AF4535" s="344"/>
      <c r="AG4535" s="345"/>
      <c r="ALL4535" s="41"/>
      <c r="ALM4535" s="41"/>
      <c r="ALN4535" s="41"/>
      <c r="ALO4535" s="41"/>
      <c r="ALP4535" s="41"/>
    </row>
    <row r="4536" spans="1:1004" ht="31.5" customHeight="1" x14ac:dyDescent="0.2">
      <c r="A4536" s="275" t="s">
        <v>2835</v>
      </c>
      <c r="B4536" s="276"/>
      <c r="C4536" s="276"/>
      <c r="D4536" s="276"/>
      <c r="E4536" s="276"/>
      <c r="F4536" s="276"/>
      <c r="G4536" s="276"/>
      <c r="H4536" s="276"/>
      <c r="I4536" s="276"/>
      <c r="J4536" s="276"/>
      <c r="K4536" s="276"/>
      <c r="L4536" s="276"/>
      <c r="M4536" s="276"/>
      <c r="N4536" s="276"/>
      <c r="O4536" s="276"/>
      <c r="P4536" s="276"/>
      <c r="Q4536" s="276"/>
      <c r="R4536" s="277"/>
      <c r="S4536" s="278" t="s">
        <v>2836</v>
      </c>
      <c r="T4536" s="279"/>
      <c r="U4536" s="280"/>
      <c r="V4536" s="278" t="s">
        <v>2837</v>
      </c>
      <c r="W4536" s="279"/>
      <c r="X4536" s="280"/>
      <c r="Y4536" s="278" t="s">
        <v>2838</v>
      </c>
      <c r="Z4536" s="279"/>
      <c r="AA4536" s="280"/>
      <c r="AB4536" s="278" t="s">
        <v>3444</v>
      </c>
      <c r="AC4536" s="279"/>
      <c r="AD4536" s="280"/>
      <c r="AE4536" s="278" t="s">
        <v>3445</v>
      </c>
      <c r="AF4536" s="279"/>
      <c r="AG4536" s="280"/>
      <c r="ALL4536" s="41"/>
      <c r="ALM4536" s="41"/>
      <c r="ALN4536" s="41"/>
      <c r="ALO4536" s="41"/>
      <c r="ALP4536" s="41"/>
    </row>
    <row r="4537" spans="1:1004" x14ac:dyDescent="0.2">
      <c r="A4537" s="281" t="s">
        <v>3150</v>
      </c>
      <c r="B4537" s="282"/>
      <c r="C4537" s="282"/>
      <c r="D4537" s="282"/>
      <c r="E4537" s="282"/>
      <c r="F4537" s="282"/>
      <c r="G4537" s="282"/>
      <c r="H4537" s="282"/>
      <c r="I4537" s="282"/>
      <c r="J4537" s="282"/>
      <c r="K4537" s="282"/>
      <c r="L4537" s="282"/>
      <c r="M4537" s="282"/>
      <c r="N4537" s="282"/>
      <c r="O4537" s="282"/>
      <c r="P4537" s="282"/>
      <c r="Q4537" s="282"/>
      <c r="R4537" s="283"/>
      <c r="S4537" s="284" t="s">
        <v>2867</v>
      </c>
      <c r="T4537" s="285"/>
      <c r="U4537" s="286"/>
      <c r="V4537" s="284" t="s">
        <v>3469</v>
      </c>
      <c r="W4537" s="285"/>
      <c r="X4537" s="286"/>
      <c r="Y4537" s="284" t="s">
        <v>2446</v>
      </c>
      <c r="Z4537" s="285"/>
      <c r="AA4537" s="286"/>
      <c r="AB4537" s="284" t="s">
        <v>2446</v>
      </c>
      <c r="AC4537" s="285"/>
      <c r="AD4537" s="286"/>
      <c r="AE4537" s="284" t="s">
        <v>2001</v>
      </c>
      <c r="AF4537" s="285"/>
      <c r="AG4537" s="286"/>
      <c r="ALL4537" s="41"/>
      <c r="ALM4537" s="41"/>
      <c r="ALN4537" s="41"/>
      <c r="ALO4537" s="41"/>
      <c r="ALP4537" s="41"/>
    </row>
    <row r="4538" spans="1:1004" x14ac:dyDescent="0.2">
      <c r="A4538" s="293" t="s">
        <v>3151</v>
      </c>
      <c r="B4538" s="387"/>
      <c r="C4538" s="387"/>
      <c r="D4538" s="387"/>
      <c r="E4538" s="387"/>
      <c r="F4538" s="387"/>
      <c r="G4538" s="387"/>
      <c r="H4538" s="387"/>
      <c r="I4538" s="387"/>
      <c r="J4538" s="387"/>
      <c r="K4538" s="387"/>
      <c r="L4538" s="387"/>
      <c r="M4538" s="387"/>
      <c r="N4538" s="387"/>
      <c r="O4538" s="387"/>
      <c r="P4538" s="387"/>
      <c r="Q4538" s="387"/>
      <c r="R4538" s="295"/>
      <c r="S4538" s="287"/>
      <c r="T4538" s="288"/>
      <c r="U4538" s="289"/>
      <c r="V4538" s="287"/>
      <c r="W4538" s="288"/>
      <c r="X4538" s="289"/>
      <c r="Y4538" s="287"/>
      <c r="Z4538" s="288"/>
      <c r="AA4538" s="289"/>
      <c r="AB4538" s="287"/>
      <c r="AC4538" s="288"/>
      <c r="AD4538" s="289"/>
      <c r="AE4538" s="287"/>
      <c r="AF4538" s="288"/>
      <c r="AG4538" s="289"/>
      <c r="ALL4538" s="41"/>
      <c r="ALM4538" s="41"/>
      <c r="ALN4538" s="41"/>
      <c r="ALO4538" s="41"/>
      <c r="ALP4538" s="41"/>
    </row>
    <row r="4539" spans="1:1004" ht="24.75" customHeight="1" x14ac:dyDescent="0.2">
      <c r="A4539" s="293" t="s">
        <v>3152</v>
      </c>
      <c r="B4539" s="387"/>
      <c r="C4539" s="387"/>
      <c r="D4539" s="387"/>
      <c r="E4539" s="387"/>
      <c r="F4539" s="387"/>
      <c r="G4539" s="387"/>
      <c r="H4539" s="387"/>
      <c r="I4539" s="387"/>
      <c r="J4539" s="387"/>
      <c r="K4539" s="387"/>
      <c r="L4539" s="387"/>
      <c r="M4539" s="387"/>
      <c r="N4539" s="387"/>
      <c r="O4539" s="387"/>
      <c r="P4539" s="387"/>
      <c r="Q4539" s="387"/>
      <c r="R4539" s="295"/>
      <c r="S4539" s="287"/>
      <c r="T4539" s="288"/>
      <c r="U4539" s="289"/>
      <c r="V4539" s="287"/>
      <c r="W4539" s="288"/>
      <c r="X4539" s="289"/>
      <c r="Y4539" s="287"/>
      <c r="Z4539" s="288"/>
      <c r="AA4539" s="289"/>
      <c r="AB4539" s="287"/>
      <c r="AC4539" s="288"/>
      <c r="AD4539" s="289"/>
      <c r="AE4539" s="287"/>
      <c r="AF4539" s="288"/>
      <c r="AG4539" s="289"/>
      <c r="ALL4539" s="41"/>
      <c r="ALM4539" s="41"/>
      <c r="ALN4539" s="41"/>
      <c r="ALO4539" s="41"/>
      <c r="ALP4539" s="41"/>
    </row>
    <row r="4540" spans="1:1004" ht="15" customHeight="1" x14ac:dyDescent="0.2">
      <c r="A4540" s="388" t="s">
        <v>3153</v>
      </c>
      <c r="B4540" s="389"/>
      <c r="C4540" s="389"/>
      <c r="D4540" s="389"/>
      <c r="E4540" s="389"/>
      <c r="F4540" s="389"/>
      <c r="G4540" s="389"/>
      <c r="H4540" s="389"/>
      <c r="I4540" s="389"/>
      <c r="J4540" s="389"/>
      <c r="K4540" s="389"/>
      <c r="L4540" s="389"/>
      <c r="M4540" s="389"/>
      <c r="N4540" s="389"/>
      <c r="O4540" s="389"/>
      <c r="P4540" s="389"/>
      <c r="Q4540" s="389"/>
      <c r="R4540" s="390"/>
      <c r="S4540" s="290"/>
      <c r="T4540" s="291"/>
      <c r="U4540" s="292"/>
      <c r="V4540" s="290"/>
      <c r="W4540" s="291"/>
      <c r="X4540" s="292"/>
      <c r="Y4540" s="290"/>
      <c r="Z4540" s="291"/>
      <c r="AA4540" s="292"/>
      <c r="AB4540" s="290"/>
      <c r="AC4540" s="291"/>
      <c r="AD4540" s="292"/>
      <c r="AE4540" s="290"/>
      <c r="AF4540" s="291"/>
      <c r="AG4540" s="292"/>
      <c r="ALL4540" s="41"/>
      <c r="ALM4540" s="41"/>
      <c r="ALN4540" s="41"/>
      <c r="ALO4540" s="41"/>
      <c r="ALP4540" s="41"/>
    </row>
    <row r="4541" spans="1:1004" ht="14.25" x14ac:dyDescent="0.2">
      <c r="A4541" s="187"/>
      <c r="B4541" s="187"/>
      <c r="C4541" s="187"/>
      <c r="D4541" s="187"/>
      <c r="E4541" s="187"/>
      <c r="F4541" s="187"/>
      <c r="G4541" s="188"/>
      <c r="H4541" s="188"/>
      <c r="I4541" s="188"/>
      <c r="J4541" s="188"/>
      <c r="K4541" s="188"/>
      <c r="L4541" s="188"/>
      <c r="M4541" s="188"/>
      <c r="N4541" s="188"/>
      <c r="O4541" s="188"/>
      <c r="P4541" s="188"/>
      <c r="Q4541" s="188"/>
      <c r="R4541" s="189"/>
      <c r="S4541" s="189"/>
      <c r="T4541" s="189"/>
      <c r="U4541" s="189"/>
      <c r="V4541" s="189"/>
      <c r="W4541" s="189"/>
      <c r="X4541" s="189"/>
      <c r="Y4541" s="189"/>
      <c r="Z4541" s="189"/>
      <c r="AA4541" s="189"/>
      <c r="AB4541" s="189"/>
      <c r="AC4541" s="189"/>
      <c r="AD4541" s="189"/>
      <c r="AE4541" s="189"/>
      <c r="AF4541" s="189"/>
      <c r="AG4541" s="189"/>
      <c r="ALL4541" s="41"/>
      <c r="ALM4541" s="41"/>
      <c r="ALN4541" s="41"/>
      <c r="ALO4541" s="41"/>
      <c r="ALP4541" s="41"/>
    </row>
    <row r="4542" spans="1:1004" ht="20.25" customHeight="1" x14ac:dyDescent="0.2">
      <c r="A4542" s="310" t="s">
        <v>2886</v>
      </c>
      <c r="B4542" s="311"/>
      <c r="C4542" s="311"/>
      <c r="D4542" s="311"/>
      <c r="E4542" s="311"/>
      <c r="F4542" s="311"/>
      <c r="G4542" s="311"/>
      <c r="H4542" s="311"/>
      <c r="I4542" s="312"/>
      <c r="J4542" s="313" t="s">
        <v>774</v>
      </c>
      <c r="K4542" s="314"/>
      <c r="L4542" s="314"/>
      <c r="M4542" s="314"/>
      <c r="N4542" s="315" t="s">
        <v>264</v>
      </c>
      <c r="O4542" s="596"/>
      <c r="P4542" s="596"/>
      <c r="Q4542" s="596"/>
      <c r="R4542" s="596"/>
      <c r="S4542" s="596"/>
      <c r="T4542" s="596"/>
      <c r="U4542" s="596"/>
      <c r="V4542" s="596"/>
      <c r="W4542" s="596"/>
      <c r="X4542" s="596"/>
      <c r="Y4542" s="596"/>
      <c r="Z4542" s="596"/>
      <c r="AA4542" s="596"/>
      <c r="AB4542" s="596"/>
      <c r="AC4542" s="596"/>
      <c r="AD4542" s="596"/>
      <c r="AE4542" s="596"/>
      <c r="AF4542" s="596"/>
      <c r="AG4542" s="597"/>
      <c r="ALL4542" s="41"/>
      <c r="ALM4542" s="41"/>
      <c r="ALN4542" s="41"/>
      <c r="ALO4542" s="41"/>
      <c r="ALP4542" s="41"/>
    </row>
    <row r="4543" spans="1:1004" ht="27.75" customHeight="1" x14ac:dyDescent="0.2">
      <c r="A4543" s="318" t="s">
        <v>2740</v>
      </c>
      <c r="B4543" s="319"/>
      <c r="C4543" s="319"/>
      <c r="D4543" s="319"/>
      <c r="E4543" s="319"/>
      <c r="F4543" s="319"/>
      <c r="G4543" s="319"/>
      <c r="H4543" s="319"/>
      <c r="I4543" s="320"/>
      <c r="J4543" s="321" t="s">
        <v>3119</v>
      </c>
      <c r="K4543" s="322"/>
      <c r="L4543" s="322"/>
      <c r="M4543" s="322"/>
      <c r="N4543" s="322"/>
      <c r="O4543" s="322"/>
      <c r="P4543" s="322"/>
      <c r="Q4543" s="322"/>
      <c r="R4543" s="322"/>
      <c r="S4543" s="322"/>
      <c r="T4543" s="381" t="s">
        <v>2742</v>
      </c>
      <c r="U4543" s="381"/>
      <c r="V4543" s="381"/>
      <c r="W4543" s="381"/>
      <c r="X4543" s="322" t="s">
        <v>3154</v>
      </c>
      <c r="Y4543" s="322"/>
      <c r="Z4543" s="322"/>
      <c r="AA4543" s="322"/>
      <c r="AB4543" s="322"/>
      <c r="AC4543" s="322"/>
      <c r="AD4543" s="322"/>
      <c r="AE4543" s="322"/>
      <c r="AF4543" s="322"/>
      <c r="AG4543" s="359"/>
      <c r="ALL4543" s="41"/>
      <c r="ALM4543" s="41"/>
      <c r="ALN4543" s="41"/>
      <c r="ALO4543" s="41"/>
      <c r="ALP4543" s="41"/>
    </row>
    <row r="4544" spans="1:1004" x14ac:dyDescent="0.2">
      <c r="A4544" s="318" t="s">
        <v>2890</v>
      </c>
      <c r="B4544" s="319"/>
      <c r="C4544" s="319"/>
      <c r="D4544" s="319"/>
      <c r="E4544" s="319"/>
      <c r="F4544" s="319"/>
      <c r="G4544" s="319"/>
      <c r="H4544" s="319"/>
      <c r="I4544" s="320"/>
      <c r="J4544" s="321" t="s">
        <v>3083</v>
      </c>
      <c r="K4544" s="322"/>
      <c r="L4544" s="322"/>
      <c r="M4544" s="322"/>
      <c r="N4544" s="322"/>
      <c r="O4544" s="322"/>
      <c r="P4544" s="322"/>
      <c r="Q4544" s="322"/>
      <c r="R4544" s="322"/>
      <c r="S4544" s="322"/>
      <c r="T4544" s="322"/>
      <c r="U4544" s="322"/>
      <c r="V4544" s="322"/>
      <c r="W4544" s="322"/>
      <c r="X4544" s="322"/>
      <c r="Y4544" s="322"/>
      <c r="Z4544" s="322"/>
      <c r="AA4544" s="322"/>
      <c r="AB4544" s="322"/>
      <c r="AC4544" s="322"/>
      <c r="AD4544" s="322"/>
      <c r="AE4544" s="322"/>
      <c r="AF4544" s="322"/>
      <c r="AG4544" s="359"/>
      <c r="ALL4544" s="41"/>
      <c r="ALM4544" s="41"/>
      <c r="ALN4544" s="41"/>
      <c r="ALO4544" s="41"/>
      <c r="ALP4544" s="41"/>
    </row>
    <row r="4545" spans="1:1004" ht="21" customHeight="1" x14ac:dyDescent="0.2">
      <c r="A4545" s="328" t="s">
        <v>2891</v>
      </c>
      <c r="B4545" s="329"/>
      <c r="C4545" s="329"/>
      <c r="D4545" s="329"/>
      <c r="E4545" s="329"/>
      <c r="F4545" s="329"/>
      <c r="G4545" s="329"/>
      <c r="H4545" s="329"/>
      <c r="I4545" s="330"/>
      <c r="J4545" s="321" t="s">
        <v>3147</v>
      </c>
      <c r="K4545" s="322"/>
      <c r="L4545" s="322"/>
      <c r="M4545" s="322"/>
      <c r="N4545" s="322"/>
      <c r="O4545" s="322"/>
      <c r="P4545" s="322"/>
      <c r="Q4545" s="322"/>
      <c r="R4545" s="322"/>
      <c r="S4545" s="322"/>
      <c r="T4545" s="322"/>
      <c r="U4545" s="322"/>
      <c r="V4545" s="322"/>
      <c r="W4545" s="322"/>
      <c r="X4545" s="322"/>
      <c r="Y4545" s="322"/>
      <c r="Z4545" s="322"/>
      <c r="AA4545" s="322"/>
      <c r="AB4545" s="322"/>
      <c r="AC4545" s="322"/>
      <c r="AD4545" s="322"/>
      <c r="AE4545" s="322"/>
      <c r="AF4545" s="322"/>
      <c r="AG4545" s="359"/>
      <c r="ALL4545" s="41"/>
      <c r="ALM4545" s="41"/>
      <c r="ALN4545" s="41"/>
      <c r="ALO4545" s="41"/>
      <c r="ALP4545" s="41"/>
    </row>
    <row r="4546" spans="1:1004" ht="27.75" customHeight="1" x14ac:dyDescent="0.2">
      <c r="A4546" s="626" t="s">
        <v>2893</v>
      </c>
      <c r="B4546" s="627"/>
      <c r="C4546" s="627"/>
      <c r="D4546" s="627"/>
      <c r="E4546" s="627"/>
      <c r="F4546" s="627"/>
      <c r="G4546" s="627"/>
      <c r="H4546" s="627"/>
      <c r="I4546" s="649"/>
      <c r="J4546" s="384" t="s">
        <v>3155</v>
      </c>
      <c r="K4546" s="385"/>
      <c r="L4546" s="385"/>
      <c r="M4546" s="385"/>
      <c r="N4546" s="385"/>
      <c r="O4546" s="385"/>
      <c r="P4546" s="385"/>
      <c r="Q4546" s="385"/>
      <c r="R4546" s="385"/>
      <c r="S4546" s="385"/>
      <c r="T4546" s="385"/>
      <c r="U4546" s="385"/>
      <c r="V4546" s="385"/>
      <c r="W4546" s="385"/>
      <c r="X4546" s="385"/>
      <c r="Y4546" s="385"/>
      <c r="Z4546" s="385"/>
      <c r="AA4546" s="385"/>
      <c r="AB4546" s="385"/>
      <c r="AC4546" s="385"/>
      <c r="AD4546" s="385"/>
      <c r="AE4546" s="385"/>
      <c r="AF4546" s="385"/>
      <c r="AG4546" s="386"/>
      <c r="ALL4546" s="41"/>
      <c r="ALM4546" s="41"/>
      <c r="ALN4546" s="41"/>
      <c r="ALO4546" s="41"/>
      <c r="ALP4546" s="41"/>
    </row>
    <row r="4547" spans="1:1004" x14ac:dyDescent="0.2">
      <c r="A4547" s="208"/>
      <c r="B4547" s="213"/>
      <c r="C4547" s="213"/>
      <c r="D4547" s="187"/>
      <c r="E4547" s="187"/>
      <c r="F4547" s="187"/>
      <c r="G4547" s="187"/>
      <c r="H4547" s="187"/>
      <c r="I4547" s="187"/>
      <c r="J4547" s="187"/>
      <c r="K4547" s="187"/>
      <c r="L4547" s="187"/>
      <c r="M4547" s="187"/>
      <c r="N4547" s="187"/>
      <c r="O4547" s="187"/>
      <c r="P4547" s="187"/>
      <c r="Q4547" s="187"/>
      <c r="R4547" s="187"/>
      <c r="S4547" s="187"/>
      <c r="T4547" s="187"/>
      <c r="U4547" s="187"/>
      <c r="V4547" s="187"/>
      <c r="W4547" s="187"/>
      <c r="X4547" s="187"/>
      <c r="Y4547" s="187"/>
      <c r="Z4547" s="187"/>
      <c r="AA4547" s="187"/>
      <c r="AB4547" s="187"/>
      <c r="AC4547" s="187"/>
      <c r="AD4547" s="187"/>
      <c r="AE4547" s="187"/>
      <c r="AF4547" s="187"/>
      <c r="AG4547" s="214"/>
      <c r="ALL4547" s="41"/>
      <c r="ALM4547" s="41"/>
      <c r="ALN4547" s="41"/>
      <c r="ALO4547" s="41"/>
      <c r="ALP4547" s="41"/>
    </row>
    <row r="4548" spans="1:1004" x14ac:dyDescent="0.2">
      <c r="A4548" s="273" t="s">
        <v>2833</v>
      </c>
      <c r="B4548" s="273"/>
      <c r="C4548" s="273"/>
      <c r="D4548" s="343" t="s">
        <v>2535</v>
      </c>
      <c r="E4548" s="344"/>
      <c r="F4548" s="344"/>
      <c r="G4548" s="344"/>
      <c r="H4548" s="344"/>
      <c r="I4548" s="344"/>
      <c r="J4548" s="344"/>
      <c r="K4548" s="344"/>
      <c r="L4548" s="344"/>
      <c r="M4548" s="344"/>
      <c r="N4548" s="344"/>
      <c r="O4548" s="344"/>
      <c r="P4548" s="344"/>
      <c r="Q4548" s="344"/>
      <c r="R4548" s="344"/>
      <c r="S4548" s="344"/>
      <c r="T4548" s="344"/>
      <c r="U4548" s="344"/>
      <c r="V4548" s="344"/>
      <c r="W4548" s="344"/>
      <c r="X4548" s="344"/>
      <c r="Y4548" s="344"/>
      <c r="Z4548" s="344"/>
      <c r="AA4548" s="344"/>
      <c r="AB4548" s="344"/>
      <c r="AC4548" s="344"/>
      <c r="AD4548" s="344"/>
      <c r="AE4548" s="344"/>
      <c r="AF4548" s="344"/>
      <c r="AG4548" s="345"/>
      <c r="ALL4548" s="41"/>
      <c r="ALM4548" s="41"/>
      <c r="ALN4548" s="41"/>
      <c r="ALO4548" s="41"/>
      <c r="ALP4548" s="41"/>
    </row>
    <row r="4549" spans="1:1004" ht="28.5" customHeight="1" x14ac:dyDescent="0.2">
      <c r="A4549" s="275" t="s">
        <v>2835</v>
      </c>
      <c r="B4549" s="276"/>
      <c r="C4549" s="276"/>
      <c r="D4549" s="276"/>
      <c r="E4549" s="276"/>
      <c r="F4549" s="276"/>
      <c r="G4549" s="276"/>
      <c r="H4549" s="276"/>
      <c r="I4549" s="276"/>
      <c r="J4549" s="276"/>
      <c r="K4549" s="276"/>
      <c r="L4549" s="276"/>
      <c r="M4549" s="276"/>
      <c r="N4549" s="276"/>
      <c r="O4549" s="276"/>
      <c r="P4549" s="276"/>
      <c r="Q4549" s="276"/>
      <c r="R4549" s="277"/>
      <c r="S4549" s="278" t="s">
        <v>2836</v>
      </c>
      <c r="T4549" s="279"/>
      <c r="U4549" s="280"/>
      <c r="V4549" s="278" t="s">
        <v>2837</v>
      </c>
      <c r="W4549" s="279"/>
      <c r="X4549" s="280"/>
      <c r="Y4549" s="278" t="s">
        <v>2838</v>
      </c>
      <c r="Z4549" s="279"/>
      <c r="AA4549" s="280"/>
      <c r="AB4549" s="278" t="s">
        <v>3444</v>
      </c>
      <c r="AC4549" s="279"/>
      <c r="AD4549" s="280"/>
      <c r="AE4549" s="278" t="s">
        <v>3445</v>
      </c>
      <c r="AF4549" s="279"/>
      <c r="AG4549" s="280"/>
      <c r="ALL4549" s="41"/>
      <c r="ALM4549" s="41"/>
      <c r="ALN4549" s="41"/>
      <c r="ALO4549" s="41"/>
      <c r="ALP4549" s="41"/>
    </row>
    <row r="4550" spans="1:1004" x14ac:dyDescent="0.2">
      <c r="A4550" s="281" t="s">
        <v>3156</v>
      </c>
      <c r="B4550" s="282"/>
      <c r="C4550" s="282"/>
      <c r="D4550" s="282"/>
      <c r="E4550" s="282"/>
      <c r="F4550" s="282"/>
      <c r="G4550" s="282"/>
      <c r="H4550" s="282"/>
      <c r="I4550" s="282"/>
      <c r="J4550" s="282"/>
      <c r="K4550" s="282"/>
      <c r="L4550" s="282"/>
      <c r="M4550" s="282"/>
      <c r="N4550" s="282"/>
      <c r="O4550" s="282"/>
      <c r="P4550" s="282"/>
      <c r="Q4550" s="282"/>
      <c r="R4550" s="283"/>
      <c r="S4550" s="284" t="s">
        <v>2867</v>
      </c>
      <c r="T4550" s="285"/>
      <c r="U4550" s="286"/>
      <c r="V4550" s="284" t="s">
        <v>3469</v>
      </c>
      <c r="W4550" s="285"/>
      <c r="X4550" s="286"/>
      <c r="Y4550" s="284" t="s">
        <v>2916</v>
      </c>
      <c r="Z4550" s="285"/>
      <c r="AA4550" s="286"/>
      <c r="AB4550" s="284" t="s">
        <v>2915</v>
      </c>
      <c r="AC4550" s="285"/>
      <c r="AD4550" s="286"/>
      <c r="AE4550" s="284" t="s">
        <v>3157</v>
      </c>
      <c r="AF4550" s="285"/>
      <c r="AG4550" s="286"/>
      <c r="ALL4550" s="41"/>
      <c r="ALM4550" s="41"/>
      <c r="ALN4550" s="41"/>
      <c r="ALO4550" s="41"/>
      <c r="ALP4550" s="41"/>
    </row>
    <row r="4551" spans="1:1004" ht="27" customHeight="1" x14ac:dyDescent="0.2">
      <c r="A4551" s="293" t="s">
        <v>3158</v>
      </c>
      <c r="B4551" s="387"/>
      <c r="C4551" s="387"/>
      <c r="D4551" s="387"/>
      <c r="E4551" s="387"/>
      <c r="F4551" s="387"/>
      <c r="G4551" s="387"/>
      <c r="H4551" s="387"/>
      <c r="I4551" s="387"/>
      <c r="J4551" s="387"/>
      <c r="K4551" s="387"/>
      <c r="L4551" s="387"/>
      <c r="M4551" s="387"/>
      <c r="N4551" s="387"/>
      <c r="O4551" s="387"/>
      <c r="P4551" s="387"/>
      <c r="Q4551" s="387"/>
      <c r="R4551" s="295"/>
      <c r="S4551" s="287"/>
      <c r="T4551" s="288"/>
      <c r="U4551" s="289"/>
      <c r="V4551" s="287"/>
      <c r="W4551" s="288"/>
      <c r="X4551" s="289"/>
      <c r="Y4551" s="287"/>
      <c r="Z4551" s="288"/>
      <c r="AA4551" s="289"/>
      <c r="AB4551" s="287"/>
      <c r="AC4551" s="288"/>
      <c r="AD4551" s="289"/>
      <c r="AE4551" s="287"/>
      <c r="AF4551" s="288"/>
      <c r="AG4551" s="289"/>
      <c r="ALL4551" s="41"/>
      <c r="ALM4551" s="41"/>
      <c r="ALN4551" s="41"/>
      <c r="ALO4551" s="41"/>
      <c r="ALP4551" s="41"/>
    </row>
    <row r="4552" spans="1:1004" x14ac:dyDescent="0.2">
      <c r="A4552" s="388" t="s">
        <v>2861</v>
      </c>
      <c r="B4552" s="389"/>
      <c r="C4552" s="389"/>
      <c r="D4552" s="389"/>
      <c r="E4552" s="389"/>
      <c r="F4552" s="389"/>
      <c r="G4552" s="389"/>
      <c r="H4552" s="389"/>
      <c r="I4552" s="389"/>
      <c r="J4552" s="389"/>
      <c r="K4552" s="389"/>
      <c r="L4552" s="389"/>
      <c r="M4552" s="389"/>
      <c r="N4552" s="389"/>
      <c r="O4552" s="389"/>
      <c r="P4552" s="389"/>
      <c r="Q4552" s="389"/>
      <c r="R4552" s="390"/>
      <c r="S4552" s="290"/>
      <c r="T4552" s="291"/>
      <c r="U4552" s="292"/>
      <c r="V4552" s="290"/>
      <c r="W4552" s="291"/>
      <c r="X4552" s="292"/>
      <c r="Y4552" s="290"/>
      <c r="Z4552" s="291"/>
      <c r="AA4552" s="292"/>
      <c r="AB4552" s="290"/>
      <c r="AC4552" s="291"/>
      <c r="AD4552" s="292"/>
      <c r="AE4552" s="290"/>
      <c r="AF4552" s="291"/>
      <c r="AG4552" s="292"/>
      <c r="ALL4552" s="41"/>
      <c r="ALM4552" s="41"/>
      <c r="ALN4552" s="41"/>
      <c r="ALO4552" s="41"/>
      <c r="ALP4552" s="41"/>
    </row>
    <row r="4553" spans="1:1004" ht="14.25" x14ac:dyDescent="0.2">
      <c r="A4553" s="187"/>
      <c r="B4553" s="187"/>
      <c r="C4553" s="187"/>
      <c r="D4553" s="187"/>
      <c r="E4553" s="187"/>
      <c r="F4553" s="187"/>
      <c r="G4553" s="188"/>
      <c r="H4553" s="188"/>
      <c r="I4553" s="188"/>
      <c r="J4553" s="188"/>
      <c r="K4553" s="188"/>
      <c r="L4553" s="188"/>
      <c r="M4553" s="188"/>
      <c r="N4553" s="188"/>
      <c r="O4553" s="188"/>
      <c r="P4553" s="188"/>
      <c r="Q4553" s="188"/>
      <c r="R4553" s="189"/>
      <c r="S4553" s="189"/>
      <c r="T4553" s="189"/>
      <c r="U4553" s="189"/>
      <c r="V4553" s="189"/>
      <c r="W4553" s="189"/>
      <c r="X4553" s="189"/>
      <c r="Y4553" s="189"/>
      <c r="Z4553" s="189"/>
      <c r="AA4553" s="189"/>
      <c r="AB4553" s="189"/>
      <c r="AC4553" s="189"/>
      <c r="AD4553" s="189"/>
      <c r="AE4553" s="189"/>
      <c r="AF4553" s="189"/>
      <c r="AG4553" s="189"/>
      <c r="ALL4553" s="41"/>
      <c r="ALM4553" s="41"/>
      <c r="ALN4553" s="41"/>
      <c r="ALO4553" s="41"/>
      <c r="ALP4553" s="41"/>
    </row>
    <row r="4554" spans="1:1004" ht="21.75" customHeight="1" x14ac:dyDescent="0.2">
      <c r="A4554" s="310" t="s">
        <v>2886</v>
      </c>
      <c r="B4554" s="311"/>
      <c r="C4554" s="311"/>
      <c r="D4554" s="311"/>
      <c r="E4554" s="311"/>
      <c r="F4554" s="311"/>
      <c r="G4554" s="311"/>
      <c r="H4554" s="311"/>
      <c r="I4554" s="312"/>
      <c r="J4554" s="313" t="s">
        <v>775</v>
      </c>
      <c r="K4554" s="314"/>
      <c r="L4554" s="314"/>
      <c r="M4554" s="314"/>
      <c r="N4554" s="315" t="s">
        <v>265</v>
      </c>
      <c r="O4554" s="596"/>
      <c r="P4554" s="596"/>
      <c r="Q4554" s="596"/>
      <c r="R4554" s="596"/>
      <c r="S4554" s="596"/>
      <c r="T4554" s="596"/>
      <c r="U4554" s="596"/>
      <c r="V4554" s="596"/>
      <c r="W4554" s="596"/>
      <c r="X4554" s="596"/>
      <c r="Y4554" s="596"/>
      <c r="Z4554" s="596"/>
      <c r="AA4554" s="596"/>
      <c r="AB4554" s="596"/>
      <c r="AC4554" s="596"/>
      <c r="AD4554" s="596"/>
      <c r="AE4554" s="596"/>
      <c r="AF4554" s="596"/>
      <c r="AG4554" s="597"/>
      <c r="ALL4554" s="41"/>
      <c r="ALM4554" s="41"/>
      <c r="ALN4554" s="41"/>
      <c r="ALO4554" s="41"/>
      <c r="ALP4554" s="41"/>
    </row>
    <row r="4555" spans="1:1004" ht="27" customHeight="1" x14ac:dyDescent="0.2">
      <c r="A4555" s="318" t="s">
        <v>2740</v>
      </c>
      <c r="B4555" s="319"/>
      <c r="C4555" s="319"/>
      <c r="D4555" s="319"/>
      <c r="E4555" s="319"/>
      <c r="F4555" s="319"/>
      <c r="G4555" s="319"/>
      <c r="H4555" s="319"/>
      <c r="I4555" s="320"/>
      <c r="J4555" s="321" t="s">
        <v>3119</v>
      </c>
      <c r="K4555" s="322"/>
      <c r="L4555" s="322"/>
      <c r="M4555" s="322"/>
      <c r="N4555" s="322"/>
      <c r="O4555" s="322"/>
      <c r="P4555" s="322"/>
      <c r="Q4555" s="322"/>
      <c r="R4555" s="322"/>
      <c r="S4555" s="322"/>
      <c r="T4555" s="381" t="s">
        <v>2742</v>
      </c>
      <c r="U4555" s="381"/>
      <c r="V4555" s="381"/>
      <c r="W4555" s="381"/>
      <c r="X4555" s="321" t="s">
        <v>3120</v>
      </c>
      <c r="Y4555" s="322"/>
      <c r="Z4555" s="322"/>
      <c r="AA4555" s="322"/>
      <c r="AB4555" s="322"/>
      <c r="AC4555" s="322"/>
      <c r="AD4555" s="322"/>
      <c r="AE4555" s="322"/>
      <c r="AF4555" s="322"/>
      <c r="AG4555" s="322"/>
      <c r="ALL4555" s="41"/>
      <c r="ALM4555" s="41"/>
      <c r="ALN4555" s="41"/>
      <c r="ALO4555" s="41"/>
      <c r="ALP4555" s="41"/>
    </row>
    <row r="4556" spans="1:1004" x14ac:dyDescent="0.2">
      <c r="A4556" s="318" t="s">
        <v>2890</v>
      </c>
      <c r="B4556" s="319"/>
      <c r="C4556" s="319"/>
      <c r="D4556" s="319"/>
      <c r="E4556" s="319"/>
      <c r="F4556" s="319"/>
      <c r="G4556" s="319"/>
      <c r="H4556" s="319"/>
      <c r="I4556" s="320"/>
      <c r="J4556" s="321" t="s">
        <v>3159</v>
      </c>
      <c r="K4556" s="322"/>
      <c r="L4556" s="322"/>
      <c r="M4556" s="322"/>
      <c r="N4556" s="322"/>
      <c r="O4556" s="322"/>
      <c r="P4556" s="322"/>
      <c r="Q4556" s="322"/>
      <c r="R4556" s="322"/>
      <c r="S4556" s="322"/>
      <c r="T4556" s="322"/>
      <c r="U4556" s="322"/>
      <c r="V4556" s="322"/>
      <c r="W4556" s="322"/>
      <c r="X4556" s="322"/>
      <c r="Y4556" s="322"/>
      <c r="Z4556" s="322"/>
      <c r="AA4556" s="322"/>
      <c r="AB4556" s="322"/>
      <c r="AC4556" s="322"/>
      <c r="AD4556" s="322"/>
      <c r="AE4556" s="322"/>
      <c r="AF4556" s="322"/>
      <c r="AG4556" s="359"/>
      <c r="ALL4556" s="41"/>
      <c r="ALM4556" s="41"/>
      <c r="ALN4556" s="41"/>
      <c r="ALO4556" s="41"/>
      <c r="ALP4556" s="41"/>
    </row>
    <row r="4557" spans="1:1004" ht="55.5" customHeight="1" x14ac:dyDescent="0.2">
      <c r="A4557" s="328" t="s">
        <v>2891</v>
      </c>
      <c r="B4557" s="329"/>
      <c r="C4557" s="329"/>
      <c r="D4557" s="329"/>
      <c r="E4557" s="329"/>
      <c r="F4557" s="329"/>
      <c r="G4557" s="329"/>
      <c r="H4557" s="329"/>
      <c r="I4557" s="330"/>
      <c r="J4557" s="363" t="s">
        <v>3512</v>
      </c>
      <c r="K4557" s="535"/>
      <c r="L4557" s="535"/>
      <c r="M4557" s="535"/>
      <c r="N4557" s="535"/>
      <c r="O4557" s="535"/>
      <c r="P4557" s="535"/>
      <c r="Q4557" s="535"/>
      <c r="R4557" s="535"/>
      <c r="S4557" s="535"/>
      <c r="T4557" s="535"/>
      <c r="U4557" s="535"/>
      <c r="V4557" s="535"/>
      <c r="W4557" s="535"/>
      <c r="X4557" s="535"/>
      <c r="Y4557" s="535"/>
      <c r="Z4557" s="535"/>
      <c r="AA4557" s="535"/>
      <c r="AB4557" s="535"/>
      <c r="AC4557" s="535"/>
      <c r="AD4557" s="535"/>
      <c r="AE4557" s="535"/>
      <c r="AF4557" s="535"/>
      <c r="AG4557" s="365"/>
      <c r="ALL4557" s="41"/>
      <c r="ALM4557" s="41"/>
      <c r="ALN4557" s="41"/>
      <c r="ALO4557" s="41"/>
      <c r="ALP4557" s="41"/>
    </row>
    <row r="4558" spans="1:1004" ht="27.75" customHeight="1" x14ac:dyDescent="0.2">
      <c r="A4558" s="626" t="s">
        <v>2893</v>
      </c>
      <c r="B4558" s="627"/>
      <c r="C4558" s="627"/>
      <c r="D4558" s="627"/>
      <c r="E4558" s="627"/>
      <c r="F4558" s="627"/>
      <c r="G4558" s="627"/>
      <c r="H4558" s="627"/>
      <c r="I4558" s="649"/>
      <c r="J4558" s="536" t="s">
        <v>3160</v>
      </c>
      <c r="K4558" s="537"/>
      <c r="L4558" s="537"/>
      <c r="M4558" s="537"/>
      <c r="N4558" s="537"/>
      <c r="O4558" s="537"/>
      <c r="P4558" s="537"/>
      <c r="Q4558" s="537"/>
      <c r="R4558" s="537"/>
      <c r="S4558" s="537"/>
      <c r="T4558" s="537"/>
      <c r="U4558" s="537"/>
      <c r="V4558" s="537"/>
      <c r="W4558" s="537"/>
      <c r="X4558" s="537"/>
      <c r="Y4558" s="537"/>
      <c r="Z4558" s="537"/>
      <c r="AA4558" s="537"/>
      <c r="AB4558" s="537"/>
      <c r="AC4558" s="537"/>
      <c r="AD4558" s="537"/>
      <c r="AE4558" s="537"/>
      <c r="AF4558" s="537"/>
      <c r="AG4558" s="538"/>
      <c r="ALL4558" s="41"/>
      <c r="ALM4558" s="41"/>
      <c r="ALN4558" s="41"/>
      <c r="ALO4558" s="41"/>
      <c r="ALP4558" s="41"/>
    </row>
    <row r="4559" spans="1:1004" x14ac:dyDescent="0.2">
      <c r="A4559" s="208"/>
      <c r="B4559" s="213"/>
      <c r="C4559" s="213"/>
      <c r="D4559" s="187"/>
      <c r="E4559" s="187"/>
      <c r="F4559" s="187"/>
      <c r="G4559" s="187"/>
      <c r="H4559" s="187"/>
      <c r="I4559" s="187"/>
      <c r="J4559" s="187"/>
      <c r="K4559" s="187"/>
      <c r="L4559" s="187"/>
      <c r="M4559" s="187"/>
      <c r="N4559" s="187"/>
      <c r="O4559" s="187"/>
      <c r="P4559" s="187"/>
      <c r="Q4559" s="187"/>
      <c r="R4559" s="187"/>
      <c r="S4559" s="187"/>
      <c r="T4559" s="187"/>
      <c r="U4559" s="187"/>
      <c r="V4559" s="187"/>
      <c r="W4559" s="187"/>
      <c r="X4559" s="187"/>
      <c r="Y4559" s="187"/>
      <c r="Z4559" s="187"/>
      <c r="AA4559" s="187"/>
      <c r="AB4559" s="187"/>
      <c r="AC4559" s="187"/>
      <c r="AD4559" s="187"/>
      <c r="AE4559" s="187"/>
      <c r="AF4559" s="187"/>
      <c r="AG4559" s="214"/>
      <c r="ALL4559" s="41"/>
      <c r="ALM4559" s="41"/>
      <c r="ALN4559" s="41"/>
      <c r="ALO4559" s="41"/>
      <c r="ALP4559" s="41"/>
    </row>
    <row r="4560" spans="1:1004" x14ac:dyDescent="0.2">
      <c r="A4560" s="273" t="s">
        <v>2833</v>
      </c>
      <c r="B4560" s="273"/>
      <c r="C4560" s="273"/>
      <c r="D4560" s="343" t="s">
        <v>3161</v>
      </c>
      <c r="E4560" s="344"/>
      <c r="F4560" s="344"/>
      <c r="G4560" s="344"/>
      <c r="H4560" s="344"/>
      <c r="I4560" s="344"/>
      <c r="J4560" s="344"/>
      <c r="K4560" s="344"/>
      <c r="L4560" s="344"/>
      <c r="M4560" s="344"/>
      <c r="N4560" s="344"/>
      <c r="O4560" s="344"/>
      <c r="P4560" s="344"/>
      <c r="Q4560" s="344"/>
      <c r="R4560" s="344"/>
      <c r="S4560" s="344"/>
      <c r="T4560" s="344"/>
      <c r="U4560" s="344"/>
      <c r="V4560" s="344"/>
      <c r="W4560" s="344"/>
      <c r="X4560" s="344"/>
      <c r="Y4560" s="344"/>
      <c r="Z4560" s="344"/>
      <c r="AA4560" s="344"/>
      <c r="AB4560" s="344"/>
      <c r="AC4560" s="344"/>
      <c r="AD4560" s="344"/>
      <c r="AE4560" s="344"/>
      <c r="AF4560" s="344"/>
      <c r="AG4560" s="345"/>
      <c r="ALL4560" s="41"/>
      <c r="ALM4560" s="41"/>
      <c r="ALN4560" s="41"/>
      <c r="ALO4560" s="41"/>
      <c r="ALP4560" s="41"/>
    </row>
    <row r="4561" spans="1:1004" ht="33.75" customHeight="1" x14ac:dyDescent="0.2">
      <c r="A4561" s="275" t="s">
        <v>2835</v>
      </c>
      <c r="B4561" s="276"/>
      <c r="C4561" s="276"/>
      <c r="D4561" s="276"/>
      <c r="E4561" s="276"/>
      <c r="F4561" s="276"/>
      <c r="G4561" s="276"/>
      <c r="H4561" s="276"/>
      <c r="I4561" s="276"/>
      <c r="J4561" s="276"/>
      <c r="K4561" s="276"/>
      <c r="L4561" s="276"/>
      <c r="M4561" s="276"/>
      <c r="N4561" s="276"/>
      <c r="O4561" s="276"/>
      <c r="P4561" s="276"/>
      <c r="Q4561" s="276"/>
      <c r="R4561" s="277"/>
      <c r="S4561" s="278" t="s">
        <v>2836</v>
      </c>
      <c r="T4561" s="279"/>
      <c r="U4561" s="280"/>
      <c r="V4561" s="278" t="s">
        <v>2837</v>
      </c>
      <c r="W4561" s="279"/>
      <c r="X4561" s="280"/>
      <c r="Y4561" s="278" t="s">
        <v>2838</v>
      </c>
      <c r="Z4561" s="279"/>
      <c r="AA4561" s="280"/>
      <c r="AB4561" s="278" t="s">
        <v>3444</v>
      </c>
      <c r="AC4561" s="279"/>
      <c r="AD4561" s="280"/>
      <c r="AE4561" s="278" t="s">
        <v>3445</v>
      </c>
      <c r="AF4561" s="279"/>
      <c r="AG4561" s="280"/>
      <c r="ALL4561" s="41"/>
      <c r="ALM4561" s="41"/>
      <c r="ALN4561" s="41"/>
      <c r="ALO4561" s="41"/>
      <c r="ALP4561" s="41"/>
    </row>
    <row r="4562" spans="1:1004" x14ac:dyDescent="0.2">
      <c r="A4562" s="281" t="s">
        <v>3162</v>
      </c>
      <c r="B4562" s="282"/>
      <c r="C4562" s="282"/>
      <c r="D4562" s="282"/>
      <c r="E4562" s="282"/>
      <c r="F4562" s="282"/>
      <c r="G4562" s="282"/>
      <c r="H4562" s="282"/>
      <c r="I4562" s="282"/>
      <c r="J4562" s="282"/>
      <c r="K4562" s="282"/>
      <c r="L4562" s="282"/>
      <c r="M4562" s="282"/>
      <c r="N4562" s="282"/>
      <c r="O4562" s="282"/>
      <c r="P4562" s="282"/>
      <c r="Q4562" s="282"/>
      <c r="R4562" s="283"/>
      <c r="S4562" s="284" t="s">
        <v>2867</v>
      </c>
      <c r="T4562" s="285"/>
      <c r="U4562" s="286"/>
      <c r="V4562" s="284" t="s">
        <v>3469</v>
      </c>
      <c r="W4562" s="285"/>
      <c r="X4562" s="286"/>
      <c r="Y4562" s="284" t="s">
        <v>3163</v>
      </c>
      <c r="Z4562" s="285"/>
      <c r="AA4562" s="286"/>
      <c r="AB4562" s="284" t="s">
        <v>3164</v>
      </c>
      <c r="AC4562" s="285"/>
      <c r="AD4562" s="286"/>
      <c r="AE4562" s="284" t="s">
        <v>3165</v>
      </c>
      <c r="AF4562" s="285"/>
      <c r="AG4562" s="286"/>
      <c r="ALL4562" s="41"/>
      <c r="ALM4562" s="41"/>
      <c r="ALN4562" s="41"/>
      <c r="ALO4562" s="41"/>
      <c r="ALP4562" s="41"/>
    </row>
    <row r="4563" spans="1:1004" x14ac:dyDescent="0.2">
      <c r="A4563" s="293"/>
      <c r="B4563" s="387"/>
      <c r="C4563" s="387"/>
      <c r="D4563" s="387"/>
      <c r="E4563" s="387"/>
      <c r="F4563" s="387"/>
      <c r="G4563" s="387"/>
      <c r="H4563" s="387"/>
      <c r="I4563" s="387"/>
      <c r="J4563" s="387"/>
      <c r="K4563" s="387"/>
      <c r="L4563" s="387"/>
      <c r="M4563" s="387"/>
      <c r="N4563" s="387"/>
      <c r="O4563" s="387"/>
      <c r="P4563" s="387"/>
      <c r="Q4563" s="387"/>
      <c r="R4563" s="295"/>
      <c r="S4563" s="287"/>
      <c r="T4563" s="288"/>
      <c r="U4563" s="289"/>
      <c r="V4563" s="287"/>
      <c r="W4563" s="288"/>
      <c r="X4563" s="289"/>
      <c r="Y4563" s="287"/>
      <c r="Z4563" s="288"/>
      <c r="AA4563" s="289"/>
      <c r="AB4563" s="287"/>
      <c r="AC4563" s="288"/>
      <c r="AD4563" s="289"/>
      <c r="AE4563" s="287"/>
      <c r="AF4563" s="288"/>
      <c r="AG4563" s="289"/>
      <c r="ALL4563" s="41"/>
      <c r="ALM4563" s="41"/>
      <c r="ALN4563" s="41"/>
      <c r="ALO4563" s="41"/>
      <c r="ALP4563" s="41"/>
    </row>
    <row r="4564" spans="1:1004" x14ac:dyDescent="0.2">
      <c r="A4564" s="388"/>
      <c r="B4564" s="389"/>
      <c r="C4564" s="389"/>
      <c r="D4564" s="389"/>
      <c r="E4564" s="389"/>
      <c r="F4564" s="389"/>
      <c r="G4564" s="389"/>
      <c r="H4564" s="389"/>
      <c r="I4564" s="389"/>
      <c r="J4564" s="389"/>
      <c r="K4564" s="389"/>
      <c r="L4564" s="389"/>
      <c r="M4564" s="389"/>
      <c r="N4564" s="389"/>
      <c r="O4564" s="389"/>
      <c r="P4564" s="389"/>
      <c r="Q4564" s="389"/>
      <c r="R4564" s="390"/>
      <c r="S4564" s="290"/>
      <c r="T4564" s="291"/>
      <c r="U4564" s="292"/>
      <c r="V4564" s="290"/>
      <c r="W4564" s="291"/>
      <c r="X4564" s="292"/>
      <c r="Y4564" s="290"/>
      <c r="Z4564" s="291"/>
      <c r="AA4564" s="292"/>
      <c r="AB4564" s="290"/>
      <c r="AC4564" s="291"/>
      <c r="AD4564" s="292"/>
      <c r="AE4564" s="290"/>
      <c r="AF4564" s="291"/>
      <c r="AG4564" s="292"/>
      <c r="ALL4564" s="41"/>
      <c r="ALM4564" s="41"/>
      <c r="ALN4564" s="41"/>
      <c r="ALO4564" s="41"/>
      <c r="ALP4564" s="41"/>
    </row>
    <row r="4565" spans="1:1004" ht="14.25" x14ac:dyDescent="0.2">
      <c r="A4565" s="187"/>
      <c r="B4565" s="187"/>
      <c r="C4565" s="187"/>
      <c r="D4565" s="187"/>
      <c r="E4565" s="187"/>
      <c r="F4565" s="187"/>
      <c r="G4565" s="188"/>
      <c r="H4565" s="188"/>
      <c r="I4565" s="188"/>
      <c r="J4565" s="188"/>
      <c r="K4565" s="188"/>
      <c r="L4565" s="188"/>
      <c r="M4565" s="188"/>
      <c r="N4565" s="188"/>
      <c r="O4565" s="188"/>
      <c r="P4565" s="188"/>
      <c r="Q4565" s="188"/>
      <c r="R4565" s="189"/>
      <c r="S4565" s="189"/>
      <c r="T4565" s="189"/>
      <c r="U4565" s="189"/>
      <c r="V4565" s="189"/>
      <c r="W4565" s="189"/>
      <c r="X4565" s="189"/>
      <c r="Y4565" s="189"/>
      <c r="Z4565" s="189"/>
      <c r="AA4565" s="189"/>
      <c r="AB4565" s="189"/>
      <c r="AC4565" s="189"/>
      <c r="AD4565" s="189"/>
      <c r="AE4565" s="189"/>
      <c r="AF4565" s="189"/>
      <c r="AG4565" s="189"/>
      <c r="ALL4565" s="41"/>
      <c r="ALM4565" s="41"/>
      <c r="ALN4565" s="41"/>
      <c r="ALO4565" s="41"/>
      <c r="ALP4565" s="41"/>
    </row>
    <row r="4566" spans="1:1004" ht="21.75" customHeight="1" x14ac:dyDescent="0.2">
      <c r="A4566" s="310" t="s">
        <v>2886</v>
      </c>
      <c r="B4566" s="311"/>
      <c r="C4566" s="311"/>
      <c r="D4566" s="311"/>
      <c r="E4566" s="311"/>
      <c r="F4566" s="311"/>
      <c r="G4566" s="311"/>
      <c r="H4566" s="311"/>
      <c r="I4566" s="312"/>
      <c r="J4566" s="313" t="s">
        <v>776</v>
      </c>
      <c r="K4566" s="314"/>
      <c r="L4566" s="314"/>
      <c r="M4566" s="314"/>
      <c r="N4566" s="315" t="s">
        <v>523</v>
      </c>
      <c r="O4566" s="596"/>
      <c r="P4566" s="596"/>
      <c r="Q4566" s="596"/>
      <c r="R4566" s="596"/>
      <c r="S4566" s="596"/>
      <c r="T4566" s="596"/>
      <c r="U4566" s="596"/>
      <c r="V4566" s="596"/>
      <c r="W4566" s="596"/>
      <c r="X4566" s="596"/>
      <c r="Y4566" s="596"/>
      <c r="Z4566" s="596"/>
      <c r="AA4566" s="596"/>
      <c r="AB4566" s="596"/>
      <c r="AC4566" s="596"/>
      <c r="AD4566" s="596"/>
      <c r="AE4566" s="596"/>
      <c r="AF4566" s="596"/>
      <c r="AG4566" s="597"/>
      <c r="ALL4566" s="41"/>
      <c r="ALM4566" s="41"/>
      <c r="ALN4566" s="41"/>
      <c r="ALO4566" s="41"/>
      <c r="ALP4566" s="41"/>
    </row>
    <row r="4567" spans="1:1004" ht="29.25" customHeight="1" x14ac:dyDescent="0.2">
      <c r="A4567" s="318" t="s">
        <v>2740</v>
      </c>
      <c r="B4567" s="319"/>
      <c r="C4567" s="319"/>
      <c r="D4567" s="319"/>
      <c r="E4567" s="319"/>
      <c r="F4567" s="319"/>
      <c r="G4567" s="319"/>
      <c r="H4567" s="319"/>
      <c r="I4567" s="320"/>
      <c r="J4567" s="321" t="s">
        <v>3119</v>
      </c>
      <c r="K4567" s="322"/>
      <c r="L4567" s="322"/>
      <c r="M4567" s="322"/>
      <c r="N4567" s="322"/>
      <c r="O4567" s="322"/>
      <c r="P4567" s="322"/>
      <c r="Q4567" s="322"/>
      <c r="R4567" s="322"/>
      <c r="S4567" s="322"/>
      <c r="T4567" s="401" t="s">
        <v>2742</v>
      </c>
      <c r="U4567" s="401"/>
      <c r="V4567" s="401"/>
      <c r="W4567" s="401"/>
      <c r="X4567" s="321" t="s">
        <v>3120</v>
      </c>
      <c r="Y4567" s="322"/>
      <c r="Z4567" s="322"/>
      <c r="AA4567" s="322"/>
      <c r="AB4567" s="322"/>
      <c r="AC4567" s="322"/>
      <c r="AD4567" s="322"/>
      <c r="AE4567" s="322"/>
      <c r="AF4567" s="322"/>
      <c r="AG4567" s="322"/>
      <c r="ALL4567" s="41"/>
      <c r="ALM4567" s="41"/>
      <c r="ALN4567" s="41"/>
      <c r="ALO4567" s="41"/>
      <c r="ALP4567" s="41"/>
    </row>
    <row r="4568" spans="1:1004" x14ac:dyDescent="0.2">
      <c r="A4568" s="318" t="s">
        <v>2890</v>
      </c>
      <c r="B4568" s="319"/>
      <c r="C4568" s="319"/>
      <c r="D4568" s="319"/>
      <c r="E4568" s="319"/>
      <c r="F4568" s="319"/>
      <c r="G4568" s="319"/>
      <c r="H4568" s="319"/>
      <c r="I4568" s="320"/>
      <c r="J4568" s="321" t="s">
        <v>3159</v>
      </c>
      <c r="K4568" s="322"/>
      <c r="L4568" s="322"/>
      <c r="M4568" s="322"/>
      <c r="N4568" s="322"/>
      <c r="O4568" s="322"/>
      <c r="P4568" s="322"/>
      <c r="Q4568" s="322"/>
      <c r="R4568" s="322"/>
      <c r="S4568" s="322"/>
      <c r="T4568" s="322"/>
      <c r="U4568" s="322"/>
      <c r="V4568" s="322"/>
      <c r="W4568" s="322"/>
      <c r="X4568" s="322"/>
      <c r="Y4568" s="322"/>
      <c r="Z4568" s="322"/>
      <c r="AA4568" s="322"/>
      <c r="AB4568" s="322"/>
      <c r="AC4568" s="322"/>
      <c r="AD4568" s="322"/>
      <c r="AE4568" s="322"/>
      <c r="AF4568" s="322"/>
      <c r="AG4568" s="359"/>
      <c r="ALL4568" s="41"/>
      <c r="ALM4568" s="41"/>
      <c r="ALN4568" s="41"/>
      <c r="ALO4568" s="41"/>
      <c r="ALP4568" s="41"/>
    </row>
    <row r="4569" spans="1:1004" ht="47.25" customHeight="1" x14ac:dyDescent="0.2">
      <c r="A4569" s="328" t="s">
        <v>2891</v>
      </c>
      <c r="B4569" s="329"/>
      <c r="C4569" s="329"/>
      <c r="D4569" s="329"/>
      <c r="E4569" s="329"/>
      <c r="F4569" s="329"/>
      <c r="G4569" s="329"/>
      <c r="H4569" s="329"/>
      <c r="I4569" s="330"/>
      <c r="J4569" s="689" t="s">
        <v>3166</v>
      </c>
      <c r="K4569" s="690"/>
      <c r="L4569" s="690"/>
      <c r="M4569" s="690"/>
      <c r="N4569" s="690"/>
      <c r="O4569" s="690"/>
      <c r="P4569" s="690"/>
      <c r="Q4569" s="690"/>
      <c r="R4569" s="690"/>
      <c r="S4569" s="690"/>
      <c r="T4569" s="690"/>
      <c r="U4569" s="690"/>
      <c r="V4569" s="690"/>
      <c r="W4569" s="690"/>
      <c r="X4569" s="690"/>
      <c r="Y4569" s="690"/>
      <c r="Z4569" s="690"/>
      <c r="AA4569" s="690"/>
      <c r="AB4569" s="690"/>
      <c r="AC4569" s="690"/>
      <c r="AD4569" s="690"/>
      <c r="AE4569" s="690"/>
      <c r="AF4569" s="690"/>
      <c r="AG4569" s="691"/>
      <c r="ALL4569" s="41"/>
      <c r="ALM4569" s="41"/>
      <c r="ALN4569" s="41"/>
      <c r="ALO4569" s="41"/>
      <c r="ALP4569" s="41"/>
    </row>
    <row r="4570" spans="1:1004" ht="25.5" customHeight="1" x14ac:dyDescent="0.2">
      <c r="A4570" s="626" t="s">
        <v>2893</v>
      </c>
      <c r="B4570" s="627"/>
      <c r="C4570" s="627"/>
      <c r="D4570" s="627"/>
      <c r="E4570" s="627"/>
      <c r="F4570" s="627"/>
      <c r="G4570" s="627"/>
      <c r="H4570" s="627"/>
      <c r="I4570" s="649"/>
      <c r="J4570" s="677" t="s">
        <v>3167</v>
      </c>
      <c r="K4570" s="678"/>
      <c r="L4570" s="678"/>
      <c r="M4570" s="678"/>
      <c r="N4570" s="678"/>
      <c r="O4570" s="678"/>
      <c r="P4570" s="678"/>
      <c r="Q4570" s="678"/>
      <c r="R4570" s="678"/>
      <c r="S4570" s="678"/>
      <c r="T4570" s="678"/>
      <c r="U4570" s="678"/>
      <c r="V4570" s="678"/>
      <c r="W4570" s="678"/>
      <c r="X4570" s="678"/>
      <c r="Y4570" s="678"/>
      <c r="Z4570" s="678"/>
      <c r="AA4570" s="678"/>
      <c r="AB4570" s="678"/>
      <c r="AC4570" s="678"/>
      <c r="AD4570" s="678"/>
      <c r="AE4570" s="678"/>
      <c r="AF4570" s="678"/>
      <c r="AG4570" s="679"/>
      <c r="ALL4570" s="41"/>
      <c r="ALM4570" s="41"/>
      <c r="ALN4570" s="41"/>
      <c r="ALO4570" s="41"/>
      <c r="ALP4570" s="41"/>
    </row>
    <row r="4571" spans="1:1004" x14ac:dyDescent="0.2">
      <c r="A4571" s="208"/>
      <c r="B4571" s="213"/>
      <c r="C4571" s="213"/>
      <c r="D4571" s="187"/>
      <c r="E4571" s="187"/>
      <c r="F4571" s="187"/>
      <c r="G4571" s="187"/>
      <c r="H4571" s="187"/>
      <c r="I4571" s="187"/>
      <c r="J4571" s="187"/>
      <c r="K4571" s="187"/>
      <c r="L4571" s="187"/>
      <c r="M4571" s="187"/>
      <c r="N4571" s="187"/>
      <c r="O4571" s="187"/>
      <c r="P4571" s="187"/>
      <c r="Q4571" s="187"/>
      <c r="R4571" s="187"/>
      <c r="S4571" s="187"/>
      <c r="T4571" s="187"/>
      <c r="U4571" s="187"/>
      <c r="V4571" s="187"/>
      <c r="W4571" s="187"/>
      <c r="X4571" s="187"/>
      <c r="Y4571" s="187"/>
      <c r="Z4571" s="187"/>
      <c r="AA4571" s="187"/>
      <c r="AB4571" s="187"/>
      <c r="AC4571" s="187"/>
      <c r="AD4571" s="187"/>
      <c r="AE4571" s="187"/>
      <c r="AF4571" s="187"/>
      <c r="AG4571" s="214"/>
      <c r="ALL4571" s="41"/>
      <c r="ALM4571" s="41"/>
      <c r="ALN4571" s="41"/>
      <c r="ALO4571" s="41"/>
      <c r="ALP4571" s="41"/>
    </row>
    <row r="4572" spans="1:1004" x14ac:dyDescent="0.2">
      <c r="A4572" s="273" t="s">
        <v>2833</v>
      </c>
      <c r="B4572" s="273"/>
      <c r="C4572" s="273"/>
      <c r="D4572" s="343" t="s">
        <v>2539</v>
      </c>
      <c r="E4572" s="344"/>
      <c r="F4572" s="344"/>
      <c r="G4572" s="344"/>
      <c r="H4572" s="344"/>
      <c r="I4572" s="344"/>
      <c r="J4572" s="344"/>
      <c r="K4572" s="344"/>
      <c r="L4572" s="344"/>
      <c r="M4572" s="344"/>
      <c r="N4572" s="344"/>
      <c r="O4572" s="344"/>
      <c r="P4572" s="344"/>
      <c r="Q4572" s="344"/>
      <c r="R4572" s="344"/>
      <c r="S4572" s="344"/>
      <c r="T4572" s="344"/>
      <c r="U4572" s="344"/>
      <c r="V4572" s="344"/>
      <c r="W4572" s="344"/>
      <c r="X4572" s="344"/>
      <c r="Y4572" s="344"/>
      <c r="Z4572" s="344"/>
      <c r="AA4572" s="344"/>
      <c r="AB4572" s="344"/>
      <c r="AC4572" s="344"/>
      <c r="AD4572" s="344"/>
      <c r="AE4572" s="344"/>
      <c r="AF4572" s="344"/>
      <c r="AG4572" s="345"/>
      <c r="ALL4572" s="41"/>
      <c r="ALM4572" s="41"/>
      <c r="ALN4572" s="41"/>
      <c r="ALO4572" s="41"/>
      <c r="ALP4572" s="41"/>
    </row>
    <row r="4573" spans="1:1004" ht="33.75" customHeight="1" x14ac:dyDescent="0.2">
      <c r="A4573" s="275" t="s">
        <v>2835</v>
      </c>
      <c r="B4573" s="276"/>
      <c r="C4573" s="276"/>
      <c r="D4573" s="276"/>
      <c r="E4573" s="276"/>
      <c r="F4573" s="276"/>
      <c r="G4573" s="276"/>
      <c r="H4573" s="276"/>
      <c r="I4573" s="276"/>
      <c r="J4573" s="276"/>
      <c r="K4573" s="276"/>
      <c r="L4573" s="276"/>
      <c r="M4573" s="276"/>
      <c r="N4573" s="276"/>
      <c r="O4573" s="276"/>
      <c r="P4573" s="276"/>
      <c r="Q4573" s="276"/>
      <c r="R4573" s="277"/>
      <c r="S4573" s="278" t="s">
        <v>2836</v>
      </c>
      <c r="T4573" s="279"/>
      <c r="U4573" s="280"/>
      <c r="V4573" s="278" t="s">
        <v>2837</v>
      </c>
      <c r="W4573" s="279"/>
      <c r="X4573" s="280"/>
      <c r="Y4573" s="278" t="s">
        <v>2838</v>
      </c>
      <c r="Z4573" s="279"/>
      <c r="AA4573" s="280"/>
      <c r="AB4573" s="278" t="s">
        <v>3444</v>
      </c>
      <c r="AC4573" s="279"/>
      <c r="AD4573" s="280"/>
      <c r="AE4573" s="278" t="s">
        <v>3445</v>
      </c>
      <c r="AF4573" s="279"/>
      <c r="AG4573" s="280"/>
      <c r="ALL4573" s="41"/>
      <c r="ALM4573" s="41"/>
      <c r="ALN4573" s="41"/>
      <c r="ALO4573" s="41"/>
      <c r="ALP4573" s="41"/>
    </row>
    <row r="4574" spans="1:1004" x14ac:dyDescent="0.2">
      <c r="A4574" s="281" t="s">
        <v>3162</v>
      </c>
      <c r="B4574" s="282"/>
      <c r="C4574" s="282"/>
      <c r="D4574" s="282"/>
      <c r="E4574" s="282"/>
      <c r="F4574" s="282"/>
      <c r="G4574" s="282"/>
      <c r="H4574" s="282"/>
      <c r="I4574" s="282"/>
      <c r="J4574" s="282"/>
      <c r="K4574" s="282"/>
      <c r="L4574" s="282"/>
      <c r="M4574" s="282"/>
      <c r="N4574" s="282"/>
      <c r="O4574" s="282"/>
      <c r="P4574" s="282"/>
      <c r="Q4574" s="282"/>
      <c r="R4574" s="283"/>
      <c r="S4574" s="284" t="s">
        <v>2867</v>
      </c>
      <c r="T4574" s="285"/>
      <c r="U4574" s="286"/>
      <c r="V4574" s="284" t="s">
        <v>3469</v>
      </c>
      <c r="W4574" s="285"/>
      <c r="X4574" s="286"/>
      <c r="Y4574" s="284" t="s">
        <v>2970</v>
      </c>
      <c r="Z4574" s="285"/>
      <c r="AA4574" s="286"/>
      <c r="AB4574" s="284" t="s">
        <v>3168</v>
      </c>
      <c r="AC4574" s="285"/>
      <c r="AD4574" s="286"/>
      <c r="AE4574" s="680" t="s">
        <v>2970</v>
      </c>
      <c r="AF4574" s="681"/>
      <c r="AG4574" s="682"/>
      <c r="ALL4574" s="41"/>
      <c r="ALM4574" s="41"/>
      <c r="ALN4574" s="41"/>
      <c r="ALO4574" s="41"/>
      <c r="ALP4574" s="41"/>
    </row>
    <row r="4575" spans="1:1004" ht="27" customHeight="1" x14ac:dyDescent="0.2">
      <c r="A4575" s="293" t="s">
        <v>3169</v>
      </c>
      <c r="B4575" s="387"/>
      <c r="C4575" s="387"/>
      <c r="D4575" s="387"/>
      <c r="E4575" s="387"/>
      <c r="F4575" s="387"/>
      <c r="G4575" s="387"/>
      <c r="H4575" s="387"/>
      <c r="I4575" s="387"/>
      <c r="J4575" s="387"/>
      <c r="K4575" s="387"/>
      <c r="L4575" s="387"/>
      <c r="M4575" s="387"/>
      <c r="N4575" s="387"/>
      <c r="O4575" s="387"/>
      <c r="P4575" s="387"/>
      <c r="Q4575" s="387"/>
      <c r="R4575" s="295"/>
      <c r="S4575" s="287"/>
      <c r="T4575" s="288"/>
      <c r="U4575" s="289"/>
      <c r="V4575" s="287"/>
      <c r="W4575" s="288"/>
      <c r="X4575" s="289"/>
      <c r="Y4575" s="287"/>
      <c r="Z4575" s="288"/>
      <c r="AA4575" s="289"/>
      <c r="AB4575" s="287"/>
      <c r="AC4575" s="288"/>
      <c r="AD4575" s="289"/>
      <c r="AE4575" s="683"/>
      <c r="AF4575" s="684"/>
      <c r="AG4575" s="685"/>
      <c r="ALL4575" s="41"/>
      <c r="ALM4575" s="41"/>
      <c r="ALN4575" s="41"/>
      <c r="ALO4575" s="41"/>
      <c r="ALP4575" s="41"/>
    </row>
    <row r="4576" spans="1:1004" x14ac:dyDescent="0.2">
      <c r="A4576" s="388" t="s">
        <v>3170</v>
      </c>
      <c r="B4576" s="389"/>
      <c r="C4576" s="389"/>
      <c r="D4576" s="389"/>
      <c r="E4576" s="389"/>
      <c r="F4576" s="389"/>
      <c r="G4576" s="389"/>
      <c r="H4576" s="389"/>
      <c r="I4576" s="389"/>
      <c r="J4576" s="389"/>
      <c r="K4576" s="389"/>
      <c r="L4576" s="389"/>
      <c r="M4576" s="389"/>
      <c r="N4576" s="389"/>
      <c r="O4576" s="389"/>
      <c r="P4576" s="389"/>
      <c r="Q4576" s="389"/>
      <c r="R4576" s="390"/>
      <c r="S4576" s="290"/>
      <c r="T4576" s="291"/>
      <c r="U4576" s="292"/>
      <c r="V4576" s="290"/>
      <c r="W4576" s="291"/>
      <c r="X4576" s="292"/>
      <c r="Y4576" s="290"/>
      <c r="Z4576" s="291"/>
      <c r="AA4576" s="292"/>
      <c r="AB4576" s="290"/>
      <c r="AC4576" s="291"/>
      <c r="AD4576" s="292"/>
      <c r="AE4576" s="686"/>
      <c r="AF4576" s="687"/>
      <c r="AG4576" s="688"/>
      <c r="ALL4576" s="41"/>
      <c r="ALM4576" s="41"/>
      <c r="ALN4576" s="41"/>
      <c r="ALO4576" s="41"/>
      <c r="ALP4576" s="41"/>
    </row>
    <row r="4577" spans="1:1004" ht="14.25" x14ac:dyDescent="0.2">
      <c r="A4577" s="187"/>
      <c r="B4577" s="187"/>
      <c r="C4577" s="187"/>
      <c r="D4577" s="187"/>
      <c r="E4577" s="187"/>
      <c r="F4577" s="187"/>
      <c r="G4577" s="188"/>
      <c r="H4577" s="188"/>
      <c r="I4577" s="188"/>
      <c r="J4577" s="188"/>
      <c r="K4577" s="188"/>
      <c r="L4577" s="188"/>
      <c r="M4577" s="188"/>
      <c r="N4577" s="188"/>
      <c r="O4577" s="188"/>
      <c r="P4577" s="188"/>
      <c r="Q4577" s="188"/>
      <c r="R4577" s="189"/>
      <c r="S4577" s="189"/>
      <c r="T4577" s="189"/>
      <c r="U4577" s="189"/>
      <c r="V4577" s="189"/>
      <c r="W4577" s="189"/>
      <c r="X4577" s="189"/>
      <c r="Y4577" s="189"/>
      <c r="Z4577" s="189"/>
      <c r="AA4577" s="189"/>
      <c r="AB4577" s="189"/>
      <c r="AC4577" s="189"/>
      <c r="AD4577" s="189"/>
      <c r="AE4577" s="189"/>
      <c r="AF4577" s="189"/>
      <c r="AG4577" s="189"/>
      <c r="ALL4577" s="41"/>
      <c r="ALM4577" s="41"/>
      <c r="ALN4577" s="41"/>
      <c r="ALO4577" s="41"/>
      <c r="ALP4577" s="41"/>
    </row>
    <row r="4578" spans="1:1004" ht="22.5" customHeight="1" x14ac:dyDescent="0.2">
      <c r="A4578" s="310" t="s">
        <v>2886</v>
      </c>
      <c r="B4578" s="311"/>
      <c r="C4578" s="311"/>
      <c r="D4578" s="311"/>
      <c r="E4578" s="311"/>
      <c r="F4578" s="311"/>
      <c r="G4578" s="311"/>
      <c r="H4578" s="311"/>
      <c r="I4578" s="312"/>
      <c r="J4578" s="313" t="s">
        <v>777</v>
      </c>
      <c r="K4578" s="314"/>
      <c r="L4578" s="314"/>
      <c r="M4578" s="314"/>
      <c r="N4578" s="315" t="s">
        <v>3171</v>
      </c>
      <c r="O4578" s="596"/>
      <c r="P4578" s="596"/>
      <c r="Q4578" s="596"/>
      <c r="R4578" s="596"/>
      <c r="S4578" s="596"/>
      <c r="T4578" s="596"/>
      <c r="U4578" s="596"/>
      <c r="V4578" s="596"/>
      <c r="W4578" s="596"/>
      <c r="X4578" s="596"/>
      <c r="Y4578" s="596"/>
      <c r="Z4578" s="596"/>
      <c r="AA4578" s="596"/>
      <c r="AB4578" s="596"/>
      <c r="AC4578" s="596"/>
      <c r="AD4578" s="596"/>
      <c r="AE4578" s="596"/>
      <c r="AF4578" s="596"/>
      <c r="AG4578" s="597"/>
      <c r="ALL4578" s="41"/>
      <c r="ALM4578" s="41"/>
      <c r="ALN4578" s="41"/>
      <c r="ALO4578" s="41"/>
      <c r="ALP4578" s="41"/>
    </row>
    <row r="4579" spans="1:1004" ht="26.25" customHeight="1" x14ac:dyDescent="0.2">
      <c r="A4579" s="318" t="s">
        <v>2740</v>
      </c>
      <c r="B4579" s="319"/>
      <c r="C4579" s="319"/>
      <c r="D4579" s="319"/>
      <c r="E4579" s="319"/>
      <c r="F4579" s="319"/>
      <c r="G4579" s="319"/>
      <c r="H4579" s="319"/>
      <c r="I4579" s="320"/>
      <c r="J4579" s="321" t="s">
        <v>3119</v>
      </c>
      <c r="K4579" s="322"/>
      <c r="L4579" s="322"/>
      <c r="M4579" s="322"/>
      <c r="N4579" s="322"/>
      <c r="O4579" s="322"/>
      <c r="P4579" s="322"/>
      <c r="Q4579" s="322"/>
      <c r="R4579" s="322"/>
      <c r="S4579" s="322"/>
      <c r="T4579" s="401" t="s">
        <v>2742</v>
      </c>
      <c r="U4579" s="401"/>
      <c r="V4579" s="401"/>
      <c r="W4579" s="401"/>
      <c r="X4579" s="321" t="s">
        <v>3120</v>
      </c>
      <c r="Y4579" s="322"/>
      <c r="Z4579" s="322"/>
      <c r="AA4579" s="322"/>
      <c r="AB4579" s="322"/>
      <c r="AC4579" s="322"/>
      <c r="AD4579" s="322"/>
      <c r="AE4579" s="322"/>
      <c r="AF4579" s="322"/>
      <c r="AG4579" s="322"/>
      <c r="ALL4579" s="41"/>
      <c r="ALM4579" s="41"/>
      <c r="ALN4579" s="41"/>
      <c r="ALO4579" s="41"/>
      <c r="ALP4579" s="41"/>
    </row>
    <row r="4580" spans="1:1004" x14ac:dyDescent="0.2">
      <c r="A4580" s="318" t="s">
        <v>2890</v>
      </c>
      <c r="B4580" s="319"/>
      <c r="C4580" s="319"/>
      <c r="D4580" s="319"/>
      <c r="E4580" s="319"/>
      <c r="F4580" s="319"/>
      <c r="G4580" s="319"/>
      <c r="H4580" s="319"/>
      <c r="I4580" s="320"/>
      <c r="J4580" s="321" t="s">
        <v>3513</v>
      </c>
      <c r="K4580" s="322"/>
      <c r="L4580" s="322"/>
      <c r="M4580" s="322"/>
      <c r="N4580" s="322"/>
      <c r="O4580" s="322"/>
      <c r="P4580" s="322"/>
      <c r="Q4580" s="322"/>
      <c r="R4580" s="322"/>
      <c r="S4580" s="322"/>
      <c r="T4580" s="322"/>
      <c r="U4580" s="322"/>
      <c r="V4580" s="322"/>
      <c r="W4580" s="322"/>
      <c r="X4580" s="322"/>
      <c r="Y4580" s="322"/>
      <c r="Z4580" s="322"/>
      <c r="AA4580" s="322"/>
      <c r="AB4580" s="322"/>
      <c r="AC4580" s="322"/>
      <c r="AD4580" s="322"/>
      <c r="AE4580" s="322"/>
      <c r="AF4580" s="322"/>
      <c r="AG4580" s="359"/>
      <c r="ALL4580" s="41"/>
      <c r="ALM4580" s="41"/>
      <c r="ALN4580" s="41"/>
      <c r="ALO4580" s="41"/>
      <c r="ALP4580" s="41"/>
    </row>
    <row r="4581" spans="1:1004" x14ac:dyDescent="0.2">
      <c r="A4581" s="328" t="s">
        <v>2891</v>
      </c>
      <c r="B4581" s="329"/>
      <c r="C4581" s="329"/>
      <c r="D4581" s="329"/>
      <c r="E4581" s="329"/>
      <c r="F4581" s="329"/>
      <c r="G4581" s="329"/>
      <c r="H4581" s="329"/>
      <c r="I4581" s="330"/>
      <c r="J4581" s="321" t="s">
        <v>3172</v>
      </c>
      <c r="K4581" s="322"/>
      <c r="L4581" s="322"/>
      <c r="M4581" s="322"/>
      <c r="N4581" s="322"/>
      <c r="O4581" s="322"/>
      <c r="P4581" s="322"/>
      <c r="Q4581" s="322"/>
      <c r="R4581" s="322"/>
      <c r="S4581" s="322"/>
      <c r="T4581" s="322"/>
      <c r="U4581" s="322"/>
      <c r="V4581" s="322"/>
      <c r="W4581" s="322"/>
      <c r="X4581" s="322"/>
      <c r="Y4581" s="322"/>
      <c r="Z4581" s="322"/>
      <c r="AA4581" s="322"/>
      <c r="AB4581" s="322"/>
      <c r="AC4581" s="322"/>
      <c r="AD4581" s="322"/>
      <c r="AE4581" s="322"/>
      <c r="AF4581" s="322"/>
      <c r="AG4581" s="359"/>
      <c r="ALL4581" s="41"/>
      <c r="ALM4581" s="41"/>
      <c r="ALN4581" s="41"/>
      <c r="ALO4581" s="41"/>
      <c r="ALP4581" s="41"/>
    </row>
    <row r="4582" spans="1:1004" ht="26.25" customHeight="1" x14ac:dyDescent="0.2">
      <c r="A4582" s="626" t="s">
        <v>2893</v>
      </c>
      <c r="B4582" s="627"/>
      <c r="C4582" s="627"/>
      <c r="D4582" s="627"/>
      <c r="E4582" s="627"/>
      <c r="F4582" s="627"/>
      <c r="G4582" s="627"/>
      <c r="H4582" s="627"/>
      <c r="I4582" s="649"/>
      <c r="J4582" s="384" t="s">
        <v>3173</v>
      </c>
      <c r="K4582" s="385"/>
      <c r="L4582" s="385"/>
      <c r="M4582" s="385"/>
      <c r="N4582" s="385"/>
      <c r="O4582" s="385"/>
      <c r="P4582" s="385"/>
      <c r="Q4582" s="385"/>
      <c r="R4582" s="385"/>
      <c r="S4582" s="385"/>
      <c r="T4582" s="385"/>
      <c r="U4582" s="385"/>
      <c r="V4582" s="385"/>
      <c r="W4582" s="385"/>
      <c r="X4582" s="385"/>
      <c r="Y4582" s="385"/>
      <c r="Z4582" s="385"/>
      <c r="AA4582" s="385"/>
      <c r="AB4582" s="385"/>
      <c r="AC4582" s="385"/>
      <c r="AD4582" s="385"/>
      <c r="AE4582" s="385"/>
      <c r="AF4582" s="385"/>
      <c r="AG4582" s="386"/>
      <c r="ALL4582" s="41"/>
      <c r="ALM4582" s="41"/>
      <c r="ALN4582" s="41"/>
      <c r="ALO4582" s="41"/>
      <c r="ALP4582" s="41"/>
    </row>
    <row r="4583" spans="1:1004" x14ac:dyDescent="0.2">
      <c r="A4583" s="208"/>
      <c r="B4583" s="213"/>
      <c r="C4583" s="213"/>
      <c r="D4583" s="187"/>
      <c r="E4583" s="187"/>
      <c r="F4583" s="187"/>
      <c r="G4583" s="187"/>
      <c r="H4583" s="187"/>
      <c r="I4583" s="187"/>
      <c r="J4583" s="187"/>
      <c r="K4583" s="187"/>
      <c r="L4583" s="187"/>
      <c r="M4583" s="187"/>
      <c r="N4583" s="187"/>
      <c r="O4583" s="187"/>
      <c r="P4583" s="187"/>
      <c r="Q4583" s="187"/>
      <c r="R4583" s="187"/>
      <c r="S4583" s="187"/>
      <c r="T4583" s="187"/>
      <c r="U4583" s="187"/>
      <c r="V4583" s="187"/>
      <c r="W4583" s="187"/>
      <c r="X4583" s="187"/>
      <c r="Y4583" s="187"/>
      <c r="Z4583" s="187"/>
      <c r="AA4583" s="187"/>
      <c r="AB4583" s="187"/>
      <c r="AC4583" s="187"/>
      <c r="AD4583" s="187"/>
      <c r="AE4583" s="187"/>
      <c r="AF4583" s="187"/>
      <c r="AG4583" s="214"/>
      <c r="ALL4583" s="41"/>
      <c r="ALM4583" s="41"/>
      <c r="ALN4583" s="41"/>
      <c r="ALO4583" s="41"/>
      <c r="ALP4583" s="41"/>
    </row>
    <row r="4584" spans="1:1004" x14ac:dyDescent="0.2">
      <c r="A4584" s="273" t="s">
        <v>2833</v>
      </c>
      <c r="B4584" s="273"/>
      <c r="C4584" s="273"/>
      <c r="D4584" s="343" t="s">
        <v>2539</v>
      </c>
      <c r="E4584" s="344"/>
      <c r="F4584" s="344"/>
      <c r="G4584" s="344"/>
      <c r="H4584" s="344"/>
      <c r="I4584" s="344"/>
      <c r="J4584" s="344"/>
      <c r="K4584" s="344"/>
      <c r="L4584" s="344"/>
      <c r="M4584" s="344"/>
      <c r="N4584" s="344"/>
      <c r="O4584" s="344"/>
      <c r="P4584" s="344"/>
      <c r="Q4584" s="344"/>
      <c r="R4584" s="344"/>
      <c r="S4584" s="344"/>
      <c r="T4584" s="344"/>
      <c r="U4584" s="344"/>
      <c r="V4584" s="344"/>
      <c r="W4584" s="344"/>
      <c r="X4584" s="344"/>
      <c r="Y4584" s="344"/>
      <c r="Z4584" s="344"/>
      <c r="AA4584" s="344"/>
      <c r="AB4584" s="344"/>
      <c r="AC4584" s="344"/>
      <c r="AD4584" s="344"/>
      <c r="AE4584" s="344"/>
      <c r="AF4584" s="344"/>
      <c r="AG4584" s="345"/>
      <c r="ALL4584" s="41"/>
      <c r="ALM4584" s="41"/>
      <c r="ALN4584" s="41"/>
      <c r="ALO4584" s="41"/>
      <c r="ALP4584" s="41"/>
    </row>
    <row r="4585" spans="1:1004" ht="39.75" customHeight="1" x14ac:dyDescent="0.2">
      <c r="A4585" s="275" t="s">
        <v>2835</v>
      </c>
      <c r="B4585" s="276"/>
      <c r="C4585" s="276"/>
      <c r="D4585" s="276"/>
      <c r="E4585" s="276"/>
      <c r="F4585" s="276"/>
      <c r="G4585" s="276"/>
      <c r="H4585" s="276"/>
      <c r="I4585" s="276"/>
      <c r="J4585" s="276"/>
      <c r="K4585" s="276"/>
      <c r="L4585" s="276"/>
      <c r="M4585" s="276"/>
      <c r="N4585" s="276"/>
      <c r="O4585" s="276"/>
      <c r="P4585" s="276"/>
      <c r="Q4585" s="276"/>
      <c r="R4585" s="277"/>
      <c r="S4585" s="278" t="s">
        <v>2836</v>
      </c>
      <c r="T4585" s="279"/>
      <c r="U4585" s="280"/>
      <c r="V4585" s="278" t="s">
        <v>2837</v>
      </c>
      <c r="W4585" s="279"/>
      <c r="X4585" s="280"/>
      <c r="Y4585" s="278" t="s">
        <v>2838</v>
      </c>
      <c r="Z4585" s="279"/>
      <c r="AA4585" s="280"/>
      <c r="AB4585" s="278" t="s">
        <v>3444</v>
      </c>
      <c r="AC4585" s="279"/>
      <c r="AD4585" s="280"/>
      <c r="AE4585" s="278" t="s">
        <v>3445</v>
      </c>
      <c r="AF4585" s="279"/>
      <c r="AG4585" s="280"/>
      <c r="ALL4585" s="41"/>
      <c r="ALM4585" s="41"/>
      <c r="ALN4585" s="41"/>
      <c r="ALO4585" s="41"/>
      <c r="ALP4585" s="41"/>
    </row>
    <row r="4586" spans="1:1004" x14ac:dyDescent="0.2">
      <c r="A4586" s="281" t="s">
        <v>3162</v>
      </c>
      <c r="B4586" s="282"/>
      <c r="C4586" s="282"/>
      <c r="D4586" s="282"/>
      <c r="E4586" s="282"/>
      <c r="F4586" s="282"/>
      <c r="G4586" s="282"/>
      <c r="H4586" s="282"/>
      <c r="I4586" s="282"/>
      <c r="J4586" s="282"/>
      <c r="K4586" s="282"/>
      <c r="L4586" s="282"/>
      <c r="M4586" s="282"/>
      <c r="N4586" s="282"/>
      <c r="O4586" s="282"/>
      <c r="P4586" s="282"/>
      <c r="Q4586" s="282"/>
      <c r="R4586" s="283"/>
      <c r="S4586" s="284" t="s">
        <v>2867</v>
      </c>
      <c r="T4586" s="285"/>
      <c r="U4586" s="286"/>
      <c r="V4586" s="284" t="s">
        <v>3469</v>
      </c>
      <c r="W4586" s="285"/>
      <c r="X4586" s="286"/>
      <c r="Y4586" s="284" t="s">
        <v>2969</v>
      </c>
      <c r="Z4586" s="285"/>
      <c r="AA4586" s="286"/>
      <c r="AB4586" s="284" t="s">
        <v>3174</v>
      </c>
      <c r="AC4586" s="285"/>
      <c r="AD4586" s="286"/>
      <c r="AE4586" s="284" t="s">
        <v>2969</v>
      </c>
      <c r="AF4586" s="285"/>
      <c r="AG4586" s="286"/>
      <c r="ALL4586" s="41"/>
      <c r="ALM4586" s="41"/>
      <c r="ALN4586" s="41"/>
      <c r="ALO4586" s="41"/>
      <c r="ALP4586" s="41"/>
    </row>
    <row r="4587" spans="1:1004" x14ac:dyDescent="0.2">
      <c r="A4587" s="293" t="s">
        <v>2860</v>
      </c>
      <c r="B4587" s="387"/>
      <c r="C4587" s="387"/>
      <c r="D4587" s="387"/>
      <c r="E4587" s="387"/>
      <c r="F4587" s="387"/>
      <c r="G4587" s="387"/>
      <c r="H4587" s="387"/>
      <c r="I4587" s="387"/>
      <c r="J4587" s="387"/>
      <c r="K4587" s="387"/>
      <c r="L4587" s="387"/>
      <c r="M4587" s="387"/>
      <c r="N4587" s="387"/>
      <c r="O4587" s="387"/>
      <c r="P4587" s="387"/>
      <c r="Q4587" s="387"/>
      <c r="R4587" s="295"/>
      <c r="S4587" s="287"/>
      <c r="T4587" s="288"/>
      <c r="U4587" s="289"/>
      <c r="V4587" s="287"/>
      <c r="W4587" s="288"/>
      <c r="X4587" s="289"/>
      <c r="Y4587" s="287"/>
      <c r="Z4587" s="288"/>
      <c r="AA4587" s="289"/>
      <c r="AB4587" s="287"/>
      <c r="AC4587" s="288"/>
      <c r="AD4587" s="289"/>
      <c r="AE4587" s="287"/>
      <c r="AF4587" s="288"/>
      <c r="AG4587" s="289"/>
      <c r="ALL4587" s="41"/>
      <c r="ALM4587" s="41"/>
      <c r="ALN4587" s="41"/>
      <c r="ALO4587" s="41"/>
      <c r="ALP4587" s="41"/>
    </row>
    <row r="4588" spans="1:1004" x14ac:dyDescent="0.2">
      <c r="A4588" s="388" t="s">
        <v>2845</v>
      </c>
      <c r="B4588" s="389"/>
      <c r="C4588" s="389"/>
      <c r="D4588" s="389"/>
      <c r="E4588" s="389"/>
      <c r="F4588" s="389"/>
      <c r="G4588" s="389"/>
      <c r="H4588" s="389"/>
      <c r="I4588" s="389"/>
      <c r="J4588" s="389"/>
      <c r="K4588" s="389"/>
      <c r="L4588" s="389"/>
      <c r="M4588" s="389"/>
      <c r="N4588" s="389"/>
      <c r="O4588" s="389"/>
      <c r="P4588" s="389"/>
      <c r="Q4588" s="389"/>
      <c r="R4588" s="390"/>
      <c r="S4588" s="290"/>
      <c r="T4588" s="291"/>
      <c r="U4588" s="292"/>
      <c r="V4588" s="290"/>
      <c r="W4588" s="291"/>
      <c r="X4588" s="292"/>
      <c r="Y4588" s="290"/>
      <c r="Z4588" s="291"/>
      <c r="AA4588" s="292"/>
      <c r="AB4588" s="290"/>
      <c r="AC4588" s="291"/>
      <c r="AD4588" s="292"/>
      <c r="AE4588" s="290"/>
      <c r="AF4588" s="291"/>
      <c r="AG4588" s="292"/>
      <c r="ALL4588" s="41"/>
      <c r="ALM4588" s="41"/>
      <c r="ALN4588" s="41"/>
      <c r="ALO4588" s="41"/>
      <c r="ALP4588" s="41"/>
    </row>
    <row r="4589" spans="1:1004" ht="14.25" x14ac:dyDescent="0.2">
      <c r="A4589" s="187"/>
      <c r="B4589" s="187"/>
      <c r="C4589" s="187"/>
      <c r="D4589" s="187"/>
      <c r="E4589" s="187"/>
      <c r="F4589" s="187"/>
      <c r="G4589" s="188"/>
      <c r="H4589" s="188"/>
      <c r="I4589" s="188"/>
      <c r="J4589" s="188"/>
      <c r="K4589" s="188"/>
      <c r="L4589" s="188"/>
      <c r="M4589" s="188"/>
      <c r="N4589" s="188"/>
      <c r="O4589" s="188"/>
      <c r="P4589" s="188"/>
      <c r="Q4589" s="188"/>
      <c r="R4589" s="189"/>
      <c r="S4589" s="189"/>
      <c r="T4589" s="189"/>
      <c r="U4589" s="189"/>
      <c r="V4589" s="189"/>
      <c r="W4589" s="189"/>
      <c r="X4589" s="189"/>
      <c r="Y4589" s="189"/>
      <c r="Z4589" s="189"/>
      <c r="AA4589" s="189"/>
      <c r="AB4589" s="189"/>
      <c r="AC4589" s="189"/>
      <c r="AD4589" s="189"/>
      <c r="AE4589" s="189"/>
      <c r="AF4589" s="189"/>
      <c r="AG4589" s="189"/>
      <c r="ALL4589" s="41"/>
      <c r="ALM4589" s="41"/>
      <c r="ALN4589" s="41"/>
      <c r="ALO4589" s="41"/>
      <c r="ALP4589" s="41"/>
    </row>
    <row r="4590" spans="1:1004" ht="21" customHeight="1" x14ac:dyDescent="0.2">
      <c r="A4590" s="310" t="s">
        <v>2886</v>
      </c>
      <c r="B4590" s="311"/>
      <c r="C4590" s="311"/>
      <c r="D4590" s="311"/>
      <c r="E4590" s="311"/>
      <c r="F4590" s="311"/>
      <c r="G4590" s="311"/>
      <c r="H4590" s="311"/>
      <c r="I4590" s="312"/>
      <c r="J4590" s="313" t="s">
        <v>778</v>
      </c>
      <c r="K4590" s="314"/>
      <c r="L4590" s="314"/>
      <c r="M4590" s="314"/>
      <c r="N4590" s="315" t="s">
        <v>712</v>
      </c>
      <c r="O4590" s="596"/>
      <c r="P4590" s="596"/>
      <c r="Q4590" s="596"/>
      <c r="R4590" s="596"/>
      <c r="S4590" s="596"/>
      <c r="T4590" s="596"/>
      <c r="U4590" s="596"/>
      <c r="V4590" s="596"/>
      <c r="W4590" s="596"/>
      <c r="X4590" s="596"/>
      <c r="Y4590" s="596"/>
      <c r="Z4590" s="596"/>
      <c r="AA4590" s="596"/>
      <c r="AB4590" s="596"/>
      <c r="AC4590" s="596"/>
      <c r="AD4590" s="596"/>
      <c r="AE4590" s="596"/>
      <c r="AF4590" s="596"/>
      <c r="AG4590" s="597"/>
      <c r="ALL4590" s="41"/>
      <c r="ALM4590" s="41"/>
      <c r="ALN4590" s="41"/>
      <c r="ALO4590" s="41"/>
      <c r="ALP4590" s="41"/>
    </row>
    <row r="4591" spans="1:1004" ht="25.5" customHeight="1" x14ac:dyDescent="0.2">
      <c r="A4591" s="318" t="s">
        <v>2740</v>
      </c>
      <c r="B4591" s="319"/>
      <c r="C4591" s="319"/>
      <c r="D4591" s="319"/>
      <c r="E4591" s="319"/>
      <c r="F4591" s="319"/>
      <c r="G4591" s="319"/>
      <c r="H4591" s="319"/>
      <c r="I4591" s="320"/>
      <c r="J4591" s="321" t="s">
        <v>3119</v>
      </c>
      <c r="K4591" s="322"/>
      <c r="L4591" s="322"/>
      <c r="M4591" s="322"/>
      <c r="N4591" s="322"/>
      <c r="O4591" s="322"/>
      <c r="P4591" s="322"/>
      <c r="Q4591" s="322"/>
      <c r="R4591" s="322"/>
      <c r="S4591" s="322"/>
      <c r="T4591" s="401" t="s">
        <v>2742</v>
      </c>
      <c r="U4591" s="401"/>
      <c r="V4591" s="401"/>
      <c r="W4591" s="401"/>
      <c r="X4591" s="321" t="s">
        <v>3120</v>
      </c>
      <c r="Y4591" s="322"/>
      <c r="Z4591" s="322"/>
      <c r="AA4591" s="322"/>
      <c r="AB4591" s="322"/>
      <c r="AC4591" s="322"/>
      <c r="AD4591" s="322"/>
      <c r="AE4591" s="322"/>
      <c r="AF4591" s="322"/>
      <c r="AG4591" s="322"/>
      <c r="ALL4591" s="41"/>
      <c r="ALM4591" s="41"/>
      <c r="ALN4591" s="41"/>
      <c r="ALO4591" s="41"/>
      <c r="ALP4591" s="41"/>
    </row>
    <row r="4592" spans="1:1004" x14ac:dyDescent="0.2">
      <c r="A4592" s="318" t="s">
        <v>2890</v>
      </c>
      <c r="B4592" s="319"/>
      <c r="C4592" s="319"/>
      <c r="D4592" s="319"/>
      <c r="E4592" s="319"/>
      <c r="F4592" s="319"/>
      <c r="G4592" s="319"/>
      <c r="H4592" s="319"/>
      <c r="I4592" s="320"/>
      <c r="J4592" s="321"/>
      <c r="K4592" s="322"/>
      <c r="L4592" s="322"/>
      <c r="M4592" s="322"/>
      <c r="N4592" s="322"/>
      <c r="O4592" s="322"/>
      <c r="P4592" s="322"/>
      <c r="Q4592" s="322"/>
      <c r="R4592" s="322"/>
      <c r="S4592" s="322"/>
      <c r="T4592" s="322"/>
      <c r="U4592" s="322"/>
      <c r="V4592" s="322"/>
      <c r="W4592" s="322"/>
      <c r="X4592" s="322"/>
      <c r="Y4592" s="322"/>
      <c r="Z4592" s="322"/>
      <c r="AA4592" s="322"/>
      <c r="AB4592" s="322"/>
      <c r="AC4592" s="322"/>
      <c r="AD4592" s="322"/>
      <c r="AE4592" s="322"/>
      <c r="AF4592" s="322"/>
      <c r="AG4592" s="359"/>
      <c r="ALL4592" s="41"/>
      <c r="ALM4592" s="41"/>
      <c r="ALN4592" s="41"/>
      <c r="ALO4592" s="41"/>
      <c r="ALP4592" s="41"/>
    </row>
    <row r="4593" spans="1:1004" ht="88.5" customHeight="1" x14ac:dyDescent="0.2">
      <c r="A4593" s="328" t="s">
        <v>2891</v>
      </c>
      <c r="B4593" s="329"/>
      <c r="C4593" s="329"/>
      <c r="D4593" s="329"/>
      <c r="E4593" s="329"/>
      <c r="F4593" s="329"/>
      <c r="G4593" s="329"/>
      <c r="H4593" s="329"/>
      <c r="I4593" s="330"/>
      <c r="J4593" s="363" t="s">
        <v>3175</v>
      </c>
      <c r="K4593" s="535"/>
      <c r="L4593" s="535"/>
      <c r="M4593" s="535"/>
      <c r="N4593" s="535"/>
      <c r="O4593" s="535"/>
      <c r="P4593" s="535"/>
      <c r="Q4593" s="535"/>
      <c r="R4593" s="535"/>
      <c r="S4593" s="535"/>
      <c r="T4593" s="535"/>
      <c r="U4593" s="535"/>
      <c r="V4593" s="535"/>
      <c r="W4593" s="535"/>
      <c r="X4593" s="535"/>
      <c r="Y4593" s="535"/>
      <c r="Z4593" s="535"/>
      <c r="AA4593" s="535"/>
      <c r="AB4593" s="535"/>
      <c r="AC4593" s="535"/>
      <c r="AD4593" s="535"/>
      <c r="AE4593" s="535"/>
      <c r="AF4593" s="535"/>
      <c r="AG4593" s="365"/>
      <c r="ALL4593" s="41"/>
      <c r="ALM4593" s="41"/>
      <c r="ALN4593" s="41"/>
      <c r="ALO4593" s="41"/>
      <c r="ALP4593" s="41"/>
    </row>
    <row r="4594" spans="1:1004" ht="34.5" customHeight="1" x14ac:dyDescent="0.2">
      <c r="A4594" s="626" t="s">
        <v>2893</v>
      </c>
      <c r="B4594" s="627"/>
      <c r="C4594" s="627"/>
      <c r="D4594" s="627"/>
      <c r="E4594" s="627"/>
      <c r="F4594" s="627"/>
      <c r="G4594" s="627"/>
      <c r="H4594" s="627"/>
      <c r="I4594" s="649"/>
      <c r="J4594" s="536" t="s">
        <v>3176</v>
      </c>
      <c r="K4594" s="537"/>
      <c r="L4594" s="537"/>
      <c r="M4594" s="537"/>
      <c r="N4594" s="537"/>
      <c r="O4594" s="537"/>
      <c r="P4594" s="537"/>
      <c r="Q4594" s="537"/>
      <c r="R4594" s="537"/>
      <c r="S4594" s="537"/>
      <c r="T4594" s="537"/>
      <c r="U4594" s="537"/>
      <c r="V4594" s="537"/>
      <c r="W4594" s="537"/>
      <c r="X4594" s="537"/>
      <c r="Y4594" s="537"/>
      <c r="Z4594" s="537"/>
      <c r="AA4594" s="537"/>
      <c r="AB4594" s="537"/>
      <c r="AC4594" s="537"/>
      <c r="AD4594" s="537"/>
      <c r="AE4594" s="537"/>
      <c r="AF4594" s="537"/>
      <c r="AG4594" s="538"/>
      <c r="ALL4594" s="41"/>
      <c r="ALM4594" s="41"/>
      <c r="ALN4594" s="41"/>
      <c r="ALO4594" s="41"/>
      <c r="ALP4594" s="41"/>
    </row>
    <row r="4595" spans="1:1004" x14ac:dyDescent="0.2">
      <c r="A4595" s="208"/>
      <c r="B4595" s="213"/>
      <c r="C4595" s="213"/>
      <c r="D4595" s="187"/>
      <c r="E4595" s="187"/>
      <c r="F4595" s="187"/>
      <c r="G4595" s="187"/>
      <c r="H4595" s="187"/>
      <c r="I4595" s="187"/>
      <c r="J4595" s="187"/>
      <c r="K4595" s="187"/>
      <c r="L4595" s="187"/>
      <c r="M4595" s="187"/>
      <c r="N4595" s="187"/>
      <c r="O4595" s="187"/>
      <c r="P4595" s="187"/>
      <c r="Q4595" s="187"/>
      <c r="R4595" s="187"/>
      <c r="S4595" s="187"/>
      <c r="T4595" s="187"/>
      <c r="U4595" s="187"/>
      <c r="V4595" s="187"/>
      <c r="W4595" s="187"/>
      <c r="X4595" s="187"/>
      <c r="Y4595" s="187"/>
      <c r="Z4595" s="187"/>
      <c r="AA4595" s="187"/>
      <c r="AB4595" s="187"/>
      <c r="AC4595" s="187"/>
      <c r="AD4595" s="187"/>
      <c r="AE4595" s="187"/>
      <c r="AF4595" s="187"/>
      <c r="AG4595" s="214"/>
      <c r="ALL4595" s="41"/>
      <c r="ALM4595" s="41"/>
      <c r="ALN4595" s="41"/>
      <c r="ALO4595" s="41"/>
      <c r="ALP4595" s="41"/>
    </row>
    <row r="4596" spans="1:1004" x14ac:dyDescent="0.2">
      <c r="A4596" s="273" t="s">
        <v>2833</v>
      </c>
      <c r="B4596" s="273"/>
      <c r="C4596" s="273"/>
      <c r="D4596" s="343" t="s">
        <v>2539</v>
      </c>
      <c r="E4596" s="344"/>
      <c r="F4596" s="344"/>
      <c r="G4596" s="344"/>
      <c r="H4596" s="344"/>
      <c r="I4596" s="344"/>
      <c r="J4596" s="344"/>
      <c r="K4596" s="344"/>
      <c r="L4596" s="344"/>
      <c r="M4596" s="344"/>
      <c r="N4596" s="344"/>
      <c r="O4596" s="344"/>
      <c r="P4596" s="344"/>
      <c r="Q4596" s="344"/>
      <c r="R4596" s="344"/>
      <c r="S4596" s="344"/>
      <c r="T4596" s="344"/>
      <c r="U4596" s="344"/>
      <c r="V4596" s="344"/>
      <c r="W4596" s="344"/>
      <c r="X4596" s="344"/>
      <c r="Y4596" s="344"/>
      <c r="Z4596" s="344"/>
      <c r="AA4596" s="344"/>
      <c r="AB4596" s="344"/>
      <c r="AC4596" s="344"/>
      <c r="AD4596" s="344"/>
      <c r="AE4596" s="344"/>
      <c r="AF4596" s="344"/>
      <c r="AG4596" s="345"/>
      <c r="ALL4596" s="41"/>
      <c r="ALM4596" s="41"/>
      <c r="ALN4596" s="41"/>
      <c r="ALO4596" s="41"/>
      <c r="ALP4596" s="41"/>
    </row>
    <row r="4597" spans="1:1004" ht="32.25" customHeight="1" x14ac:dyDescent="0.2">
      <c r="A4597" s="275" t="s">
        <v>2835</v>
      </c>
      <c r="B4597" s="276"/>
      <c r="C4597" s="276"/>
      <c r="D4597" s="276"/>
      <c r="E4597" s="276"/>
      <c r="F4597" s="276"/>
      <c r="G4597" s="276"/>
      <c r="H4597" s="276"/>
      <c r="I4597" s="276"/>
      <c r="J4597" s="276"/>
      <c r="K4597" s="276"/>
      <c r="L4597" s="276"/>
      <c r="M4597" s="276"/>
      <c r="N4597" s="276"/>
      <c r="O4597" s="276"/>
      <c r="P4597" s="276"/>
      <c r="Q4597" s="276"/>
      <c r="R4597" s="277"/>
      <c r="S4597" s="278" t="s">
        <v>2836</v>
      </c>
      <c r="T4597" s="279"/>
      <c r="U4597" s="280"/>
      <c r="V4597" s="278" t="s">
        <v>2837</v>
      </c>
      <c r="W4597" s="279"/>
      <c r="X4597" s="280"/>
      <c r="Y4597" s="278" t="s">
        <v>2838</v>
      </c>
      <c r="Z4597" s="279"/>
      <c r="AA4597" s="280"/>
      <c r="AB4597" s="278" t="s">
        <v>3444</v>
      </c>
      <c r="AC4597" s="279"/>
      <c r="AD4597" s="280"/>
      <c r="AE4597" s="278" t="s">
        <v>3445</v>
      </c>
      <c r="AF4597" s="279"/>
      <c r="AG4597" s="280"/>
      <c r="ALL4597" s="41"/>
      <c r="ALM4597" s="41"/>
      <c r="ALN4597" s="41"/>
      <c r="ALO4597" s="41"/>
      <c r="ALP4597" s="41"/>
    </row>
    <row r="4598" spans="1:1004" x14ac:dyDescent="0.2">
      <c r="A4598" s="281" t="s">
        <v>3162</v>
      </c>
      <c r="B4598" s="282"/>
      <c r="C4598" s="282"/>
      <c r="D4598" s="282"/>
      <c r="E4598" s="282"/>
      <c r="F4598" s="282"/>
      <c r="G4598" s="282"/>
      <c r="H4598" s="282"/>
      <c r="I4598" s="282"/>
      <c r="J4598" s="282"/>
      <c r="K4598" s="282"/>
      <c r="L4598" s="282"/>
      <c r="M4598" s="282"/>
      <c r="N4598" s="282"/>
      <c r="O4598" s="282"/>
      <c r="P4598" s="282"/>
      <c r="Q4598" s="282"/>
      <c r="R4598" s="283"/>
      <c r="S4598" s="284" t="s">
        <v>2867</v>
      </c>
      <c r="T4598" s="285"/>
      <c r="U4598" s="286"/>
      <c r="V4598" s="284" t="s">
        <v>3469</v>
      </c>
      <c r="W4598" s="285"/>
      <c r="X4598" s="286"/>
      <c r="Y4598" s="284" t="s">
        <v>3177</v>
      </c>
      <c r="Z4598" s="285"/>
      <c r="AA4598" s="286"/>
      <c r="AB4598" s="284" t="s">
        <v>2927</v>
      </c>
      <c r="AC4598" s="285"/>
      <c r="AD4598" s="286"/>
      <c r="AE4598" s="284" t="s">
        <v>3177</v>
      </c>
      <c r="AF4598" s="285"/>
      <c r="AG4598" s="286"/>
      <c r="ALL4598" s="41"/>
      <c r="ALM4598" s="41"/>
      <c r="ALN4598" s="41"/>
      <c r="ALO4598" s="41"/>
      <c r="ALP4598" s="41"/>
    </row>
    <row r="4599" spans="1:1004" x14ac:dyDescent="0.2">
      <c r="A4599" s="293" t="s">
        <v>2860</v>
      </c>
      <c r="B4599" s="387"/>
      <c r="C4599" s="387"/>
      <c r="D4599" s="387"/>
      <c r="E4599" s="387"/>
      <c r="F4599" s="387"/>
      <c r="G4599" s="387"/>
      <c r="H4599" s="387"/>
      <c r="I4599" s="387"/>
      <c r="J4599" s="387"/>
      <c r="K4599" s="387"/>
      <c r="L4599" s="387"/>
      <c r="M4599" s="387"/>
      <c r="N4599" s="387"/>
      <c r="O4599" s="387"/>
      <c r="P4599" s="387"/>
      <c r="Q4599" s="387"/>
      <c r="R4599" s="295"/>
      <c r="S4599" s="287"/>
      <c r="T4599" s="288"/>
      <c r="U4599" s="289"/>
      <c r="V4599" s="287"/>
      <c r="W4599" s="288"/>
      <c r="X4599" s="289"/>
      <c r="Y4599" s="287"/>
      <c r="Z4599" s="288"/>
      <c r="AA4599" s="289"/>
      <c r="AB4599" s="287"/>
      <c r="AC4599" s="288"/>
      <c r="AD4599" s="289"/>
      <c r="AE4599" s="287"/>
      <c r="AF4599" s="288"/>
      <c r="AG4599" s="289"/>
      <c r="ALL4599" s="41"/>
      <c r="ALM4599" s="41"/>
      <c r="ALN4599" s="41"/>
      <c r="ALO4599" s="41"/>
      <c r="ALP4599" s="41"/>
    </row>
    <row r="4600" spans="1:1004" x14ac:dyDescent="0.2">
      <c r="A4600" s="388" t="s">
        <v>2861</v>
      </c>
      <c r="B4600" s="389"/>
      <c r="C4600" s="389"/>
      <c r="D4600" s="389"/>
      <c r="E4600" s="389"/>
      <c r="F4600" s="389"/>
      <c r="G4600" s="389"/>
      <c r="H4600" s="389"/>
      <c r="I4600" s="389"/>
      <c r="J4600" s="389"/>
      <c r="K4600" s="389"/>
      <c r="L4600" s="389"/>
      <c r="M4600" s="389"/>
      <c r="N4600" s="389"/>
      <c r="O4600" s="389"/>
      <c r="P4600" s="389"/>
      <c r="Q4600" s="389"/>
      <c r="R4600" s="390"/>
      <c r="S4600" s="290"/>
      <c r="T4600" s="291"/>
      <c r="U4600" s="292"/>
      <c r="V4600" s="290"/>
      <c r="W4600" s="291"/>
      <c r="X4600" s="292"/>
      <c r="Y4600" s="290"/>
      <c r="Z4600" s="291"/>
      <c r="AA4600" s="292"/>
      <c r="AB4600" s="290"/>
      <c r="AC4600" s="291"/>
      <c r="AD4600" s="292"/>
      <c r="AE4600" s="290"/>
      <c r="AF4600" s="291"/>
      <c r="AG4600" s="292"/>
      <c r="ALL4600" s="41"/>
      <c r="ALM4600" s="41"/>
      <c r="ALN4600" s="41"/>
      <c r="ALO4600" s="41"/>
      <c r="ALP4600" s="41"/>
    </row>
    <row r="4601" spans="1:1004" ht="14.25" x14ac:dyDescent="0.2">
      <c r="A4601" s="187"/>
      <c r="B4601" s="187"/>
      <c r="C4601" s="187"/>
      <c r="D4601" s="187"/>
      <c r="E4601" s="187"/>
      <c r="F4601" s="187"/>
      <c r="G4601" s="188"/>
      <c r="H4601" s="188"/>
      <c r="I4601" s="188"/>
      <c r="J4601" s="188"/>
      <c r="K4601" s="188"/>
      <c r="L4601" s="188"/>
      <c r="M4601" s="188"/>
      <c r="N4601" s="188"/>
      <c r="O4601" s="188"/>
      <c r="P4601" s="188"/>
      <c r="Q4601" s="188"/>
      <c r="R4601" s="189"/>
      <c r="S4601" s="189"/>
      <c r="T4601" s="189"/>
      <c r="U4601" s="189"/>
      <c r="V4601" s="189"/>
      <c r="W4601" s="189"/>
      <c r="X4601" s="189"/>
      <c r="Y4601" s="189"/>
      <c r="Z4601" s="189"/>
      <c r="AA4601" s="189"/>
      <c r="AB4601" s="189"/>
      <c r="AC4601" s="189"/>
      <c r="AD4601" s="189"/>
      <c r="AE4601" s="189"/>
      <c r="AF4601" s="189"/>
      <c r="AG4601" s="189"/>
      <c r="ALL4601" s="41"/>
      <c r="ALM4601" s="41"/>
      <c r="ALN4601" s="41"/>
      <c r="ALO4601" s="41"/>
      <c r="ALP4601" s="41"/>
    </row>
    <row r="4602" spans="1:1004" ht="21.75" hidden="1" customHeight="1" x14ac:dyDescent="0.2">
      <c r="A4602" s="310" t="s">
        <v>2886</v>
      </c>
      <c r="B4602" s="311"/>
      <c r="C4602" s="311"/>
      <c r="D4602" s="311"/>
      <c r="E4602" s="311"/>
      <c r="F4602" s="311"/>
      <c r="G4602" s="311"/>
      <c r="H4602" s="311"/>
      <c r="I4602" s="312"/>
      <c r="J4602" s="313" t="s">
        <v>779</v>
      </c>
      <c r="K4602" s="314"/>
      <c r="L4602" s="314"/>
      <c r="M4602" s="314"/>
      <c r="N4602" s="315" t="s">
        <v>756</v>
      </c>
      <c r="O4602" s="596"/>
      <c r="P4602" s="596"/>
      <c r="Q4602" s="596"/>
      <c r="R4602" s="596"/>
      <c r="S4602" s="596"/>
      <c r="T4602" s="596"/>
      <c r="U4602" s="596"/>
      <c r="V4602" s="596"/>
      <c r="W4602" s="596"/>
      <c r="X4602" s="596"/>
      <c r="Y4602" s="596"/>
      <c r="Z4602" s="596"/>
      <c r="AA4602" s="596"/>
      <c r="AB4602" s="596"/>
      <c r="AC4602" s="596"/>
      <c r="AD4602" s="596"/>
      <c r="AE4602" s="596"/>
      <c r="AF4602" s="596"/>
      <c r="AG4602" s="597"/>
      <c r="ALL4602" s="41"/>
      <c r="ALM4602" s="41"/>
      <c r="ALN4602" s="41"/>
      <c r="ALO4602" s="41"/>
      <c r="ALP4602" s="41"/>
    </row>
    <row r="4603" spans="1:1004" ht="25.5" hidden="1" customHeight="1" x14ac:dyDescent="0.2">
      <c r="A4603" s="318" t="s">
        <v>2740</v>
      </c>
      <c r="B4603" s="319"/>
      <c r="C4603" s="319"/>
      <c r="D4603" s="319"/>
      <c r="E4603" s="319"/>
      <c r="F4603" s="319"/>
      <c r="G4603" s="319"/>
      <c r="H4603" s="319"/>
      <c r="I4603" s="320"/>
      <c r="J4603" s="321" t="s">
        <v>3119</v>
      </c>
      <c r="K4603" s="322"/>
      <c r="L4603" s="322"/>
      <c r="M4603" s="322"/>
      <c r="N4603" s="322"/>
      <c r="O4603" s="322"/>
      <c r="P4603" s="322"/>
      <c r="Q4603" s="322"/>
      <c r="R4603" s="322"/>
      <c r="S4603" s="322"/>
      <c r="T4603" s="401" t="s">
        <v>2742</v>
      </c>
      <c r="U4603" s="401"/>
      <c r="V4603" s="401"/>
      <c r="W4603" s="401"/>
      <c r="X4603" s="321" t="s">
        <v>3120</v>
      </c>
      <c r="Y4603" s="322"/>
      <c r="Z4603" s="322"/>
      <c r="AA4603" s="322"/>
      <c r="AB4603" s="322"/>
      <c r="AC4603" s="322"/>
      <c r="AD4603" s="322"/>
      <c r="AE4603" s="322"/>
      <c r="AF4603" s="322"/>
      <c r="AG4603" s="322"/>
      <c r="ALL4603" s="41"/>
      <c r="ALM4603" s="41"/>
      <c r="ALN4603" s="41"/>
      <c r="ALO4603" s="41"/>
      <c r="ALP4603" s="41"/>
    </row>
    <row r="4604" spans="1:1004" ht="19.5" hidden="1" customHeight="1" x14ac:dyDescent="0.2">
      <c r="A4604" s="318" t="s">
        <v>2890</v>
      </c>
      <c r="B4604" s="319"/>
      <c r="C4604" s="319"/>
      <c r="D4604" s="319"/>
      <c r="E4604" s="319"/>
      <c r="F4604" s="319"/>
      <c r="G4604" s="319"/>
      <c r="H4604" s="319"/>
      <c r="I4604" s="320"/>
      <c r="J4604" s="321"/>
      <c r="K4604" s="322"/>
      <c r="L4604" s="322"/>
      <c r="M4604" s="322"/>
      <c r="N4604" s="322"/>
      <c r="O4604" s="322"/>
      <c r="P4604" s="322"/>
      <c r="Q4604" s="322"/>
      <c r="R4604" s="322"/>
      <c r="S4604" s="322"/>
      <c r="T4604" s="322"/>
      <c r="U4604" s="322"/>
      <c r="V4604" s="322"/>
      <c r="W4604" s="322"/>
      <c r="X4604" s="322"/>
      <c r="Y4604" s="322"/>
      <c r="Z4604" s="322"/>
      <c r="AA4604" s="322"/>
      <c r="AB4604" s="322"/>
      <c r="AC4604" s="322"/>
      <c r="AD4604" s="322"/>
      <c r="AE4604" s="322"/>
      <c r="AF4604" s="322"/>
      <c r="AG4604" s="359"/>
      <c r="ALL4604" s="41"/>
      <c r="ALM4604" s="41"/>
      <c r="ALN4604" s="41"/>
      <c r="ALO4604" s="41"/>
      <c r="ALP4604" s="41"/>
    </row>
    <row r="4605" spans="1:1004" hidden="1" x14ac:dyDescent="0.2">
      <c r="A4605" s="328" t="s">
        <v>2891</v>
      </c>
      <c r="B4605" s="329"/>
      <c r="C4605" s="329"/>
      <c r="D4605" s="329"/>
      <c r="E4605" s="329"/>
      <c r="F4605" s="329"/>
      <c r="G4605" s="329"/>
      <c r="H4605" s="329"/>
      <c r="I4605" s="330"/>
      <c r="J4605" s="321" t="s">
        <v>3178</v>
      </c>
      <c r="K4605" s="322"/>
      <c r="L4605" s="322"/>
      <c r="M4605" s="322"/>
      <c r="N4605" s="322"/>
      <c r="O4605" s="322"/>
      <c r="P4605" s="322"/>
      <c r="Q4605" s="322"/>
      <c r="R4605" s="322"/>
      <c r="S4605" s="322"/>
      <c r="T4605" s="322"/>
      <c r="U4605" s="322"/>
      <c r="V4605" s="322"/>
      <c r="W4605" s="322"/>
      <c r="X4605" s="322"/>
      <c r="Y4605" s="322"/>
      <c r="Z4605" s="322"/>
      <c r="AA4605" s="322"/>
      <c r="AB4605" s="322"/>
      <c r="AC4605" s="322"/>
      <c r="AD4605" s="322"/>
      <c r="AE4605" s="322"/>
      <c r="AF4605" s="322"/>
      <c r="AG4605" s="359"/>
      <c r="ALL4605" s="41"/>
      <c r="ALM4605" s="41"/>
      <c r="ALN4605" s="41"/>
      <c r="ALO4605" s="41"/>
      <c r="ALP4605" s="41"/>
    </row>
    <row r="4606" spans="1:1004" ht="30" hidden="1" customHeight="1" x14ac:dyDescent="0.2">
      <c r="A4606" s="626" t="s">
        <v>2893</v>
      </c>
      <c r="B4606" s="627"/>
      <c r="C4606" s="627"/>
      <c r="D4606" s="627"/>
      <c r="E4606" s="627"/>
      <c r="F4606" s="627"/>
      <c r="G4606" s="627"/>
      <c r="H4606" s="627"/>
      <c r="I4606" s="649"/>
      <c r="J4606" s="384" t="s">
        <v>3179</v>
      </c>
      <c r="K4606" s="385"/>
      <c r="L4606" s="385"/>
      <c r="M4606" s="385"/>
      <c r="N4606" s="385"/>
      <c r="O4606" s="385"/>
      <c r="P4606" s="385"/>
      <c r="Q4606" s="385"/>
      <c r="R4606" s="385"/>
      <c r="S4606" s="385"/>
      <c r="T4606" s="385"/>
      <c r="U4606" s="385"/>
      <c r="V4606" s="385"/>
      <c r="W4606" s="385"/>
      <c r="X4606" s="385"/>
      <c r="Y4606" s="385"/>
      <c r="Z4606" s="385"/>
      <c r="AA4606" s="385"/>
      <c r="AB4606" s="385"/>
      <c r="AC4606" s="385"/>
      <c r="AD4606" s="385"/>
      <c r="AE4606" s="385"/>
      <c r="AF4606" s="385"/>
      <c r="AG4606" s="386"/>
      <c r="ALL4606" s="41"/>
      <c r="ALM4606" s="41"/>
      <c r="ALN4606" s="41"/>
      <c r="ALO4606" s="41"/>
      <c r="ALP4606" s="41"/>
    </row>
    <row r="4607" spans="1:1004" hidden="1" x14ac:dyDescent="0.2">
      <c r="A4607" s="208"/>
      <c r="B4607" s="213"/>
      <c r="C4607" s="213"/>
      <c r="D4607" s="187"/>
      <c r="E4607" s="187"/>
      <c r="F4607" s="187"/>
      <c r="G4607" s="187"/>
      <c r="H4607" s="187"/>
      <c r="I4607" s="187"/>
      <c r="J4607" s="187"/>
      <c r="K4607" s="187"/>
      <c r="L4607" s="187"/>
      <c r="M4607" s="187"/>
      <c r="N4607" s="187"/>
      <c r="O4607" s="187"/>
      <c r="P4607" s="187"/>
      <c r="Q4607" s="187"/>
      <c r="R4607" s="187"/>
      <c r="S4607" s="187"/>
      <c r="T4607" s="187"/>
      <c r="U4607" s="187"/>
      <c r="V4607" s="187"/>
      <c r="W4607" s="187"/>
      <c r="X4607" s="187"/>
      <c r="Y4607" s="187"/>
      <c r="Z4607" s="187"/>
      <c r="AA4607" s="187"/>
      <c r="AB4607" s="187"/>
      <c r="AC4607" s="187"/>
      <c r="AD4607" s="187"/>
      <c r="AE4607" s="187"/>
      <c r="AF4607" s="187"/>
      <c r="AG4607" s="214"/>
      <c r="ALL4607" s="41"/>
      <c r="ALM4607" s="41"/>
      <c r="ALN4607" s="41"/>
      <c r="ALO4607" s="41"/>
      <c r="ALP4607" s="41"/>
    </row>
    <row r="4608" spans="1:1004" hidden="1" x14ac:dyDescent="0.2">
      <c r="A4608" s="273" t="s">
        <v>2833</v>
      </c>
      <c r="B4608" s="273"/>
      <c r="C4608" s="273"/>
      <c r="D4608" s="343" t="s">
        <v>2539</v>
      </c>
      <c r="E4608" s="344"/>
      <c r="F4608" s="344"/>
      <c r="G4608" s="344"/>
      <c r="H4608" s="344"/>
      <c r="I4608" s="344"/>
      <c r="J4608" s="344"/>
      <c r="K4608" s="344"/>
      <c r="L4608" s="344"/>
      <c r="M4608" s="344"/>
      <c r="N4608" s="344"/>
      <c r="O4608" s="344"/>
      <c r="P4608" s="344"/>
      <c r="Q4608" s="344"/>
      <c r="R4608" s="344"/>
      <c r="S4608" s="344"/>
      <c r="T4608" s="344"/>
      <c r="U4608" s="344"/>
      <c r="V4608" s="344"/>
      <c r="W4608" s="344"/>
      <c r="X4608" s="344"/>
      <c r="Y4608" s="344"/>
      <c r="Z4608" s="344"/>
      <c r="AA4608" s="344"/>
      <c r="AB4608" s="344"/>
      <c r="AC4608" s="344"/>
      <c r="AD4608" s="344"/>
      <c r="AE4608" s="344"/>
      <c r="AF4608" s="344"/>
      <c r="AG4608" s="345"/>
      <c r="ALL4608" s="41"/>
      <c r="ALM4608" s="41"/>
      <c r="ALN4608" s="41"/>
      <c r="ALO4608" s="41"/>
      <c r="ALP4608" s="41"/>
    </row>
    <row r="4609" spans="1:1004" ht="24" hidden="1" customHeight="1" x14ac:dyDescent="0.2">
      <c r="A4609" s="275" t="s">
        <v>2835</v>
      </c>
      <c r="B4609" s="276"/>
      <c r="C4609" s="276"/>
      <c r="D4609" s="276"/>
      <c r="E4609" s="276"/>
      <c r="F4609" s="276"/>
      <c r="G4609" s="276"/>
      <c r="H4609" s="276"/>
      <c r="I4609" s="276"/>
      <c r="J4609" s="276"/>
      <c r="K4609" s="276"/>
      <c r="L4609" s="276"/>
      <c r="M4609" s="276"/>
      <c r="N4609" s="276"/>
      <c r="O4609" s="276"/>
      <c r="P4609" s="276"/>
      <c r="Q4609" s="276"/>
      <c r="R4609" s="277"/>
      <c r="S4609" s="278" t="s">
        <v>2836</v>
      </c>
      <c r="T4609" s="279"/>
      <c r="U4609" s="280"/>
      <c r="V4609" s="278" t="s">
        <v>2837</v>
      </c>
      <c r="W4609" s="279"/>
      <c r="X4609" s="280"/>
      <c r="Y4609" s="278" t="s">
        <v>2838</v>
      </c>
      <c r="Z4609" s="279"/>
      <c r="AA4609" s="280"/>
      <c r="AB4609" s="278" t="s">
        <v>2839</v>
      </c>
      <c r="AC4609" s="279"/>
      <c r="AD4609" s="280"/>
      <c r="AE4609" s="278" t="s">
        <v>2840</v>
      </c>
      <c r="AF4609" s="279"/>
      <c r="AG4609" s="280"/>
      <c r="ALL4609" s="41"/>
      <c r="ALM4609" s="41"/>
      <c r="ALN4609" s="41"/>
      <c r="ALO4609" s="41"/>
      <c r="ALP4609" s="41"/>
    </row>
    <row r="4610" spans="1:1004" hidden="1" x14ac:dyDescent="0.2">
      <c r="A4610" s="281" t="s">
        <v>3162</v>
      </c>
      <c r="B4610" s="282"/>
      <c r="C4610" s="282"/>
      <c r="D4610" s="282"/>
      <c r="E4610" s="282"/>
      <c r="F4610" s="282"/>
      <c r="G4610" s="282"/>
      <c r="H4610" s="282"/>
      <c r="I4610" s="282"/>
      <c r="J4610" s="282"/>
      <c r="K4610" s="282"/>
      <c r="L4610" s="282"/>
      <c r="M4610" s="282"/>
      <c r="N4610" s="282"/>
      <c r="O4610" s="282"/>
      <c r="P4610" s="282"/>
      <c r="Q4610" s="282"/>
      <c r="R4610" s="283"/>
      <c r="S4610" s="284" t="s">
        <v>2867</v>
      </c>
      <c r="T4610" s="285"/>
      <c r="U4610" s="286"/>
      <c r="V4610" s="284" t="s">
        <v>2843</v>
      </c>
      <c r="W4610" s="285"/>
      <c r="X4610" s="286"/>
      <c r="Y4610" s="284" t="s">
        <v>152</v>
      </c>
      <c r="Z4610" s="285"/>
      <c r="AA4610" s="286"/>
      <c r="AB4610" s="284" t="s">
        <v>152</v>
      </c>
      <c r="AC4610" s="285"/>
      <c r="AD4610" s="286"/>
      <c r="AE4610" s="284" t="s">
        <v>152</v>
      </c>
      <c r="AF4610" s="285"/>
      <c r="AG4610" s="286"/>
      <c r="ALL4610" s="41"/>
      <c r="ALM4610" s="41"/>
      <c r="ALN4610" s="41"/>
      <c r="ALO4610" s="41"/>
      <c r="ALP4610" s="41"/>
    </row>
    <row r="4611" spans="1:1004" hidden="1" x14ac:dyDescent="0.2">
      <c r="A4611" s="293" t="s">
        <v>2860</v>
      </c>
      <c r="B4611" s="387"/>
      <c r="C4611" s="387"/>
      <c r="D4611" s="387"/>
      <c r="E4611" s="387"/>
      <c r="F4611" s="387"/>
      <c r="G4611" s="387"/>
      <c r="H4611" s="387"/>
      <c r="I4611" s="387"/>
      <c r="J4611" s="387"/>
      <c r="K4611" s="387"/>
      <c r="L4611" s="387"/>
      <c r="M4611" s="387"/>
      <c r="N4611" s="387"/>
      <c r="O4611" s="387"/>
      <c r="P4611" s="387"/>
      <c r="Q4611" s="387"/>
      <c r="R4611" s="295"/>
      <c r="S4611" s="287"/>
      <c r="T4611" s="288"/>
      <c r="U4611" s="289"/>
      <c r="V4611" s="287"/>
      <c r="W4611" s="288"/>
      <c r="X4611" s="289"/>
      <c r="Y4611" s="287"/>
      <c r="Z4611" s="288"/>
      <c r="AA4611" s="289"/>
      <c r="AB4611" s="287"/>
      <c r="AC4611" s="288"/>
      <c r="AD4611" s="289"/>
      <c r="AE4611" s="287"/>
      <c r="AF4611" s="288"/>
      <c r="AG4611" s="289"/>
      <c r="ALL4611" s="41"/>
      <c r="ALM4611" s="41"/>
      <c r="ALN4611" s="41"/>
      <c r="ALO4611" s="41"/>
      <c r="ALP4611" s="41"/>
    </row>
    <row r="4612" spans="1:1004" hidden="1" x14ac:dyDescent="0.2">
      <c r="A4612" s="388" t="s">
        <v>2861</v>
      </c>
      <c r="B4612" s="389"/>
      <c r="C4612" s="389"/>
      <c r="D4612" s="389"/>
      <c r="E4612" s="389"/>
      <c r="F4612" s="389"/>
      <c r="G4612" s="389"/>
      <c r="H4612" s="389"/>
      <c r="I4612" s="389"/>
      <c r="J4612" s="389"/>
      <c r="K4612" s="389"/>
      <c r="L4612" s="389"/>
      <c r="M4612" s="389"/>
      <c r="N4612" s="389"/>
      <c r="O4612" s="389"/>
      <c r="P4612" s="389"/>
      <c r="Q4612" s="389"/>
      <c r="R4612" s="390"/>
      <c r="S4612" s="290"/>
      <c r="T4612" s="291"/>
      <c r="U4612" s="292"/>
      <c r="V4612" s="290"/>
      <c r="W4612" s="291"/>
      <c r="X4612" s="292"/>
      <c r="Y4612" s="290"/>
      <c r="Z4612" s="291"/>
      <c r="AA4612" s="292"/>
      <c r="AB4612" s="290"/>
      <c r="AC4612" s="291"/>
      <c r="AD4612" s="292"/>
      <c r="AE4612" s="290"/>
      <c r="AF4612" s="291"/>
      <c r="AG4612" s="292"/>
      <c r="ALL4612" s="41"/>
      <c r="ALM4612" s="41"/>
      <c r="ALN4612" s="41"/>
      <c r="ALO4612" s="41"/>
      <c r="ALP4612" s="41"/>
    </row>
    <row r="4613" spans="1:1004" ht="14.25" hidden="1" x14ac:dyDescent="0.2">
      <c r="A4613" s="187"/>
      <c r="B4613" s="187"/>
      <c r="C4613" s="187"/>
      <c r="D4613" s="187"/>
      <c r="E4613" s="187"/>
      <c r="F4613" s="187"/>
      <c r="G4613" s="188"/>
      <c r="H4613" s="188"/>
      <c r="I4613" s="188"/>
      <c r="J4613" s="188"/>
      <c r="K4613" s="188"/>
      <c r="L4613" s="188"/>
      <c r="M4613" s="188"/>
      <c r="N4613" s="188"/>
      <c r="O4613" s="188"/>
      <c r="P4613" s="188"/>
      <c r="Q4613" s="188"/>
      <c r="R4613" s="189"/>
      <c r="S4613" s="189"/>
      <c r="T4613" s="189"/>
      <c r="U4613" s="189"/>
      <c r="V4613" s="189"/>
      <c r="W4613" s="189"/>
      <c r="X4613" s="189"/>
      <c r="Y4613" s="189"/>
      <c r="Z4613" s="189"/>
      <c r="AA4613" s="189"/>
      <c r="AB4613" s="189"/>
      <c r="AC4613" s="189"/>
      <c r="AD4613" s="189"/>
      <c r="AE4613" s="189"/>
      <c r="AF4613" s="189"/>
      <c r="AG4613" s="189"/>
      <c r="ALL4613" s="41"/>
      <c r="ALM4613" s="41"/>
      <c r="ALN4613" s="41"/>
      <c r="ALO4613" s="41"/>
      <c r="ALP4613" s="41"/>
    </row>
    <row r="4614" spans="1:1004" ht="19.5" customHeight="1" x14ac:dyDescent="0.2">
      <c r="A4614" s="310" t="s">
        <v>2886</v>
      </c>
      <c r="B4614" s="311"/>
      <c r="C4614" s="311"/>
      <c r="D4614" s="311"/>
      <c r="E4614" s="311"/>
      <c r="F4614" s="311"/>
      <c r="G4614" s="311"/>
      <c r="H4614" s="311"/>
      <c r="I4614" s="312"/>
      <c r="J4614" s="313" t="s">
        <v>780</v>
      </c>
      <c r="K4614" s="314"/>
      <c r="L4614" s="314"/>
      <c r="M4614" s="314"/>
      <c r="N4614" s="315" t="s">
        <v>2542</v>
      </c>
      <c r="O4614" s="596"/>
      <c r="P4614" s="596"/>
      <c r="Q4614" s="596"/>
      <c r="R4614" s="596"/>
      <c r="S4614" s="596"/>
      <c r="T4614" s="596"/>
      <c r="U4614" s="596"/>
      <c r="V4614" s="596"/>
      <c r="W4614" s="596"/>
      <c r="X4614" s="596"/>
      <c r="Y4614" s="596"/>
      <c r="Z4614" s="596"/>
      <c r="AA4614" s="596"/>
      <c r="AB4614" s="596"/>
      <c r="AC4614" s="596"/>
      <c r="AD4614" s="596"/>
      <c r="AE4614" s="596"/>
      <c r="AF4614" s="596"/>
      <c r="AG4614" s="597"/>
      <c r="ALL4614" s="41"/>
      <c r="ALM4614" s="41"/>
      <c r="ALN4614" s="41"/>
      <c r="ALO4614" s="41"/>
      <c r="ALP4614" s="41"/>
    </row>
    <row r="4615" spans="1:1004" ht="29.25" customHeight="1" x14ac:dyDescent="0.2">
      <c r="A4615" s="318" t="s">
        <v>2740</v>
      </c>
      <c r="B4615" s="319"/>
      <c r="C4615" s="319"/>
      <c r="D4615" s="319"/>
      <c r="E4615" s="319"/>
      <c r="F4615" s="319"/>
      <c r="G4615" s="319"/>
      <c r="H4615" s="319"/>
      <c r="I4615" s="320"/>
      <c r="J4615" s="321" t="s">
        <v>3119</v>
      </c>
      <c r="K4615" s="322"/>
      <c r="L4615" s="322"/>
      <c r="M4615" s="322"/>
      <c r="N4615" s="322"/>
      <c r="O4615" s="322"/>
      <c r="P4615" s="322"/>
      <c r="Q4615" s="322"/>
      <c r="R4615" s="322"/>
      <c r="S4615" s="322"/>
      <c r="T4615" s="401" t="s">
        <v>2742</v>
      </c>
      <c r="U4615" s="401"/>
      <c r="V4615" s="401"/>
      <c r="W4615" s="401"/>
      <c r="X4615" s="321" t="s">
        <v>3120</v>
      </c>
      <c r="Y4615" s="322"/>
      <c r="Z4615" s="322"/>
      <c r="AA4615" s="322"/>
      <c r="AB4615" s="322"/>
      <c r="AC4615" s="322"/>
      <c r="AD4615" s="322"/>
      <c r="AE4615" s="322"/>
      <c r="AF4615" s="322"/>
      <c r="AG4615" s="322"/>
      <c r="ALL4615" s="41"/>
      <c r="ALM4615" s="41"/>
      <c r="ALN4615" s="41"/>
      <c r="ALO4615" s="41"/>
      <c r="ALP4615" s="41"/>
    </row>
    <row r="4616" spans="1:1004" x14ac:dyDescent="0.2">
      <c r="A4616" s="318" t="s">
        <v>2890</v>
      </c>
      <c r="B4616" s="319"/>
      <c r="C4616" s="319"/>
      <c r="D4616" s="319"/>
      <c r="E4616" s="319"/>
      <c r="F4616" s="319"/>
      <c r="G4616" s="319"/>
      <c r="H4616" s="319"/>
      <c r="I4616" s="320"/>
      <c r="J4616" s="321"/>
      <c r="K4616" s="322"/>
      <c r="L4616" s="322"/>
      <c r="M4616" s="322"/>
      <c r="N4616" s="322"/>
      <c r="O4616" s="322"/>
      <c r="P4616" s="322"/>
      <c r="Q4616" s="322"/>
      <c r="R4616" s="322"/>
      <c r="S4616" s="322"/>
      <c r="T4616" s="322"/>
      <c r="U4616" s="322"/>
      <c r="V4616" s="322"/>
      <c r="W4616" s="322"/>
      <c r="X4616" s="322"/>
      <c r="Y4616" s="322"/>
      <c r="Z4616" s="322"/>
      <c r="AA4616" s="322"/>
      <c r="AB4616" s="322"/>
      <c r="AC4616" s="322"/>
      <c r="AD4616" s="322"/>
      <c r="AE4616" s="322"/>
      <c r="AF4616" s="322"/>
      <c r="AG4616" s="359"/>
      <c r="ALL4616" s="41"/>
      <c r="ALM4616" s="41"/>
      <c r="ALN4616" s="41"/>
      <c r="ALO4616" s="41"/>
      <c r="ALP4616" s="41"/>
    </row>
    <row r="4617" spans="1:1004" ht="31.5" customHeight="1" x14ac:dyDescent="0.2">
      <c r="A4617" s="328" t="s">
        <v>2891</v>
      </c>
      <c r="B4617" s="329"/>
      <c r="C4617" s="329"/>
      <c r="D4617" s="329"/>
      <c r="E4617" s="329"/>
      <c r="F4617" s="329"/>
      <c r="G4617" s="329"/>
      <c r="H4617" s="329"/>
      <c r="I4617" s="330"/>
      <c r="J4617" s="363" t="s">
        <v>3180</v>
      </c>
      <c r="K4617" s="535"/>
      <c r="L4617" s="535"/>
      <c r="M4617" s="535"/>
      <c r="N4617" s="535"/>
      <c r="O4617" s="535"/>
      <c r="P4617" s="535"/>
      <c r="Q4617" s="535"/>
      <c r="R4617" s="535"/>
      <c r="S4617" s="535"/>
      <c r="T4617" s="535"/>
      <c r="U4617" s="535"/>
      <c r="V4617" s="535"/>
      <c r="W4617" s="535"/>
      <c r="X4617" s="535"/>
      <c r="Y4617" s="535"/>
      <c r="Z4617" s="535"/>
      <c r="AA4617" s="535"/>
      <c r="AB4617" s="535"/>
      <c r="AC4617" s="535"/>
      <c r="AD4617" s="535"/>
      <c r="AE4617" s="535"/>
      <c r="AF4617" s="535"/>
      <c r="AG4617" s="365"/>
      <c r="ALL4617" s="41"/>
      <c r="ALM4617" s="41"/>
      <c r="ALN4617" s="41"/>
      <c r="ALO4617" s="41"/>
      <c r="ALP4617" s="41"/>
    </row>
    <row r="4618" spans="1:1004" ht="39" customHeight="1" x14ac:dyDescent="0.2">
      <c r="A4618" s="626" t="s">
        <v>2893</v>
      </c>
      <c r="B4618" s="627"/>
      <c r="C4618" s="627"/>
      <c r="D4618" s="627"/>
      <c r="E4618" s="627"/>
      <c r="F4618" s="627"/>
      <c r="G4618" s="627"/>
      <c r="H4618" s="627"/>
      <c r="I4618" s="649"/>
      <c r="J4618" s="536" t="s">
        <v>3181</v>
      </c>
      <c r="K4618" s="537"/>
      <c r="L4618" s="537"/>
      <c r="M4618" s="537"/>
      <c r="N4618" s="537"/>
      <c r="O4618" s="537"/>
      <c r="P4618" s="537"/>
      <c r="Q4618" s="537"/>
      <c r="R4618" s="537"/>
      <c r="S4618" s="537"/>
      <c r="T4618" s="537"/>
      <c r="U4618" s="537"/>
      <c r="V4618" s="537"/>
      <c r="W4618" s="537"/>
      <c r="X4618" s="537"/>
      <c r="Y4618" s="537"/>
      <c r="Z4618" s="537"/>
      <c r="AA4618" s="537"/>
      <c r="AB4618" s="537"/>
      <c r="AC4618" s="537"/>
      <c r="AD4618" s="537"/>
      <c r="AE4618" s="537"/>
      <c r="AF4618" s="537"/>
      <c r="AG4618" s="538"/>
      <c r="ALL4618" s="41"/>
      <c r="ALM4618" s="41"/>
      <c r="ALN4618" s="41"/>
      <c r="ALO4618" s="41"/>
      <c r="ALP4618" s="41"/>
    </row>
    <row r="4619" spans="1:1004" x14ac:dyDescent="0.2">
      <c r="A4619" s="208"/>
      <c r="B4619" s="213"/>
      <c r="C4619" s="213"/>
      <c r="D4619" s="187"/>
      <c r="E4619" s="187"/>
      <c r="F4619" s="187"/>
      <c r="G4619" s="187"/>
      <c r="H4619" s="187"/>
      <c r="I4619" s="187"/>
      <c r="J4619" s="187"/>
      <c r="K4619" s="187"/>
      <c r="L4619" s="187"/>
      <c r="M4619" s="187"/>
      <c r="N4619" s="187"/>
      <c r="O4619" s="187"/>
      <c r="P4619" s="187"/>
      <c r="Q4619" s="187"/>
      <c r="R4619" s="187"/>
      <c r="S4619" s="187"/>
      <c r="T4619" s="187"/>
      <c r="U4619" s="187"/>
      <c r="V4619" s="187"/>
      <c r="W4619" s="187"/>
      <c r="X4619" s="187"/>
      <c r="Y4619" s="187"/>
      <c r="Z4619" s="187"/>
      <c r="AA4619" s="187"/>
      <c r="AB4619" s="187"/>
      <c r="AC4619" s="187"/>
      <c r="AD4619" s="187"/>
      <c r="AE4619" s="187"/>
      <c r="AF4619" s="187"/>
      <c r="AG4619" s="214"/>
      <c r="ALL4619" s="41"/>
      <c r="ALM4619" s="41"/>
      <c r="ALN4619" s="41"/>
      <c r="ALO4619" s="41"/>
      <c r="ALP4619" s="41"/>
    </row>
    <row r="4620" spans="1:1004" x14ac:dyDescent="0.2">
      <c r="A4620" s="273" t="s">
        <v>2833</v>
      </c>
      <c r="B4620" s="273"/>
      <c r="C4620" s="273"/>
      <c r="D4620" s="343" t="s">
        <v>2539</v>
      </c>
      <c r="E4620" s="344"/>
      <c r="F4620" s="344"/>
      <c r="G4620" s="344"/>
      <c r="H4620" s="344"/>
      <c r="I4620" s="344"/>
      <c r="J4620" s="344"/>
      <c r="K4620" s="344"/>
      <c r="L4620" s="344"/>
      <c r="M4620" s="344"/>
      <c r="N4620" s="344"/>
      <c r="O4620" s="344"/>
      <c r="P4620" s="344"/>
      <c r="Q4620" s="344"/>
      <c r="R4620" s="344"/>
      <c r="S4620" s="344"/>
      <c r="T4620" s="344"/>
      <c r="U4620" s="344"/>
      <c r="V4620" s="344"/>
      <c r="W4620" s="344"/>
      <c r="X4620" s="344"/>
      <c r="Y4620" s="344"/>
      <c r="Z4620" s="344"/>
      <c r="AA4620" s="344"/>
      <c r="AB4620" s="344"/>
      <c r="AC4620" s="344"/>
      <c r="AD4620" s="344"/>
      <c r="AE4620" s="344"/>
      <c r="AF4620" s="344"/>
      <c r="AG4620" s="345"/>
      <c r="ALL4620" s="41"/>
      <c r="ALM4620" s="41"/>
      <c r="ALN4620" s="41"/>
      <c r="ALO4620" s="41"/>
      <c r="ALP4620" s="41"/>
    </row>
    <row r="4621" spans="1:1004" ht="34.5" customHeight="1" x14ac:dyDescent="0.2">
      <c r="A4621" s="275" t="s">
        <v>2835</v>
      </c>
      <c r="B4621" s="276"/>
      <c r="C4621" s="276"/>
      <c r="D4621" s="276"/>
      <c r="E4621" s="276"/>
      <c r="F4621" s="276"/>
      <c r="G4621" s="276"/>
      <c r="H4621" s="276"/>
      <c r="I4621" s="276"/>
      <c r="J4621" s="276"/>
      <c r="K4621" s="276"/>
      <c r="L4621" s="276"/>
      <c r="M4621" s="276"/>
      <c r="N4621" s="276"/>
      <c r="O4621" s="276"/>
      <c r="P4621" s="276"/>
      <c r="Q4621" s="276"/>
      <c r="R4621" s="277"/>
      <c r="S4621" s="278" t="s">
        <v>2836</v>
      </c>
      <c r="T4621" s="279"/>
      <c r="U4621" s="280"/>
      <c r="V4621" s="278" t="s">
        <v>2837</v>
      </c>
      <c r="W4621" s="279"/>
      <c r="X4621" s="280"/>
      <c r="Y4621" s="278" t="s">
        <v>2838</v>
      </c>
      <c r="Z4621" s="279"/>
      <c r="AA4621" s="280"/>
      <c r="AB4621" s="278" t="s">
        <v>3444</v>
      </c>
      <c r="AC4621" s="279"/>
      <c r="AD4621" s="280"/>
      <c r="AE4621" s="278" t="s">
        <v>3445</v>
      </c>
      <c r="AF4621" s="279"/>
      <c r="AG4621" s="280"/>
      <c r="ALL4621" s="41"/>
      <c r="ALM4621" s="41"/>
      <c r="ALN4621" s="41"/>
      <c r="ALO4621" s="41"/>
      <c r="ALP4621" s="41"/>
    </row>
    <row r="4622" spans="1:1004" x14ac:dyDescent="0.2">
      <c r="A4622" s="281" t="s">
        <v>3162</v>
      </c>
      <c r="B4622" s="282"/>
      <c r="C4622" s="282"/>
      <c r="D4622" s="282"/>
      <c r="E4622" s="282"/>
      <c r="F4622" s="282"/>
      <c r="G4622" s="282"/>
      <c r="H4622" s="282"/>
      <c r="I4622" s="282"/>
      <c r="J4622" s="282"/>
      <c r="K4622" s="282"/>
      <c r="L4622" s="282"/>
      <c r="M4622" s="282"/>
      <c r="N4622" s="282"/>
      <c r="O4622" s="282"/>
      <c r="P4622" s="282"/>
      <c r="Q4622" s="282"/>
      <c r="R4622" s="283"/>
      <c r="S4622" s="284" t="s">
        <v>2867</v>
      </c>
      <c r="T4622" s="285"/>
      <c r="U4622" s="286"/>
      <c r="V4622" s="284" t="s">
        <v>3469</v>
      </c>
      <c r="W4622" s="285"/>
      <c r="X4622" s="286"/>
      <c r="Y4622" s="284" t="s">
        <v>2927</v>
      </c>
      <c r="Z4622" s="285"/>
      <c r="AA4622" s="286"/>
      <c r="AB4622" s="284" t="s">
        <v>3182</v>
      </c>
      <c r="AC4622" s="285"/>
      <c r="AD4622" s="286"/>
      <c r="AE4622" s="284" t="s">
        <v>2927</v>
      </c>
      <c r="AF4622" s="285"/>
      <c r="AG4622" s="286"/>
      <c r="ALL4622" s="41"/>
      <c r="ALM4622" s="41"/>
      <c r="ALN4622" s="41"/>
      <c r="ALO4622" s="41"/>
      <c r="ALP4622" s="41"/>
    </row>
    <row r="4623" spans="1:1004" x14ac:dyDescent="0.2">
      <c r="A4623" s="293" t="s">
        <v>2860</v>
      </c>
      <c r="B4623" s="387"/>
      <c r="C4623" s="387"/>
      <c r="D4623" s="387"/>
      <c r="E4623" s="387"/>
      <c r="F4623" s="387"/>
      <c r="G4623" s="387"/>
      <c r="H4623" s="387"/>
      <c r="I4623" s="387"/>
      <c r="J4623" s="387"/>
      <c r="K4623" s="387"/>
      <c r="L4623" s="387"/>
      <c r="M4623" s="387"/>
      <c r="N4623" s="387"/>
      <c r="O4623" s="387"/>
      <c r="P4623" s="387"/>
      <c r="Q4623" s="387"/>
      <c r="R4623" s="295"/>
      <c r="S4623" s="287"/>
      <c r="T4623" s="288"/>
      <c r="U4623" s="289"/>
      <c r="V4623" s="287"/>
      <c r="W4623" s="288"/>
      <c r="X4623" s="289"/>
      <c r="Y4623" s="287"/>
      <c r="Z4623" s="288"/>
      <c r="AA4623" s="289"/>
      <c r="AB4623" s="287"/>
      <c r="AC4623" s="288"/>
      <c r="AD4623" s="289"/>
      <c r="AE4623" s="287"/>
      <c r="AF4623" s="288"/>
      <c r="AG4623" s="289"/>
      <c r="ALL4623" s="41"/>
      <c r="ALM4623" s="41"/>
      <c r="ALN4623" s="41"/>
      <c r="ALO4623" s="41"/>
      <c r="ALP4623" s="41"/>
    </row>
    <row r="4624" spans="1:1004" x14ac:dyDescent="0.2">
      <c r="A4624" s="388" t="s">
        <v>2861</v>
      </c>
      <c r="B4624" s="389"/>
      <c r="C4624" s="389"/>
      <c r="D4624" s="389"/>
      <c r="E4624" s="389"/>
      <c r="F4624" s="389"/>
      <c r="G4624" s="389"/>
      <c r="H4624" s="389"/>
      <c r="I4624" s="389"/>
      <c r="J4624" s="389"/>
      <c r="K4624" s="389"/>
      <c r="L4624" s="389"/>
      <c r="M4624" s="389"/>
      <c r="N4624" s="389"/>
      <c r="O4624" s="389"/>
      <c r="P4624" s="389"/>
      <c r="Q4624" s="389"/>
      <c r="R4624" s="390"/>
      <c r="S4624" s="290"/>
      <c r="T4624" s="291"/>
      <c r="U4624" s="292"/>
      <c r="V4624" s="290"/>
      <c r="W4624" s="291"/>
      <c r="X4624" s="292"/>
      <c r="Y4624" s="290"/>
      <c r="Z4624" s="291"/>
      <c r="AA4624" s="292"/>
      <c r="AB4624" s="290"/>
      <c r="AC4624" s="291"/>
      <c r="AD4624" s="292"/>
      <c r="AE4624" s="290"/>
      <c r="AF4624" s="291"/>
      <c r="AG4624" s="292"/>
      <c r="ALL4624" s="41"/>
      <c r="ALM4624" s="41"/>
      <c r="ALN4624" s="41"/>
      <c r="ALO4624" s="41"/>
      <c r="ALP4624" s="41"/>
    </row>
    <row r="4625" spans="1:1004" x14ac:dyDescent="0.2">
      <c r="A4625" s="212"/>
      <c r="B4625" s="212"/>
      <c r="C4625" s="212"/>
      <c r="D4625" s="212"/>
      <c r="E4625" s="212"/>
      <c r="F4625" s="212"/>
      <c r="G4625" s="212"/>
      <c r="H4625" s="212"/>
      <c r="I4625" s="212"/>
      <c r="J4625" s="212"/>
      <c r="K4625" s="212"/>
      <c r="L4625" s="212"/>
      <c r="M4625" s="212"/>
      <c r="N4625" s="212"/>
      <c r="O4625" s="212"/>
      <c r="P4625" s="212"/>
      <c r="Q4625" s="212"/>
      <c r="R4625" s="212"/>
      <c r="S4625" s="200"/>
      <c r="T4625" s="200"/>
      <c r="U4625" s="200"/>
      <c r="V4625" s="200"/>
      <c r="W4625" s="200"/>
      <c r="X4625" s="200"/>
      <c r="Y4625" s="200"/>
      <c r="Z4625" s="200"/>
      <c r="AA4625" s="200"/>
      <c r="AB4625" s="200"/>
      <c r="AC4625" s="200"/>
      <c r="AD4625" s="200"/>
      <c r="AE4625" s="200"/>
      <c r="AF4625" s="200"/>
      <c r="AG4625" s="200"/>
      <c r="ALL4625" s="41"/>
      <c r="ALM4625" s="41"/>
      <c r="ALN4625" s="41"/>
      <c r="ALO4625" s="41"/>
      <c r="ALP4625" s="41"/>
    </row>
    <row r="4626" spans="1:1004" ht="26.25" customHeight="1" x14ac:dyDescent="0.2">
      <c r="A4626" s="310" t="s">
        <v>2886</v>
      </c>
      <c r="B4626" s="311"/>
      <c r="C4626" s="311"/>
      <c r="D4626" s="311"/>
      <c r="E4626" s="311"/>
      <c r="F4626" s="311"/>
      <c r="G4626" s="311"/>
      <c r="H4626" s="311"/>
      <c r="I4626" s="312"/>
      <c r="J4626" s="313" t="s">
        <v>781</v>
      </c>
      <c r="K4626" s="314"/>
      <c r="L4626" s="314"/>
      <c r="M4626" s="314"/>
      <c r="N4626" s="315" t="s">
        <v>843</v>
      </c>
      <c r="O4626" s="596"/>
      <c r="P4626" s="596"/>
      <c r="Q4626" s="596"/>
      <c r="R4626" s="596"/>
      <c r="S4626" s="596"/>
      <c r="T4626" s="596"/>
      <c r="U4626" s="596"/>
      <c r="V4626" s="596"/>
      <c r="W4626" s="596"/>
      <c r="X4626" s="596"/>
      <c r="Y4626" s="596"/>
      <c r="Z4626" s="596"/>
      <c r="AA4626" s="596"/>
      <c r="AB4626" s="596"/>
      <c r="AC4626" s="596"/>
      <c r="AD4626" s="596"/>
      <c r="AE4626" s="596"/>
      <c r="AF4626" s="596"/>
      <c r="AG4626" s="597"/>
      <c r="ALL4626" s="41"/>
      <c r="ALM4626" s="41"/>
      <c r="ALN4626" s="41"/>
      <c r="ALO4626" s="41"/>
      <c r="ALP4626" s="41"/>
    </row>
    <row r="4627" spans="1:1004" ht="25.5" customHeight="1" x14ac:dyDescent="0.2">
      <c r="A4627" s="318" t="s">
        <v>2740</v>
      </c>
      <c r="B4627" s="319"/>
      <c r="C4627" s="319"/>
      <c r="D4627" s="319"/>
      <c r="E4627" s="319"/>
      <c r="F4627" s="319"/>
      <c r="G4627" s="319"/>
      <c r="H4627" s="319"/>
      <c r="I4627" s="320"/>
      <c r="J4627" s="321" t="s">
        <v>3119</v>
      </c>
      <c r="K4627" s="322"/>
      <c r="L4627" s="322"/>
      <c r="M4627" s="322"/>
      <c r="N4627" s="322"/>
      <c r="O4627" s="322"/>
      <c r="P4627" s="322"/>
      <c r="Q4627" s="322"/>
      <c r="R4627" s="322"/>
      <c r="S4627" s="322"/>
      <c r="T4627" s="401" t="s">
        <v>2742</v>
      </c>
      <c r="U4627" s="401"/>
      <c r="V4627" s="401"/>
      <c r="W4627" s="401"/>
      <c r="X4627" s="321" t="s">
        <v>3120</v>
      </c>
      <c r="Y4627" s="322"/>
      <c r="Z4627" s="322"/>
      <c r="AA4627" s="322"/>
      <c r="AB4627" s="322"/>
      <c r="AC4627" s="322"/>
      <c r="AD4627" s="322"/>
      <c r="AE4627" s="322"/>
      <c r="AF4627" s="322"/>
      <c r="AG4627" s="322"/>
      <c r="ALL4627" s="41"/>
      <c r="ALM4627" s="41"/>
      <c r="ALN4627" s="41"/>
      <c r="ALO4627" s="41"/>
      <c r="ALP4627" s="41"/>
    </row>
    <row r="4628" spans="1:1004" x14ac:dyDescent="0.2">
      <c r="A4628" s="318" t="s">
        <v>2890</v>
      </c>
      <c r="B4628" s="319"/>
      <c r="C4628" s="319"/>
      <c r="D4628" s="319"/>
      <c r="E4628" s="319"/>
      <c r="F4628" s="319"/>
      <c r="G4628" s="319"/>
      <c r="H4628" s="319"/>
      <c r="I4628" s="320"/>
      <c r="J4628" s="321"/>
      <c r="K4628" s="322"/>
      <c r="L4628" s="322"/>
      <c r="M4628" s="322"/>
      <c r="N4628" s="322"/>
      <c r="O4628" s="322"/>
      <c r="P4628" s="322"/>
      <c r="Q4628" s="322"/>
      <c r="R4628" s="322"/>
      <c r="S4628" s="322"/>
      <c r="T4628" s="322"/>
      <c r="U4628" s="322"/>
      <c r="V4628" s="322"/>
      <c r="W4628" s="322"/>
      <c r="X4628" s="322"/>
      <c r="Y4628" s="322"/>
      <c r="Z4628" s="322"/>
      <c r="AA4628" s="322"/>
      <c r="AB4628" s="322"/>
      <c r="AC4628" s="322"/>
      <c r="AD4628" s="322"/>
      <c r="AE4628" s="322"/>
      <c r="AF4628" s="322"/>
      <c r="AG4628" s="359"/>
      <c r="ALL4628" s="41"/>
      <c r="ALM4628" s="41"/>
      <c r="ALN4628" s="41"/>
      <c r="ALO4628" s="41"/>
      <c r="ALP4628" s="41"/>
    </row>
    <row r="4629" spans="1:1004" ht="18.75" customHeight="1" x14ac:dyDescent="0.2">
      <c r="A4629" s="328" t="s">
        <v>2891</v>
      </c>
      <c r="B4629" s="329"/>
      <c r="C4629" s="329"/>
      <c r="D4629" s="329"/>
      <c r="E4629" s="329"/>
      <c r="F4629" s="329"/>
      <c r="G4629" s="329"/>
      <c r="H4629" s="329"/>
      <c r="I4629" s="330"/>
      <c r="J4629" s="321" t="s">
        <v>3183</v>
      </c>
      <c r="K4629" s="322"/>
      <c r="L4629" s="322"/>
      <c r="M4629" s="322"/>
      <c r="N4629" s="322"/>
      <c r="O4629" s="322"/>
      <c r="P4629" s="322"/>
      <c r="Q4629" s="322"/>
      <c r="R4629" s="322"/>
      <c r="S4629" s="322"/>
      <c r="T4629" s="322"/>
      <c r="U4629" s="322"/>
      <c r="V4629" s="322"/>
      <c r="W4629" s="322"/>
      <c r="X4629" s="322"/>
      <c r="Y4629" s="322"/>
      <c r="Z4629" s="322"/>
      <c r="AA4629" s="322"/>
      <c r="AB4629" s="322"/>
      <c r="AC4629" s="322"/>
      <c r="AD4629" s="322"/>
      <c r="AE4629" s="322"/>
      <c r="AF4629" s="322"/>
      <c r="AG4629" s="359"/>
      <c r="ALL4629" s="41"/>
      <c r="ALM4629" s="41"/>
      <c r="ALN4629" s="41"/>
      <c r="ALO4629" s="41"/>
      <c r="ALP4629" s="41"/>
    </row>
    <row r="4630" spans="1:1004" ht="21.75" customHeight="1" x14ac:dyDescent="0.2">
      <c r="A4630" s="626" t="s">
        <v>2893</v>
      </c>
      <c r="B4630" s="627"/>
      <c r="C4630" s="627"/>
      <c r="D4630" s="627"/>
      <c r="E4630" s="627"/>
      <c r="F4630" s="627"/>
      <c r="G4630" s="627"/>
      <c r="H4630" s="627"/>
      <c r="I4630" s="649"/>
      <c r="J4630" s="384" t="s">
        <v>3184</v>
      </c>
      <c r="K4630" s="385"/>
      <c r="L4630" s="385"/>
      <c r="M4630" s="385"/>
      <c r="N4630" s="385"/>
      <c r="O4630" s="385"/>
      <c r="P4630" s="385"/>
      <c r="Q4630" s="385"/>
      <c r="R4630" s="385"/>
      <c r="S4630" s="385"/>
      <c r="T4630" s="385"/>
      <c r="U4630" s="385"/>
      <c r="V4630" s="385"/>
      <c r="W4630" s="385"/>
      <c r="X4630" s="385"/>
      <c r="Y4630" s="385"/>
      <c r="Z4630" s="385"/>
      <c r="AA4630" s="385"/>
      <c r="AB4630" s="385"/>
      <c r="AC4630" s="385"/>
      <c r="AD4630" s="385"/>
      <c r="AE4630" s="385"/>
      <c r="AF4630" s="385"/>
      <c r="AG4630" s="386"/>
      <c r="ALL4630" s="41"/>
      <c r="ALM4630" s="41"/>
      <c r="ALN4630" s="41"/>
      <c r="ALO4630" s="41"/>
      <c r="ALP4630" s="41"/>
    </row>
    <row r="4631" spans="1:1004" x14ac:dyDescent="0.2">
      <c r="A4631" s="208"/>
      <c r="B4631" s="213"/>
      <c r="C4631" s="213"/>
      <c r="D4631" s="187"/>
      <c r="E4631" s="187"/>
      <c r="F4631" s="187"/>
      <c r="G4631" s="187"/>
      <c r="H4631" s="187"/>
      <c r="I4631" s="187"/>
      <c r="J4631" s="187"/>
      <c r="K4631" s="187"/>
      <c r="L4631" s="187"/>
      <c r="M4631" s="187"/>
      <c r="N4631" s="187"/>
      <c r="O4631" s="187"/>
      <c r="P4631" s="187"/>
      <c r="Q4631" s="187"/>
      <c r="R4631" s="187"/>
      <c r="S4631" s="187"/>
      <c r="T4631" s="187"/>
      <c r="U4631" s="187"/>
      <c r="V4631" s="187"/>
      <c r="W4631" s="187"/>
      <c r="X4631" s="187"/>
      <c r="Y4631" s="187"/>
      <c r="Z4631" s="187"/>
      <c r="AA4631" s="187"/>
      <c r="AB4631" s="187"/>
      <c r="AC4631" s="187"/>
      <c r="AD4631" s="187"/>
      <c r="AE4631" s="187"/>
      <c r="AF4631" s="187"/>
      <c r="AG4631" s="214"/>
      <c r="ALL4631" s="41"/>
      <c r="ALM4631" s="41"/>
      <c r="ALN4631" s="41"/>
      <c r="ALO4631" s="41"/>
      <c r="ALP4631" s="41"/>
    </row>
    <row r="4632" spans="1:1004" x14ac:dyDescent="0.2">
      <c r="A4632" s="273" t="s">
        <v>2833</v>
      </c>
      <c r="B4632" s="273"/>
      <c r="C4632" s="273"/>
      <c r="D4632" s="343" t="s">
        <v>2539</v>
      </c>
      <c r="E4632" s="344"/>
      <c r="F4632" s="344"/>
      <c r="G4632" s="344"/>
      <c r="H4632" s="344"/>
      <c r="I4632" s="344"/>
      <c r="J4632" s="344"/>
      <c r="K4632" s="344"/>
      <c r="L4632" s="344"/>
      <c r="M4632" s="344"/>
      <c r="N4632" s="344"/>
      <c r="O4632" s="344"/>
      <c r="P4632" s="344"/>
      <c r="Q4632" s="344"/>
      <c r="R4632" s="344"/>
      <c r="S4632" s="344"/>
      <c r="T4632" s="344"/>
      <c r="U4632" s="344"/>
      <c r="V4632" s="344"/>
      <c r="W4632" s="344"/>
      <c r="X4632" s="344"/>
      <c r="Y4632" s="344"/>
      <c r="Z4632" s="344"/>
      <c r="AA4632" s="344"/>
      <c r="AB4632" s="344"/>
      <c r="AC4632" s="344"/>
      <c r="AD4632" s="344"/>
      <c r="AE4632" s="344"/>
      <c r="AF4632" s="344"/>
      <c r="AG4632" s="345"/>
      <c r="ALL4632" s="41"/>
      <c r="ALM4632" s="41"/>
      <c r="ALN4632" s="41"/>
      <c r="ALO4632" s="41"/>
      <c r="ALP4632" s="41"/>
    </row>
    <row r="4633" spans="1:1004" ht="26.25" customHeight="1" x14ac:dyDescent="0.2">
      <c r="A4633" s="275" t="s">
        <v>2835</v>
      </c>
      <c r="B4633" s="276"/>
      <c r="C4633" s="276"/>
      <c r="D4633" s="276"/>
      <c r="E4633" s="276"/>
      <c r="F4633" s="276"/>
      <c r="G4633" s="276"/>
      <c r="H4633" s="276"/>
      <c r="I4633" s="276"/>
      <c r="J4633" s="276"/>
      <c r="K4633" s="276"/>
      <c r="L4633" s="276"/>
      <c r="M4633" s="276"/>
      <c r="N4633" s="276"/>
      <c r="O4633" s="276"/>
      <c r="P4633" s="276"/>
      <c r="Q4633" s="276"/>
      <c r="R4633" s="277"/>
      <c r="S4633" s="278" t="s">
        <v>2836</v>
      </c>
      <c r="T4633" s="279"/>
      <c r="U4633" s="280"/>
      <c r="V4633" s="278" t="s">
        <v>2837</v>
      </c>
      <c r="W4633" s="279"/>
      <c r="X4633" s="280"/>
      <c r="Y4633" s="278" t="s">
        <v>2838</v>
      </c>
      <c r="Z4633" s="279"/>
      <c r="AA4633" s="280"/>
      <c r="AB4633" s="278" t="s">
        <v>3444</v>
      </c>
      <c r="AC4633" s="279"/>
      <c r="AD4633" s="280"/>
      <c r="AE4633" s="278" t="s">
        <v>3445</v>
      </c>
      <c r="AF4633" s="279"/>
      <c r="AG4633" s="280"/>
      <c r="ALL4633" s="41"/>
      <c r="ALM4633" s="41"/>
      <c r="ALN4633" s="41"/>
      <c r="ALO4633" s="41"/>
      <c r="ALP4633" s="41"/>
    </row>
    <row r="4634" spans="1:1004" x14ac:dyDescent="0.2">
      <c r="A4634" s="281" t="s">
        <v>3162</v>
      </c>
      <c r="B4634" s="282"/>
      <c r="C4634" s="282"/>
      <c r="D4634" s="282"/>
      <c r="E4634" s="282"/>
      <c r="F4634" s="282"/>
      <c r="G4634" s="282"/>
      <c r="H4634" s="282"/>
      <c r="I4634" s="282"/>
      <c r="J4634" s="282"/>
      <c r="K4634" s="282"/>
      <c r="L4634" s="282"/>
      <c r="M4634" s="282"/>
      <c r="N4634" s="282"/>
      <c r="O4634" s="282"/>
      <c r="P4634" s="282"/>
      <c r="Q4634" s="282"/>
      <c r="R4634" s="283"/>
      <c r="S4634" s="284" t="s">
        <v>2867</v>
      </c>
      <c r="T4634" s="285"/>
      <c r="U4634" s="286"/>
      <c r="V4634" s="284" t="s">
        <v>3469</v>
      </c>
      <c r="W4634" s="285"/>
      <c r="X4634" s="286"/>
      <c r="Y4634" s="284" t="s">
        <v>3182</v>
      </c>
      <c r="Z4634" s="285"/>
      <c r="AA4634" s="286"/>
      <c r="AB4634" s="284" t="s">
        <v>3185</v>
      </c>
      <c r="AC4634" s="285"/>
      <c r="AD4634" s="286"/>
      <c r="AE4634" s="284" t="s">
        <v>3182</v>
      </c>
      <c r="AF4634" s="285"/>
      <c r="AG4634" s="286"/>
      <c r="ALL4634" s="41"/>
      <c r="ALM4634" s="41"/>
      <c r="ALN4634" s="41"/>
      <c r="ALO4634" s="41"/>
      <c r="ALP4634" s="41"/>
    </row>
    <row r="4635" spans="1:1004" x14ac:dyDescent="0.2">
      <c r="A4635" s="293" t="s">
        <v>2860</v>
      </c>
      <c r="B4635" s="387"/>
      <c r="C4635" s="387"/>
      <c r="D4635" s="387"/>
      <c r="E4635" s="387"/>
      <c r="F4635" s="387"/>
      <c r="G4635" s="387"/>
      <c r="H4635" s="387"/>
      <c r="I4635" s="387"/>
      <c r="J4635" s="387"/>
      <c r="K4635" s="387"/>
      <c r="L4635" s="387"/>
      <c r="M4635" s="387"/>
      <c r="N4635" s="387"/>
      <c r="O4635" s="387"/>
      <c r="P4635" s="387"/>
      <c r="Q4635" s="387"/>
      <c r="R4635" s="295"/>
      <c r="S4635" s="287"/>
      <c r="T4635" s="288"/>
      <c r="U4635" s="289"/>
      <c r="V4635" s="287"/>
      <c r="W4635" s="288"/>
      <c r="X4635" s="289"/>
      <c r="Y4635" s="287"/>
      <c r="Z4635" s="288"/>
      <c r="AA4635" s="289"/>
      <c r="AB4635" s="287"/>
      <c r="AC4635" s="288"/>
      <c r="AD4635" s="289"/>
      <c r="AE4635" s="287"/>
      <c r="AF4635" s="288"/>
      <c r="AG4635" s="289"/>
      <c r="ALL4635" s="41"/>
      <c r="ALM4635" s="41"/>
      <c r="ALN4635" s="41"/>
      <c r="ALO4635" s="41"/>
      <c r="ALP4635" s="41"/>
    </row>
    <row r="4636" spans="1:1004" x14ac:dyDescent="0.2">
      <c r="A4636" s="388" t="s">
        <v>2861</v>
      </c>
      <c r="B4636" s="389"/>
      <c r="C4636" s="389"/>
      <c r="D4636" s="389"/>
      <c r="E4636" s="389"/>
      <c r="F4636" s="389"/>
      <c r="G4636" s="389"/>
      <c r="H4636" s="389"/>
      <c r="I4636" s="389"/>
      <c r="J4636" s="389"/>
      <c r="K4636" s="389"/>
      <c r="L4636" s="389"/>
      <c r="M4636" s="389"/>
      <c r="N4636" s="389"/>
      <c r="O4636" s="389"/>
      <c r="P4636" s="389"/>
      <c r="Q4636" s="389"/>
      <c r="R4636" s="390"/>
      <c r="S4636" s="290"/>
      <c r="T4636" s="291"/>
      <c r="U4636" s="292"/>
      <c r="V4636" s="290"/>
      <c r="W4636" s="291"/>
      <c r="X4636" s="292"/>
      <c r="Y4636" s="290"/>
      <c r="Z4636" s="291"/>
      <c r="AA4636" s="292"/>
      <c r="AB4636" s="290"/>
      <c r="AC4636" s="291"/>
      <c r="AD4636" s="292"/>
      <c r="AE4636" s="290"/>
      <c r="AF4636" s="291"/>
      <c r="AG4636" s="292"/>
      <c r="ALL4636" s="41"/>
      <c r="ALM4636" s="41"/>
      <c r="ALN4636" s="41"/>
      <c r="ALO4636" s="41"/>
      <c r="ALP4636" s="41"/>
    </row>
    <row r="4637" spans="1:1004" x14ac:dyDescent="0.2">
      <c r="A4637" s="212"/>
      <c r="B4637" s="212"/>
      <c r="C4637" s="212"/>
      <c r="D4637" s="212"/>
      <c r="E4637" s="212"/>
      <c r="F4637" s="212"/>
      <c r="G4637" s="212"/>
      <c r="H4637" s="212"/>
      <c r="I4637" s="212"/>
      <c r="J4637" s="212"/>
      <c r="K4637" s="212"/>
      <c r="L4637" s="212"/>
      <c r="M4637" s="212"/>
      <c r="N4637" s="212"/>
      <c r="O4637" s="212"/>
      <c r="P4637" s="212"/>
      <c r="Q4637" s="212"/>
      <c r="R4637" s="212"/>
      <c r="S4637" s="200"/>
      <c r="T4637" s="200"/>
      <c r="U4637" s="200"/>
      <c r="V4637" s="200"/>
      <c r="W4637" s="200"/>
      <c r="X4637" s="200"/>
      <c r="Y4637" s="200"/>
      <c r="Z4637" s="200"/>
      <c r="AA4637" s="200"/>
      <c r="AB4637" s="200"/>
      <c r="AC4637" s="200"/>
      <c r="AD4637" s="200"/>
      <c r="AE4637" s="200"/>
      <c r="AF4637" s="200"/>
      <c r="AG4637" s="200"/>
      <c r="ALL4637" s="41"/>
      <c r="ALM4637" s="41"/>
      <c r="ALN4637" s="41"/>
      <c r="ALO4637" s="41"/>
      <c r="ALP4637" s="41"/>
    </row>
    <row r="4638" spans="1:1004" ht="25.5" customHeight="1" x14ac:dyDescent="0.2">
      <c r="A4638" s="310" t="s">
        <v>2886</v>
      </c>
      <c r="B4638" s="311"/>
      <c r="C4638" s="311"/>
      <c r="D4638" s="311"/>
      <c r="E4638" s="311"/>
      <c r="F4638" s="311"/>
      <c r="G4638" s="311"/>
      <c r="H4638" s="311"/>
      <c r="I4638" s="312"/>
      <c r="J4638" s="313" t="s">
        <v>782</v>
      </c>
      <c r="K4638" s="314"/>
      <c r="L4638" s="314"/>
      <c r="M4638" s="314"/>
      <c r="N4638" s="315" t="s">
        <v>759</v>
      </c>
      <c r="O4638" s="596"/>
      <c r="P4638" s="596"/>
      <c r="Q4638" s="596"/>
      <c r="R4638" s="596"/>
      <c r="S4638" s="596"/>
      <c r="T4638" s="596"/>
      <c r="U4638" s="596"/>
      <c r="V4638" s="596"/>
      <c r="W4638" s="596"/>
      <c r="X4638" s="596"/>
      <c r="Y4638" s="596"/>
      <c r="Z4638" s="596"/>
      <c r="AA4638" s="596"/>
      <c r="AB4638" s="596"/>
      <c r="AC4638" s="596"/>
      <c r="AD4638" s="596"/>
      <c r="AE4638" s="596"/>
      <c r="AF4638" s="596"/>
      <c r="AG4638" s="597"/>
      <c r="ALL4638" s="41"/>
      <c r="ALM4638" s="41"/>
      <c r="ALN4638" s="41"/>
      <c r="ALO4638" s="41"/>
      <c r="ALP4638" s="41"/>
    </row>
    <row r="4639" spans="1:1004" ht="27" customHeight="1" x14ac:dyDescent="0.2">
      <c r="A4639" s="318" t="s">
        <v>2740</v>
      </c>
      <c r="B4639" s="319"/>
      <c r="C4639" s="319"/>
      <c r="D4639" s="319"/>
      <c r="E4639" s="319"/>
      <c r="F4639" s="319"/>
      <c r="G4639" s="319"/>
      <c r="H4639" s="319"/>
      <c r="I4639" s="320"/>
      <c r="J4639" s="321" t="s">
        <v>3119</v>
      </c>
      <c r="K4639" s="322"/>
      <c r="L4639" s="322"/>
      <c r="M4639" s="322"/>
      <c r="N4639" s="322"/>
      <c r="O4639" s="322"/>
      <c r="P4639" s="322"/>
      <c r="Q4639" s="322"/>
      <c r="R4639" s="322"/>
      <c r="S4639" s="322"/>
      <c r="T4639" s="401" t="s">
        <v>2742</v>
      </c>
      <c r="U4639" s="401"/>
      <c r="V4639" s="401"/>
      <c r="W4639" s="401"/>
      <c r="X4639" s="321" t="s">
        <v>3120</v>
      </c>
      <c r="Y4639" s="322"/>
      <c r="Z4639" s="322"/>
      <c r="AA4639" s="322"/>
      <c r="AB4639" s="322"/>
      <c r="AC4639" s="322"/>
      <c r="AD4639" s="322"/>
      <c r="AE4639" s="322"/>
      <c r="AF4639" s="322"/>
      <c r="AG4639" s="322"/>
      <c r="ALL4639" s="41"/>
      <c r="ALM4639" s="41"/>
      <c r="ALN4639" s="41"/>
      <c r="ALO4639" s="41"/>
      <c r="ALP4639" s="41"/>
    </row>
    <row r="4640" spans="1:1004" x14ac:dyDescent="0.2">
      <c r="A4640" s="318" t="s">
        <v>2890</v>
      </c>
      <c r="B4640" s="319"/>
      <c r="C4640" s="319"/>
      <c r="D4640" s="319"/>
      <c r="E4640" s="319"/>
      <c r="F4640" s="319"/>
      <c r="G4640" s="319"/>
      <c r="H4640" s="319"/>
      <c r="I4640" s="320"/>
      <c r="J4640" s="321"/>
      <c r="K4640" s="322"/>
      <c r="L4640" s="322"/>
      <c r="M4640" s="322"/>
      <c r="N4640" s="322"/>
      <c r="O4640" s="322"/>
      <c r="P4640" s="322"/>
      <c r="Q4640" s="322"/>
      <c r="R4640" s="322"/>
      <c r="S4640" s="322"/>
      <c r="T4640" s="322"/>
      <c r="U4640" s="322"/>
      <c r="V4640" s="322"/>
      <c r="W4640" s="322"/>
      <c r="X4640" s="322"/>
      <c r="Y4640" s="322"/>
      <c r="Z4640" s="322"/>
      <c r="AA4640" s="322"/>
      <c r="AB4640" s="322"/>
      <c r="AC4640" s="322"/>
      <c r="AD4640" s="322"/>
      <c r="AE4640" s="322"/>
      <c r="AF4640" s="322"/>
      <c r="AG4640" s="359"/>
      <c r="ALL4640" s="41"/>
      <c r="ALM4640" s="41"/>
      <c r="ALN4640" s="41"/>
      <c r="ALO4640" s="41"/>
      <c r="ALP4640" s="41"/>
    </row>
    <row r="4641" spans="1:1004" x14ac:dyDescent="0.2">
      <c r="A4641" s="328" t="s">
        <v>2891</v>
      </c>
      <c r="B4641" s="329"/>
      <c r="C4641" s="329"/>
      <c r="D4641" s="329"/>
      <c r="E4641" s="329"/>
      <c r="F4641" s="329"/>
      <c r="G4641" s="329"/>
      <c r="H4641" s="329"/>
      <c r="I4641" s="330"/>
      <c r="J4641" s="321" t="s">
        <v>3186</v>
      </c>
      <c r="K4641" s="322"/>
      <c r="L4641" s="322"/>
      <c r="M4641" s="322"/>
      <c r="N4641" s="322"/>
      <c r="O4641" s="322"/>
      <c r="P4641" s="322"/>
      <c r="Q4641" s="322"/>
      <c r="R4641" s="322"/>
      <c r="S4641" s="322"/>
      <c r="T4641" s="322"/>
      <c r="U4641" s="322"/>
      <c r="V4641" s="322"/>
      <c r="W4641" s="322"/>
      <c r="X4641" s="322"/>
      <c r="Y4641" s="322"/>
      <c r="Z4641" s="322"/>
      <c r="AA4641" s="322"/>
      <c r="AB4641" s="322"/>
      <c r="AC4641" s="322"/>
      <c r="AD4641" s="322"/>
      <c r="AE4641" s="322"/>
      <c r="AF4641" s="322"/>
      <c r="AG4641" s="359"/>
      <c r="ALL4641" s="41"/>
      <c r="ALM4641" s="41"/>
      <c r="ALN4641" s="41"/>
      <c r="ALO4641" s="41"/>
      <c r="ALP4641" s="41"/>
    </row>
    <row r="4642" spans="1:1004" ht="27" customHeight="1" x14ac:dyDescent="0.2">
      <c r="A4642" s="626" t="s">
        <v>2893</v>
      </c>
      <c r="B4642" s="627"/>
      <c r="C4642" s="627"/>
      <c r="D4642" s="627"/>
      <c r="E4642" s="627"/>
      <c r="F4642" s="627"/>
      <c r="G4642" s="627"/>
      <c r="H4642" s="627"/>
      <c r="I4642" s="649"/>
      <c r="J4642" s="384" t="s">
        <v>3187</v>
      </c>
      <c r="K4642" s="385"/>
      <c r="L4642" s="385"/>
      <c r="M4642" s="385"/>
      <c r="N4642" s="385"/>
      <c r="O4642" s="385"/>
      <c r="P4642" s="385"/>
      <c r="Q4642" s="385"/>
      <c r="R4642" s="385"/>
      <c r="S4642" s="385"/>
      <c r="T4642" s="385"/>
      <c r="U4642" s="385"/>
      <c r="V4642" s="385"/>
      <c r="W4642" s="385"/>
      <c r="X4642" s="385"/>
      <c r="Y4642" s="385"/>
      <c r="Z4642" s="385"/>
      <c r="AA4642" s="385"/>
      <c r="AB4642" s="385"/>
      <c r="AC4642" s="385"/>
      <c r="AD4642" s="385"/>
      <c r="AE4642" s="385"/>
      <c r="AF4642" s="385"/>
      <c r="AG4642" s="386"/>
      <c r="ALL4642" s="41"/>
      <c r="ALM4642" s="41"/>
      <c r="ALN4642" s="41"/>
      <c r="ALO4642" s="41"/>
      <c r="ALP4642" s="41"/>
    </row>
    <row r="4643" spans="1:1004" x14ac:dyDescent="0.2">
      <c r="A4643" s="208"/>
      <c r="B4643" s="213"/>
      <c r="C4643" s="213"/>
      <c r="D4643" s="187"/>
      <c r="E4643" s="187"/>
      <c r="F4643" s="187"/>
      <c r="G4643" s="187"/>
      <c r="H4643" s="187"/>
      <c r="I4643" s="187"/>
      <c r="J4643" s="187"/>
      <c r="K4643" s="187"/>
      <c r="L4643" s="187"/>
      <c r="M4643" s="187"/>
      <c r="N4643" s="187"/>
      <c r="O4643" s="187"/>
      <c r="P4643" s="187"/>
      <c r="Q4643" s="187"/>
      <c r="R4643" s="187"/>
      <c r="S4643" s="187"/>
      <c r="T4643" s="187"/>
      <c r="U4643" s="187"/>
      <c r="V4643" s="187"/>
      <c r="W4643" s="187"/>
      <c r="X4643" s="187"/>
      <c r="Y4643" s="187"/>
      <c r="Z4643" s="187"/>
      <c r="AA4643" s="187"/>
      <c r="AB4643" s="187"/>
      <c r="AC4643" s="187"/>
      <c r="AD4643" s="187"/>
      <c r="AE4643" s="187"/>
      <c r="AF4643" s="187"/>
      <c r="AG4643" s="214"/>
      <c r="ALL4643" s="41"/>
      <c r="ALM4643" s="41"/>
      <c r="ALN4643" s="41"/>
      <c r="ALO4643" s="41"/>
      <c r="ALP4643" s="41"/>
    </row>
    <row r="4644" spans="1:1004" x14ac:dyDescent="0.2">
      <c r="A4644" s="273" t="s">
        <v>2833</v>
      </c>
      <c r="B4644" s="273"/>
      <c r="C4644" s="273"/>
      <c r="D4644" s="343" t="s">
        <v>2539</v>
      </c>
      <c r="E4644" s="344"/>
      <c r="F4644" s="344"/>
      <c r="G4644" s="344"/>
      <c r="H4644" s="344"/>
      <c r="I4644" s="344"/>
      <c r="J4644" s="344"/>
      <c r="K4644" s="344"/>
      <c r="L4644" s="344"/>
      <c r="M4644" s="344"/>
      <c r="N4644" s="344"/>
      <c r="O4644" s="344"/>
      <c r="P4644" s="344"/>
      <c r="Q4644" s="344"/>
      <c r="R4644" s="344"/>
      <c r="S4644" s="344"/>
      <c r="T4644" s="344"/>
      <c r="U4644" s="344"/>
      <c r="V4644" s="344"/>
      <c r="W4644" s="344"/>
      <c r="X4644" s="344"/>
      <c r="Y4644" s="344"/>
      <c r="Z4644" s="344"/>
      <c r="AA4644" s="344"/>
      <c r="AB4644" s="344"/>
      <c r="AC4644" s="344"/>
      <c r="AD4644" s="344"/>
      <c r="AE4644" s="344"/>
      <c r="AF4644" s="344"/>
      <c r="AG4644" s="345"/>
      <c r="ALL4644" s="41"/>
      <c r="ALM4644" s="41"/>
      <c r="ALN4644" s="41"/>
      <c r="ALO4644" s="41"/>
      <c r="ALP4644" s="41"/>
    </row>
    <row r="4645" spans="1:1004" ht="30" customHeight="1" x14ac:dyDescent="0.2">
      <c r="A4645" s="275" t="s">
        <v>2835</v>
      </c>
      <c r="B4645" s="276"/>
      <c r="C4645" s="276"/>
      <c r="D4645" s="276"/>
      <c r="E4645" s="276"/>
      <c r="F4645" s="276"/>
      <c r="G4645" s="276"/>
      <c r="H4645" s="276"/>
      <c r="I4645" s="276"/>
      <c r="J4645" s="276"/>
      <c r="K4645" s="276"/>
      <c r="L4645" s="276"/>
      <c r="M4645" s="276"/>
      <c r="N4645" s="276"/>
      <c r="O4645" s="276"/>
      <c r="P4645" s="276"/>
      <c r="Q4645" s="276"/>
      <c r="R4645" s="277"/>
      <c r="S4645" s="278" t="s">
        <v>2836</v>
      </c>
      <c r="T4645" s="279"/>
      <c r="U4645" s="280"/>
      <c r="V4645" s="278" t="s">
        <v>2837</v>
      </c>
      <c r="W4645" s="279"/>
      <c r="X4645" s="280"/>
      <c r="Y4645" s="278" t="s">
        <v>2838</v>
      </c>
      <c r="Z4645" s="279"/>
      <c r="AA4645" s="280"/>
      <c r="AB4645" s="278" t="s">
        <v>3444</v>
      </c>
      <c r="AC4645" s="279"/>
      <c r="AD4645" s="280"/>
      <c r="AE4645" s="278" t="s">
        <v>3445</v>
      </c>
      <c r="AF4645" s="279"/>
      <c r="AG4645" s="280"/>
      <c r="ALL4645" s="41"/>
      <c r="ALM4645" s="41"/>
      <c r="ALN4645" s="41"/>
      <c r="ALO4645" s="41"/>
      <c r="ALP4645" s="41"/>
    </row>
    <row r="4646" spans="1:1004" x14ac:dyDescent="0.2">
      <c r="A4646" s="281" t="s">
        <v>3162</v>
      </c>
      <c r="B4646" s="282"/>
      <c r="C4646" s="282"/>
      <c r="D4646" s="282"/>
      <c r="E4646" s="282"/>
      <c r="F4646" s="282"/>
      <c r="G4646" s="282"/>
      <c r="H4646" s="282"/>
      <c r="I4646" s="282"/>
      <c r="J4646" s="282"/>
      <c r="K4646" s="282"/>
      <c r="L4646" s="282"/>
      <c r="M4646" s="282"/>
      <c r="N4646" s="282"/>
      <c r="O4646" s="282"/>
      <c r="P4646" s="282"/>
      <c r="Q4646" s="282"/>
      <c r="R4646" s="283"/>
      <c r="S4646" s="284" t="s">
        <v>2867</v>
      </c>
      <c r="T4646" s="285"/>
      <c r="U4646" s="286"/>
      <c r="V4646" s="284" t="s">
        <v>3469</v>
      </c>
      <c r="W4646" s="285"/>
      <c r="X4646" s="286"/>
      <c r="Y4646" s="284" t="s">
        <v>3188</v>
      </c>
      <c r="Z4646" s="285"/>
      <c r="AA4646" s="286"/>
      <c r="AB4646" s="284" t="s">
        <v>3177</v>
      </c>
      <c r="AC4646" s="285"/>
      <c r="AD4646" s="286"/>
      <c r="AE4646" s="284" t="s">
        <v>3188</v>
      </c>
      <c r="AF4646" s="285"/>
      <c r="AG4646" s="286"/>
      <c r="ALL4646" s="41"/>
      <c r="ALM4646" s="41"/>
      <c r="ALN4646" s="41"/>
      <c r="ALO4646" s="41"/>
      <c r="ALP4646" s="41"/>
    </row>
    <row r="4647" spans="1:1004" x14ac:dyDescent="0.2">
      <c r="A4647" s="293" t="s">
        <v>2860</v>
      </c>
      <c r="B4647" s="387"/>
      <c r="C4647" s="387"/>
      <c r="D4647" s="387"/>
      <c r="E4647" s="387"/>
      <c r="F4647" s="387"/>
      <c r="G4647" s="387"/>
      <c r="H4647" s="387"/>
      <c r="I4647" s="387"/>
      <c r="J4647" s="387"/>
      <c r="K4647" s="387"/>
      <c r="L4647" s="387"/>
      <c r="M4647" s="387"/>
      <c r="N4647" s="387"/>
      <c r="O4647" s="387"/>
      <c r="P4647" s="387"/>
      <c r="Q4647" s="387"/>
      <c r="R4647" s="295"/>
      <c r="S4647" s="287"/>
      <c r="T4647" s="288"/>
      <c r="U4647" s="289"/>
      <c r="V4647" s="287"/>
      <c r="W4647" s="288"/>
      <c r="X4647" s="289"/>
      <c r="Y4647" s="287"/>
      <c r="Z4647" s="288"/>
      <c r="AA4647" s="289"/>
      <c r="AB4647" s="287"/>
      <c r="AC4647" s="288"/>
      <c r="AD4647" s="289"/>
      <c r="AE4647" s="287"/>
      <c r="AF4647" s="288"/>
      <c r="AG4647" s="289"/>
      <c r="ALL4647" s="41"/>
      <c r="ALM4647" s="41"/>
      <c r="ALN4647" s="41"/>
      <c r="ALO4647" s="41"/>
      <c r="ALP4647" s="41"/>
    </row>
    <row r="4648" spans="1:1004" x14ac:dyDescent="0.2">
      <c r="A4648" s="388" t="s">
        <v>2861</v>
      </c>
      <c r="B4648" s="389"/>
      <c r="C4648" s="389"/>
      <c r="D4648" s="389"/>
      <c r="E4648" s="389"/>
      <c r="F4648" s="389"/>
      <c r="G4648" s="389"/>
      <c r="H4648" s="389"/>
      <c r="I4648" s="389"/>
      <c r="J4648" s="389"/>
      <c r="K4648" s="389"/>
      <c r="L4648" s="389"/>
      <c r="M4648" s="389"/>
      <c r="N4648" s="389"/>
      <c r="O4648" s="389"/>
      <c r="P4648" s="389"/>
      <c r="Q4648" s="389"/>
      <c r="R4648" s="390"/>
      <c r="S4648" s="290"/>
      <c r="T4648" s="291"/>
      <c r="U4648" s="292"/>
      <c r="V4648" s="290"/>
      <c r="W4648" s="291"/>
      <c r="X4648" s="292"/>
      <c r="Y4648" s="290"/>
      <c r="Z4648" s="291"/>
      <c r="AA4648" s="292"/>
      <c r="AB4648" s="290"/>
      <c r="AC4648" s="291"/>
      <c r="AD4648" s="292"/>
      <c r="AE4648" s="290"/>
      <c r="AF4648" s="291"/>
      <c r="AG4648" s="292"/>
      <c r="ALL4648" s="41"/>
      <c r="ALM4648" s="41"/>
      <c r="ALN4648" s="41"/>
      <c r="ALO4648" s="41"/>
      <c r="ALP4648" s="41"/>
    </row>
    <row r="4649" spans="1:1004" x14ac:dyDescent="0.2">
      <c r="A4649" s="212"/>
      <c r="B4649" s="212"/>
      <c r="C4649" s="212"/>
      <c r="D4649" s="212"/>
      <c r="E4649" s="212"/>
      <c r="F4649" s="212"/>
      <c r="G4649" s="212"/>
      <c r="H4649" s="212"/>
      <c r="I4649" s="212"/>
      <c r="J4649" s="212"/>
      <c r="K4649" s="212"/>
      <c r="L4649" s="212"/>
      <c r="M4649" s="212"/>
      <c r="N4649" s="212"/>
      <c r="O4649" s="212"/>
      <c r="P4649" s="212"/>
      <c r="Q4649" s="212"/>
      <c r="R4649" s="212"/>
      <c r="S4649" s="200"/>
      <c r="T4649" s="200"/>
      <c r="U4649" s="200"/>
      <c r="V4649" s="200"/>
      <c r="W4649" s="200"/>
      <c r="X4649" s="200"/>
      <c r="Y4649" s="200"/>
      <c r="Z4649" s="200"/>
      <c r="AA4649" s="200"/>
      <c r="AB4649" s="200"/>
      <c r="AC4649" s="200"/>
      <c r="AD4649" s="200"/>
      <c r="AE4649" s="200"/>
      <c r="AF4649" s="200"/>
      <c r="AG4649" s="200"/>
      <c r="ALL4649" s="41"/>
      <c r="ALM4649" s="41"/>
      <c r="ALN4649" s="41"/>
      <c r="ALO4649" s="41"/>
      <c r="ALP4649" s="41"/>
    </row>
    <row r="4650" spans="1:1004" ht="23.25" customHeight="1" x14ac:dyDescent="0.2">
      <c r="A4650" s="310" t="s">
        <v>2886</v>
      </c>
      <c r="B4650" s="311"/>
      <c r="C4650" s="311"/>
      <c r="D4650" s="311"/>
      <c r="E4650" s="311"/>
      <c r="F4650" s="311"/>
      <c r="G4650" s="311"/>
      <c r="H4650" s="311"/>
      <c r="I4650" s="312"/>
      <c r="J4650" s="313" t="s">
        <v>783</v>
      </c>
      <c r="K4650" s="314"/>
      <c r="L4650" s="314"/>
      <c r="M4650" s="314"/>
      <c r="N4650" s="315" t="s">
        <v>845</v>
      </c>
      <c r="O4650" s="596"/>
      <c r="P4650" s="596"/>
      <c r="Q4650" s="596"/>
      <c r="R4650" s="596"/>
      <c r="S4650" s="596"/>
      <c r="T4650" s="596"/>
      <c r="U4650" s="596"/>
      <c r="V4650" s="596"/>
      <c r="W4650" s="596"/>
      <c r="X4650" s="596"/>
      <c r="Y4650" s="596"/>
      <c r="Z4650" s="596"/>
      <c r="AA4650" s="596"/>
      <c r="AB4650" s="596"/>
      <c r="AC4650" s="596"/>
      <c r="AD4650" s="596"/>
      <c r="AE4650" s="596"/>
      <c r="AF4650" s="596"/>
      <c r="AG4650" s="597"/>
      <c r="ALL4650" s="41"/>
      <c r="ALM4650" s="41"/>
      <c r="ALN4650" s="41"/>
      <c r="ALO4650" s="41"/>
      <c r="ALP4650" s="41"/>
    </row>
    <row r="4651" spans="1:1004" ht="27" customHeight="1" x14ac:dyDescent="0.2">
      <c r="A4651" s="318" t="s">
        <v>2740</v>
      </c>
      <c r="B4651" s="319"/>
      <c r="C4651" s="319"/>
      <c r="D4651" s="319"/>
      <c r="E4651" s="319"/>
      <c r="F4651" s="319"/>
      <c r="G4651" s="319"/>
      <c r="H4651" s="319"/>
      <c r="I4651" s="320"/>
      <c r="J4651" s="321" t="s">
        <v>3119</v>
      </c>
      <c r="K4651" s="322"/>
      <c r="L4651" s="322"/>
      <c r="M4651" s="322"/>
      <c r="N4651" s="322"/>
      <c r="O4651" s="322"/>
      <c r="P4651" s="322"/>
      <c r="Q4651" s="322"/>
      <c r="R4651" s="322"/>
      <c r="S4651" s="322"/>
      <c r="T4651" s="401" t="s">
        <v>2742</v>
      </c>
      <c r="U4651" s="401"/>
      <c r="V4651" s="401"/>
      <c r="W4651" s="401"/>
      <c r="X4651" s="321" t="s">
        <v>3120</v>
      </c>
      <c r="Y4651" s="322"/>
      <c r="Z4651" s="322"/>
      <c r="AA4651" s="322"/>
      <c r="AB4651" s="322"/>
      <c r="AC4651" s="322"/>
      <c r="AD4651" s="322"/>
      <c r="AE4651" s="322"/>
      <c r="AF4651" s="322"/>
      <c r="AG4651" s="322"/>
      <c r="ALL4651" s="41"/>
      <c r="ALM4651" s="41"/>
      <c r="ALN4651" s="41"/>
      <c r="ALO4651" s="41"/>
      <c r="ALP4651" s="41"/>
    </row>
    <row r="4652" spans="1:1004" x14ac:dyDescent="0.2">
      <c r="A4652" s="318" t="s">
        <v>2890</v>
      </c>
      <c r="B4652" s="319"/>
      <c r="C4652" s="319"/>
      <c r="D4652" s="319"/>
      <c r="E4652" s="319"/>
      <c r="F4652" s="319"/>
      <c r="G4652" s="319"/>
      <c r="H4652" s="319"/>
      <c r="I4652" s="320"/>
      <c r="J4652" s="321"/>
      <c r="K4652" s="322"/>
      <c r="L4652" s="322"/>
      <c r="M4652" s="322"/>
      <c r="N4652" s="322"/>
      <c r="O4652" s="322"/>
      <c r="P4652" s="322"/>
      <c r="Q4652" s="322"/>
      <c r="R4652" s="322"/>
      <c r="S4652" s="322"/>
      <c r="T4652" s="322"/>
      <c r="U4652" s="322"/>
      <c r="V4652" s="322"/>
      <c r="W4652" s="322"/>
      <c r="X4652" s="322"/>
      <c r="Y4652" s="322"/>
      <c r="Z4652" s="322"/>
      <c r="AA4652" s="322"/>
      <c r="AB4652" s="322"/>
      <c r="AC4652" s="322"/>
      <c r="AD4652" s="322"/>
      <c r="AE4652" s="322"/>
      <c r="AF4652" s="322"/>
      <c r="AG4652" s="359"/>
      <c r="ALL4652" s="41"/>
      <c r="ALM4652" s="41"/>
      <c r="ALN4652" s="41"/>
      <c r="ALO4652" s="41"/>
      <c r="ALP4652" s="41"/>
    </row>
    <row r="4653" spans="1:1004" x14ac:dyDescent="0.2">
      <c r="A4653" s="328" t="s">
        <v>2891</v>
      </c>
      <c r="B4653" s="329"/>
      <c r="C4653" s="329"/>
      <c r="D4653" s="329"/>
      <c r="E4653" s="329"/>
      <c r="F4653" s="329"/>
      <c r="G4653" s="329"/>
      <c r="H4653" s="329"/>
      <c r="I4653" s="330"/>
      <c r="J4653" s="363" t="s">
        <v>3189</v>
      </c>
      <c r="K4653" s="535"/>
      <c r="L4653" s="535"/>
      <c r="M4653" s="535"/>
      <c r="N4653" s="535"/>
      <c r="O4653" s="535"/>
      <c r="P4653" s="535"/>
      <c r="Q4653" s="535"/>
      <c r="R4653" s="535"/>
      <c r="S4653" s="535"/>
      <c r="T4653" s="535"/>
      <c r="U4653" s="535"/>
      <c r="V4653" s="535"/>
      <c r="W4653" s="535"/>
      <c r="X4653" s="535"/>
      <c r="Y4653" s="535"/>
      <c r="Z4653" s="535"/>
      <c r="AA4653" s="535"/>
      <c r="AB4653" s="535"/>
      <c r="AC4653" s="535"/>
      <c r="AD4653" s="535"/>
      <c r="AE4653" s="535"/>
      <c r="AF4653" s="535"/>
      <c r="AG4653" s="365"/>
      <c r="ALL4653" s="41"/>
      <c r="ALM4653" s="41"/>
      <c r="ALN4653" s="41"/>
      <c r="ALO4653" s="41"/>
      <c r="ALP4653" s="41"/>
    </row>
    <row r="4654" spans="1:1004" ht="45" customHeight="1" x14ac:dyDescent="0.2">
      <c r="A4654" s="626" t="s">
        <v>2893</v>
      </c>
      <c r="B4654" s="627"/>
      <c r="C4654" s="627"/>
      <c r="D4654" s="627"/>
      <c r="E4654" s="627"/>
      <c r="F4654" s="627"/>
      <c r="G4654" s="627"/>
      <c r="H4654" s="627"/>
      <c r="I4654" s="649"/>
      <c r="J4654" s="536" t="s">
        <v>3190</v>
      </c>
      <c r="K4654" s="537"/>
      <c r="L4654" s="537"/>
      <c r="M4654" s="537"/>
      <c r="N4654" s="537"/>
      <c r="O4654" s="537"/>
      <c r="P4654" s="537"/>
      <c r="Q4654" s="537"/>
      <c r="R4654" s="537"/>
      <c r="S4654" s="537"/>
      <c r="T4654" s="537"/>
      <c r="U4654" s="537"/>
      <c r="V4654" s="537"/>
      <c r="W4654" s="537"/>
      <c r="X4654" s="537"/>
      <c r="Y4654" s="537"/>
      <c r="Z4654" s="537"/>
      <c r="AA4654" s="537"/>
      <c r="AB4654" s="537"/>
      <c r="AC4654" s="537"/>
      <c r="AD4654" s="537"/>
      <c r="AE4654" s="537"/>
      <c r="AF4654" s="537"/>
      <c r="AG4654" s="538"/>
      <c r="ALL4654" s="41"/>
      <c r="ALM4654" s="41"/>
      <c r="ALN4654" s="41"/>
      <c r="ALO4654" s="41"/>
      <c r="ALP4654" s="41"/>
    </row>
    <row r="4655" spans="1:1004" x14ac:dyDescent="0.2">
      <c r="A4655" s="208"/>
      <c r="B4655" s="213"/>
      <c r="C4655" s="213"/>
      <c r="D4655" s="187"/>
      <c r="E4655" s="187"/>
      <c r="F4655" s="187"/>
      <c r="G4655" s="187"/>
      <c r="H4655" s="187"/>
      <c r="I4655" s="187"/>
      <c r="J4655" s="187"/>
      <c r="K4655" s="187"/>
      <c r="L4655" s="187"/>
      <c r="M4655" s="187"/>
      <c r="N4655" s="187"/>
      <c r="O4655" s="187"/>
      <c r="P4655" s="187"/>
      <c r="Q4655" s="187"/>
      <c r="R4655" s="187"/>
      <c r="S4655" s="187"/>
      <c r="T4655" s="187"/>
      <c r="U4655" s="187"/>
      <c r="V4655" s="187"/>
      <c r="W4655" s="187"/>
      <c r="X4655" s="187"/>
      <c r="Y4655" s="187"/>
      <c r="Z4655" s="187"/>
      <c r="AA4655" s="187"/>
      <c r="AB4655" s="187"/>
      <c r="AC4655" s="187"/>
      <c r="AD4655" s="187"/>
      <c r="AE4655" s="187"/>
      <c r="AF4655" s="187"/>
      <c r="AG4655" s="214"/>
      <c r="ALL4655" s="41"/>
      <c r="ALM4655" s="41"/>
      <c r="ALN4655" s="41"/>
      <c r="ALO4655" s="41"/>
      <c r="ALP4655" s="41"/>
    </row>
    <row r="4656" spans="1:1004" x14ac:dyDescent="0.2">
      <c r="A4656" s="273" t="s">
        <v>2833</v>
      </c>
      <c r="B4656" s="273"/>
      <c r="C4656" s="273"/>
      <c r="D4656" s="343" t="s">
        <v>2539</v>
      </c>
      <c r="E4656" s="344"/>
      <c r="F4656" s="344"/>
      <c r="G4656" s="344"/>
      <c r="H4656" s="344"/>
      <c r="I4656" s="344"/>
      <c r="J4656" s="344"/>
      <c r="K4656" s="344"/>
      <c r="L4656" s="344"/>
      <c r="M4656" s="344"/>
      <c r="N4656" s="344"/>
      <c r="O4656" s="344"/>
      <c r="P4656" s="344"/>
      <c r="Q4656" s="344"/>
      <c r="R4656" s="344"/>
      <c r="S4656" s="344"/>
      <c r="T4656" s="344"/>
      <c r="U4656" s="344"/>
      <c r="V4656" s="344"/>
      <c r="W4656" s="344"/>
      <c r="X4656" s="344"/>
      <c r="Y4656" s="344"/>
      <c r="Z4656" s="344"/>
      <c r="AA4656" s="344"/>
      <c r="AB4656" s="344"/>
      <c r="AC4656" s="344"/>
      <c r="AD4656" s="344"/>
      <c r="AE4656" s="344"/>
      <c r="AF4656" s="344"/>
      <c r="AG4656" s="345"/>
      <c r="ALL4656" s="41"/>
      <c r="ALM4656" s="41"/>
      <c r="ALN4656" s="41"/>
      <c r="ALO4656" s="41"/>
      <c r="ALP4656" s="41"/>
    </row>
    <row r="4657" spans="1:1004" ht="28.5" customHeight="1" x14ac:dyDescent="0.2">
      <c r="A4657" s="275" t="s">
        <v>2835</v>
      </c>
      <c r="B4657" s="276"/>
      <c r="C4657" s="276"/>
      <c r="D4657" s="276"/>
      <c r="E4657" s="276"/>
      <c r="F4657" s="276"/>
      <c r="G4657" s="276"/>
      <c r="H4657" s="276"/>
      <c r="I4657" s="276"/>
      <c r="J4657" s="276"/>
      <c r="K4657" s="276"/>
      <c r="L4657" s="276"/>
      <c r="M4657" s="276"/>
      <c r="N4657" s="276"/>
      <c r="O4657" s="276"/>
      <c r="P4657" s="276"/>
      <c r="Q4657" s="276"/>
      <c r="R4657" s="277"/>
      <c r="S4657" s="278" t="s">
        <v>2836</v>
      </c>
      <c r="T4657" s="279"/>
      <c r="U4657" s="280"/>
      <c r="V4657" s="278" t="s">
        <v>2837</v>
      </c>
      <c r="W4657" s="279"/>
      <c r="X4657" s="280"/>
      <c r="Y4657" s="278" t="s">
        <v>2838</v>
      </c>
      <c r="Z4657" s="279"/>
      <c r="AA4657" s="280"/>
      <c r="AB4657" s="278" t="s">
        <v>3444</v>
      </c>
      <c r="AC4657" s="279"/>
      <c r="AD4657" s="280"/>
      <c r="AE4657" s="278" t="s">
        <v>3445</v>
      </c>
      <c r="AF4657" s="279"/>
      <c r="AG4657" s="280"/>
      <c r="ALL4657" s="41"/>
      <c r="ALM4657" s="41"/>
      <c r="ALN4657" s="41"/>
      <c r="ALO4657" s="41"/>
      <c r="ALP4657" s="41"/>
    </row>
    <row r="4658" spans="1:1004" x14ac:dyDescent="0.2">
      <c r="A4658" s="281" t="s">
        <v>3162</v>
      </c>
      <c r="B4658" s="282"/>
      <c r="C4658" s="282"/>
      <c r="D4658" s="282"/>
      <c r="E4658" s="282"/>
      <c r="F4658" s="282"/>
      <c r="G4658" s="282"/>
      <c r="H4658" s="282"/>
      <c r="I4658" s="282"/>
      <c r="J4658" s="282"/>
      <c r="K4658" s="282"/>
      <c r="L4658" s="282"/>
      <c r="M4658" s="282"/>
      <c r="N4658" s="282"/>
      <c r="O4658" s="282"/>
      <c r="P4658" s="282"/>
      <c r="Q4658" s="282"/>
      <c r="R4658" s="283"/>
      <c r="S4658" s="284" t="s">
        <v>2867</v>
      </c>
      <c r="T4658" s="285"/>
      <c r="U4658" s="286"/>
      <c r="V4658" s="284" t="s">
        <v>3469</v>
      </c>
      <c r="W4658" s="285"/>
      <c r="X4658" s="286"/>
      <c r="Y4658" s="284" t="s">
        <v>3125</v>
      </c>
      <c r="Z4658" s="285"/>
      <c r="AA4658" s="286"/>
      <c r="AB4658" s="284" t="s">
        <v>3188</v>
      </c>
      <c r="AC4658" s="285"/>
      <c r="AD4658" s="286"/>
      <c r="AE4658" s="284" t="s">
        <v>3125</v>
      </c>
      <c r="AF4658" s="285"/>
      <c r="AG4658" s="286"/>
      <c r="ALL4658" s="41"/>
      <c r="ALM4658" s="41"/>
      <c r="ALN4658" s="41"/>
      <c r="ALO4658" s="41"/>
      <c r="ALP4658" s="41"/>
    </row>
    <row r="4659" spans="1:1004" x14ac:dyDescent="0.2">
      <c r="A4659" s="293" t="s">
        <v>2860</v>
      </c>
      <c r="B4659" s="387"/>
      <c r="C4659" s="387"/>
      <c r="D4659" s="387"/>
      <c r="E4659" s="387"/>
      <c r="F4659" s="387"/>
      <c r="G4659" s="387"/>
      <c r="H4659" s="387"/>
      <c r="I4659" s="387"/>
      <c r="J4659" s="387"/>
      <c r="K4659" s="387"/>
      <c r="L4659" s="387"/>
      <c r="M4659" s="387"/>
      <c r="N4659" s="387"/>
      <c r="O4659" s="387"/>
      <c r="P4659" s="387"/>
      <c r="Q4659" s="387"/>
      <c r="R4659" s="295"/>
      <c r="S4659" s="287"/>
      <c r="T4659" s="288"/>
      <c r="U4659" s="289"/>
      <c r="V4659" s="287"/>
      <c r="W4659" s="288"/>
      <c r="X4659" s="289"/>
      <c r="Y4659" s="287"/>
      <c r="Z4659" s="288"/>
      <c r="AA4659" s="289"/>
      <c r="AB4659" s="287"/>
      <c r="AC4659" s="288"/>
      <c r="AD4659" s="289"/>
      <c r="AE4659" s="287"/>
      <c r="AF4659" s="288"/>
      <c r="AG4659" s="289"/>
      <c r="ALL4659" s="41"/>
      <c r="ALM4659" s="41"/>
      <c r="ALN4659" s="41"/>
      <c r="ALO4659" s="41"/>
      <c r="ALP4659" s="41"/>
    </row>
    <row r="4660" spans="1:1004" x14ac:dyDescent="0.2">
      <c r="A4660" s="388" t="s">
        <v>2861</v>
      </c>
      <c r="B4660" s="389"/>
      <c r="C4660" s="389"/>
      <c r="D4660" s="389"/>
      <c r="E4660" s="389"/>
      <c r="F4660" s="389"/>
      <c r="G4660" s="389"/>
      <c r="H4660" s="389"/>
      <c r="I4660" s="389"/>
      <c r="J4660" s="389"/>
      <c r="K4660" s="389"/>
      <c r="L4660" s="389"/>
      <c r="M4660" s="389"/>
      <c r="N4660" s="389"/>
      <c r="O4660" s="389"/>
      <c r="P4660" s="389"/>
      <c r="Q4660" s="389"/>
      <c r="R4660" s="390"/>
      <c r="S4660" s="290"/>
      <c r="T4660" s="291"/>
      <c r="U4660" s="292"/>
      <c r="V4660" s="290"/>
      <c r="W4660" s="291"/>
      <c r="X4660" s="292"/>
      <c r="Y4660" s="290"/>
      <c r="Z4660" s="291"/>
      <c r="AA4660" s="292"/>
      <c r="AB4660" s="290"/>
      <c r="AC4660" s="291"/>
      <c r="AD4660" s="292"/>
      <c r="AE4660" s="290"/>
      <c r="AF4660" s="291"/>
      <c r="AG4660" s="292"/>
      <c r="ALL4660" s="41"/>
      <c r="ALM4660" s="41"/>
      <c r="ALN4660" s="41"/>
      <c r="ALO4660" s="41"/>
      <c r="ALP4660" s="41"/>
    </row>
    <row r="4661" spans="1:1004" x14ac:dyDescent="0.2">
      <c r="A4661" s="212"/>
      <c r="B4661" s="212"/>
      <c r="C4661" s="212"/>
      <c r="D4661" s="212"/>
      <c r="E4661" s="212"/>
      <c r="F4661" s="212"/>
      <c r="G4661" s="212"/>
      <c r="H4661" s="212"/>
      <c r="I4661" s="212"/>
      <c r="J4661" s="212"/>
      <c r="K4661" s="212"/>
      <c r="L4661" s="212"/>
      <c r="M4661" s="212"/>
      <c r="N4661" s="212"/>
      <c r="O4661" s="212"/>
      <c r="P4661" s="212"/>
      <c r="Q4661" s="212"/>
      <c r="R4661" s="212"/>
      <c r="S4661" s="200"/>
      <c r="T4661" s="200"/>
      <c r="U4661" s="200"/>
      <c r="V4661" s="200"/>
      <c r="W4661" s="200"/>
      <c r="X4661" s="200"/>
      <c r="Y4661" s="200"/>
      <c r="Z4661" s="200"/>
      <c r="AA4661" s="200"/>
      <c r="AB4661" s="200"/>
      <c r="AC4661" s="200"/>
      <c r="AD4661" s="200"/>
      <c r="AE4661" s="200"/>
      <c r="AF4661" s="200"/>
      <c r="AG4661" s="200"/>
      <c r="ALL4661" s="41"/>
      <c r="ALM4661" s="41"/>
      <c r="ALN4661" s="41"/>
      <c r="ALO4661" s="41"/>
      <c r="ALP4661" s="41"/>
    </row>
    <row r="4662" spans="1:1004" ht="20.25" customHeight="1" x14ac:dyDescent="0.2">
      <c r="A4662" s="310" t="s">
        <v>2886</v>
      </c>
      <c r="B4662" s="311"/>
      <c r="C4662" s="311"/>
      <c r="D4662" s="311"/>
      <c r="E4662" s="311"/>
      <c r="F4662" s="311"/>
      <c r="G4662" s="311"/>
      <c r="H4662" s="311"/>
      <c r="I4662" s="312"/>
      <c r="J4662" s="313" t="s">
        <v>784</v>
      </c>
      <c r="K4662" s="314"/>
      <c r="L4662" s="314"/>
      <c r="M4662" s="314"/>
      <c r="N4662" s="315" t="s">
        <v>3191</v>
      </c>
      <c r="O4662" s="596"/>
      <c r="P4662" s="596"/>
      <c r="Q4662" s="596"/>
      <c r="R4662" s="596"/>
      <c r="S4662" s="596"/>
      <c r="T4662" s="596"/>
      <c r="U4662" s="596"/>
      <c r="V4662" s="596"/>
      <c r="W4662" s="596"/>
      <c r="X4662" s="596"/>
      <c r="Y4662" s="596"/>
      <c r="Z4662" s="596"/>
      <c r="AA4662" s="596"/>
      <c r="AB4662" s="596"/>
      <c r="AC4662" s="596"/>
      <c r="AD4662" s="596"/>
      <c r="AE4662" s="596"/>
      <c r="AF4662" s="596"/>
      <c r="AG4662" s="597"/>
      <c r="ALL4662" s="41"/>
      <c r="ALM4662" s="41"/>
      <c r="ALN4662" s="41"/>
      <c r="ALO4662" s="41"/>
      <c r="ALP4662" s="41"/>
    </row>
    <row r="4663" spans="1:1004" ht="29.25" customHeight="1" x14ac:dyDescent="0.2">
      <c r="A4663" s="318" t="s">
        <v>2740</v>
      </c>
      <c r="B4663" s="319"/>
      <c r="C4663" s="319"/>
      <c r="D4663" s="319"/>
      <c r="E4663" s="319"/>
      <c r="F4663" s="319"/>
      <c r="G4663" s="319"/>
      <c r="H4663" s="319"/>
      <c r="I4663" s="320"/>
      <c r="J4663" s="321" t="s">
        <v>3119</v>
      </c>
      <c r="K4663" s="322"/>
      <c r="L4663" s="322"/>
      <c r="M4663" s="322"/>
      <c r="N4663" s="322"/>
      <c r="O4663" s="322"/>
      <c r="P4663" s="322"/>
      <c r="Q4663" s="322"/>
      <c r="R4663" s="322"/>
      <c r="S4663" s="322"/>
      <c r="T4663" s="401" t="s">
        <v>2742</v>
      </c>
      <c r="U4663" s="401"/>
      <c r="V4663" s="401"/>
      <c r="W4663" s="401"/>
      <c r="X4663" s="321" t="s">
        <v>3120</v>
      </c>
      <c r="Y4663" s="322"/>
      <c r="Z4663" s="322"/>
      <c r="AA4663" s="322"/>
      <c r="AB4663" s="322"/>
      <c r="AC4663" s="322"/>
      <c r="AD4663" s="322"/>
      <c r="AE4663" s="322"/>
      <c r="AF4663" s="322"/>
      <c r="AG4663" s="322"/>
      <c r="ALL4663" s="41"/>
      <c r="ALM4663" s="41"/>
      <c r="ALN4663" s="41"/>
      <c r="ALO4663" s="41"/>
      <c r="ALP4663" s="41"/>
    </row>
    <row r="4664" spans="1:1004" x14ac:dyDescent="0.2">
      <c r="A4664" s="318" t="s">
        <v>2890</v>
      </c>
      <c r="B4664" s="319"/>
      <c r="C4664" s="319"/>
      <c r="D4664" s="319"/>
      <c r="E4664" s="319"/>
      <c r="F4664" s="319"/>
      <c r="G4664" s="319"/>
      <c r="H4664" s="319"/>
      <c r="I4664" s="320"/>
      <c r="J4664" s="321"/>
      <c r="K4664" s="322"/>
      <c r="L4664" s="322"/>
      <c r="M4664" s="322"/>
      <c r="N4664" s="322"/>
      <c r="O4664" s="322"/>
      <c r="P4664" s="322"/>
      <c r="Q4664" s="322"/>
      <c r="R4664" s="322"/>
      <c r="S4664" s="322"/>
      <c r="T4664" s="322"/>
      <c r="U4664" s="322"/>
      <c r="V4664" s="322"/>
      <c r="W4664" s="322"/>
      <c r="X4664" s="322"/>
      <c r="Y4664" s="322"/>
      <c r="Z4664" s="322"/>
      <c r="AA4664" s="322"/>
      <c r="AB4664" s="322"/>
      <c r="AC4664" s="322"/>
      <c r="AD4664" s="322"/>
      <c r="AE4664" s="322"/>
      <c r="AF4664" s="322"/>
      <c r="AG4664" s="359"/>
      <c r="ALL4664" s="41"/>
      <c r="ALM4664" s="41"/>
      <c r="ALN4664" s="41"/>
      <c r="ALO4664" s="41"/>
      <c r="ALP4664" s="41"/>
    </row>
    <row r="4665" spans="1:1004" ht="18" customHeight="1" x14ac:dyDescent="0.2">
      <c r="A4665" s="328" t="s">
        <v>2891</v>
      </c>
      <c r="B4665" s="329"/>
      <c r="C4665" s="329"/>
      <c r="D4665" s="329"/>
      <c r="E4665" s="329"/>
      <c r="F4665" s="329"/>
      <c r="G4665" s="329"/>
      <c r="H4665" s="329"/>
      <c r="I4665" s="330"/>
      <c r="J4665" s="321" t="s">
        <v>3192</v>
      </c>
      <c r="K4665" s="322"/>
      <c r="L4665" s="322"/>
      <c r="M4665" s="322"/>
      <c r="N4665" s="322"/>
      <c r="O4665" s="322"/>
      <c r="P4665" s="322"/>
      <c r="Q4665" s="322"/>
      <c r="R4665" s="322"/>
      <c r="S4665" s="322"/>
      <c r="T4665" s="322"/>
      <c r="U4665" s="322"/>
      <c r="V4665" s="322"/>
      <c r="W4665" s="322"/>
      <c r="X4665" s="322"/>
      <c r="Y4665" s="322"/>
      <c r="Z4665" s="322"/>
      <c r="AA4665" s="322"/>
      <c r="AB4665" s="322"/>
      <c r="AC4665" s="322"/>
      <c r="AD4665" s="322"/>
      <c r="AE4665" s="322"/>
      <c r="AF4665" s="322"/>
      <c r="AG4665" s="359"/>
      <c r="ALL4665" s="41"/>
      <c r="ALM4665" s="41"/>
      <c r="ALN4665" s="41"/>
      <c r="ALO4665" s="41"/>
      <c r="ALP4665" s="41"/>
    </row>
    <row r="4666" spans="1:1004" ht="47.25" customHeight="1" x14ac:dyDescent="0.2">
      <c r="A4666" s="626" t="s">
        <v>2893</v>
      </c>
      <c r="B4666" s="627"/>
      <c r="C4666" s="627"/>
      <c r="D4666" s="627"/>
      <c r="E4666" s="627"/>
      <c r="F4666" s="627"/>
      <c r="G4666" s="627"/>
      <c r="H4666" s="627"/>
      <c r="I4666" s="649"/>
      <c r="J4666" s="536" t="s">
        <v>3193</v>
      </c>
      <c r="K4666" s="537"/>
      <c r="L4666" s="537"/>
      <c r="M4666" s="537"/>
      <c r="N4666" s="537"/>
      <c r="O4666" s="537"/>
      <c r="P4666" s="537"/>
      <c r="Q4666" s="537"/>
      <c r="R4666" s="537"/>
      <c r="S4666" s="537"/>
      <c r="T4666" s="537"/>
      <c r="U4666" s="537"/>
      <c r="V4666" s="537"/>
      <c r="W4666" s="537"/>
      <c r="X4666" s="537"/>
      <c r="Y4666" s="537"/>
      <c r="Z4666" s="537"/>
      <c r="AA4666" s="537"/>
      <c r="AB4666" s="537"/>
      <c r="AC4666" s="537"/>
      <c r="AD4666" s="537"/>
      <c r="AE4666" s="537"/>
      <c r="AF4666" s="537"/>
      <c r="AG4666" s="538"/>
      <c r="ALL4666" s="41"/>
      <c r="ALM4666" s="41"/>
      <c r="ALN4666" s="41"/>
      <c r="ALO4666" s="41"/>
      <c r="ALP4666" s="41"/>
    </row>
    <row r="4667" spans="1:1004" x14ac:dyDescent="0.2">
      <c r="A4667" s="208"/>
      <c r="B4667" s="213"/>
      <c r="C4667" s="213"/>
      <c r="D4667" s="187"/>
      <c r="E4667" s="187"/>
      <c r="F4667" s="187"/>
      <c r="G4667" s="187"/>
      <c r="H4667" s="187"/>
      <c r="I4667" s="187"/>
      <c r="J4667" s="187"/>
      <c r="K4667" s="187"/>
      <c r="L4667" s="187"/>
      <c r="M4667" s="187"/>
      <c r="N4667" s="187"/>
      <c r="O4667" s="187"/>
      <c r="P4667" s="187"/>
      <c r="Q4667" s="187"/>
      <c r="R4667" s="187"/>
      <c r="S4667" s="187"/>
      <c r="T4667" s="187"/>
      <c r="U4667" s="187"/>
      <c r="V4667" s="187"/>
      <c r="W4667" s="187"/>
      <c r="X4667" s="187"/>
      <c r="Y4667" s="187"/>
      <c r="Z4667" s="187"/>
      <c r="AA4667" s="187"/>
      <c r="AB4667" s="187"/>
      <c r="AC4667" s="187"/>
      <c r="AD4667" s="187"/>
      <c r="AE4667" s="187"/>
      <c r="AF4667" s="187"/>
      <c r="AG4667" s="214"/>
      <c r="ALL4667" s="41"/>
      <c r="ALM4667" s="41"/>
      <c r="ALN4667" s="41"/>
      <c r="ALO4667" s="41"/>
      <c r="ALP4667" s="41"/>
    </row>
    <row r="4668" spans="1:1004" x14ac:dyDescent="0.2">
      <c r="A4668" s="273" t="s">
        <v>2833</v>
      </c>
      <c r="B4668" s="273"/>
      <c r="C4668" s="273"/>
      <c r="D4668" s="343" t="s">
        <v>2539</v>
      </c>
      <c r="E4668" s="344"/>
      <c r="F4668" s="344"/>
      <c r="G4668" s="344"/>
      <c r="H4668" s="344"/>
      <c r="I4668" s="344"/>
      <c r="J4668" s="344"/>
      <c r="K4668" s="344"/>
      <c r="L4668" s="344"/>
      <c r="M4668" s="344"/>
      <c r="N4668" s="344"/>
      <c r="O4668" s="344"/>
      <c r="P4668" s="344"/>
      <c r="Q4668" s="344"/>
      <c r="R4668" s="344"/>
      <c r="S4668" s="344"/>
      <c r="T4668" s="344"/>
      <c r="U4668" s="344"/>
      <c r="V4668" s="344"/>
      <c r="W4668" s="344"/>
      <c r="X4668" s="344"/>
      <c r="Y4668" s="344"/>
      <c r="Z4668" s="344"/>
      <c r="AA4668" s="344"/>
      <c r="AB4668" s="344"/>
      <c r="AC4668" s="344"/>
      <c r="AD4668" s="344"/>
      <c r="AE4668" s="344"/>
      <c r="AF4668" s="344"/>
      <c r="AG4668" s="345"/>
      <c r="ALL4668" s="41"/>
      <c r="ALM4668" s="41"/>
      <c r="ALN4668" s="41"/>
      <c r="ALO4668" s="41"/>
      <c r="ALP4668" s="41"/>
    </row>
    <row r="4669" spans="1:1004" ht="30" customHeight="1" x14ac:dyDescent="0.2">
      <c r="A4669" s="275" t="s">
        <v>2835</v>
      </c>
      <c r="B4669" s="276"/>
      <c r="C4669" s="276"/>
      <c r="D4669" s="276"/>
      <c r="E4669" s="276"/>
      <c r="F4669" s="276"/>
      <c r="G4669" s="276"/>
      <c r="H4669" s="276"/>
      <c r="I4669" s="276"/>
      <c r="J4669" s="276"/>
      <c r="K4669" s="276"/>
      <c r="L4669" s="276"/>
      <c r="M4669" s="276"/>
      <c r="N4669" s="276"/>
      <c r="O4669" s="276"/>
      <c r="P4669" s="276"/>
      <c r="Q4669" s="276"/>
      <c r="R4669" s="277"/>
      <c r="S4669" s="278" t="s">
        <v>2836</v>
      </c>
      <c r="T4669" s="279"/>
      <c r="U4669" s="280"/>
      <c r="V4669" s="278" t="s">
        <v>2837</v>
      </c>
      <c r="W4669" s="279"/>
      <c r="X4669" s="280"/>
      <c r="Y4669" s="278" t="s">
        <v>2838</v>
      </c>
      <c r="Z4669" s="279"/>
      <c r="AA4669" s="280"/>
      <c r="AB4669" s="278" t="s">
        <v>3444</v>
      </c>
      <c r="AC4669" s="279"/>
      <c r="AD4669" s="280"/>
      <c r="AE4669" s="278" t="s">
        <v>3445</v>
      </c>
      <c r="AF4669" s="279"/>
      <c r="AG4669" s="280"/>
      <c r="ALL4669" s="41"/>
      <c r="ALM4669" s="41"/>
      <c r="ALN4669" s="41"/>
      <c r="ALO4669" s="41"/>
      <c r="ALP4669" s="41"/>
    </row>
    <row r="4670" spans="1:1004" x14ac:dyDescent="0.2">
      <c r="A4670" s="281" t="s">
        <v>3194</v>
      </c>
      <c r="B4670" s="282"/>
      <c r="C4670" s="282"/>
      <c r="D4670" s="282"/>
      <c r="E4670" s="282"/>
      <c r="F4670" s="282"/>
      <c r="G4670" s="282"/>
      <c r="H4670" s="282"/>
      <c r="I4670" s="282"/>
      <c r="J4670" s="282"/>
      <c r="K4670" s="282"/>
      <c r="L4670" s="282"/>
      <c r="M4670" s="282"/>
      <c r="N4670" s="282"/>
      <c r="O4670" s="282"/>
      <c r="P4670" s="282"/>
      <c r="Q4670" s="282"/>
      <c r="R4670" s="283"/>
      <c r="S4670" s="284" t="s">
        <v>2867</v>
      </c>
      <c r="T4670" s="285"/>
      <c r="U4670" s="286"/>
      <c r="V4670" s="284" t="s">
        <v>3469</v>
      </c>
      <c r="W4670" s="285"/>
      <c r="X4670" s="286"/>
      <c r="Y4670" s="284" t="s">
        <v>3195</v>
      </c>
      <c r="Z4670" s="285"/>
      <c r="AA4670" s="286"/>
      <c r="AB4670" s="284" t="s">
        <v>2977</v>
      </c>
      <c r="AC4670" s="285"/>
      <c r="AD4670" s="286"/>
      <c r="AE4670" s="284" t="s">
        <v>3195</v>
      </c>
      <c r="AF4670" s="285"/>
      <c r="AG4670" s="286"/>
      <c r="ALL4670" s="41"/>
      <c r="ALM4670" s="41"/>
      <c r="ALN4670" s="41"/>
      <c r="ALO4670" s="41"/>
      <c r="ALP4670" s="41"/>
    </row>
    <row r="4671" spans="1:1004" x14ac:dyDescent="0.2">
      <c r="A4671" s="293" t="s">
        <v>2860</v>
      </c>
      <c r="B4671" s="387"/>
      <c r="C4671" s="387"/>
      <c r="D4671" s="387"/>
      <c r="E4671" s="387"/>
      <c r="F4671" s="387"/>
      <c r="G4671" s="387"/>
      <c r="H4671" s="387"/>
      <c r="I4671" s="387"/>
      <c r="J4671" s="387"/>
      <c r="K4671" s="387"/>
      <c r="L4671" s="387"/>
      <c r="M4671" s="387"/>
      <c r="N4671" s="387"/>
      <c r="O4671" s="387"/>
      <c r="P4671" s="387"/>
      <c r="Q4671" s="387"/>
      <c r="R4671" s="295"/>
      <c r="S4671" s="287"/>
      <c r="T4671" s="288"/>
      <c r="U4671" s="289"/>
      <c r="V4671" s="287"/>
      <c r="W4671" s="288"/>
      <c r="X4671" s="289"/>
      <c r="Y4671" s="287"/>
      <c r="Z4671" s="288"/>
      <c r="AA4671" s="289"/>
      <c r="AB4671" s="287"/>
      <c r="AC4671" s="288"/>
      <c r="AD4671" s="289"/>
      <c r="AE4671" s="287"/>
      <c r="AF4671" s="288"/>
      <c r="AG4671" s="289"/>
      <c r="ALL4671" s="41"/>
      <c r="ALM4671" s="41"/>
      <c r="ALN4671" s="41"/>
      <c r="ALO4671" s="41"/>
      <c r="ALP4671" s="41"/>
    </row>
    <row r="4672" spans="1:1004" x14ac:dyDescent="0.2">
      <c r="A4672" s="388" t="s">
        <v>2861</v>
      </c>
      <c r="B4672" s="389"/>
      <c r="C4672" s="389"/>
      <c r="D4672" s="389"/>
      <c r="E4672" s="389"/>
      <c r="F4672" s="389"/>
      <c r="G4672" s="389"/>
      <c r="H4672" s="389"/>
      <c r="I4672" s="389"/>
      <c r="J4672" s="389"/>
      <c r="K4672" s="389"/>
      <c r="L4672" s="389"/>
      <c r="M4672" s="389"/>
      <c r="N4672" s="389"/>
      <c r="O4672" s="389"/>
      <c r="P4672" s="389"/>
      <c r="Q4672" s="389"/>
      <c r="R4672" s="390"/>
      <c r="S4672" s="290"/>
      <c r="T4672" s="291"/>
      <c r="U4672" s="292"/>
      <c r="V4672" s="290"/>
      <c r="W4672" s="291"/>
      <c r="X4672" s="292"/>
      <c r="Y4672" s="290"/>
      <c r="Z4672" s="291"/>
      <c r="AA4672" s="292"/>
      <c r="AB4672" s="290"/>
      <c r="AC4672" s="291"/>
      <c r="AD4672" s="292"/>
      <c r="AE4672" s="290"/>
      <c r="AF4672" s="291"/>
      <c r="AG4672" s="292"/>
      <c r="ALL4672" s="41"/>
      <c r="ALM4672" s="41"/>
      <c r="ALN4672" s="41"/>
      <c r="ALO4672" s="41"/>
      <c r="ALP4672" s="41"/>
    </row>
    <row r="4673" spans="1:1004" x14ac:dyDescent="0.2">
      <c r="A4673" s="212"/>
      <c r="B4673" s="212"/>
      <c r="C4673" s="212"/>
      <c r="D4673" s="212"/>
      <c r="E4673" s="212"/>
      <c r="F4673" s="212"/>
      <c r="G4673" s="212"/>
      <c r="H4673" s="212"/>
      <c r="I4673" s="212"/>
      <c r="J4673" s="212"/>
      <c r="K4673" s="212"/>
      <c r="L4673" s="212"/>
      <c r="M4673" s="212"/>
      <c r="N4673" s="212"/>
      <c r="O4673" s="212"/>
      <c r="P4673" s="212"/>
      <c r="Q4673" s="212"/>
      <c r="R4673" s="212"/>
      <c r="S4673" s="200"/>
      <c r="T4673" s="200"/>
      <c r="U4673" s="200"/>
      <c r="V4673" s="200"/>
      <c r="W4673" s="200"/>
      <c r="X4673" s="200"/>
      <c r="Y4673" s="200"/>
      <c r="Z4673" s="200"/>
      <c r="AA4673" s="200"/>
      <c r="AB4673" s="200"/>
      <c r="AC4673" s="200"/>
      <c r="AD4673" s="200"/>
      <c r="AE4673" s="200"/>
      <c r="AF4673" s="200"/>
      <c r="AG4673" s="200"/>
      <c r="ALL4673" s="41"/>
      <c r="ALM4673" s="41"/>
      <c r="ALN4673" s="41"/>
      <c r="ALO4673" s="41"/>
      <c r="ALP4673" s="41"/>
    </row>
    <row r="4674" spans="1:1004" ht="21" customHeight="1" x14ac:dyDescent="0.2">
      <c r="A4674" s="310" t="s">
        <v>2886</v>
      </c>
      <c r="B4674" s="311"/>
      <c r="C4674" s="311"/>
      <c r="D4674" s="311"/>
      <c r="E4674" s="311"/>
      <c r="F4674" s="311"/>
      <c r="G4674" s="311"/>
      <c r="H4674" s="311"/>
      <c r="I4674" s="312"/>
      <c r="J4674" s="313" t="s">
        <v>785</v>
      </c>
      <c r="K4674" s="314"/>
      <c r="L4674" s="314"/>
      <c r="M4674" s="314"/>
      <c r="N4674" s="315" t="s">
        <v>3196</v>
      </c>
      <c r="O4674" s="596"/>
      <c r="P4674" s="596"/>
      <c r="Q4674" s="596"/>
      <c r="R4674" s="596"/>
      <c r="S4674" s="596"/>
      <c r="T4674" s="596"/>
      <c r="U4674" s="596"/>
      <c r="V4674" s="596"/>
      <c r="W4674" s="596"/>
      <c r="X4674" s="596"/>
      <c r="Y4674" s="596"/>
      <c r="Z4674" s="596"/>
      <c r="AA4674" s="596"/>
      <c r="AB4674" s="596"/>
      <c r="AC4674" s="596"/>
      <c r="AD4674" s="596"/>
      <c r="AE4674" s="596"/>
      <c r="AF4674" s="596"/>
      <c r="AG4674" s="597"/>
      <c r="ALL4674" s="41"/>
      <c r="ALM4674" s="41"/>
      <c r="ALN4674" s="41"/>
      <c r="ALO4674" s="41"/>
      <c r="ALP4674" s="41"/>
    </row>
    <row r="4675" spans="1:1004" ht="24" customHeight="1" x14ac:dyDescent="0.2">
      <c r="A4675" s="318" t="s">
        <v>2740</v>
      </c>
      <c r="B4675" s="319"/>
      <c r="C4675" s="319"/>
      <c r="D4675" s="319"/>
      <c r="E4675" s="319"/>
      <c r="F4675" s="319"/>
      <c r="G4675" s="319"/>
      <c r="H4675" s="319"/>
      <c r="I4675" s="320"/>
      <c r="J4675" s="321" t="s">
        <v>3119</v>
      </c>
      <c r="K4675" s="322"/>
      <c r="L4675" s="322"/>
      <c r="M4675" s="322"/>
      <c r="N4675" s="322"/>
      <c r="O4675" s="322"/>
      <c r="P4675" s="322"/>
      <c r="Q4675" s="322"/>
      <c r="R4675" s="322"/>
      <c r="S4675" s="322"/>
      <c r="T4675" s="401" t="s">
        <v>2742</v>
      </c>
      <c r="U4675" s="401"/>
      <c r="V4675" s="401"/>
      <c r="W4675" s="401"/>
      <c r="X4675" s="321" t="s">
        <v>3120</v>
      </c>
      <c r="Y4675" s="322"/>
      <c r="Z4675" s="322"/>
      <c r="AA4675" s="322"/>
      <c r="AB4675" s="322"/>
      <c r="AC4675" s="322"/>
      <c r="AD4675" s="322"/>
      <c r="AE4675" s="322"/>
      <c r="AF4675" s="322"/>
      <c r="AG4675" s="322"/>
      <c r="ALL4675" s="41"/>
      <c r="ALM4675" s="41"/>
      <c r="ALN4675" s="41"/>
      <c r="ALO4675" s="41"/>
      <c r="ALP4675" s="41"/>
    </row>
    <row r="4676" spans="1:1004" ht="16.5" customHeight="1" x14ac:dyDescent="0.2">
      <c r="A4676" s="318" t="s">
        <v>2890</v>
      </c>
      <c r="B4676" s="319"/>
      <c r="C4676" s="319"/>
      <c r="D4676" s="319"/>
      <c r="E4676" s="319"/>
      <c r="F4676" s="319"/>
      <c r="G4676" s="319"/>
      <c r="H4676" s="319"/>
      <c r="I4676" s="320"/>
      <c r="J4676" s="321" t="s">
        <v>3197</v>
      </c>
      <c r="K4676" s="322"/>
      <c r="L4676" s="322"/>
      <c r="M4676" s="322"/>
      <c r="N4676" s="322"/>
      <c r="O4676" s="322"/>
      <c r="P4676" s="322"/>
      <c r="Q4676" s="322"/>
      <c r="R4676" s="322"/>
      <c r="S4676" s="322"/>
      <c r="T4676" s="322"/>
      <c r="U4676" s="322"/>
      <c r="V4676" s="322"/>
      <c r="W4676" s="322"/>
      <c r="X4676" s="322"/>
      <c r="Y4676" s="322"/>
      <c r="Z4676" s="322"/>
      <c r="AA4676" s="322"/>
      <c r="AB4676" s="322"/>
      <c r="AC4676" s="322"/>
      <c r="AD4676" s="322"/>
      <c r="AE4676" s="322"/>
      <c r="AF4676" s="322"/>
      <c r="AG4676" s="359"/>
      <c r="ALL4676" s="41"/>
      <c r="ALM4676" s="41"/>
      <c r="ALN4676" s="41"/>
      <c r="ALO4676" s="41"/>
      <c r="ALP4676" s="41"/>
    </row>
    <row r="4677" spans="1:1004" ht="29.25" customHeight="1" x14ac:dyDescent="0.2">
      <c r="A4677" s="328" t="s">
        <v>2891</v>
      </c>
      <c r="B4677" s="329"/>
      <c r="C4677" s="329"/>
      <c r="D4677" s="329"/>
      <c r="E4677" s="329"/>
      <c r="F4677" s="329"/>
      <c r="G4677" s="329"/>
      <c r="H4677" s="329"/>
      <c r="I4677" s="330"/>
      <c r="J4677" s="363" t="s">
        <v>3198</v>
      </c>
      <c r="K4677" s="535"/>
      <c r="L4677" s="535"/>
      <c r="M4677" s="535"/>
      <c r="N4677" s="535"/>
      <c r="O4677" s="535"/>
      <c r="P4677" s="535"/>
      <c r="Q4677" s="535"/>
      <c r="R4677" s="535"/>
      <c r="S4677" s="535"/>
      <c r="T4677" s="535"/>
      <c r="U4677" s="535"/>
      <c r="V4677" s="535"/>
      <c r="W4677" s="535"/>
      <c r="X4677" s="535"/>
      <c r="Y4677" s="535"/>
      <c r="Z4677" s="535"/>
      <c r="AA4677" s="535"/>
      <c r="AB4677" s="535"/>
      <c r="AC4677" s="535"/>
      <c r="AD4677" s="535"/>
      <c r="AE4677" s="535"/>
      <c r="AF4677" s="535"/>
      <c r="AG4677" s="365"/>
      <c r="ALL4677" s="41"/>
      <c r="ALM4677" s="41"/>
      <c r="ALN4677" s="41"/>
      <c r="ALO4677" s="41"/>
      <c r="ALP4677" s="41"/>
    </row>
    <row r="4678" spans="1:1004" ht="36.75" customHeight="1" x14ac:dyDescent="0.2">
      <c r="A4678" s="626" t="s">
        <v>2893</v>
      </c>
      <c r="B4678" s="627"/>
      <c r="C4678" s="627"/>
      <c r="D4678" s="627"/>
      <c r="E4678" s="627"/>
      <c r="F4678" s="627"/>
      <c r="G4678" s="627"/>
      <c r="H4678" s="627"/>
      <c r="I4678" s="649"/>
      <c r="J4678" s="536" t="s">
        <v>3199</v>
      </c>
      <c r="K4678" s="537"/>
      <c r="L4678" s="537"/>
      <c r="M4678" s="537"/>
      <c r="N4678" s="537"/>
      <c r="O4678" s="537"/>
      <c r="P4678" s="537"/>
      <c r="Q4678" s="537"/>
      <c r="R4678" s="537"/>
      <c r="S4678" s="537"/>
      <c r="T4678" s="537"/>
      <c r="U4678" s="537"/>
      <c r="V4678" s="537"/>
      <c r="W4678" s="537"/>
      <c r="X4678" s="537"/>
      <c r="Y4678" s="537"/>
      <c r="Z4678" s="537"/>
      <c r="AA4678" s="537"/>
      <c r="AB4678" s="537"/>
      <c r="AC4678" s="537"/>
      <c r="AD4678" s="537"/>
      <c r="AE4678" s="537"/>
      <c r="AF4678" s="537"/>
      <c r="AG4678" s="538"/>
      <c r="ALL4678" s="41"/>
      <c r="ALM4678" s="41"/>
      <c r="ALN4678" s="41"/>
      <c r="ALO4678" s="41"/>
      <c r="ALP4678" s="41"/>
    </row>
    <row r="4679" spans="1:1004" x14ac:dyDescent="0.2">
      <c r="A4679" s="221"/>
      <c r="B4679" s="221"/>
      <c r="C4679" s="221"/>
      <c r="D4679" s="221"/>
      <c r="E4679" s="221"/>
      <c r="F4679" s="221"/>
      <c r="G4679" s="221"/>
      <c r="H4679" s="221"/>
      <c r="I4679" s="221"/>
      <c r="J4679" s="218"/>
      <c r="K4679" s="218"/>
      <c r="L4679" s="218"/>
      <c r="M4679" s="218"/>
      <c r="N4679" s="218"/>
      <c r="O4679" s="218"/>
      <c r="P4679" s="218"/>
      <c r="Q4679" s="218"/>
      <c r="R4679" s="218"/>
      <c r="S4679" s="218"/>
      <c r="T4679" s="218"/>
      <c r="U4679" s="218"/>
      <c r="V4679" s="218"/>
      <c r="W4679" s="218"/>
      <c r="X4679" s="218"/>
      <c r="Y4679" s="218"/>
      <c r="Z4679" s="218"/>
      <c r="AA4679" s="218"/>
      <c r="AB4679" s="218"/>
      <c r="AC4679" s="218"/>
      <c r="AD4679" s="218"/>
      <c r="AE4679" s="218"/>
      <c r="AF4679" s="218"/>
      <c r="AG4679" s="218"/>
      <c r="ALL4679" s="41"/>
      <c r="ALM4679" s="41"/>
      <c r="ALN4679" s="41"/>
      <c r="ALO4679" s="41"/>
      <c r="ALP4679" s="41"/>
    </row>
    <row r="4680" spans="1:1004" x14ac:dyDescent="0.2">
      <c r="A4680" s="273" t="s">
        <v>2833</v>
      </c>
      <c r="B4680" s="273"/>
      <c r="C4680" s="273"/>
      <c r="D4680" s="343" t="s">
        <v>2539</v>
      </c>
      <c r="E4680" s="344"/>
      <c r="F4680" s="344"/>
      <c r="G4680" s="344"/>
      <c r="H4680" s="344"/>
      <c r="I4680" s="344"/>
      <c r="J4680" s="344"/>
      <c r="K4680" s="344"/>
      <c r="L4680" s="344"/>
      <c r="M4680" s="344"/>
      <c r="N4680" s="344"/>
      <c r="O4680" s="344"/>
      <c r="P4680" s="344"/>
      <c r="Q4680" s="344"/>
      <c r="R4680" s="344"/>
      <c r="S4680" s="344"/>
      <c r="T4680" s="344"/>
      <c r="U4680" s="344"/>
      <c r="V4680" s="344"/>
      <c r="W4680" s="344"/>
      <c r="X4680" s="344"/>
      <c r="Y4680" s="344"/>
      <c r="Z4680" s="344"/>
      <c r="AA4680" s="344"/>
      <c r="AB4680" s="344"/>
      <c r="AC4680" s="344"/>
      <c r="AD4680" s="344"/>
      <c r="AE4680" s="344"/>
      <c r="AF4680" s="344"/>
      <c r="AG4680" s="345"/>
      <c r="ALL4680" s="41"/>
      <c r="ALM4680" s="41"/>
      <c r="ALN4680" s="41"/>
      <c r="ALO4680" s="41"/>
      <c r="ALP4680" s="41"/>
    </row>
    <row r="4681" spans="1:1004" ht="30" customHeight="1" x14ac:dyDescent="0.2">
      <c r="A4681" s="275" t="s">
        <v>2835</v>
      </c>
      <c r="B4681" s="276"/>
      <c r="C4681" s="276"/>
      <c r="D4681" s="276"/>
      <c r="E4681" s="276"/>
      <c r="F4681" s="276"/>
      <c r="G4681" s="276"/>
      <c r="H4681" s="276"/>
      <c r="I4681" s="276"/>
      <c r="J4681" s="276"/>
      <c r="K4681" s="276"/>
      <c r="L4681" s="276"/>
      <c r="M4681" s="276"/>
      <c r="N4681" s="276"/>
      <c r="O4681" s="276"/>
      <c r="P4681" s="276"/>
      <c r="Q4681" s="276"/>
      <c r="R4681" s="277"/>
      <c r="S4681" s="278" t="s">
        <v>2836</v>
      </c>
      <c r="T4681" s="279"/>
      <c r="U4681" s="280"/>
      <c r="V4681" s="278" t="s">
        <v>2837</v>
      </c>
      <c r="W4681" s="279"/>
      <c r="X4681" s="280"/>
      <c r="Y4681" s="278" t="s">
        <v>2838</v>
      </c>
      <c r="Z4681" s="279"/>
      <c r="AA4681" s="280"/>
      <c r="AB4681" s="278" t="s">
        <v>3444</v>
      </c>
      <c r="AC4681" s="279"/>
      <c r="AD4681" s="280"/>
      <c r="AE4681" s="278" t="s">
        <v>3445</v>
      </c>
      <c r="AF4681" s="279"/>
      <c r="AG4681" s="280"/>
      <c r="ALL4681" s="41"/>
      <c r="ALM4681" s="41"/>
      <c r="ALN4681" s="41"/>
      <c r="ALO4681" s="41"/>
      <c r="ALP4681" s="41"/>
    </row>
    <row r="4682" spans="1:1004" x14ac:dyDescent="0.2">
      <c r="A4682" s="281" t="s">
        <v>3194</v>
      </c>
      <c r="B4682" s="282"/>
      <c r="C4682" s="282"/>
      <c r="D4682" s="282"/>
      <c r="E4682" s="282"/>
      <c r="F4682" s="282"/>
      <c r="G4682" s="282"/>
      <c r="H4682" s="282"/>
      <c r="I4682" s="282"/>
      <c r="J4682" s="282"/>
      <c r="K4682" s="282"/>
      <c r="L4682" s="282"/>
      <c r="M4682" s="282"/>
      <c r="N4682" s="282"/>
      <c r="O4682" s="282"/>
      <c r="P4682" s="282"/>
      <c r="Q4682" s="282"/>
      <c r="R4682" s="283"/>
      <c r="S4682" s="284" t="s">
        <v>2867</v>
      </c>
      <c r="T4682" s="285"/>
      <c r="U4682" s="286"/>
      <c r="V4682" s="284" t="s">
        <v>3469</v>
      </c>
      <c r="W4682" s="285"/>
      <c r="X4682" s="286"/>
      <c r="Y4682" s="284" t="s">
        <v>2869</v>
      </c>
      <c r="Z4682" s="285"/>
      <c r="AA4682" s="286"/>
      <c r="AB4682" s="284" t="s">
        <v>2970</v>
      </c>
      <c r="AC4682" s="285"/>
      <c r="AD4682" s="286"/>
      <c r="AE4682" s="284" t="s">
        <v>2869</v>
      </c>
      <c r="AF4682" s="285"/>
      <c r="AG4682" s="286"/>
      <c r="ALL4682" s="41"/>
      <c r="ALM4682" s="41"/>
      <c r="ALN4682" s="41"/>
      <c r="ALO4682" s="41"/>
      <c r="ALP4682" s="41"/>
    </row>
    <row r="4683" spans="1:1004" x14ac:dyDescent="0.2">
      <c r="A4683" s="293" t="s">
        <v>2860</v>
      </c>
      <c r="B4683" s="387"/>
      <c r="C4683" s="387"/>
      <c r="D4683" s="387"/>
      <c r="E4683" s="387"/>
      <c r="F4683" s="387"/>
      <c r="G4683" s="387"/>
      <c r="H4683" s="387"/>
      <c r="I4683" s="387"/>
      <c r="J4683" s="387"/>
      <c r="K4683" s="387"/>
      <c r="L4683" s="387"/>
      <c r="M4683" s="387"/>
      <c r="N4683" s="387"/>
      <c r="O4683" s="387"/>
      <c r="P4683" s="387"/>
      <c r="Q4683" s="387"/>
      <c r="R4683" s="295"/>
      <c r="S4683" s="287"/>
      <c r="T4683" s="288"/>
      <c r="U4683" s="289"/>
      <c r="V4683" s="287"/>
      <c r="W4683" s="288"/>
      <c r="X4683" s="289"/>
      <c r="Y4683" s="287"/>
      <c r="Z4683" s="288"/>
      <c r="AA4683" s="289"/>
      <c r="AB4683" s="287"/>
      <c r="AC4683" s="288"/>
      <c r="AD4683" s="289"/>
      <c r="AE4683" s="287"/>
      <c r="AF4683" s="288"/>
      <c r="AG4683" s="289"/>
      <c r="ALL4683" s="41"/>
      <c r="ALM4683" s="41"/>
      <c r="ALN4683" s="41"/>
      <c r="ALO4683" s="41"/>
      <c r="ALP4683" s="41"/>
    </row>
    <row r="4684" spans="1:1004" x14ac:dyDescent="0.2">
      <c r="A4684" s="388" t="s">
        <v>2861</v>
      </c>
      <c r="B4684" s="389"/>
      <c r="C4684" s="389"/>
      <c r="D4684" s="389"/>
      <c r="E4684" s="389"/>
      <c r="F4684" s="389"/>
      <c r="G4684" s="389"/>
      <c r="H4684" s="389"/>
      <c r="I4684" s="389"/>
      <c r="J4684" s="389"/>
      <c r="K4684" s="389"/>
      <c r="L4684" s="389"/>
      <c r="M4684" s="389"/>
      <c r="N4684" s="389"/>
      <c r="O4684" s="389"/>
      <c r="P4684" s="389"/>
      <c r="Q4684" s="389"/>
      <c r="R4684" s="390"/>
      <c r="S4684" s="290"/>
      <c r="T4684" s="291"/>
      <c r="U4684" s="292"/>
      <c r="V4684" s="290"/>
      <c r="W4684" s="291"/>
      <c r="X4684" s="292"/>
      <c r="Y4684" s="290"/>
      <c r="Z4684" s="291"/>
      <c r="AA4684" s="292"/>
      <c r="AB4684" s="290"/>
      <c r="AC4684" s="291"/>
      <c r="AD4684" s="292"/>
      <c r="AE4684" s="290"/>
      <c r="AF4684" s="291"/>
      <c r="AG4684" s="292"/>
      <c r="ALL4684" s="41"/>
      <c r="ALM4684" s="41"/>
      <c r="ALN4684" s="41"/>
      <c r="ALO4684" s="41"/>
      <c r="ALP4684" s="41"/>
    </row>
    <row r="4685" spans="1:1004" x14ac:dyDescent="0.2">
      <c r="A4685" s="221"/>
      <c r="B4685" s="221"/>
      <c r="C4685" s="221"/>
      <c r="D4685" s="221"/>
      <c r="E4685" s="221"/>
      <c r="F4685" s="221"/>
      <c r="G4685" s="221"/>
      <c r="H4685" s="221"/>
      <c r="I4685" s="221"/>
      <c r="J4685" s="218"/>
      <c r="K4685" s="218"/>
      <c r="L4685" s="218"/>
      <c r="M4685" s="218"/>
      <c r="N4685" s="218"/>
      <c r="O4685" s="218"/>
      <c r="P4685" s="218"/>
      <c r="Q4685" s="218"/>
      <c r="R4685" s="218"/>
      <c r="S4685" s="218"/>
      <c r="T4685" s="218"/>
      <c r="U4685" s="218"/>
      <c r="V4685" s="218"/>
      <c r="W4685" s="218"/>
      <c r="X4685" s="218"/>
      <c r="Y4685" s="218"/>
      <c r="Z4685" s="218"/>
      <c r="AA4685" s="218"/>
      <c r="AB4685" s="218"/>
      <c r="AC4685" s="218"/>
      <c r="AD4685" s="218"/>
      <c r="AE4685" s="218"/>
      <c r="AF4685" s="218"/>
      <c r="AG4685" s="218"/>
      <c r="ALL4685" s="41"/>
      <c r="ALM4685" s="41"/>
      <c r="ALN4685" s="41"/>
      <c r="ALO4685" s="41"/>
      <c r="ALP4685" s="41"/>
    </row>
    <row r="4686" spans="1:1004" ht="21.75" customHeight="1" x14ac:dyDescent="0.2">
      <c r="A4686" s="310" t="s">
        <v>2886</v>
      </c>
      <c r="B4686" s="311"/>
      <c r="C4686" s="311"/>
      <c r="D4686" s="311"/>
      <c r="E4686" s="311"/>
      <c r="F4686" s="311"/>
      <c r="G4686" s="311"/>
      <c r="H4686" s="311"/>
      <c r="I4686" s="312"/>
      <c r="J4686" s="313" t="s">
        <v>786</v>
      </c>
      <c r="K4686" s="314"/>
      <c r="L4686" s="314"/>
      <c r="M4686" s="314"/>
      <c r="N4686" s="315" t="s">
        <v>3200</v>
      </c>
      <c r="O4686" s="596"/>
      <c r="P4686" s="596"/>
      <c r="Q4686" s="596"/>
      <c r="R4686" s="596"/>
      <c r="S4686" s="596"/>
      <c r="T4686" s="596"/>
      <c r="U4686" s="596"/>
      <c r="V4686" s="596"/>
      <c r="W4686" s="596"/>
      <c r="X4686" s="596"/>
      <c r="Y4686" s="596"/>
      <c r="Z4686" s="596"/>
      <c r="AA4686" s="596"/>
      <c r="AB4686" s="596"/>
      <c r="AC4686" s="596"/>
      <c r="AD4686" s="596"/>
      <c r="AE4686" s="596"/>
      <c r="AF4686" s="596"/>
      <c r="AG4686" s="597"/>
      <c r="ALL4686" s="41"/>
      <c r="ALM4686" s="41"/>
      <c r="ALN4686" s="41"/>
      <c r="ALO4686" s="41"/>
      <c r="ALP4686" s="41"/>
    </row>
    <row r="4687" spans="1:1004" ht="29.25" customHeight="1" x14ac:dyDescent="0.2">
      <c r="A4687" s="318" t="s">
        <v>2740</v>
      </c>
      <c r="B4687" s="319"/>
      <c r="C4687" s="319"/>
      <c r="D4687" s="319"/>
      <c r="E4687" s="319"/>
      <c r="F4687" s="319"/>
      <c r="G4687" s="319"/>
      <c r="H4687" s="319"/>
      <c r="I4687" s="320"/>
      <c r="J4687" s="321" t="s">
        <v>3119</v>
      </c>
      <c r="K4687" s="322"/>
      <c r="L4687" s="322"/>
      <c r="M4687" s="322"/>
      <c r="N4687" s="322"/>
      <c r="O4687" s="322"/>
      <c r="P4687" s="322"/>
      <c r="Q4687" s="322"/>
      <c r="R4687" s="322"/>
      <c r="S4687" s="322"/>
      <c r="T4687" s="401" t="s">
        <v>2742</v>
      </c>
      <c r="U4687" s="401"/>
      <c r="V4687" s="401"/>
      <c r="W4687" s="401"/>
      <c r="X4687" s="321" t="s">
        <v>3120</v>
      </c>
      <c r="Y4687" s="322"/>
      <c r="Z4687" s="322"/>
      <c r="AA4687" s="322"/>
      <c r="AB4687" s="322"/>
      <c r="AC4687" s="322"/>
      <c r="AD4687" s="322"/>
      <c r="AE4687" s="322"/>
      <c r="AF4687" s="322"/>
      <c r="AG4687" s="322"/>
      <c r="ALL4687" s="41"/>
      <c r="ALM4687" s="41"/>
      <c r="ALN4687" s="41"/>
      <c r="ALO4687" s="41"/>
      <c r="ALP4687" s="41"/>
    </row>
    <row r="4688" spans="1:1004" x14ac:dyDescent="0.2">
      <c r="A4688" s="318" t="s">
        <v>2890</v>
      </c>
      <c r="B4688" s="319"/>
      <c r="C4688" s="319"/>
      <c r="D4688" s="319"/>
      <c r="E4688" s="319"/>
      <c r="F4688" s="319"/>
      <c r="G4688" s="319"/>
      <c r="H4688" s="319"/>
      <c r="I4688" s="320"/>
      <c r="J4688" s="321"/>
      <c r="K4688" s="322"/>
      <c r="L4688" s="322"/>
      <c r="M4688" s="322"/>
      <c r="N4688" s="322"/>
      <c r="O4688" s="322"/>
      <c r="P4688" s="322"/>
      <c r="Q4688" s="322"/>
      <c r="R4688" s="322"/>
      <c r="S4688" s="322"/>
      <c r="T4688" s="322"/>
      <c r="U4688" s="322"/>
      <c r="V4688" s="322"/>
      <c r="W4688" s="322"/>
      <c r="X4688" s="322"/>
      <c r="Y4688" s="322"/>
      <c r="Z4688" s="322"/>
      <c r="AA4688" s="322"/>
      <c r="AB4688" s="322"/>
      <c r="AC4688" s="322"/>
      <c r="AD4688" s="322"/>
      <c r="AE4688" s="322"/>
      <c r="AF4688" s="322"/>
      <c r="AG4688" s="359"/>
      <c r="ALL4688" s="41"/>
      <c r="ALM4688" s="41"/>
      <c r="ALN4688" s="41"/>
      <c r="ALO4688" s="41"/>
      <c r="ALP4688" s="41"/>
    </row>
    <row r="4689" spans="1:1004" ht="25.5" customHeight="1" x14ac:dyDescent="0.2">
      <c r="A4689" s="328" t="s">
        <v>2891</v>
      </c>
      <c r="B4689" s="329"/>
      <c r="C4689" s="329"/>
      <c r="D4689" s="329"/>
      <c r="E4689" s="329"/>
      <c r="F4689" s="329"/>
      <c r="G4689" s="329"/>
      <c r="H4689" s="329"/>
      <c r="I4689" s="330"/>
      <c r="J4689" s="363" t="s">
        <v>3201</v>
      </c>
      <c r="K4689" s="535"/>
      <c r="L4689" s="535"/>
      <c r="M4689" s="535"/>
      <c r="N4689" s="535"/>
      <c r="O4689" s="535"/>
      <c r="P4689" s="535"/>
      <c r="Q4689" s="535"/>
      <c r="R4689" s="535"/>
      <c r="S4689" s="535"/>
      <c r="T4689" s="535"/>
      <c r="U4689" s="535"/>
      <c r="V4689" s="535"/>
      <c r="W4689" s="535"/>
      <c r="X4689" s="535"/>
      <c r="Y4689" s="535"/>
      <c r="Z4689" s="535"/>
      <c r="AA4689" s="535"/>
      <c r="AB4689" s="535"/>
      <c r="AC4689" s="535"/>
      <c r="AD4689" s="535"/>
      <c r="AE4689" s="535"/>
      <c r="AF4689" s="535"/>
      <c r="AG4689" s="365"/>
      <c r="ALL4689" s="41"/>
      <c r="ALM4689" s="41"/>
      <c r="ALN4689" s="41"/>
      <c r="ALO4689" s="41"/>
      <c r="ALP4689" s="41"/>
    </row>
    <row r="4690" spans="1:1004" ht="30" customHeight="1" x14ac:dyDescent="0.2">
      <c r="A4690" s="626" t="s">
        <v>2893</v>
      </c>
      <c r="B4690" s="627"/>
      <c r="C4690" s="627"/>
      <c r="D4690" s="627"/>
      <c r="E4690" s="627"/>
      <c r="F4690" s="627"/>
      <c r="G4690" s="627"/>
      <c r="H4690" s="627"/>
      <c r="I4690" s="649"/>
      <c r="J4690" s="536" t="s">
        <v>3202</v>
      </c>
      <c r="K4690" s="537"/>
      <c r="L4690" s="537"/>
      <c r="M4690" s="537"/>
      <c r="N4690" s="537"/>
      <c r="O4690" s="537"/>
      <c r="P4690" s="537"/>
      <c r="Q4690" s="537"/>
      <c r="R4690" s="537"/>
      <c r="S4690" s="537"/>
      <c r="T4690" s="537"/>
      <c r="U4690" s="537"/>
      <c r="V4690" s="537"/>
      <c r="W4690" s="537"/>
      <c r="X4690" s="537"/>
      <c r="Y4690" s="537"/>
      <c r="Z4690" s="537"/>
      <c r="AA4690" s="537"/>
      <c r="AB4690" s="537"/>
      <c r="AC4690" s="537"/>
      <c r="AD4690" s="537"/>
      <c r="AE4690" s="537"/>
      <c r="AF4690" s="537"/>
      <c r="AG4690" s="538"/>
      <c r="ALL4690" s="41"/>
      <c r="ALM4690" s="41"/>
      <c r="ALN4690" s="41"/>
      <c r="ALO4690" s="41"/>
      <c r="ALP4690" s="41"/>
    </row>
    <row r="4691" spans="1:1004" x14ac:dyDescent="0.2">
      <c r="A4691" s="208"/>
      <c r="B4691" s="213"/>
      <c r="C4691" s="213"/>
      <c r="D4691" s="187"/>
      <c r="E4691" s="187"/>
      <c r="F4691" s="187"/>
      <c r="G4691" s="187"/>
      <c r="H4691" s="187"/>
      <c r="I4691" s="187"/>
      <c r="J4691" s="187"/>
      <c r="K4691" s="187"/>
      <c r="L4691" s="187"/>
      <c r="M4691" s="187"/>
      <c r="N4691" s="187"/>
      <c r="O4691" s="187"/>
      <c r="P4691" s="187"/>
      <c r="Q4691" s="187"/>
      <c r="R4691" s="187"/>
      <c r="S4691" s="187"/>
      <c r="T4691" s="187"/>
      <c r="U4691" s="187"/>
      <c r="V4691" s="187"/>
      <c r="W4691" s="187"/>
      <c r="X4691" s="187"/>
      <c r="Y4691" s="187"/>
      <c r="Z4691" s="187"/>
      <c r="AA4691" s="187"/>
      <c r="AB4691" s="187"/>
      <c r="AC4691" s="187"/>
      <c r="AD4691" s="187"/>
      <c r="AE4691" s="187"/>
      <c r="AF4691" s="187"/>
      <c r="AG4691" s="214"/>
      <c r="ALL4691" s="41"/>
      <c r="ALM4691" s="41"/>
      <c r="ALN4691" s="41"/>
      <c r="ALO4691" s="41"/>
      <c r="ALP4691" s="41"/>
    </row>
    <row r="4692" spans="1:1004" x14ac:dyDescent="0.2">
      <c r="A4692" s="273" t="s">
        <v>2833</v>
      </c>
      <c r="B4692" s="273"/>
      <c r="C4692" s="273"/>
      <c r="D4692" s="343" t="s">
        <v>2539</v>
      </c>
      <c r="E4692" s="344"/>
      <c r="F4692" s="344"/>
      <c r="G4692" s="344"/>
      <c r="H4692" s="344"/>
      <c r="I4692" s="344"/>
      <c r="J4692" s="344"/>
      <c r="K4692" s="344"/>
      <c r="L4692" s="344"/>
      <c r="M4692" s="344"/>
      <c r="N4692" s="344"/>
      <c r="O4692" s="344"/>
      <c r="P4692" s="344"/>
      <c r="Q4692" s="344"/>
      <c r="R4692" s="344"/>
      <c r="S4692" s="344"/>
      <c r="T4692" s="344"/>
      <c r="U4692" s="344"/>
      <c r="V4692" s="344"/>
      <c r="W4692" s="344"/>
      <c r="X4692" s="344"/>
      <c r="Y4692" s="344"/>
      <c r="Z4692" s="344"/>
      <c r="AA4692" s="344"/>
      <c r="AB4692" s="344"/>
      <c r="AC4692" s="344"/>
      <c r="AD4692" s="344"/>
      <c r="AE4692" s="344"/>
      <c r="AF4692" s="344"/>
      <c r="AG4692" s="345"/>
      <c r="ALL4692" s="41"/>
      <c r="ALM4692" s="41"/>
      <c r="ALN4692" s="41"/>
      <c r="ALO4692" s="41"/>
      <c r="ALP4692" s="41"/>
    </row>
    <row r="4693" spans="1:1004" ht="25.5" customHeight="1" x14ac:dyDescent="0.2">
      <c r="A4693" s="275" t="s">
        <v>2835</v>
      </c>
      <c r="B4693" s="276"/>
      <c r="C4693" s="276"/>
      <c r="D4693" s="276"/>
      <c r="E4693" s="276"/>
      <c r="F4693" s="276"/>
      <c r="G4693" s="276"/>
      <c r="H4693" s="276"/>
      <c r="I4693" s="276"/>
      <c r="J4693" s="276"/>
      <c r="K4693" s="276"/>
      <c r="L4693" s="276"/>
      <c r="M4693" s="276"/>
      <c r="N4693" s="276"/>
      <c r="O4693" s="276"/>
      <c r="P4693" s="276"/>
      <c r="Q4693" s="276"/>
      <c r="R4693" s="277"/>
      <c r="S4693" s="278" t="s">
        <v>2836</v>
      </c>
      <c r="T4693" s="279"/>
      <c r="U4693" s="280"/>
      <c r="V4693" s="278" t="s">
        <v>2837</v>
      </c>
      <c r="W4693" s="279"/>
      <c r="X4693" s="280"/>
      <c r="Y4693" s="278" t="s">
        <v>2838</v>
      </c>
      <c r="Z4693" s="279"/>
      <c r="AA4693" s="280"/>
      <c r="AB4693" s="278" t="s">
        <v>3444</v>
      </c>
      <c r="AC4693" s="279"/>
      <c r="AD4693" s="280"/>
      <c r="AE4693" s="278" t="s">
        <v>3445</v>
      </c>
      <c r="AF4693" s="279"/>
      <c r="AG4693" s="280"/>
      <c r="ALL4693" s="41"/>
      <c r="ALM4693" s="41"/>
      <c r="ALN4693" s="41"/>
      <c r="ALO4693" s="41"/>
      <c r="ALP4693" s="41"/>
    </row>
    <row r="4694" spans="1:1004" x14ac:dyDescent="0.2">
      <c r="A4694" s="281" t="s">
        <v>3194</v>
      </c>
      <c r="B4694" s="282"/>
      <c r="C4694" s="282"/>
      <c r="D4694" s="282"/>
      <c r="E4694" s="282"/>
      <c r="F4694" s="282"/>
      <c r="G4694" s="282"/>
      <c r="H4694" s="282"/>
      <c r="I4694" s="282"/>
      <c r="J4694" s="282"/>
      <c r="K4694" s="282"/>
      <c r="L4694" s="282"/>
      <c r="M4694" s="282"/>
      <c r="N4694" s="282"/>
      <c r="O4694" s="282"/>
      <c r="P4694" s="282"/>
      <c r="Q4694" s="282"/>
      <c r="R4694" s="283"/>
      <c r="S4694" s="284" t="s">
        <v>2867</v>
      </c>
      <c r="T4694" s="285"/>
      <c r="U4694" s="286"/>
      <c r="V4694" s="284" t="s">
        <v>3469</v>
      </c>
      <c r="W4694" s="285"/>
      <c r="X4694" s="286"/>
      <c r="Y4694" s="284" t="s">
        <v>3125</v>
      </c>
      <c r="Z4694" s="285"/>
      <c r="AA4694" s="286"/>
      <c r="AB4694" s="284" t="s">
        <v>3188</v>
      </c>
      <c r="AC4694" s="285"/>
      <c r="AD4694" s="286"/>
      <c r="AE4694" s="284" t="s">
        <v>3125</v>
      </c>
      <c r="AF4694" s="285"/>
      <c r="AG4694" s="286"/>
      <c r="ALL4694" s="41"/>
      <c r="ALM4694" s="41"/>
      <c r="ALN4694" s="41"/>
      <c r="ALO4694" s="41"/>
      <c r="ALP4694" s="41"/>
    </row>
    <row r="4695" spans="1:1004" x14ac:dyDescent="0.2">
      <c r="A4695" s="293" t="s">
        <v>2860</v>
      </c>
      <c r="B4695" s="387"/>
      <c r="C4695" s="387"/>
      <c r="D4695" s="387"/>
      <c r="E4695" s="387"/>
      <c r="F4695" s="387"/>
      <c r="G4695" s="387"/>
      <c r="H4695" s="387"/>
      <c r="I4695" s="387"/>
      <c r="J4695" s="387"/>
      <c r="K4695" s="387"/>
      <c r="L4695" s="387"/>
      <c r="M4695" s="387"/>
      <c r="N4695" s="387"/>
      <c r="O4695" s="387"/>
      <c r="P4695" s="387"/>
      <c r="Q4695" s="387"/>
      <c r="R4695" s="295"/>
      <c r="S4695" s="287"/>
      <c r="T4695" s="288"/>
      <c r="U4695" s="289"/>
      <c r="V4695" s="287"/>
      <c r="W4695" s="288"/>
      <c r="X4695" s="289"/>
      <c r="Y4695" s="287"/>
      <c r="Z4695" s="288"/>
      <c r="AA4695" s="289"/>
      <c r="AB4695" s="287"/>
      <c r="AC4695" s="288"/>
      <c r="AD4695" s="289"/>
      <c r="AE4695" s="287"/>
      <c r="AF4695" s="288"/>
      <c r="AG4695" s="289"/>
      <c r="ALL4695" s="41"/>
      <c r="ALM4695" s="41"/>
      <c r="ALN4695" s="41"/>
      <c r="ALO4695" s="41"/>
      <c r="ALP4695" s="41"/>
    </row>
    <row r="4696" spans="1:1004" x14ac:dyDescent="0.2">
      <c r="A4696" s="388" t="s">
        <v>2861</v>
      </c>
      <c r="B4696" s="389"/>
      <c r="C4696" s="389"/>
      <c r="D4696" s="389"/>
      <c r="E4696" s="389"/>
      <c r="F4696" s="389"/>
      <c r="G4696" s="389"/>
      <c r="H4696" s="389"/>
      <c r="I4696" s="389"/>
      <c r="J4696" s="389"/>
      <c r="K4696" s="389"/>
      <c r="L4696" s="389"/>
      <c r="M4696" s="389"/>
      <c r="N4696" s="389"/>
      <c r="O4696" s="389"/>
      <c r="P4696" s="389"/>
      <c r="Q4696" s="389"/>
      <c r="R4696" s="390"/>
      <c r="S4696" s="290"/>
      <c r="T4696" s="291"/>
      <c r="U4696" s="292"/>
      <c r="V4696" s="290"/>
      <c r="W4696" s="291"/>
      <c r="X4696" s="292"/>
      <c r="Y4696" s="290"/>
      <c r="Z4696" s="291"/>
      <c r="AA4696" s="292"/>
      <c r="AB4696" s="290"/>
      <c r="AC4696" s="291"/>
      <c r="AD4696" s="292"/>
      <c r="AE4696" s="290"/>
      <c r="AF4696" s="291"/>
      <c r="AG4696" s="292"/>
      <c r="ALL4696" s="41"/>
      <c r="ALM4696" s="41"/>
      <c r="ALN4696" s="41"/>
      <c r="ALO4696" s="41"/>
      <c r="ALP4696" s="41"/>
    </row>
    <row r="4697" spans="1:1004" x14ac:dyDescent="0.2">
      <c r="A4697" s="221"/>
      <c r="B4697" s="221"/>
      <c r="C4697" s="221"/>
      <c r="D4697" s="221"/>
      <c r="E4697" s="221"/>
      <c r="F4697" s="221"/>
      <c r="G4697" s="221"/>
      <c r="H4697" s="221"/>
      <c r="I4697" s="221"/>
      <c r="J4697" s="218"/>
      <c r="K4697" s="218"/>
      <c r="L4697" s="218"/>
      <c r="M4697" s="218"/>
      <c r="N4697" s="218"/>
      <c r="O4697" s="218"/>
      <c r="P4697" s="218"/>
      <c r="Q4697" s="218"/>
      <c r="R4697" s="218"/>
      <c r="S4697" s="218"/>
      <c r="T4697" s="218"/>
      <c r="U4697" s="218"/>
      <c r="V4697" s="218"/>
      <c r="W4697" s="218"/>
      <c r="X4697" s="218"/>
      <c r="Y4697" s="218"/>
      <c r="Z4697" s="218"/>
      <c r="AA4697" s="218"/>
      <c r="AB4697" s="218"/>
      <c r="AC4697" s="218"/>
      <c r="AD4697" s="218"/>
      <c r="AE4697" s="218"/>
      <c r="AF4697" s="218"/>
      <c r="AG4697" s="218"/>
      <c r="ALL4697" s="41"/>
      <c r="ALM4697" s="41"/>
      <c r="ALN4697" s="41"/>
      <c r="ALO4697" s="41"/>
      <c r="ALP4697" s="41"/>
    </row>
    <row r="4698" spans="1:1004" ht="20.25" customHeight="1" x14ac:dyDescent="0.2">
      <c r="A4698" s="310" t="s">
        <v>2886</v>
      </c>
      <c r="B4698" s="311"/>
      <c r="C4698" s="311"/>
      <c r="D4698" s="311"/>
      <c r="E4698" s="311"/>
      <c r="F4698" s="311"/>
      <c r="G4698" s="311"/>
      <c r="H4698" s="311"/>
      <c r="I4698" s="312"/>
      <c r="J4698" s="313" t="s">
        <v>787</v>
      </c>
      <c r="K4698" s="314"/>
      <c r="L4698" s="314"/>
      <c r="M4698" s="314"/>
      <c r="N4698" s="315" t="s">
        <v>3203</v>
      </c>
      <c r="O4698" s="596"/>
      <c r="P4698" s="596"/>
      <c r="Q4698" s="596"/>
      <c r="R4698" s="596"/>
      <c r="S4698" s="596"/>
      <c r="T4698" s="596"/>
      <c r="U4698" s="596"/>
      <c r="V4698" s="596"/>
      <c r="W4698" s="596"/>
      <c r="X4698" s="596"/>
      <c r="Y4698" s="596"/>
      <c r="Z4698" s="596"/>
      <c r="AA4698" s="596"/>
      <c r="AB4698" s="596"/>
      <c r="AC4698" s="596"/>
      <c r="AD4698" s="596"/>
      <c r="AE4698" s="596"/>
      <c r="AF4698" s="596"/>
      <c r="AG4698" s="597"/>
      <c r="ALL4698" s="41"/>
      <c r="ALM4698" s="41"/>
      <c r="ALN4698" s="41"/>
      <c r="ALO4698" s="41"/>
      <c r="ALP4698" s="41"/>
    </row>
    <row r="4699" spans="1:1004" ht="29.25" customHeight="1" x14ac:dyDescent="0.2">
      <c r="A4699" s="318" t="s">
        <v>2740</v>
      </c>
      <c r="B4699" s="319"/>
      <c r="C4699" s="319"/>
      <c r="D4699" s="319"/>
      <c r="E4699" s="319"/>
      <c r="F4699" s="319"/>
      <c r="G4699" s="319"/>
      <c r="H4699" s="319"/>
      <c r="I4699" s="320"/>
      <c r="J4699" s="321" t="s">
        <v>3119</v>
      </c>
      <c r="K4699" s="322"/>
      <c r="L4699" s="322"/>
      <c r="M4699" s="322"/>
      <c r="N4699" s="322"/>
      <c r="O4699" s="322"/>
      <c r="P4699" s="322"/>
      <c r="Q4699" s="322"/>
      <c r="R4699" s="322"/>
      <c r="S4699" s="322"/>
      <c r="T4699" s="401" t="s">
        <v>2742</v>
      </c>
      <c r="U4699" s="401"/>
      <c r="V4699" s="401"/>
      <c r="W4699" s="401"/>
      <c r="X4699" s="321" t="s">
        <v>3120</v>
      </c>
      <c r="Y4699" s="322"/>
      <c r="Z4699" s="322"/>
      <c r="AA4699" s="322"/>
      <c r="AB4699" s="322"/>
      <c r="AC4699" s="322"/>
      <c r="AD4699" s="322"/>
      <c r="AE4699" s="322"/>
      <c r="AF4699" s="322"/>
      <c r="AG4699" s="322"/>
      <c r="ALL4699" s="41"/>
      <c r="ALM4699" s="41"/>
      <c r="ALN4699" s="41"/>
      <c r="ALO4699" s="41"/>
      <c r="ALP4699" s="41"/>
    </row>
    <row r="4700" spans="1:1004" x14ac:dyDescent="0.2">
      <c r="A4700" s="318" t="s">
        <v>2890</v>
      </c>
      <c r="B4700" s="319"/>
      <c r="C4700" s="319"/>
      <c r="D4700" s="319"/>
      <c r="E4700" s="319"/>
      <c r="F4700" s="319"/>
      <c r="G4700" s="319"/>
      <c r="H4700" s="319"/>
      <c r="I4700" s="320"/>
      <c r="J4700" s="321"/>
      <c r="K4700" s="322"/>
      <c r="L4700" s="322"/>
      <c r="M4700" s="322"/>
      <c r="N4700" s="322"/>
      <c r="O4700" s="322"/>
      <c r="P4700" s="322"/>
      <c r="Q4700" s="322"/>
      <c r="R4700" s="322"/>
      <c r="S4700" s="322"/>
      <c r="T4700" s="322"/>
      <c r="U4700" s="322"/>
      <c r="V4700" s="322"/>
      <c r="W4700" s="322"/>
      <c r="X4700" s="322"/>
      <c r="Y4700" s="322"/>
      <c r="Z4700" s="322"/>
      <c r="AA4700" s="322"/>
      <c r="AB4700" s="322"/>
      <c r="AC4700" s="322"/>
      <c r="AD4700" s="322"/>
      <c r="AE4700" s="322"/>
      <c r="AF4700" s="322"/>
      <c r="AG4700" s="359"/>
      <c r="ALL4700" s="41"/>
      <c r="ALM4700" s="41"/>
      <c r="ALN4700" s="41"/>
      <c r="ALO4700" s="41"/>
      <c r="ALP4700" s="41"/>
    </row>
    <row r="4701" spans="1:1004" ht="22.5" customHeight="1" x14ac:dyDescent="0.2">
      <c r="A4701" s="328" t="s">
        <v>2891</v>
      </c>
      <c r="B4701" s="329"/>
      <c r="C4701" s="329"/>
      <c r="D4701" s="329"/>
      <c r="E4701" s="329"/>
      <c r="F4701" s="329"/>
      <c r="G4701" s="329"/>
      <c r="H4701" s="329"/>
      <c r="I4701" s="330"/>
      <c r="J4701" s="321" t="s">
        <v>3204</v>
      </c>
      <c r="K4701" s="322"/>
      <c r="L4701" s="322"/>
      <c r="M4701" s="322"/>
      <c r="N4701" s="322"/>
      <c r="O4701" s="322"/>
      <c r="P4701" s="322"/>
      <c r="Q4701" s="322"/>
      <c r="R4701" s="322"/>
      <c r="S4701" s="322"/>
      <c r="T4701" s="322"/>
      <c r="U4701" s="322"/>
      <c r="V4701" s="322"/>
      <c r="W4701" s="322"/>
      <c r="X4701" s="322"/>
      <c r="Y4701" s="322"/>
      <c r="Z4701" s="322"/>
      <c r="AA4701" s="322"/>
      <c r="AB4701" s="322"/>
      <c r="AC4701" s="322"/>
      <c r="AD4701" s="322"/>
      <c r="AE4701" s="322"/>
      <c r="AF4701" s="322"/>
      <c r="AG4701" s="359"/>
      <c r="ALL4701" s="41"/>
      <c r="ALM4701" s="41"/>
      <c r="ALN4701" s="41"/>
      <c r="ALO4701" s="41"/>
      <c r="ALP4701" s="41"/>
    </row>
    <row r="4702" spans="1:1004" ht="27" customHeight="1" x14ac:dyDescent="0.2">
      <c r="A4702" s="626" t="s">
        <v>2893</v>
      </c>
      <c r="B4702" s="627"/>
      <c r="C4702" s="627"/>
      <c r="D4702" s="627"/>
      <c r="E4702" s="627"/>
      <c r="F4702" s="627"/>
      <c r="G4702" s="627"/>
      <c r="H4702" s="627"/>
      <c r="I4702" s="649"/>
      <c r="J4702" s="384" t="s">
        <v>3205</v>
      </c>
      <c r="K4702" s="385"/>
      <c r="L4702" s="385"/>
      <c r="M4702" s="385"/>
      <c r="N4702" s="385"/>
      <c r="O4702" s="385"/>
      <c r="P4702" s="385"/>
      <c r="Q4702" s="385"/>
      <c r="R4702" s="385"/>
      <c r="S4702" s="385"/>
      <c r="T4702" s="385"/>
      <c r="U4702" s="385"/>
      <c r="V4702" s="385"/>
      <c r="W4702" s="385"/>
      <c r="X4702" s="385"/>
      <c r="Y4702" s="385"/>
      <c r="Z4702" s="385"/>
      <c r="AA4702" s="385"/>
      <c r="AB4702" s="385"/>
      <c r="AC4702" s="385"/>
      <c r="AD4702" s="385"/>
      <c r="AE4702" s="385"/>
      <c r="AF4702" s="385"/>
      <c r="AG4702" s="386"/>
      <c r="ALL4702" s="41"/>
      <c r="ALM4702" s="41"/>
      <c r="ALN4702" s="41"/>
      <c r="ALO4702" s="41"/>
      <c r="ALP4702" s="41"/>
    </row>
    <row r="4703" spans="1:1004" x14ac:dyDescent="0.2">
      <c r="A4703" s="208"/>
      <c r="B4703" s="213"/>
      <c r="C4703" s="213"/>
      <c r="D4703" s="187"/>
      <c r="E4703" s="187"/>
      <c r="F4703" s="187"/>
      <c r="G4703" s="187"/>
      <c r="H4703" s="187"/>
      <c r="I4703" s="187"/>
      <c r="J4703" s="187"/>
      <c r="K4703" s="187"/>
      <c r="L4703" s="187"/>
      <c r="M4703" s="187"/>
      <c r="N4703" s="187"/>
      <c r="O4703" s="187"/>
      <c r="P4703" s="187"/>
      <c r="Q4703" s="187"/>
      <c r="R4703" s="187"/>
      <c r="S4703" s="187"/>
      <c r="T4703" s="187"/>
      <c r="U4703" s="187"/>
      <c r="V4703" s="187"/>
      <c r="W4703" s="187"/>
      <c r="X4703" s="187"/>
      <c r="Y4703" s="187"/>
      <c r="Z4703" s="187"/>
      <c r="AA4703" s="187"/>
      <c r="AB4703" s="187"/>
      <c r="AC4703" s="187"/>
      <c r="AD4703" s="187"/>
      <c r="AE4703" s="187"/>
      <c r="AF4703" s="187"/>
      <c r="AG4703" s="214"/>
      <c r="ALL4703" s="41"/>
      <c r="ALM4703" s="41"/>
      <c r="ALN4703" s="41"/>
      <c r="ALO4703" s="41"/>
      <c r="ALP4703" s="41"/>
    </row>
    <row r="4704" spans="1:1004" x14ac:dyDescent="0.2">
      <c r="A4704" s="273" t="s">
        <v>2833</v>
      </c>
      <c r="B4704" s="273"/>
      <c r="C4704" s="273"/>
      <c r="D4704" s="343" t="s">
        <v>2539</v>
      </c>
      <c r="E4704" s="344"/>
      <c r="F4704" s="344"/>
      <c r="G4704" s="344"/>
      <c r="H4704" s="344"/>
      <c r="I4704" s="344"/>
      <c r="J4704" s="344"/>
      <c r="K4704" s="344"/>
      <c r="L4704" s="344"/>
      <c r="M4704" s="344"/>
      <c r="N4704" s="344"/>
      <c r="O4704" s="344"/>
      <c r="P4704" s="344"/>
      <c r="Q4704" s="344"/>
      <c r="R4704" s="344"/>
      <c r="S4704" s="344"/>
      <c r="T4704" s="344"/>
      <c r="U4704" s="344"/>
      <c r="V4704" s="344"/>
      <c r="W4704" s="344"/>
      <c r="X4704" s="344"/>
      <c r="Y4704" s="344"/>
      <c r="Z4704" s="344"/>
      <c r="AA4704" s="344"/>
      <c r="AB4704" s="344"/>
      <c r="AC4704" s="344"/>
      <c r="AD4704" s="344"/>
      <c r="AE4704" s="344"/>
      <c r="AF4704" s="344"/>
      <c r="AG4704" s="345"/>
      <c r="ALL4704" s="41"/>
      <c r="ALM4704" s="41"/>
      <c r="ALN4704" s="41"/>
      <c r="ALO4704" s="41"/>
      <c r="ALP4704" s="41"/>
    </row>
    <row r="4705" spans="1:1004" ht="43.5" customHeight="1" x14ac:dyDescent="0.2">
      <c r="A4705" s="275" t="s">
        <v>2835</v>
      </c>
      <c r="B4705" s="276"/>
      <c r="C4705" s="276"/>
      <c r="D4705" s="276"/>
      <c r="E4705" s="276"/>
      <c r="F4705" s="276"/>
      <c r="G4705" s="276"/>
      <c r="H4705" s="276"/>
      <c r="I4705" s="276"/>
      <c r="J4705" s="276"/>
      <c r="K4705" s="276"/>
      <c r="L4705" s="276"/>
      <c r="M4705" s="276"/>
      <c r="N4705" s="276"/>
      <c r="O4705" s="276"/>
      <c r="P4705" s="276"/>
      <c r="Q4705" s="276"/>
      <c r="R4705" s="277"/>
      <c r="S4705" s="278" t="s">
        <v>2836</v>
      </c>
      <c r="T4705" s="279"/>
      <c r="U4705" s="280"/>
      <c r="V4705" s="278" t="s">
        <v>2837</v>
      </c>
      <c r="W4705" s="279"/>
      <c r="X4705" s="280"/>
      <c r="Y4705" s="278" t="s">
        <v>2838</v>
      </c>
      <c r="Z4705" s="279"/>
      <c r="AA4705" s="280"/>
      <c r="AB4705" s="278" t="s">
        <v>3444</v>
      </c>
      <c r="AC4705" s="279"/>
      <c r="AD4705" s="280"/>
      <c r="AE4705" s="278" t="s">
        <v>3445</v>
      </c>
      <c r="AF4705" s="279"/>
      <c r="AG4705" s="280"/>
      <c r="ALL4705" s="41"/>
      <c r="ALM4705" s="41"/>
      <c r="ALN4705" s="41"/>
      <c r="ALO4705" s="41"/>
      <c r="ALP4705" s="41"/>
    </row>
    <row r="4706" spans="1:1004" x14ac:dyDescent="0.2">
      <c r="A4706" s="281" t="s">
        <v>3194</v>
      </c>
      <c r="B4706" s="282"/>
      <c r="C4706" s="282"/>
      <c r="D4706" s="282"/>
      <c r="E4706" s="282"/>
      <c r="F4706" s="282"/>
      <c r="G4706" s="282"/>
      <c r="H4706" s="282"/>
      <c r="I4706" s="282"/>
      <c r="J4706" s="282"/>
      <c r="K4706" s="282"/>
      <c r="L4706" s="282"/>
      <c r="M4706" s="282"/>
      <c r="N4706" s="282"/>
      <c r="O4706" s="282"/>
      <c r="P4706" s="282"/>
      <c r="Q4706" s="282"/>
      <c r="R4706" s="283"/>
      <c r="S4706" s="284" t="s">
        <v>2867</v>
      </c>
      <c r="T4706" s="285"/>
      <c r="U4706" s="286"/>
      <c r="V4706" s="284" t="s">
        <v>3469</v>
      </c>
      <c r="W4706" s="285"/>
      <c r="X4706" s="286"/>
      <c r="Y4706" s="284" t="s">
        <v>3125</v>
      </c>
      <c r="Z4706" s="285"/>
      <c r="AA4706" s="286"/>
      <c r="AB4706" s="284" t="s">
        <v>3188</v>
      </c>
      <c r="AC4706" s="285"/>
      <c r="AD4706" s="286"/>
      <c r="AE4706" s="284" t="s">
        <v>3125</v>
      </c>
      <c r="AF4706" s="285"/>
      <c r="AG4706" s="286"/>
      <c r="ALL4706" s="41"/>
      <c r="ALM4706" s="41"/>
      <c r="ALN4706" s="41"/>
      <c r="ALO4706" s="41"/>
      <c r="ALP4706" s="41"/>
    </row>
    <row r="4707" spans="1:1004" x14ac:dyDescent="0.2">
      <c r="A4707" s="293" t="s">
        <v>2860</v>
      </c>
      <c r="B4707" s="387"/>
      <c r="C4707" s="387"/>
      <c r="D4707" s="387"/>
      <c r="E4707" s="387"/>
      <c r="F4707" s="387"/>
      <c r="G4707" s="387"/>
      <c r="H4707" s="387"/>
      <c r="I4707" s="387"/>
      <c r="J4707" s="387"/>
      <c r="K4707" s="387"/>
      <c r="L4707" s="387"/>
      <c r="M4707" s="387"/>
      <c r="N4707" s="387"/>
      <c r="O4707" s="387"/>
      <c r="P4707" s="387"/>
      <c r="Q4707" s="387"/>
      <c r="R4707" s="295"/>
      <c r="S4707" s="287"/>
      <c r="T4707" s="288"/>
      <c r="U4707" s="289"/>
      <c r="V4707" s="287"/>
      <c r="W4707" s="288"/>
      <c r="X4707" s="289"/>
      <c r="Y4707" s="287"/>
      <c r="Z4707" s="288"/>
      <c r="AA4707" s="289"/>
      <c r="AB4707" s="287"/>
      <c r="AC4707" s="288"/>
      <c r="AD4707" s="289"/>
      <c r="AE4707" s="287"/>
      <c r="AF4707" s="288"/>
      <c r="AG4707" s="289"/>
      <c r="ALL4707" s="41"/>
      <c r="ALM4707" s="41"/>
      <c r="ALN4707" s="41"/>
      <c r="ALO4707" s="41"/>
      <c r="ALP4707" s="41"/>
    </row>
    <row r="4708" spans="1:1004" x14ac:dyDescent="0.2">
      <c r="A4708" s="388" t="s">
        <v>2861</v>
      </c>
      <c r="B4708" s="389"/>
      <c r="C4708" s="389"/>
      <c r="D4708" s="389"/>
      <c r="E4708" s="389"/>
      <c r="F4708" s="389"/>
      <c r="G4708" s="389"/>
      <c r="H4708" s="389"/>
      <c r="I4708" s="389"/>
      <c r="J4708" s="389"/>
      <c r="K4708" s="389"/>
      <c r="L4708" s="389"/>
      <c r="M4708" s="389"/>
      <c r="N4708" s="389"/>
      <c r="O4708" s="389"/>
      <c r="P4708" s="389"/>
      <c r="Q4708" s="389"/>
      <c r="R4708" s="390"/>
      <c r="S4708" s="290"/>
      <c r="T4708" s="291"/>
      <c r="U4708" s="292"/>
      <c r="V4708" s="290"/>
      <c r="W4708" s="291"/>
      <c r="X4708" s="292"/>
      <c r="Y4708" s="290"/>
      <c r="Z4708" s="291"/>
      <c r="AA4708" s="292"/>
      <c r="AB4708" s="290"/>
      <c r="AC4708" s="291"/>
      <c r="AD4708" s="292"/>
      <c r="AE4708" s="290"/>
      <c r="AF4708" s="291"/>
      <c r="AG4708" s="292"/>
      <c r="ALL4708" s="41"/>
      <c r="ALM4708" s="41"/>
      <c r="ALN4708" s="41"/>
      <c r="ALO4708" s="41"/>
      <c r="ALP4708" s="41"/>
    </row>
    <row r="4709" spans="1:1004" x14ac:dyDescent="0.2">
      <c r="A4709" s="212"/>
      <c r="B4709" s="212"/>
      <c r="C4709" s="212"/>
      <c r="D4709" s="212"/>
      <c r="E4709" s="212"/>
      <c r="F4709" s="212"/>
      <c r="G4709" s="212"/>
      <c r="H4709" s="212"/>
      <c r="I4709" s="212"/>
      <c r="J4709" s="212"/>
      <c r="K4709" s="212"/>
      <c r="L4709" s="212"/>
      <c r="M4709" s="212"/>
      <c r="N4709" s="212"/>
      <c r="O4709" s="212"/>
      <c r="P4709" s="212"/>
      <c r="Q4709" s="212"/>
      <c r="R4709" s="212"/>
      <c r="S4709" s="200"/>
      <c r="T4709" s="200"/>
      <c r="U4709" s="200"/>
      <c r="V4709" s="200"/>
      <c r="W4709" s="200"/>
      <c r="X4709" s="200"/>
      <c r="Y4709" s="200"/>
      <c r="Z4709" s="200"/>
      <c r="AA4709" s="200"/>
      <c r="AB4709" s="200"/>
      <c r="AC4709" s="200"/>
      <c r="AD4709" s="200"/>
      <c r="AE4709" s="200"/>
      <c r="AF4709" s="200"/>
      <c r="AG4709" s="200"/>
      <c r="ALL4709" s="41"/>
      <c r="ALM4709" s="41"/>
      <c r="ALN4709" s="41"/>
      <c r="ALO4709" s="41"/>
      <c r="ALP4709" s="41"/>
    </row>
    <row r="4710" spans="1:1004" ht="21" customHeight="1" x14ac:dyDescent="0.2">
      <c r="A4710" s="310" t="s">
        <v>2886</v>
      </c>
      <c r="B4710" s="311"/>
      <c r="C4710" s="311"/>
      <c r="D4710" s="311"/>
      <c r="E4710" s="311"/>
      <c r="F4710" s="311"/>
      <c r="G4710" s="311"/>
      <c r="H4710" s="311"/>
      <c r="I4710" s="312"/>
      <c r="J4710" s="313" t="s">
        <v>788</v>
      </c>
      <c r="K4710" s="314"/>
      <c r="L4710" s="314"/>
      <c r="M4710" s="314"/>
      <c r="N4710" s="315" t="s">
        <v>3206</v>
      </c>
      <c r="O4710" s="596"/>
      <c r="P4710" s="596"/>
      <c r="Q4710" s="596"/>
      <c r="R4710" s="596"/>
      <c r="S4710" s="596"/>
      <c r="T4710" s="596"/>
      <c r="U4710" s="596"/>
      <c r="V4710" s="596"/>
      <c r="W4710" s="596"/>
      <c r="X4710" s="596"/>
      <c r="Y4710" s="596"/>
      <c r="Z4710" s="596"/>
      <c r="AA4710" s="596"/>
      <c r="AB4710" s="596"/>
      <c r="AC4710" s="596"/>
      <c r="AD4710" s="596"/>
      <c r="AE4710" s="596"/>
      <c r="AF4710" s="596"/>
      <c r="AG4710" s="597"/>
      <c r="ALL4710" s="41"/>
      <c r="ALM4710" s="41"/>
      <c r="ALN4710" s="41"/>
      <c r="ALO4710" s="41"/>
      <c r="ALP4710" s="41"/>
    </row>
    <row r="4711" spans="1:1004" ht="31.5" customHeight="1" x14ac:dyDescent="0.2">
      <c r="A4711" s="318" t="s">
        <v>2740</v>
      </c>
      <c r="B4711" s="319"/>
      <c r="C4711" s="319"/>
      <c r="D4711" s="319"/>
      <c r="E4711" s="319"/>
      <c r="F4711" s="319"/>
      <c r="G4711" s="319"/>
      <c r="H4711" s="319"/>
      <c r="I4711" s="320"/>
      <c r="J4711" s="321" t="s">
        <v>3119</v>
      </c>
      <c r="K4711" s="322"/>
      <c r="L4711" s="322"/>
      <c r="M4711" s="322"/>
      <c r="N4711" s="322"/>
      <c r="O4711" s="322"/>
      <c r="P4711" s="322"/>
      <c r="Q4711" s="322"/>
      <c r="R4711" s="322"/>
      <c r="S4711" s="322"/>
      <c r="T4711" s="401" t="s">
        <v>2742</v>
      </c>
      <c r="U4711" s="401"/>
      <c r="V4711" s="401"/>
      <c r="W4711" s="401"/>
      <c r="X4711" s="321" t="s">
        <v>3120</v>
      </c>
      <c r="Y4711" s="322"/>
      <c r="Z4711" s="322"/>
      <c r="AA4711" s="322"/>
      <c r="AB4711" s="322"/>
      <c r="AC4711" s="322"/>
      <c r="AD4711" s="322"/>
      <c r="AE4711" s="322"/>
      <c r="AF4711" s="322"/>
      <c r="AG4711" s="322"/>
      <c r="ALL4711" s="41"/>
      <c r="ALM4711" s="41"/>
      <c r="ALN4711" s="41"/>
      <c r="ALO4711" s="41"/>
      <c r="ALP4711" s="41"/>
    </row>
    <row r="4712" spans="1:1004" ht="15.75" customHeight="1" x14ac:dyDescent="0.2">
      <c r="A4712" s="318" t="s">
        <v>2890</v>
      </c>
      <c r="B4712" s="319"/>
      <c r="C4712" s="319"/>
      <c r="D4712" s="319"/>
      <c r="E4712" s="319"/>
      <c r="F4712" s="319"/>
      <c r="G4712" s="319"/>
      <c r="H4712" s="319"/>
      <c r="I4712" s="320"/>
      <c r="J4712" s="321" t="s">
        <v>3207</v>
      </c>
      <c r="K4712" s="322"/>
      <c r="L4712" s="322"/>
      <c r="M4712" s="322"/>
      <c r="N4712" s="322"/>
      <c r="O4712" s="322"/>
      <c r="P4712" s="322"/>
      <c r="Q4712" s="322"/>
      <c r="R4712" s="322"/>
      <c r="S4712" s="322"/>
      <c r="T4712" s="322"/>
      <c r="U4712" s="322"/>
      <c r="V4712" s="322"/>
      <c r="W4712" s="322"/>
      <c r="X4712" s="322"/>
      <c r="Y4712" s="322"/>
      <c r="Z4712" s="322"/>
      <c r="AA4712" s="322"/>
      <c r="AB4712" s="322"/>
      <c r="AC4712" s="322"/>
      <c r="AD4712" s="322"/>
      <c r="AE4712" s="322"/>
      <c r="AF4712" s="322"/>
      <c r="AG4712" s="359"/>
      <c r="ALL4712" s="41"/>
      <c r="ALM4712" s="41"/>
      <c r="ALN4712" s="41"/>
      <c r="ALO4712" s="41"/>
      <c r="ALP4712" s="41"/>
    </row>
    <row r="4713" spans="1:1004" ht="24" customHeight="1" x14ac:dyDescent="0.2">
      <c r="A4713" s="328" t="s">
        <v>2891</v>
      </c>
      <c r="B4713" s="329"/>
      <c r="C4713" s="329"/>
      <c r="D4713" s="329"/>
      <c r="E4713" s="329"/>
      <c r="F4713" s="329"/>
      <c r="G4713" s="329"/>
      <c r="H4713" s="329"/>
      <c r="I4713" s="330"/>
      <c r="J4713" s="363" t="s">
        <v>3208</v>
      </c>
      <c r="K4713" s="535"/>
      <c r="L4713" s="535"/>
      <c r="M4713" s="535"/>
      <c r="N4713" s="535"/>
      <c r="O4713" s="535"/>
      <c r="P4713" s="535"/>
      <c r="Q4713" s="535"/>
      <c r="R4713" s="535"/>
      <c r="S4713" s="535"/>
      <c r="T4713" s="535"/>
      <c r="U4713" s="535"/>
      <c r="V4713" s="535"/>
      <c r="W4713" s="535"/>
      <c r="X4713" s="535"/>
      <c r="Y4713" s="535"/>
      <c r="Z4713" s="535"/>
      <c r="AA4713" s="535"/>
      <c r="AB4713" s="535"/>
      <c r="AC4713" s="535"/>
      <c r="AD4713" s="535"/>
      <c r="AE4713" s="535"/>
      <c r="AF4713" s="535"/>
      <c r="AG4713" s="365"/>
      <c r="ALL4713" s="41"/>
      <c r="ALM4713" s="41"/>
      <c r="ALN4713" s="41"/>
      <c r="ALO4713" s="41"/>
      <c r="ALP4713" s="41"/>
    </row>
    <row r="4714" spans="1:1004" ht="29.25" customHeight="1" x14ac:dyDescent="0.2">
      <c r="A4714" s="626" t="s">
        <v>2893</v>
      </c>
      <c r="B4714" s="627"/>
      <c r="C4714" s="627"/>
      <c r="D4714" s="627"/>
      <c r="E4714" s="627"/>
      <c r="F4714" s="627"/>
      <c r="G4714" s="627"/>
      <c r="H4714" s="627"/>
      <c r="I4714" s="649"/>
      <c r="J4714" s="536" t="s">
        <v>3209</v>
      </c>
      <c r="K4714" s="537"/>
      <c r="L4714" s="537"/>
      <c r="M4714" s="537"/>
      <c r="N4714" s="537"/>
      <c r="O4714" s="537"/>
      <c r="P4714" s="537"/>
      <c r="Q4714" s="537"/>
      <c r="R4714" s="537"/>
      <c r="S4714" s="537"/>
      <c r="T4714" s="537"/>
      <c r="U4714" s="537"/>
      <c r="V4714" s="537"/>
      <c r="W4714" s="537"/>
      <c r="X4714" s="537"/>
      <c r="Y4714" s="537"/>
      <c r="Z4714" s="537"/>
      <c r="AA4714" s="537"/>
      <c r="AB4714" s="537"/>
      <c r="AC4714" s="537"/>
      <c r="AD4714" s="537"/>
      <c r="AE4714" s="537"/>
      <c r="AF4714" s="537"/>
      <c r="AG4714" s="538"/>
      <c r="ALL4714" s="41"/>
      <c r="ALM4714" s="41"/>
      <c r="ALN4714" s="41"/>
      <c r="ALO4714" s="41"/>
      <c r="ALP4714" s="41"/>
    </row>
    <row r="4715" spans="1:1004" x14ac:dyDescent="0.2">
      <c r="A4715" s="208"/>
      <c r="B4715" s="213"/>
      <c r="C4715" s="213"/>
      <c r="D4715" s="187"/>
      <c r="E4715" s="187"/>
      <c r="F4715" s="187"/>
      <c r="G4715" s="187"/>
      <c r="H4715" s="187"/>
      <c r="I4715" s="187"/>
      <c r="J4715" s="187"/>
      <c r="K4715" s="187"/>
      <c r="L4715" s="187"/>
      <c r="M4715" s="187"/>
      <c r="N4715" s="187"/>
      <c r="O4715" s="187"/>
      <c r="P4715" s="187"/>
      <c r="Q4715" s="187"/>
      <c r="R4715" s="187"/>
      <c r="S4715" s="187"/>
      <c r="T4715" s="187"/>
      <c r="U4715" s="187"/>
      <c r="V4715" s="187"/>
      <c r="W4715" s="187"/>
      <c r="X4715" s="187"/>
      <c r="Y4715" s="187"/>
      <c r="Z4715" s="187"/>
      <c r="AA4715" s="187"/>
      <c r="AB4715" s="187"/>
      <c r="AC4715" s="187"/>
      <c r="AD4715" s="187"/>
      <c r="AE4715" s="187"/>
      <c r="AF4715" s="187"/>
      <c r="AG4715" s="214"/>
      <c r="ALL4715" s="41"/>
      <c r="ALM4715" s="41"/>
      <c r="ALN4715" s="41"/>
      <c r="ALO4715" s="41"/>
      <c r="ALP4715" s="41"/>
    </row>
    <row r="4716" spans="1:1004" x14ac:dyDescent="0.2">
      <c r="A4716" s="273" t="s">
        <v>2833</v>
      </c>
      <c r="B4716" s="273"/>
      <c r="C4716" s="273"/>
      <c r="D4716" s="343" t="s">
        <v>2539</v>
      </c>
      <c r="E4716" s="344"/>
      <c r="F4716" s="344"/>
      <c r="G4716" s="344"/>
      <c r="H4716" s="344"/>
      <c r="I4716" s="344"/>
      <c r="J4716" s="344"/>
      <c r="K4716" s="344"/>
      <c r="L4716" s="344"/>
      <c r="M4716" s="344"/>
      <c r="N4716" s="344"/>
      <c r="O4716" s="344"/>
      <c r="P4716" s="344"/>
      <c r="Q4716" s="344"/>
      <c r="R4716" s="344"/>
      <c r="S4716" s="344"/>
      <c r="T4716" s="344"/>
      <c r="U4716" s="344"/>
      <c r="V4716" s="344"/>
      <c r="W4716" s="344"/>
      <c r="X4716" s="344"/>
      <c r="Y4716" s="344"/>
      <c r="Z4716" s="344"/>
      <c r="AA4716" s="344"/>
      <c r="AB4716" s="344"/>
      <c r="AC4716" s="344"/>
      <c r="AD4716" s="344"/>
      <c r="AE4716" s="344"/>
      <c r="AF4716" s="344"/>
      <c r="AG4716" s="345"/>
      <c r="ALL4716" s="41"/>
      <c r="ALM4716" s="41"/>
      <c r="ALN4716" s="41"/>
      <c r="ALO4716" s="41"/>
      <c r="ALP4716" s="41"/>
    </row>
    <row r="4717" spans="1:1004" ht="25.5" customHeight="1" x14ac:dyDescent="0.2">
      <c r="A4717" s="275" t="s">
        <v>2835</v>
      </c>
      <c r="B4717" s="276"/>
      <c r="C4717" s="276"/>
      <c r="D4717" s="276"/>
      <c r="E4717" s="276"/>
      <c r="F4717" s="276"/>
      <c r="G4717" s="276"/>
      <c r="H4717" s="276"/>
      <c r="I4717" s="276"/>
      <c r="J4717" s="276"/>
      <c r="K4717" s="276"/>
      <c r="L4717" s="276"/>
      <c r="M4717" s="276"/>
      <c r="N4717" s="276"/>
      <c r="O4717" s="276"/>
      <c r="P4717" s="276"/>
      <c r="Q4717" s="276"/>
      <c r="R4717" s="277"/>
      <c r="S4717" s="278" t="s">
        <v>2836</v>
      </c>
      <c r="T4717" s="279"/>
      <c r="U4717" s="280"/>
      <c r="V4717" s="278" t="s">
        <v>2837</v>
      </c>
      <c r="W4717" s="279"/>
      <c r="X4717" s="280"/>
      <c r="Y4717" s="278" t="s">
        <v>2838</v>
      </c>
      <c r="Z4717" s="279"/>
      <c r="AA4717" s="280"/>
      <c r="AB4717" s="278" t="s">
        <v>3444</v>
      </c>
      <c r="AC4717" s="279"/>
      <c r="AD4717" s="280"/>
      <c r="AE4717" s="278" t="s">
        <v>3445</v>
      </c>
      <c r="AF4717" s="279"/>
      <c r="AG4717" s="280"/>
      <c r="ALL4717" s="41"/>
      <c r="ALM4717" s="41"/>
      <c r="ALN4717" s="41"/>
      <c r="ALO4717" s="41"/>
      <c r="ALP4717" s="41"/>
    </row>
    <row r="4718" spans="1:1004" x14ac:dyDescent="0.2">
      <c r="A4718" s="281" t="s">
        <v>3194</v>
      </c>
      <c r="B4718" s="282"/>
      <c r="C4718" s="282"/>
      <c r="D4718" s="282"/>
      <c r="E4718" s="282"/>
      <c r="F4718" s="282"/>
      <c r="G4718" s="282"/>
      <c r="H4718" s="282"/>
      <c r="I4718" s="282"/>
      <c r="J4718" s="282"/>
      <c r="K4718" s="282"/>
      <c r="L4718" s="282"/>
      <c r="M4718" s="282"/>
      <c r="N4718" s="282"/>
      <c r="O4718" s="282"/>
      <c r="P4718" s="282"/>
      <c r="Q4718" s="282"/>
      <c r="R4718" s="283"/>
      <c r="S4718" s="284" t="s">
        <v>2867</v>
      </c>
      <c r="T4718" s="285"/>
      <c r="U4718" s="286"/>
      <c r="V4718" s="284" t="s">
        <v>3469</v>
      </c>
      <c r="W4718" s="285"/>
      <c r="X4718" s="286"/>
      <c r="Y4718" s="284" t="s">
        <v>2057</v>
      </c>
      <c r="Z4718" s="285"/>
      <c r="AA4718" s="286"/>
      <c r="AB4718" s="284" t="s">
        <v>2869</v>
      </c>
      <c r="AC4718" s="285"/>
      <c r="AD4718" s="286"/>
      <c r="AE4718" s="284" t="s">
        <v>2057</v>
      </c>
      <c r="AF4718" s="285"/>
      <c r="AG4718" s="286"/>
      <c r="ALL4718" s="41"/>
      <c r="ALM4718" s="41"/>
      <c r="ALN4718" s="41"/>
      <c r="ALO4718" s="41"/>
      <c r="ALP4718" s="41"/>
    </row>
    <row r="4719" spans="1:1004" x14ac:dyDescent="0.2">
      <c r="A4719" s="293" t="s">
        <v>2860</v>
      </c>
      <c r="B4719" s="387"/>
      <c r="C4719" s="387"/>
      <c r="D4719" s="387"/>
      <c r="E4719" s="387"/>
      <c r="F4719" s="387"/>
      <c r="G4719" s="387"/>
      <c r="H4719" s="387"/>
      <c r="I4719" s="387"/>
      <c r="J4719" s="387"/>
      <c r="K4719" s="387"/>
      <c r="L4719" s="387"/>
      <c r="M4719" s="387"/>
      <c r="N4719" s="387"/>
      <c r="O4719" s="387"/>
      <c r="P4719" s="387"/>
      <c r="Q4719" s="387"/>
      <c r="R4719" s="295"/>
      <c r="S4719" s="287"/>
      <c r="T4719" s="288"/>
      <c r="U4719" s="289"/>
      <c r="V4719" s="287"/>
      <c r="W4719" s="288"/>
      <c r="X4719" s="289"/>
      <c r="Y4719" s="287"/>
      <c r="Z4719" s="288"/>
      <c r="AA4719" s="289"/>
      <c r="AB4719" s="287"/>
      <c r="AC4719" s="288"/>
      <c r="AD4719" s="289"/>
      <c r="AE4719" s="287"/>
      <c r="AF4719" s="288"/>
      <c r="AG4719" s="289"/>
      <c r="ALL4719" s="41"/>
      <c r="ALM4719" s="41"/>
      <c r="ALN4719" s="41"/>
      <c r="ALO4719" s="41"/>
      <c r="ALP4719" s="41"/>
    </row>
    <row r="4720" spans="1:1004" x14ac:dyDescent="0.2">
      <c r="A4720" s="388" t="s">
        <v>2861</v>
      </c>
      <c r="B4720" s="389"/>
      <c r="C4720" s="389"/>
      <c r="D4720" s="389"/>
      <c r="E4720" s="389"/>
      <c r="F4720" s="389"/>
      <c r="G4720" s="389"/>
      <c r="H4720" s="389"/>
      <c r="I4720" s="389"/>
      <c r="J4720" s="389"/>
      <c r="K4720" s="389"/>
      <c r="L4720" s="389"/>
      <c r="M4720" s="389"/>
      <c r="N4720" s="389"/>
      <c r="O4720" s="389"/>
      <c r="P4720" s="389"/>
      <c r="Q4720" s="389"/>
      <c r="R4720" s="390"/>
      <c r="S4720" s="290"/>
      <c r="T4720" s="291"/>
      <c r="U4720" s="292"/>
      <c r="V4720" s="290"/>
      <c r="W4720" s="291"/>
      <c r="X4720" s="292"/>
      <c r="Y4720" s="290"/>
      <c r="Z4720" s="291"/>
      <c r="AA4720" s="292"/>
      <c r="AB4720" s="290"/>
      <c r="AC4720" s="291"/>
      <c r="AD4720" s="292"/>
      <c r="AE4720" s="290"/>
      <c r="AF4720" s="291"/>
      <c r="AG4720" s="292"/>
      <c r="ALL4720" s="41"/>
      <c r="ALM4720" s="41"/>
      <c r="ALN4720" s="41"/>
      <c r="ALO4720" s="41"/>
      <c r="ALP4720" s="41"/>
    </row>
    <row r="4721" spans="1:1004" x14ac:dyDescent="0.2">
      <c r="A4721" s="212"/>
      <c r="B4721" s="212"/>
      <c r="C4721" s="212"/>
      <c r="D4721" s="212"/>
      <c r="E4721" s="212"/>
      <c r="F4721" s="212"/>
      <c r="G4721" s="212"/>
      <c r="H4721" s="212"/>
      <c r="I4721" s="212"/>
      <c r="J4721" s="212"/>
      <c r="K4721" s="212"/>
      <c r="L4721" s="212"/>
      <c r="M4721" s="212"/>
      <c r="N4721" s="212"/>
      <c r="O4721" s="212"/>
      <c r="P4721" s="212"/>
      <c r="Q4721" s="212"/>
      <c r="R4721" s="212"/>
      <c r="S4721" s="200"/>
      <c r="T4721" s="200"/>
      <c r="U4721" s="200"/>
      <c r="V4721" s="200"/>
      <c r="W4721" s="200"/>
      <c r="X4721" s="200"/>
      <c r="Y4721" s="200"/>
      <c r="Z4721" s="200"/>
      <c r="AA4721" s="200"/>
      <c r="AB4721" s="200"/>
      <c r="AC4721" s="200"/>
      <c r="AD4721" s="200"/>
      <c r="AE4721" s="200"/>
      <c r="AF4721" s="200"/>
      <c r="AG4721" s="200"/>
      <c r="ALL4721" s="41"/>
      <c r="ALM4721" s="41"/>
      <c r="ALN4721" s="41"/>
      <c r="ALO4721" s="41"/>
      <c r="ALP4721" s="41"/>
    </row>
    <row r="4722" spans="1:1004" ht="22.5" customHeight="1" x14ac:dyDescent="0.2">
      <c r="A4722" s="310" t="s">
        <v>2886</v>
      </c>
      <c r="B4722" s="311"/>
      <c r="C4722" s="311"/>
      <c r="D4722" s="311"/>
      <c r="E4722" s="311"/>
      <c r="F4722" s="311"/>
      <c r="G4722" s="311"/>
      <c r="H4722" s="311"/>
      <c r="I4722" s="312"/>
      <c r="J4722" s="313" t="s">
        <v>2549</v>
      </c>
      <c r="K4722" s="314"/>
      <c r="L4722" s="314"/>
      <c r="M4722" s="314"/>
      <c r="N4722" s="315" t="s">
        <v>715</v>
      </c>
      <c r="O4722" s="596"/>
      <c r="P4722" s="596"/>
      <c r="Q4722" s="596"/>
      <c r="R4722" s="596"/>
      <c r="S4722" s="596"/>
      <c r="T4722" s="596"/>
      <c r="U4722" s="596"/>
      <c r="V4722" s="596"/>
      <c r="W4722" s="596"/>
      <c r="X4722" s="596"/>
      <c r="Y4722" s="596"/>
      <c r="Z4722" s="596"/>
      <c r="AA4722" s="596"/>
      <c r="AB4722" s="596"/>
      <c r="AC4722" s="596"/>
      <c r="AD4722" s="596"/>
      <c r="AE4722" s="596"/>
      <c r="AF4722" s="596"/>
      <c r="AG4722" s="597"/>
      <c r="ALL4722" s="41"/>
      <c r="ALM4722" s="41"/>
      <c r="ALN4722" s="41"/>
      <c r="ALO4722" s="41"/>
      <c r="ALP4722" s="41"/>
    </row>
    <row r="4723" spans="1:1004" ht="25.5" customHeight="1" x14ac:dyDescent="0.2">
      <c r="A4723" s="318" t="s">
        <v>2740</v>
      </c>
      <c r="B4723" s="319"/>
      <c r="C4723" s="319"/>
      <c r="D4723" s="319"/>
      <c r="E4723" s="319"/>
      <c r="F4723" s="319"/>
      <c r="G4723" s="319"/>
      <c r="H4723" s="319"/>
      <c r="I4723" s="320"/>
      <c r="J4723" s="321" t="s">
        <v>3119</v>
      </c>
      <c r="K4723" s="322"/>
      <c r="L4723" s="322"/>
      <c r="M4723" s="322"/>
      <c r="N4723" s="322"/>
      <c r="O4723" s="322"/>
      <c r="P4723" s="322"/>
      <c r="Q4723" s="322"/>
      <c r="R4723" s="322"/>
      <c r="S4723" s="322"/>
      <c r="T4723" s="401" t="s">
        <v>2742</v>
      </c>
      <c r="U4723" s="401"/>
      <c r="V4723" s="401"/>
      <c r="W4723" s="401"/>
      <c r="X4723" s="321" t="s">
        <v>3120</v>
      </c>
      <c r="Y4723" s="322"/>
      <c r="Z4723" s="322"/>
      <c r="AA4723" s="322"/>
      <c r="AB4723" s="322"/>
      <c r="AC4723" s="322"/>
      <c r="AD4723" s="322"/>
      <c r="AE4723" s="322"/>
      <c r="AF4723" s="322"/>
      <c r="AG4723" s="322"/>
      <c r="ALL4723" s="41"/>
      <c r="ALM4723" s="41"/>
      <c r="ALN4723" s="41"/>
      <c r="ALO4723" s="41"/>
      <c r="ALP4723" s="41"/>
    </row>
    <row r="4724" spans="1:1004" x14ac:dyDescent="0.2">
      <c r="A4724" s="318" t="s">
        <v>2890</v>
      </c>
      <c r="B4724" s="319"/>
      <c r="C4724" s="319"/>
      <c r="D4724" s="319"/>
      <c r="E4724" s="319"/>
      <c r="F4724" s="319"/>
      <c r="G4724" s="319"/>
      <c r="H4724" s="319"/>
      <c r="I4724" s="320"/>
      <c r="J4724" s="321"/>
      <c r="K4724" s="322"/>
      <c r="L4724" s="322"/>
      <c r="M4724" s="322"/>
      <c r="N4724" s="322"/>
      <c r="O4724" s="322"/>
      <c r="P4724" s="322"/>
      <c r="Q4724" s="322"/>
      <c r="R4724" s="322"/>
      <c r="S4724" s="322"/>
      <c r="T4724" s="322"/>
      <c r="U4724" s="322"/>
      <c r="V4724" s="322"/>
      <c r="W4724" s="322"/>
      <c r="X4724" s="322"/>
      <c r="Y4724" s="322"/>
      <c r="Z4724" s="322"/>
      <c r="AA4724" s="322"/>
      <c r="AB4724" s="322"/>
      <c r="AC4724" s="322"/>
      <c r="AD4724" s="322"/>
      <c r="AE4724" s="322"/>
      <c r="AF4724" s="322"/>
      <c r="AG4724" s="359"/>
      <c r="ALL4724" s="41"/>
      <c r="ALM4724" s="41"/>
      <c r="ALN4724" s="41"/>
      <c r="ALO4724" s="41"/>
      <c r="ALP4724" s="41"/>
    </row>
    <row r="4725" spans="1:1004" ht="27" customHeight="1" x14ac:dyDescent="0.2">
      <c r="A4725" s="328" t="s">
        <v>2891</v>
      </c>
      <c r="B4725" s="329"/>
      <c r="C4725" s="329"/>
      <c r="D4725" s="329"/>
      <c r="E4725" s="329"/>
      <c r="F4725" s="329"/>
      <c r="G4725" s="329"/>
      <c r="H4725" s="329"/>
      <c r="I4725" s="330"/>
      <c r="J4725" s="363" t="s">
        <v>3210</v>
      </c>
      <c r="K4725" s="535"/>
      <c r="L4725" s="535"/>
      <c r="M4725" s="535"/>
      <c r="N4725" s="535"/>
      <c r="O4725" s="535"/>
      <c r="P4725" s="535"/>
      <c r="Q4725" s="535"/>
      <c r="R4725" s="535"/>
      <c r="S4725" s="535"/>
      <c r="T4725" s="535"/>
      <c r="U4725" s="535"/>
      <c r="V4725" s="535"/>
      <c r="W4725" s="535"/>
      <c r="X4725" s="535"/>
      <c r="Y4725" s="535"/>
      <c r="Z4725" s="535"/>
      <c r="AA4725" s="535"/>
      <c r="AB4725" s="535"/>
      <c r="AC4725" s="535"/>
      <c r="AD4725" s="535"/>
      <c r="AE4725" s="535"/>
      <c r="AF4725" s="535"/>
      <c r="AG4725" s="365"/>
      <c r="ALL4725" s="41"/>
      <c r="ALM4725" s="41"/>
      <c r="ALN4725" s="41"/>
      <c r="ALO4725" s="41"/>
      <c r="ALP4725" s="41"/>
    </row>
    <row r="4726" spans="1:1004" ht="26.25" customHeight="1" x14ac:dyDescent="0.2">
      <c r="A4726" s="626" t="s">
        <v>2893</v>
      </c>
      <c r="B4726" s="627"/>
      <c r="C4726" s="627"/>
      <c r="D4726" s="627"/>
      <c r="E4726" s="627"/>
      <c r="F4726" s="627"/>
      <c r="G4726" s="627"/>
      <c r="H4726" s="627"/>
      <c r="I4726" s="649"/>
      <c r="J4726" s="536" t="s">
        <v>3211</v>
      </c>
      <c r="K4726" s="537"/>
      <c r="L4726" s="537"/>
      <c r="M4726" s="537"/>
      <c r="N4726" s="537"/>
      <c r="O4726" s="537"/>
      <c r="P4726" s="537"/>
      <c r="Q4726" s="537"/>
      <c r="R4726" s="537"/>
      <c r="S4726" s="537"/>
      <c r="T4726" s="537"/>
      <c r="U4726" s="537"/>
      <c r="V4726" s="537"/>
      <c r="W4726" s="537"/>
      <c r="X4726" s="537"/>
      <c r="Y4726" s="537"/>
      <c r="Z4726" s="537"/>
      <c r="AA4726" s="537"/>
      <c r="AB4726" s="537"/>
      <c r="AC4726" s="537"/>
      <c r="AD4726" s="537"/>
      <c r="AE4726" s="537"/>
      <c r="AF4726" s="537"/>
      <c r="AG4726" s="538"/>
      <c r="ALL4726" s="41"/>
      <c r="ALM4726" s="41"/>
      <c r="ALN4726" s="41"/>
      <c r="ALO4726" s="41"/>
      <c r="ALP4726" s="41"/>
    </row>
    <row r="4727" spans="1:1004" x14ac:dyDescent="0.2">
      <c r="A4727" s="208"/>
      <c r="B4727" s="213"/>
      <c r="C4727" s="213"/>
      <c r="D4727" s="187"/>
      <c r="E4727" s="187"/>
      <c r="F4727" s="187"/>
      <c r="G4727" s="187"/>
      <c r="H4727" s="187"/>
      <c r="I4727" s="187"/>
      <c r="J4727" s="187"/>
      <c r="K4727" s="187"/>
      <c r="L4727" s="187"/>
      <c r="M4727" s="187"/>
      <c r="N4727" s="187"/>
      <c r="O4727" s="187"/>
      <c r="P4727" s="187"/>
      <c r="Q4727" s="187"/>
      <c r="R4727" s="187"/>
      <c r="S4727" s="187"/>
      <c r="T4727" s="187"/>
      <c r="U4727" s="187"/>
      <c r="V4727" s="187"/>
      <c r="W4727" s="187"/>
      <c r="X4727" s="187"/>
      <c r="Y4727" s="187"/>
      <c r="Z4727" s="187"/>
      <c r="AA4727" s="187"/>
      <c r="AB4727" s="187"/>
      <c r="AC4727" s="187"/>
      <c r="AD4727" s="187"/>
      <c r="AE4727" s="187"/>
      <c r="AF4727" s="187"/>
      <c r="AG4727" s="214"/>
      <c r="ALL4727" s="41"/>
      <c r="ALM4727" s="41"/>
      <c r="ALN4727" s="41"/>
      <c r="ALO4727" s="41"/>
      <c r="ALP4727" s="41"/>
    </row>
    <row r="4728" spans="1:1004" x14ac:dyDescent="0.2">
      <c r="A4728" s="273" t="s">
        <v>2833</v>
      </c>
      <c r="B4728" s="273"/>
      <c r="C4728" s="273"/>
      <c r="D4728" s="343" t="s">
        <v>2539</v>
      </c>
      <c r="E4728" s="344"/>
      <c r="F4728" s="344"/>
      <c r="G4728" s="344"/>
      <c r="H4728" s="344"/>
      <c r="I4728" s="344"/>
      <c r="J4728" s="344"/>
      <c r="K4728" s="344"/>
      <c r="L4728" s="344"/>
      <c r="M4728" s="344"/>
      <c r="N4728" s="344"/>
      <c r="O4728" s="344"/>
      <c r="P4728" s="344"/>
      <c r="Q4728" s="344"/>
      <c r="R4728" s="344"/>
      <c r="S4728" s="344"/>
      <c r="T4728" s="344"/>
      <c r="U4728" s="344"/>
      <c r="V4728" s="344"/>
      <c r="W4728" s="344"/>
      <c r="X4728" s="344"/>
      <c r="Y4728" s="344"/>
      <c r="Z4728" s="344"/>
      <c r="AA4728" s="344"/>
      <c r="AB4728" s="344"/>
      <c r="AC4728" s="344"/>
      <c r="AD4728" s="344"/>
      <c r="AE4728" s="344"/>
      <c r="AF4728" s="344"/>
      <c r="AG4728" s="345"/>
      <c r="ALL4728" s="41"/>
      <c r="ALM4728" s="41"/>
      <c r="ALN4728" s="41"/>
      <c r="ALO4728" s="41"/>
      <c r="ALP4728" s="41"/>
    </row>
    <row r="4729" spans="1:1004" ht="40.5" customHeight="1" x14ac:dyDescent="0.2">
      <c r="A4729" s="275" t="s">
        <v>2835</v>
      </c>
      <c r="B4729" s="276"/>
      <c r="C4729" s="276"/>
      <c r="D4729" s="276"/>
      <c r="E4729" s="276"/>
      <c r="F4729" s="276"/>
      <c r="G4729" s="276"/>
      <c r="H4729" s="276"/>
      <c r="I4729" s="276"/>
      <c r="J4729" s="276"/>
      <c r="K4729" s="276"/>
      <c r="L4729" s="276"/>
      <c r="M4729" s="276"/>
      <c r="N4729" s="276"/>
      <c r="O4729" s="276"/>
      <c r="P4729" s="276"/>
      <c r="Q4729" s="276"/>
      <c r="R4729" s="277"/>
      <c r="S4729" s="278" t="s">
        <v>2836</v>
      </c>
      <c r="T4729" s="279"/>
      <c r="U4729" s="280"/>
      <c r="V4729" s="278" t="s">
        <v>2837</v>
      </c>
      <c r="W4729" s="279"/>
      <c r="X4729" s="280"/>
      <c r="Y4729" s="278" t="s">
        <v>2838</v>
      </c>
      <c r="Z4729" s="279"/>
      <c r="AA4729" s="280"/>
      <c r="AB4729" s="278" t="s">
        <v>3444</v>
      </c>
      <c r="AC4729" s="279"/>
      <c r="AD4729" s="280"/>
      <c r="AE4729" s="278" t="s">
        <v>3445</v>
      </c>
      <c r="AF4729" s="279"/>
      <c r="AG4729" s="280"/>
      <c r="ALL4729" s="41"/>
      <c r="ALM4729" s="41"/>
      <c r="ALN4729" s="41"/>
      <c r="ALO4729" s="41"/>
      <c r="ALP4729" s="41"/>
    </row>
    <row r="4730" spans="1:1004" x14ac:dyDescent="0.2">
      <c r="A4730" s="281" t="s">
        <v>3194</v>
      </c>
      <c r="B4730" s="282"/>
      <c r="C4730" s="282"/>
      <c r="D4730" s="282"/>
      <c r="E4730" s="282"/>
      <c r="F4730" s="282"/>
      <c r="G4730" s="282"/>
      <c r="H4730" s="282"/>
      <c r="I4730" s="282"/>
      <c r="J4730" s="282"/>
      <c r="K4730" s="282"/>
      <c r="L4730" s="282"/>
      <c r="M4730" s="282"/>
      <c r="N4730" s="282"/>
      <c r="O4730" s="282"/>
      <c r="P4730" s="282"/>
      <c r="Q4730" s="282"/>
      <c r="R4730" s="283"/>
      <c r="S4730" s="284" t="s">
        <v>2867</v>
      </c>
      <c r="T4730" s="285"/>
      <c r="U4730" s="286"/>
      <c r="V4730" s="284" t="s">
        <v>3469</v>
      </c>
      <c r="W4730" s="285"/>
      <c r="X4730" s="286"/>
      <c r="Y4730" s="284" t="s">
        <v>3212</v>
      </c>
      <c r="Z4730" s="285"/>
      <c r="AA4730" s="286"/>
      <c r="AB4730" s="284" t="s">
        <v>3107</v>
      </c>
      <c r="AC4730" s="285"/>
      <c r="AD4730" s="286"/>
      <c r="AE4730" s="284" t="s">
        <v>3212</v>
      </c>
      <c r="AF4730" s="285"/>
      <c r="AG4730" s="286"/>
      <c r="ALL4730" s="41"/>
      <c r="ALM4730" s="41"/>
      <c r="ALN4730" s="41"/>
      <c r="ALO4730" s="41"/>
      <c r="ALP4730" s="41"/>
    </row>
    <row r="4731" spans="1:1004" x14ac:dyDescent="0.2">
      <c r="A4731" s="293" t="s">
        <v>2860</v>
      </c>
      <c r="B4731" s="387"/>
      <c r="C4731" s="387"/>
      <c r="D4731" s="387"/>
      <c r="E4731" s="387"/>
      <c r="F4731" s="387"/>
      <c r="G4731" s="387"/>
      <c r="H4731" s="387"/>
      <c r="I4731" s="387"/>
      <c r="J4731" s="387"/>
      <c r="K4731" s="387"/>
      <c r="L4731" s="387"/>
      <c r="M4731" s="387"/>
      <c r="N4731" s="387"/>
      <c r="O4731" s="387"/>
      <c r="P4731" s="387"/>
      <c r="Q4731" s="387"/>
      <c r="R4731" s="295"/>
      <c r="S4731" s="287"/>
      <c r="T4731" s="288"/>
      <c r="U4731" s="289"/>
      <c r="V4731" s="287"/>
      <c r="W4731" s="288"/>
      <c r="X4731" s="289"/>
      <c r="Y4731" s="287"/>
      <c r="Z4731" s="288"/>
      <c r="AA4731" s="289"/>
      <c r="AB4731" s="287"/>
      <c r="AC4731" s="288"/>
      <c r="AD4731" s="289"/>
      <c r="AE4731" s="287"/>
      <c r="AF4731" s="288"/>
      <c r="AG4731" s="289"/>
      <c r="ALL4731" s="41"/>
      <c r="ALM4731" s="41"/>
      <c r="ALN4731" s="41"/>
      <c r="ALO4731" s="41"/>
      <c r="ALP4731" s="41"/>
    </row>
    <row r="4732" spans="1:1004" x14ac:dyDescent="0.2">
      <c r="A4732" s="388" t="s">
        <v>2861</v>
      </c>
      <c r="B4732" s="389"/>
      <c r="C4732" s="389"/>
      <c r="D4732" s="389"/>
      <c r="E4732" s="389"/>
      <c r="F4732" s="389"/>
      <c r="G4732" s="389"/>
      <c r="H4732" s="389"/>
      <c r="I4732" s="389"/>
      <c r="J4732" s="389"/>
      <c r="K4732" s="389"/>
      <c r="L4732" s="389"/>
      <c r="M4732" s="389"/>
      <c r="N4732" s="389"/>
      <c r="O4732" s="389"/>
      <c r="P4732" s="389"/>
      <c r="Q4732" s="389"/>
      <c r="R4732" s="390"/>
      <c r="S4732" s="290"/>
      <c r="T4732" s="291"/>
      <c r="U4732" s="292"/>
      <c r="V4732" s="290"/>
      <c r="W4732" s="291"/>
      <c r="X4732" s="292"/>
      <c r="Y4732" s="290"/>
      <c r="Z4732" s="291"/>
      <c r="AA4732" s="292"/>
      <c r="AB4732" s="290"/>
      <c r="AC4732" s="291"/>
      <c r="AD4732" s="292"/>
      <c r="AE4732" s="290"/>
      <c r="AF4732" s="291"/>
      <c r="AG4732" s="292"/>
      <c r="ALL4732" s="41"/>
      <c r="ALM4732" s="41"/>
      <c r="ALN4732" s="41"/>
      <c r="ALO4732" s="41"/>
      <c r="ALP4732" s="41"/>
    </row>
    <row r="4733" spans="1:1004" x14ac:dyDescent="0.2">
      <c r="A4733" s="212"/>
      <c r="B4733" s="212"/>
      <c r="C4733" s="212"/>
      <c r="D4733" s="212"/>
      <c r="E4733" s="212"/>
      <c r="F4733" s="212"/>
      <c r="G4733" s="212"/>
      <c r="H4733" s="212"/>
      <c r="I4733" s="212"/>
      <c r="J4733" s="212"/>
      <c r="K4733" s="212"/>
      <c r="L4733" s="212"/>
      <c r="M4733" s="212"/>
      <c r="N4733" s="212"/>
      <c r="O4733" s="212"/>
      <c r="P4733" s="212"/>
      <c r="Q4733" s="212"/>
      <c r="R4733" s="212"/>
      <c r="S4733" s="200"/>
      <c r="T4733" s="200"/>
      <c r="U4733" s="200"/>
      <c r="V4733" s="200"/>
      <c r="W4733" s="200"/>
      <c r="X4733" s="200"/>
      <c r="Y4733" s="200"/>
      <c r="Z4733" s="200"/>
      <c r="AA4733" s="200"/>
      <c r="AB4733" s="200"/>
      <c r="AC4733" s="200"/>
      <c r="AD4733" s="200"/>
      <c r="AE4733" s="200"/>
      <c r="AF4733" s="200"/>
      <c r="AG4733" s="200"/>
      <c r="ALL4733" s="41"/>
      <c r="ALM4733" s="41"/>
      <c r="ALN4733" s="41"/>
      <c r="ALO4733" s="41"/>
      <c r="ALP4733" s="41"/>
    </row>
    <row r="4734" spans="1:1004" ht="23.25" customHeight="1" x14ac:dyDescent="0.2">
      <c r="A4734" s="310" t="s">
        <v>2886</v>
      </c>
      <c r="B4734" s="311"/>
      <c r="C4734" s="311"/>
      <c r="D4734" s="311"/>
      <c r="E4734" s="311"/>
      <c r="F4734" s="311"/>
      <c r="G4734" s="311"/>
      <c r="H4734" s="311"/>
      <c r="I4734" s="312"/>
      <c r="J4734" s="313" t="s">
        <v>2551</v>
      </c>
      <c r="K4734" s="314"/>
      <c r="L4734" s="314"/>
      <c r="M4734" s="314"/>
      <c r="N4734" s="315" t="s">
        <v>3213</v>
      </c>
      <c r="O4734" s="596"/>
      <c r="P4734" s="596"/>
      <c r="Q4734" s="596"/>
      <c r="R4734" s="596"/>
      <c r="S4734" s="596"/>
      <c r="T4734" s="596"/>
      <c r="U4734" s="596"/>
      <c r="V4734" s="596"/>
      <c r="W4734" s="596"/>
      <c r="X4734" s="596"/>
      <c r="Y4734" s="596"/>
      <c r="Z4734" s="596"/>
      <c r="AA4734" s="596"/>
      <c r="AB4734" s="596"/>
      <c r="AC4734" s="596"/>
      <c r="AD4734" s="596"/>
      <c r="AE4734" s="596"/>
      <c r="AF4734" s="596"/>
      <c r="AG4734" s="597"/>
      <c r="ALL4734" s="41"/>
      <c r="ALM4734" s="41"/>
      <c r="ALN4734" s="41"/>
      <c r="ALO4734" s="41"/>
      <c r="ALP4734" s="41"/>
    </row>
    <row r="4735" spans="1:1004" ht="24" customHeight="1" x14ac:dyDescent="0.2">
      <c r="A4735" s="318" t="s">
        <v>2740</v>
      </c>
      <c r="B4735" s="319"/>
      <c r="C4735" s="319"/>
      <c r="D4735" s="319"/>
      <c r="E4735" s="319"/>
      <c r="F4735" s="319"/>
      <c r="G4735" s="319"/>
      <c r="H4735" s="319"/>
      <c r="I4735" s="320"/>
      <c r="J4735" s="321" t="s">
        <v>3119</v>
      </c>
      <c r="K4735" s="322"/>
      <c r="L4735" s="322"/>
      <c r="M4735" s="322"/>
      <c r="N4735" s="322"/>
      <c r="O4735" s="322"/>
      <c r="P4735" s="322"/>
      <c r="Q4735" s="322"/>
      <c r="R4735" s="322"/>
      <c r="S4735" s="322"/>
      <c r="T4735" s="401" t="s">
        <v>2742</v>
      </c>
      <c r="U4735" s="401"/>
      <c r="V4735" s="401"/>
      <c r="W4735" s="401"/>
      <c r="X4735" s="321" t="s">
        <v>3120</v>
      </c>
      <c r="Y4735" s="322"/>
      <c r="Z4735" s="322"/>
      <c r="AA4735" s="322"/>
      <c r="AB4735" s="322"/>
      <c r="AC4735" s="322"/>
      <c r="AD4735" s="322"/>
      <c r="AE4735" s="322"/>
      <c r="AF4735" s="322"/>
      <c r="AG4735" s="322"/>
      <c r="ALL4735" s="41"/>
      <c r="ALM4735" s="41"/>
      <c r="ALN4735" s="41"/>
      <c r="ALO4735" s="41"/>
      <c r="ALP4735" s="41"/>
    </row>
    <row r="4736" spans="1:1004" x14ac:dyDescent="0.2">
      <c r="A4736" s="318" t="s">
        <v>2890</v>
      </c>
      <c r="B4736" s="319"/>
      <c r="C4736" s="319"/>
      <c r="D4736" s="319"/>
      <c r="E4736" s="319"/>
      <c r="F4736" s="319"/>
      <c r="G4736" s="319"/>
      <c r="H4736" s="319"/>
      <c r="I4736" s="320"/>
      <c r="J4736" s="321"/>
      <c r="K4736" s="322"/>
      <c r="L4736" s="322"/>
      <c r="M4736" s="322"/>
      <c r="N4736" s="322"/>
      <c r="O4736" s="322"/>
      <c r="P4736" s="322"/>
      <c r="Q4736" s="322"/>
      <c r="R4736" s="322"/>
      <c r="S4736" s="322"/>
      <c r="T4736" s="322"/>
      <c r="U4736" s="322"/>
      <c r="V4736" s="322"/>
      <c r="W4736" s="322"/>
      <c r="X4736" s="322"/>
      <c r="Y4736" s="322"/>
      <c r="Z4736" s="322"/>
      <c r="AA4736" s="322"/>
      <c r="AB4736" s="322"/>
      <c r="AC4736" s="322"/>
      <c r="AD4736" s="322"/>
      <c r="AE4736" s="322"/>
      <c r="AF4736" s="322"/>
      <c r="AG4736" s="359"/>
      <c r="ALL4736" s="41"/>
      <c r="ALM4736" s="41"/>
      <c r="ALN4736" s="41"/>
      <c r="ALO4736" s="41"/>
      <c r="ALP4736" s="41"/>
    </row>
    <row r="4737" spans="1:1004" ht="27" customHeight="1" x14ac:dyDescent="0.2">
      <c r="A4737" s="328" t="s">
        <v>2891</v>
      </c>
      <c r="B4737" s="329"/>
      <c r="C4737" s="329"/>
      <c r="D4737" s="329"/>
      <c r="E4737" s="329"/>
      <c r="F4737" s="329"/>
      <c r="G4737" s="329"/>
      <c r="H4737" s="329"/>
      <c r="I4737" s="330"/>
      <c r="J4737" s="363" t="s">
        <v>3214</v>
      </c>
      <c r="K4737" s="535"/>
      <c r="L4737" s="535"/>
      <c r="M4737" s="535"/>
      <c r="N4737" s="535"/>
      <c r="O4737" s="535"/>
      <c r="P4737" s="535"/>
      <c r="Q4737" s="535"/>
      <c r="R4737" s="535"/>
      <c r="S4737" s="535"/>
      <c r="T4737" s="535"/>
      <c r="U4737" s="535"/>
      <c r="V4737" s="535"/>
      <c r="W4737" s="535"/>
      <c r="X4737" s="535"/>
      <c r="Y4737" s="535"/>
      <c r="Z4737" s="535"/>
      <c r="AA4737" s="535"/>
      <c r="AB4737" s="535"/>
      <c r="AC4737" s="535"/>
      <c r="AD4737" s="535"/>
      <c r="AE4737" s="535"/>
      <c r="AF4737" s="535"/>
      <c r="AG4737" s="365"/>
      <c r="ALL4737" s="41"/>
      <c r="ALM4737" s="41"/>
      <c r="ALN4737" s="41"/>
      <c r="ALO4737" s="41"/>
      <c r="ALP4737" s="41"/>
    </row>
    <row r="4738" spans="1:1004" x14ac:dyDescent="0.2">
      <c r="A4738" s="626" t="s">
        <v>2893</v>
      </c>
      <c r="B4738" s="627"/>
      <c r="C4738" s="627"/>
      <c r="D4738" s="627"/>
      <c r="E4738" s="627"/>
      <c r="F4738" s="627"/>
      <c r="G4738" s="627"/>
      <c r="H4738" s="627"/>
      <c r="I4738" s="649"/>
      <c r="J4738" s="384" t="s">
        <v>676</v>
      </c>
      <c r="K4738" s="385"/>
      <c r="L4738" s="385"/>
      <c r="M4738" s="385"/>
      <c r="N4738" s="385"/>
      <c r="O4738" s="385"/>
      <c r="P4738" s="385"/>
      <c r="Q4738" s="385"/>
      <c r="R4738" s="385"/>
      <c r="S4738" s="385"/>
      <c r="T4738" s="385"/>
      <c r="U4738" s="385"/>
      <c r="V4738" s="385"/>
      <c r="W4738" s="385"/>
      <c r="X4738" s="385"/>
      <c r="Y4738" s="385"/>
      <c r="Z4738" s="385"/>
      <c r="AA4738" s="385"/>
      <c r="AB4738" s="385"/>
      <c r="AC4738" s="385"/>
      <c r="AD4738" s="385"/>
      <c r="AE4738" s="385"/>
      <c r="AF4738" s="385"/>
      <c r="AG4738" s="386"/>
      <c r="ALL4738" s="41"/>
      <c r="ALM4738" s="41"/>
      <c r="ALN4738" s="41"/>
      <c r="ALO4738" s="41"/>
      <c r="ALP4738" s="41"/>
    </row>
    <row r="4739" spans="1:1004" x14ac:dyDescent="0.2">
      <c r="A4739" s="208"/>
      <c r="B4739" s="213"/>
      <c r="C4739" s="213"/>
      <c r="D4739" s="187"/>
      <c r="E4739" s="187"/>
      <c r="F4739" s="187"/>
      <c r="G4739" s="187"/>
      <c r="H4739" s="187"/>
      <c r="I4739" s="187"/>
      <c r="J4739" s="187"/>
      <c r="K4739" s="187"/>
      <c r="L4739" s="187"/>
      <c r="M4739" s="187"/>
      <c r="N4739" s="187"/>
      <c r="O4739" s="187"/>
      <c r="P4739" s="187"/>
      <c r="Q4739" s="187"/>
      <c r="R4739" s="187"/>
      <c r="S4739" s="187"/>
      <c r="T4739" s="187"/>
      <c r="U4739" s="187"/>
      <c r="V4739" s="187"/>
      <c r="W4739" s="187"/>
      <c r="X4739" s="187"/>
      <c r="Y4739" s="187"/>
      <c r="Z4739" s="187"/>
      <c r="AA4739" s="187"/>
      <c r="AB4739" s="187"/>
      <c r="AC4739" s="187"/>
      <c r="AD4739" s="187"/>
      <c r="AE4739" s="187"/>
      <c r="AF4739" s="187"/>
      <c r="AG4739" s="214"/>
      <c r="ALL4739" s="41"/>
      <c r="ALM4739" s="41"/>
      <c r="ALN4739" s="41"/>
      <c r="ALO4739" s="41"/>
      <c r="ALP4739" s="41"/>
    </row>
    <row r="4740" spans="1:1004" x14ac:dyDescent="0.2">
      <c r="A4740" s="273" t="s">
        <v>2833</v>
      </c>
      <c r="B4740" s="273"/>
      <c r="C4740" s="273"/>
      <c r="D4740" s="343" t="s">
        <v>2539</v>
      </c>
      <c r="E4740" s="344"/>
      <c r="F4740" s="344"/>
      <c r="G4740" s="344"/>
      <c r="H4740" s="344"/>
      <c r="I4740" s="344"/>
      <c r="J4740" s="344"/>
      <c r="K4740" s="344"/>
      <c r="L4740" s="344"/>
      <c r="M4740" s="344"/>
      <c r="N4740" s="344"/>
      <c r="O4740" s="344"/>
      <c r="P4740" s="344"/>
      <c r="Q4740" s="344"/>
      <c r="R4740" s="344"/>
      <c r="S4740" s="344"/>
      <c r="T4740" s="344"/>
      <c r="U4740" s="344"/>
      <c r="V4740" s="344"/>
      <c r="W4740" s="344"/>
      <c r="X4740" s="344"/>
      <c r="Y4740" s="344"/>
      <c r="Z4740" s="344"/>
      <c r="AA4740" s="344"/>
      <c r="AB4740" s="344"/>
      <c r="AC4740" s="344"/>
      <c r="AD4740" s="344"/>
      <c r="AE4740" s="344"/>
      <c r="AF4740" s="344"/>
      <c r="AG4740" s="345"/>
      <c r="ALL4740" s="41"/>
      <c r="ALM4740" s="41"/>
      <c r="ALN4740" s="41"/>
      <c r="ALO4740" s="41"/>
      <c r="ALP4740" s="41"/>
    </row>
    <row r="4741" spans="1:1004" ht="35.25" customHeight="1" x14ac:dyDescent="0.2">
      <c r="A4741" s="275" t="s">
        <v>2835</v>
      </c>
      <c r="B4741" s="276"/>
      <c r="C4741" s="276"/>
      <c r="D4741" s="276"/>
      <c r="E4741" s="276"/>
      <c r="F4741" s="276"/>
      <c r="G4741" s="276"/>
      <c r="H4741" s="276"/>
      <c r="I4741" s="276"/>
      <c r="J4741" s="276"/>
      <c r="K4741" s="276"/>
      <c r="L4741" s="276"/>
      <c r="M4741" s="276"/>
      <c r="N4741" s="276"/>
      <c r="O4741" s="276"/>
      <c r="P4741" s="276"/>
      <c r="Q4741" s="276"/>
      <c r="R4741" s="277"/>
      <c r="S4741" s="278" t="s">
        <v>2836</v>
      </c>
      <c r="T4741" s="279"/>
      <c r="U4741" s="280"/>
      <c r="V4741" s="278" t="s">
        <v>2837</v>
      </c>
      <c r="W4741" s="279"/>
      <c r="X4741" s="280"/>
      <c r="Y4741" s="278" t="s">
        <v>2838</v>
      </c>
      <c r="Z4741" s="279"/>
      <c r="AA4741" s="280"/>
      <c r="AB4741" s="278" t="s">
        <v>3444</v>
      </c>
      <c r="AC4741" s="279"/>
      <c r="AD4741" s="280"/>
      <c r="AE4741" s="278" t="s">
        <v>3445</v>
      </c>
      <c r="AF4741" s="279"/>
      <c r="AG4741" s="280"/>
      <c r="ALL4741" s="41"/>
      <c r="ALM4741" s="41"/>
      <c r="ALN4741" s="41"/>
      <c r="ALO4741" s="41"/>
      <c r="ALP4741" s="41"/>
    </row>
    <row r="4742" spans="1:1004" x14ac:dyDescent="0.2">
      <c r="A4742" s="281" t="s">
        <v>3194</v>
      </c>
      <c r="B4742" s="282"/>
      <c r="C4742" s="282"/>
      <c r="D4742" s="282"/>
      <c r="E4742" s="282"/>
      <c r="F4742" s="282"/>
      <c r="G4742" s="282"/>
      <c r="H4742" s="282"/>
      <c r="I4742" s="282"/>
      <c r="J4742" s="282"/>
      <c r="K4742" s="282"/>
      <c r="L4742" s="282"/>
      <c r="M4742" s="282"/>
      <c r="N4742" s="282"/>
      <c r="O4742" s="282"/>
      <c r="P4742" s="282"/>
      <c r="Q4742" s="282"/>
      <c r="R4742" s="283"/>
      <c r="S4742" s="284" t="s">
        <v>2867</v>
      </c>
      <c r="T4742" s="285"/>
      <c r="U4742" s="286"/>
      <c r="V4742" s="284" t="s">
        <v>3469</v>
      </c>
      <c r="W4742" s="285"/>
      <c r="X4742" s="286"/>
      <c r="Y4742" s="284" t="s">
        <v>3215</v>
      </c>
      <c r="Z4742" s="285"/>
      <c r="AA4742" s="286"/>
      <c r="AB4742" s="284" t="s">
        <v>3216</v>
      </c>
      <c r="AC4742" s="285"/>
      <c r="AD4742" s="286"/>
      <c r="AE4742" s="284" t="s">
        <v>3215</v>
      </c>
      <c r="AF4742" s="285"/>
      <c r="AG4742" s="286"/>
      <c r="ALL4742" s="41"/>
      <c r="ALM4742" s="41"/>
      <c r="ALN4742" s="41"/>
      <c r="ALO4742" s="41"/>
      <c r="ALP4742" s="41"/>
    </row>
    <row r="4743" spans="1:1004" x14ac:dyDescent="0.2">
      <c r="A4743" s="293" t="s">
        <v>2860</v>
      </c>
      <c r="B4743" s="387"/>
      <c r="C4743" s="387"/>
      <c r="D4743" s="387"/>
      <c r="E4743" s="387"/>
      <c r="F4743" s="387"/>
      <c r="G4743" s="387"/>
      <c r="H4743" s="387"/>
      <c r="I4743" s="387"/>
      <c r="J4743" s="387"/>
      <c r="K4743" s="387"/>
      <c r="L4743" s="387"/>
      <c r="M4743" s="387"/>
      <c r="N4743" s="387"/>
      <c r="O4743" s="387"/>
      <c r="P4743" s="387"/>
      <c r="Q4743" s="387"/>
      <c r="R4743" s="295"/>
      <c r="S4743" s="287"/>
      <c r="T4743" s="288"/>
      <c r="U4743" s="289"/>
      <c r="V4743" s="287"/>
      <c r="W4743" s="288"/>
      <c r="X4743" s="289"/>
      <c r="Y4743" s="287"/>
      <c r="Z4743" s="288"/>
      <c r="AA4743" s="289"/>
      <c r="AB4743" s="287"/>
      <c r="AC4743" s="288"/>
      <c r="AD4743" s="289"/>
      <c r="AE4743" s="287"/>
      <c r="AF4743" s="288"/>
      <c r="AG4743" s="289"/>
      <c r="ALL4743" s="41"/>
      <c r="ALM4743" s="41"/>
      <c r="ALN4743" s="41"/>
      <c r="ALO4743" s="41"/>
      <c r="ALP4743" s="41"/>
    </row>
    <row r="4744" spans="1:1004" x14ac:dyDescent="0.2">
      <c r="A4744" s="388" t="s">
        <v>2861</v>
      </c>
      <c r="B4744" s="389"/>
      <c r="C4744" s="389"/>
      <c r="D4744" s="389"/>
      <c r="E4744" s="389"/>
      <c r="F4744" s="389"/>
      <c r="G4744" s="389"/>
      <c r="H4744" s="389"/>
      <c r="I4744" s="389"/>
      <c r="J4744" s="389"/>
      <c r="K4744" s="389"/>
      <c r="L4744" s="389"/>
      <c r="M4744" s="389"/>
      <c r="N4744" s="389"/>
      <c r="O4744" s="389"/>
      <c r="P4744" s="389"/>
      <c r="Q4744" s="389"/>
      <c r="R4744" s="390"/>
      <c r="S4744" s="290"/>
      <c r="T4744" s="291"/>
      <c r="U4744" s="292"/>
      <c r="V4744" s="290"/>
      <c r="W4744" s="291"/>
      <c r="X4744" s="292"/>
      <c r="Y4744" s="290"/>
      <c r="Z4744" s="291"/>
      <c r="AA4744" s="292"/>
      <c r="AB4744" s="290"/>
      <c r="AC4744" s="291"/>
      <c r="AD4744" s="292"/>
      <c r="AE4744" s="290"/>
      <c r="AF4744" s="291"/>
      <c r="AG4744" s="292"/>
      <c r="ALL4744" s="41"/>
      <c r="ALM4744" s="41"/>
      <c r="ALN4744" s="41"/>
      <c r="ALO4744" s="41"/>
      <c r="ALP4744" s="41"/>
    </row>
    <row r="4745" spans="1:1004" x14ac:dyDescent="0.2">
      <c r="A4745" s="212"/>
      <c r="B4745" s="212"/>
      <c r="C4745" s="212"/>
      <c r="D4745" s="212"/>
      <c r="E4745" s="212"/>
      <c r="F4745" s="212"/>
      <c r="G4745" s="212"/>
      <c r="H4745" s="212"/>
      <c r="I4745" s="212"/>
      <c r="J4745" s="212"/>
      <c r="K4745" s="212"/>
      <c r="L4745" s="212"/>
      <c r="M4745" s="212"/>
      <c r="N4745" s="212"/>
      <c r="O4745" s="212"/>
      <c r="P4745" s="212"/>
      <c r="Q4745" s="212"/>
      <c r="R4745" s="212"/>
      <c r="S4745" s="200"/>
      <c r="T4745" s="200"/>
      <c r="U4745" s="200"/>
      <c r="V4745" s="200"/>
      <c r="W4745" s="200"/>
      <c r="X4745" s="200"/>
      <c r="Y4745" s="200"/>
      <c r="Z4745" s="200"/>
      <c r="AA4745" s="200"/>
      <c r="AB4745" s="200"/>
      <c r="AC4745" s="200"/>
      <c r="AD4745" s="200"/>
      <c r="AE4745" s="200"/>
      <c r="AF4745" s="200"/>
      <c r="AG4745" s="200"/>
      <c r="ALL4745" s="41"/>
      <c r="ALM4745" s="41"/>
      <c r="ALN4745" s="41"/>
      <c r="ALO4745" s="41"/>
      <c r="ALP4745" s="41"/>
    </row>
    <row r="4746" spans="1:1004" ht="21" customHeight="1" x14ac:dyDescent="0.2">
      <c r="A4746" s="310" t="s">
        <v>2886</v>
      </c>
      <c r="B4746" s="311"/>
      <c r="C4746" s="311"/>
      <c r="D4746" s="311"/>
      <c r="E4746" s="311"/>
      <c r="F4746" s="311"/>
      <c r="G4746" s="311"/>
      <c r="H4746" s="311"/>
      <c r="I4746" s="312"/>
      <c r="J4746" s="313" t="s">
        <v>1982</v>
      </c>
      <c r="K4746" s="314"/>
      <c r="L4746" s="314"/>
      <c r="M4746" s="314"/>
      <c r="N4746" s="315" t="s">
        <v>2797</v>
      </c>
      <c r="O4746" s="596"/>
      <c r="P4746" s="596"/>
      <c r="Q4746" s="596"/>
      <c r="R4746" s="596"/>
      <c r="S4746" s="596"/>
      <c r="T4746" s="596"/>
      <c r="U4746" s="596"/>
      <c r="V4746" s="596"/>
      <c r="W4746" s="596"/>
      <c r="X4746" s="596"/>
      <c r="Y4746" s="596"/>
      <c r="Z4746" s="596"/>
      <c r="AA4746" s="596"/>
      <c r="AB4746" s="596"/>
      <c r="AC4746" s="596"/>
      <c r="AD4746" s="596"/>
      <c r="AE4746" s="596"/>
      <c r="AF4746" s="596"/>
      <c r="AG4746" s="597"/>
      <c r="ALL4746" s="41"/>
      <c r="ALM4746" s="41"/>
      <c r="ALN4746" s="41"/>
      <c r="ALO4746" s="41"/>
      <c r="ALP4746" s="41"/>
    </row>
    <row r="4747" spans="1:1004" ht="28.5" customHeight="1" x14ac:dyDescent="0.2">
      <c r="A4747" s="318" t="s">
        <v>2740</v>
      </c>
      <c r="B4747" s="319"/>
      <c r="C4747" s="319"/>
      <c r="D4747" s="319"/>
      <c r="E4747" s="319"/>
      <c r="F4747" s="319"/>
      <c r="G4747" s="319"/>
      <c r="H4747" s="319"/>
      <c r="I4747" s="320"/>
      <c r="J4747" s="321" t="s">
        <v>3119</v>
      </c>
      <c r="K4747" s="322"/>
      <c r="L4747" s="322"/>
      <c r="M4747" s="322"/>
      <c r="N4747" s="322"/>
      <c r="O4747" s="322"/>
      <c r="P4747" s="322"/>
      <c r="Q4747" s="322"/>
      <c r="R4747" s="322"/>
      <c r="S4747" s="322"/>
      <c r="T4747" s="401" t="s">
        <v>2742</v>
      </c>
      <c r="U4747" s="401"/>
      <c r="V4747" s="401"/>
      <c r="W4747" s="401"/>
      <c r="X4747" s="321" t="s">
        <v>3120</v>
      </c>
      <c r="Y4747" s="322"/>
      <c r="Z4747" s="322"/>
      <c r="AA4747" s="322"/>
      <c r="AB4747" s="322"/>
      <c r="AC4747" s="322"/>
      <c r="AD4747" s="322"/>
      <c r="AE4747" s="322"/>
      <c r="AF4747" s="322"/>
      <c r="AG4747" s="322"/>
      <c r="ALL4747" s="41"/>
      <c r="ALM4747" s="41"/>
      <c r="ALN4747" s="41"/>
      <c r="ALO4747" s="41"/>
      <c r="ALP4747" s="41"/>
    </row>
    <row r="4748" spans="1:1004" x14ac:dyDescent="0.2">
      <c r="A4748" s="318" t="s">
        <v>2890</v>
      </c>
      <c r="B4748" s="319"/>
      <c r="C4748" s="319"/>
      <c r="D4748" s="319"/>
      <c r="E4748" s="319"/>
      <c r="F4748" s="319"/>
      <c r="G4748" s="319"/>
      <c r="H4748" s="319"/>
      <c r="I4748" s="320"/>
      <c r="J4748" s="321"/>
      <c r="K4748" s="322"/>
      <c r="L4748" s="322"/>
      <c r="M4748" s="322"/>
      <c r="N4748" s="322"/>
      <c r="O4748" s="322"/>
      <c r="P4748" s="322"/>
      <c r="Q4748" s="322"/>
      <c r="R4748" s="322"/>
      <c r="S4748" s="322"/>
      <c r="T4748" s="322"/>
      <c r="U4748" s="322"/>
      <c r="V4748" s="322"/>
      <c r="W4748" s="322"/>
      <c r="X4748" s="322"/>
      <c r="Y4748" s="322"/>
      <c r="Z4748" s="322"/>
      <c r="AA4748" s="322"/>
      <c r="AB4748" s="322"/>
      <c r="AC4748" s="322"/>
      <c r="AD4748" s="322"/>
      <c r="AE4748" s="322"/>
      <c r="AF4748" s="322"/>
      <c r="AG4748" s="359"/>
      <c r="ALL4748" s="41"/>
      <c r="ALM4748" s="41"/>
      <c r="ALN4748" s="41"/>
      <c r="ALO4748" s="41"/>
      <c r="ALP4748" s="41"/>
    </row>
    <row r="4749" spans="1:1004" ht="59.25" customHeight="1" x14ac:dyDescent="0.2">
      <c r="A4749" s="328" t="s">
        <v>2891</v>
      </c>
      <c r="B4749" s="329"/>
      <c r="C4749" s="329"/>
      <c r="D4749" s="329"/>
      <c r="E4749" s="329"/>
      <c r="F4749" s="329"/>
      <c r="G4749" s="329"/>
      <c r="H4749" s="329"/>
      <c r="I4749" s="330"/>
      <c r="J4749" s="363" t="s">
        <v>3217</v>
      </c>
      <c r="K4749" s="535"/>
      <c r="L4749" s="535"/>
      <c r="M4749" s="535"/>
      <c r="N4749" s="535"/>
      <c r="O4749" s="535"/>
      <c r="P4749" s="535"/>
      <c r="Q4749" s="535"/>
      <c r="R4749" s="535"/>
      <c r="S4749" s="535"/>
      <c r="T4749" s="535"/>
      <c r="U4749" s="535"/>
      <c r="V4749" s="535"/>
      <c r="W4749" s="535"/>
      <c r="X4749" s="535"/>
      <c r="Y4749" s="535"/>
      <c r="Z4749" s="535"/>
      <c r="AA4749" s="535"/>
      <c r="AB4749" s="535"/>
      <c r="AC4749" s="535"/>
      <c r="AD4749" s="535"/>
      <c r="AE4749" s="535"/>
      <c r="AF4749" s="535"/>
      <c r="AG4749" s="365"/>
      <c r="ALL4749" s="41"/>
      <c r="ALM4749" s="41"/>
      <c r="ALN4749" s="41"/>
      <c r="ALO4749" s="41"/>
      <c r="ALP4749" s="41"/>
    </row>
    <row r="4750" spans="1:1004" ht="16.5" customHeight="1" x14ac:dyDescent="0.2">
      <c r="A4750" s="626" t="s">
        <v>2893</v>
      </c>
      <c r="B4750" s="627"/>
      <c r="C4750" s="627"/>
      <c r="D4750" s="627"/>
      <c r="E4750" s="627"/>
      <c r="F4750" s="627"/>
      <c r="G4750" s="627"/>
      <c r="H4750" s="627"/>
      <c r="I4750" s="649"/>
      <c r="J4750" s="536" t="s">
        <v>3218</v>
      </c>
      <c r="K4750" s="537"/>
      <c r="L4750" s="537"/>
      <c r="M4750" s="537"/>
      <c r="N4750" s="537"/>
      <c r="O4750" s="537"/>
      <c r="P4750" s="537"/>
      <c r="Q4750" s="537"/>
      <c r="R4750" s="537"/>
      <c r="S4750" s="537"/>
      <c r="T4750" s="537"/>
      <c r="U4750" s="537"/>
      <c r="V4750" s="537"/>
      <c r="W4750" s="537"/>
      <c r="X4750" s="537"/>
      <c r="Y4750" s="537"/>
      <c r="Z4750" s="537"/>
      <c r="AA4750" s="537"/>
      <c r="AB4750" s="537"/>
      <c r="AC4750" s="537"/>
      <c r="AD4750" s="537"/>
      <c r="AE4750" s="537"/>
      <c r="AF4750" s="537"/>
      <c r="AG4750" s="538"/>
      <c r="ALL4750" s="41"/>
      <c r="ALM4750" s="41"/>
      <c r="ALN4750" s="41"/>
      <c r="ALO4750" s="41"/>
      <c r="ALP4750" s="41"/>
    </row>
    <row r="4751" spans="1:1004" x14ac:dyDescent="0.2">
      <c r="A4751" s="208"/>
      <c r="B4751" s="213"/>
      <c r="C4751" s="213"/>
      <c r="D4751" s="187"/>
      <c r="E4751" s="187"/>
      <c r="F4751" s="187"/>
      <c r="G4751" s="187"/>
      <c r="H4751" s="187"/>
      <c r="I4751" s="187"/>
      <c r="J4751" s="187"/>
      <c r="K4751" s="187"/>
      <c r="L4751" s="187"/>
      <c r="M4751" s="187"/>
      <c r="N4751" s="187"/>
      <c r="O4751" s="187"/>
      <c r="P4751" s="187"/>
      <c r="Q4751" s="187"/>
      <c r="R4751" s="187"/>
      <c r="S4751" s="187"/>
      <c r="T4751" s="187"/>
      <c r="U4751" s="187"/>
      <c r="V4751" s="187"/>
      <c r="W4751" s="187"/>
      <c r="X4751" s="187"/>
      <c r="Y4751" s="187"/>
      <c r="Z4751" s="187"/>
      <c r="AA4751" s="187"/>
      <c r="AB4751" s="187"/>
      <c r="AC4751" s="187"/>
      <c r="AD4751" s="187"/>
      <c r="AE4751" s="187"/>
      <c r="AF4751" s="187"/>
      <c r="AG4751" s="214"/>
      <c r="ALL4751" s="41"/>
      <c r="ALM4751" s="41"/>
      <c r="ALN4751" s="41"/>
      <c r="ALO4751" s="41"/>
      <c r="ALP4751" s="41"/>
    </row>
    <row r="4752" spans="1:1004" x14ac:dyDescent="0.2">
      <c r="A4752" s="273" t="s">
        <v>2833</v>
      </c>
      <c r="B4752" s="273"/>
      <c r="C4752" s="273"/>
      <c r="D4752" s="343" t="s">
        <v>2539</v>
      </c>
      <c r="E4752" s="344"/>
      <c r="F4752" s="344"/>
      <c r="G4752" s="344"/>
      <c r="H4752" s="344"/>
      <c r="I4752" s="344"/>
      <c r="J4752" s="344"/>
      <c r="K4752" s="344"/>
      <c r="L4752" s="344"/>
      <c r="M4752" s="344"/>
      <c r="N4752" s="344"/>
      <c r="O4752" s="344"/>
      <c r="P4752" s="344"/>
      <c r="Q4752" s="344"/>
      <c r="R4752" s="344"/>
      <c r="S4752" s="344"/>
      <c r="T4752" s="344"/>
      <c r="U4752" s="344"/>
      <c r="V4752" s="344"/>
      <c r="W4752" s="344"/>
      <c r="X4752" s="344"/>
      <c r="Y4752" s="344"/>
      <c r="Z4752" s="344"/>
      <c r="AA4752" s="344"/>
      <c r="AB4752" s="344"/>
      <c r="AC4752" s="344"/>
      <c r="AD4752" s="344"/>
      <c r="AE4752" s="344"/>
      <c r="AF4752" s="344"/>
      <c r="AG4752" s="345"/>
      <c r="ALL4752" s="41"/>
      <c r="ALM4752" s="41"/>
      <c r="ALN4752" s="41"/>
      <c r="ALO4752" s="41"/>
      <c r="ALP4752" s="41"/>
    </row>
    <row r="4753" spans="1:1004" ht="29.25" customHeight="1" x14ac:dyDescent="0.2">
      <c r="A4753" s="275" t="s">
        <v>2835</v>
      </c>
      <c r="B4753" s="276"/>
      <c r="C4753" s="276"/>
      <c r="D4753" s="276"/>
      <c r="E4753" s="276"/>
      <c r="F4753" s="276"/>
      <c r="G4753" s="276"/>
      <c r="H4753" s="276"/>
      <c r="I4753" s="276"/>
      <c r="J4753" s="276"/>
      <c r="K4753" s="276"/>
      <c r="L4753" s="276"/>
      <c r="M4753" s="276"/>
      <c r="N4753" s="276"/>
      <c r="O4753" s="276"/>
      <c r="P4753" s="276"/>
      <c r="Q4753" s="276"/>
      <c r="R4753" s="277"/>
      <c r="S4753" s="278" t="s">
        <v>2836</v>
      </c>
      <c r="T4753" s="279"/>
      <c r="U4753" s="280"/>
      <c r="V4753" s="278" t="s">
        <v>2837</v>
      </c>
      <c r="W4753" s="279"/>
      <c r="X4753" s="280"/>
      <c r="Y4753" s="278" t="s">
        <v>2838</v>
      </c>
      <c r="Z4753" s="279"/>
      <c r="AA4753" s="280"/>
      <c r="AB4753" s="278" t="s">
        <v>3444</v>
      </c>
      <c r="AC4753" s="279"/>
      <c r="AD4753" s="280"/>
      <c r="AE4753" s="278" t="s">
        <v>3445</v>
      </c>
      <c r="AF4753" s="279"/>
      <c r="AG4753" s="280"/>
      <c r="ALL4753" s="41"/>
      <c r="ALM4753" s="41"/>
      <c r="ALN4753" s="41"/>
      <c r="ALO4753" s="41"/>
      <c r="ALP4753" s="41"/>
    </row>
    <row r="4754" spans="1:1004" x14ac:dyDescent="0.2">
      <c r="A4754" s="281" t="s">
        <v>3194</v>
      </c>
      <c r="B4754" s="282"/>
      <c r="C4754" s="282"/>
      <c r="D4754" s="282"/>
      <c r="E4754" s="282"/>
      <c r="F4754" s="282"/>
      <c r="G4754" s="282"/>
      <c r="H4754" s="282"/>
      <c r="I4754" s="282"/>
      <c r="J4754" s="282"/>
      <c r="K4754" s="282"/>
      <c r="L4754" s="282"/>
      <c r="M4754" s="282"/>
      <c r="N4754" s="282"/>
      <c r="O4754" s="282"/>
      <c r="P4754" s="282"/>
      <c r="Q4754" s="282"/>
      <c r="R4754" s="283"/>
      <c r="S4754" s="284" t="s">
        <v>2867</v>
      </c>
      <c r="T4754" s="285"/>
      <c r="U4754" s="286"/>
      <c r="V4754" s="284" t="s">
        <v>3469</v>
      </c>
      <c r="W4754" s="285"/>
      <c r="X4754" s="286"/>
      <c r="Y4754" s="284" t="s">
        <v>3185</v>
      </c>
      <c r="Z4754" s="285"/>
      <c r="AA4754" s="286"/>
      <c r="AB4754" s="284" t="s">
        <v>3195</v>
      </c>
      <c r="AC4754" s="285"/>
      <c r="AD4754" s="286"/>
      <c r="AE4754" s="284" t="s">
        <v>3185</v>
      </c>
      <c r="AF4754" s="285"/>
      <c r="AG4754" s="286"/>
      <c r="ALL4754" s="41"/>
      <c r="ALM4754" s="41"/>
      <c r="ALN4754" s="41"/>
      <c r="ALO4754" s="41"/>
      <c r="ALP4754" s="41"/>
    </row>
    <row r="4755" spans="1:1004" x14ac:dyDescent="0.2">
      <c r="A4755" s="293" t="s">
        <v>2860</v>
      </c>
      <c r="B4755" s="387"/>
      <c r="C4755" s="387"/>
      <c r="D4755" s="387"/>
      <c r="E4755" s="387"/>
      <c r="F4755" s="387"/>
      <c r="G4755" s="387"/>
      <c r="H4755" s="387"/>
      <c r="I4755" s="387"/>
      <c r="J4755" s="387"/>
      <c r="K4755" s="387"/>
      <c r="L4755" s="387"/>
      <c r="M4755" s="387"/>
      <c r="N4755" s="387"/>
      <c r="O4755" s="387"/>
      <c r="P4755" s="387"/>
      <c r="Q4755" s="387"/>
      <c r="R4755" s="295"/>
      <c r="S4755" s="287"/>
      <c r="T4755" s="288"/>
      <c r="U4755" s="289"/>
      <c r="V4755" s="287"/>
      <c r="W4755" s="288"/>
      <c r="X4755" s="289"/>
      <c r="Y4755" s="287"/>
      <c r="Z4755" s="288"/>
      <c r="AA4755" s="289"/>
      <c r="AB4755" s="287"/>
      <c r="AC4755" s="288"/>
      <c r="AD4755" s="289"/>
      <c r="AE4755" s="287"/>
      <c r="AF4755" s="288"/>
      <c r="AG4755" s="289"/>
      <c r="ALL4755" s="41"/>
      <c r="ALM4755" s="41"/>
      <c r="ALN4755" s="41"/>
      <c r="ALO4755" s="41"/>
      <c r="ALP4755" s="41"/>
    </row>
    <row r="4756" spans="1:1004" x14ac:dyDescent="0.2">
      <c r="A4756" s="388" t="s">
        <v>2861</v>
      </c>
      <c r="B4756" s="389"/>
      <c r="C4756" s="389"/>
      <c r="D4756" s="389"/>
      <c r="E4756" s="389"/>
      <c r="F4756" s="389"/>
      <c r="G4756" s="389"/>
      <c r="H4756" s="389"/>
      <c r="I4756" s="389"/>
      <c r="J4756" s="389"/>
      <c r="K4756" s="389"/>
      <c r="L4756" s="389"/>
      <c r="M4756" s="389"/>
      <c r="N4756" s="389"/>
      <c r="O4756" s="389"/>
      <c r="P4756" s="389"/>
      <c r="Q4756" s="389"/>
      <c r="R4756" s="390"/>
      <c r="S4756" s="290"/>
      <c r="T4756" s="291"/>
      <c r="U4756" s="292"/>
      <c r="V4756" s="290"/>
      <c r="W4756" s="291"/>
      <c r="X4756" s="292"/>
      <c r="Y4756" s="290"/>
      <c r="Z4756" s="291"/>
      <c r="AA4756" s="292"/>
      <c r="AB4756" s="290"/>
      <c r="AC4756" s="291"/>
      <c r="AD4756" s="292"/>
      <c r="AE4756" s="290"/>
      <c r="AF4756" s="291"/>
      <c r="AG4756" s="292"/>
      <c r="ALL4756" s="41"/>
      <c r="ALM4756" s="41"/>
      <c r="ALN4756" s="41"/>
      <c r="ALO4756" s="41"/>
      <c r="ALP4756" s="41"/>
    </row>
    <row r="4757" spans="1:1004" x14ac:dyDescent="0.2">
      <c r="A4757" s="212"/>
      <c r="B4757" s="212"/>
      <c r="C4757" s="212"/>
      <c r="D4757" s="212"/>
      <c r="E4757" s="212"/>
      <c r="F4757" s="212"/>
      <c r="G4757" s="212"/>
      <c r="H4757" s="212"/>
      <c r="I4757" s="212"/>
      <c r="J4757" s="212"/>
      <c r="K4757" s="212"/>
      <c r="L4757" s="212"/>
      <c r="M4757" s="212"/>
      <c r="N4757" s="212"/>
      <c r="O4757" s="212"/>
      <c r="P4757" s="212"/>
      <c r="Q4757" s="212"/>
      <c r="R4757" s="212"/>
      <c r="S4757" s="200"/>
      <c r="T4757" s="200"/>
      <c r="U4757" s="200"/>
      <c r="V4757" s="200"/>
      <c r="W4757" s="200"/>
      <c r="X4757" s="200"/>
      <c r="Y4757" s="200"/>
      <c r="Z4757" s="200"/>
      <c r="AA4757" s="200"/>
      <c r="AB4757" s="200"/>
      <c r="AC4757" s="200"/>
      <c r="AD4757" s="200"/>
      <c r="AE4757" s="200"/>
      <c r="AF4757" s="200"/>
      <c r="AG4757" s="200"/>
      <c r="ALL4757" s="41"/>
      <c r="ALM4757" s="41"/>
      <c r="ALN4757" s="41"/>
      <c r="ALO4757" s="41"/>
      <c r="ALP4757" s="41"/>
    </row>
    <row r="4758" spans="1:1004" ht="24.75" customHeight="1" x14ac:dyDescent="0.2">
      <c r="A4758" s="310" t="s">
        <v>2886</v>
      </c>
      <c r="B4758" s="311"/>
      <c r="C4758" s="311"/>
      <c r="D4758" s="311"/>
      <c r="E4758" s="311"/>
      <c r="F4758" s="311"/>
      <c r="G4758" s="311"/>
      <c r="H4758" s="311"/>
      <c r="I4758" s="312"/>
      <c r="J4758" s="313" t="s">
        <v>789</v>
      </c>
      <c r="K4758" s="314"/>
      <c r="L4758" s="314"/>
      <c r="M4758" s="314"/>
      <c r="N4758" s="315" t="s">
        <v>3514</v>
      </c>
      <c r="O4758" s="596"/>
      <c r="P4758" s="596"/>
      <c r="Q4758" s="596"/>
      <c r="R4758" s="596"/>
      <c r="S4758" s="596"/>
      <c r="T4758" s="596"/>
      <c r="U4758" s="596"/>
      <c r="V4758" s="596"/>
      <c r="W4758" s="596"/>
      <c r="X4758" s="596"/>
      <c r="Y4758" s="596"/>
      <c r="Z4758" s="596"/>
      <c r="AA4758" s="596"/>
      <c r="AB4758" s="596"/>
      <c r="AC4758" s="596"/>
      <c r="AD4758" s="596"/>
      <c r="AE4758" s="596"/>
      <c r="AF4758" s="596"/>
      <c r="AG4758" s="597"/>
      <c r="ALL4758" s="41"/>
      <c r="ALM4758" s="41"/>
      <c r="ALN4758" s="41"/>
      <c r="ALO4758" s="41"/>
      <c r="ALP4758" s="41"/>
    </row>
    <row r="4759" spans="1:1004" ht="31.5" customHeight="1" x14ac:dyDescent="0.2">
      <c r="A4759" s="318" t="s">
        <v>2740</v>
      </c>
      <c r="B4759" s="319"/>
      <c r="C4759" s="319"/>
      <c r="D4759" s="319"/>
      <c r="E4759" s="319"/>
      <c r="F4759" s="319"/>
      <c r="G4759" s="319"/>
      <c r="H4759" s="319"/>
      <c r="I4759" s="320"/>
      <c r="J4759" s="321" t="s">
        <v>3119</v>
      </c>
      <c r="K4759" s="322"/>
      <c r="L4759" s="322"/>
      <c r="M4759" s="322"/>
      <c r="N4759" s="322"/>
      <c r="O4759" s="322"/>
      <c r="P4759" s="322"/>
      <c r="Q4759" s="322"/>
      <c r="R4759" s="322"/>
      <c r="S4759" s="322"/>
      <c r="T4759" s="401" t="s">
        <v>2742</v>
      </c>
      <c r="U4759" s="401"/>
      <c r="V4759" s="401"/>
      <c r="W4759" s="401"/>
      <c r="X4759" s="321" t="s">
        <v>3120</v>
      </c>
      <c r="Y4759" s="322"/>
      <c r="Z4759" s="322"/>
      <c r="AA4759" s="322"/>
      <c r="AB4759" s="322"/>
      <c r="AC4759" s="322"/>
      <c r="AD4759" s="322"/>
      <c r="AE4759" s="322"/>
      <c r="AF4759" s="322"/>
      <c r="AG4759" s="322"/>
      <c r="ALL4759" s="41"/>
      <c r="ALM4759" s="41"/>
      <c r="ALN4759" s="41"/>
      <c r="ALO4759" s="41"/>
      <c r="ALP4759" s="41"/>
    </row>
    <row r="4760" spans="1:1004" x14ac:dyDescent="0.2">
      <c r="A4760" s="318" t="s">
        <v>2890</v>
      </c>
      <c r="B4760" s="319"/>
      <c r="C4760" s="319"/>
      <c r="D4760" s="319"/>
      <c r="E4760" s="319"/>
      <c r="F4760" s="319"/>
      <c r="G4760" s="319"/>
      <c r="H4760" s="319"/>
      <c r="I4760" s="320"/>
      <c r="J4760" s="321"/>
      <c r="K4760" s="322"/>
      <c r="L4760" s="322"/>
      <c r="M4760" s="322"/>
      <c r="N4760" s="322"/>
      <c r="O4760" s="322"/>
      <c r="P4760" s="322"/>
      <c r="Q4760" s="322"/>
      <c r="R4760" s="322"/>
      <c r="S4760" s="322"/>
      <c r="T4760" s="322"/>
      <c r="U4760" s="322"/>
      <c r="V4760" s="322"/>
      <c r="W4760" s="322"/>
      <c r="X4760" s="322"/>
      <c r="Y4760" s="322"/>
      <c r="Z4760" s="322"/>
      <c r="AA4760" s="322"/>
      <c r="AB4760" s="322"/>
      <c r="AC4760" s="322"/>
      <c r="AD4760" s="322"/>
      <c r="AE4760" s="322"/>
      <c r="AF4760" s="322"/>
      <c r="AG4760" s="359"/>
      <c r="ALL4760" s="41"/>
      <c r="ALM4760" s="41"/>
      <c r="ALN4760" s="41"/>
      <c r="ALO4760" s="41"/>
      <c r="ALP4760" s="41"/>
    </row>
    <row r="4761" spans="1:1004" ht="22.5" customHeight="1" x14ac:dyDescent="0.2">
      <c r="A4761" s="328" t="s">
        <v>2891</v>
      </c>
      <c r="B4761" s="329"/>
      <c r="C4761" s="329"/>
      <c r="D4761" s="329"/>
      <c r="E4761" s="329"/>
      <c r="F4761" s="329"/>
      <c r="G4761" s="329"/>
      <c r="H4761" s="329"/>
      <c r="I4761" s="330"/>
      <c r="J4761" s="363" t="s">
        <v>3515</v>
      </c>
      <c r="K4761" s="535"/>
      <c r="L4761" s="535"/>
      <c r="M4761" s="535"/>
      <c r="N4761" s="535"/>
      <c r="O4761" s="535"/>
      <c r="P4761" s="535"/>
      <c r="Q4761" s="535"/>
      <c r="R4761" s="535"/>
      <c r="S4761" s="535"/>
      <c r="T4761" s="535"/>
      <c r="U4761" s="535"/>
      <c r="V4761" s="535"/>
      <c r="W4761" s="535"/>
      <c r="X4761" s="535"/>
      <c r="Y4761" s="535"/>
      <c r="Z4761" s="535"/>
      <c r="AA4761" s="535"/>
      <c r="AB4761" s="535"/>
      <c r="AC4761" s="535"/>
      <c r="AD4761" s="535"/>
      <c r="AE4761" s="535"/>
      <c r="AF4761" s="535"/>
      <c r="AG4761" s="365"/>
      <c r="ALL4761" s="41"/>
      <c r="ALM4761" s="41"/>
      <c r="ALN4761" s="41"/>
      <c r="ALO4761" s="41"/>
      <c r="ALP4761" s="41"/>
    </row>
    <row r="4762" spans="1:1004" x14ac:dyDescent="0.2">
      <c r="A4762" s="626" t="s">
        <v>2893</v>
      </c>
      <c r="B4762" s="627"/>
      <c r="C4762" s="627"/>
      <c r="D4762" s="627"/>
      <c r="E4762" s="627"/>
      <c r="F4762" s="627"/>
      <c r="G4762" s="627"/>
      <c r="H4762" s="627"/>
      <c r="I4762" s="649"/>
      <c r="J4762" s="536" t="s">
        <v>3218</v>
      </c>
      <c r="K4762" s="537"/>
      <c r="L4762" s="537"/>
      <c r="M4762" s="537"/>
      <c r="N4762" s="537"/>
      <c r="O4762" s="537"/>
      <c r="P4762" s="537"/>
      <c r="Q4762" s="537"/>
      <c r="R4762" s="537"/>
      <c r="S4762" s="537"/>
      <c r="T4762" s="537"/>
      <c r="U4762" s="537"/>
      <c r="V4762" s="537"/>
      <c r="W4762" s="537"/>
      <c r="X4762" s="537"/>
      <c r="Y4762" s="537"/>
      <c r="Z4762" s="537"/>
      <c r="AA4762" s="537"/>
      <c r="AB4762" s="537"/>
      <c r="AC4762" s="537"/>
      <c r="AD4762" s="537"/>
      <c r="AE4762" s="537"/>
      <c r="AF4762" s="537"/>
      <c r="AG4762" s="538"/>
      <c r="ALL4762" s="41"/>
      <c r="ALM4762" s="41"/>
      <c r="ALN4762" s="41"/>
      <c r="ALO4762" s="41"/>
      <c r="ALP4762" s="41"/>
    </row>
    <row r="4763" spans="1:1004" x14ac:dyDescent="0.2">
      <c r="A4763" s="208"/>
      <c r="B4763" s="213"/>
      <c r="C4763" s="213"/>
      <c r="D4763" s="187"/>
      <c r="E4763" s="187"/>
      <c r="F4763" s="187"/>
      <c r="G4763" s="187"/>
      <c r="H4763" s="187"/>
      <c r="I4763" s="187"/>
      <c r="J4763" s="187"/>
      <c r="K4763" s="187"/>
      <c r="L4763" s="187"/>
      <c r="M4763" s="187"/>
      <c r="N4763" s="187"/>
      <c r="O4763" s="187"/>
      <c r="P4763" s="187"/>
      <c r="Q4763" s="187"/>
      <c r="R4763" s="187"/>
      <c r="S4763" s="187"/>
      <c r="T4763" s="187"/>
      <c r="U4763" s="187"/>
      <c r="V4763" s="187"/>
      <c r="W4763" s="187"/>
      <c r="X4763" s="187"/>
      <c r="Y4763" s="187"/>
      <c r="Z4763" s="187"/>
      <c r="AA4763" s="187"/>
      <c r="AB4763" s="187"/>
      <c r="AC4763" s="187"/>
      <c r="AD4763" s="187"/>
      <c r="AE4763" s="187"/>
      <c r="AF4763" s="187"/>
      <c r="AG4763" s="214"/>
      <c r="ALL4763" s="41"/>
      <c r="ALM4763" s="41"/>
      <c r="ALN4763" s="41"/>
      <c r="ALO4763" s="41"/>
      <c r="ALP4763" s="41"/>
    </row>
    <row r="4764" spans="1:1004" ht="13.5" customHeight="1" x14ac:dyDescent="0.2">
      <c r="A4764" s="273" t="s">
        <v>2833</v>
      </c>
      <c r="B4764" s="273"/>
      <c r="C4764" s="273"/>
      <c r="D4764" s="343" t="s">
        <v>2539</v>
      </c>
      <c r="E4764" s="344"/>
      <c r="F4764" s="344"/>
      <c r="G4764" s="344"/>
      <c r="H4764" s="344"/>
      <c r="I4764" s="344"/>
      <c r="J4764" s="344"/>
      <c r="K4764" s="344"/>
      <c r="L4764" s="344"/>
      <c r="M4764" s="344"/>
      <c r="N4764" s="344"/>
      <c r="O4764" s="344"/>
      <c r="P4764" s="344"/>
      <c r="Q4764" s="344"/>
      <c r="R4764" s="344"/>
      <c r="S4764" s="344"/>
      <c r="T4764" s="344"/>
      <c r="U4764" s="344"/>
      <c r="V4764" s="344"/>
      <c r="W4764" s="344"/>
      <c r="X4764" s="344"/>
      <c r="Y4764" s="344"/>
      <c r="Z4764" s="344"/>
      <c r="AA4764" s="344"/>
      <c r="AB4764" s="344"/>
      <c r="AC4764" s="344"/>
      <c r="AD4764" s="344"/>
      <c r="AE4764" s="344"/>
      <c r="AF4764" s="344"/>
      <c r="AG4764" s="345"/>
      <c r="ALL4764" s="41"/>
      <c r="ALM4764" s="41"/>
      <c r="ALN4764" s="41"/>
      <c r="ALO4764" s="41"/>
      <c r="ALP4764" s="41"/>
    </row>
    <row r="4765" spans="1:1004" ht="27.75" customHeight="1" x14ac:dyDescent="0.2">
      <c r="A4765" s="275" t="s">
        <v>2835</v>
      </c>
      <c r="B4765" s="276"/>
      <c r="C4765" s="276"/>
      <c r="D4765" s="276"/>
      <c r="E4765" s="276"/>
      <c r="F4765" s="276"/>
      <c r="G4765" s="276"/>
      <c r="H4765" s="276"/>
      <c r="I4765" s="276"/>
      <c r="J4765" s="276"/>
      <c r="K4765" s="276"/>
      <c r="L4765" s="276"/>
      <c r="M4765" s="276"/>
      <c r="N4765" s="276"/>
      <c r="O4765" s="276"/>
      <c r="P4765" s="276"/>
      <c r="Q4765" s="276"/>
      <c r="R4765" s="277"/>
      <c r="S4765" s="278" t="s">
        <v>2836</v>
      </c>
      <c r="T4765" s="279"/>
      <c r="U4765" s="280"/>
      <c r="V4765" s="278" t="s">
        <v>2837</v>
      </c>
      <c r="W4765" s="279"/>
      <c r="X4765" s="280"/>
      <c r="Y4765" s="278" t="s">
        <v>2838</v>
      </c>
      <c r="Z4765" s="279"/>
      <c r="AA4765" s="280"/>
      <c r="AB4765" s="278" t="s">
        <v>3444</v>
      </c>
      <c r="AC4765" s="279"/>
      <c r="AD4765" s="280"/>
      <c r="AE4765" s="278" t="s">
        <v>3445</v>
      </c>
      <c r="AF4765" s="279"/>
      <c r="AG4765" s="280"/>
      <c r="ALL4765" s="41"/>
      <c r="ALM4765" s="41"/>
      <c r="ALN4765" s="41"/>
      <c r="ALO4765" s="41"/>
      <c r="ALP4765" s="41"/>
    </row>
    <row r="4766" spans="1:1004" x14ac:dyDescent="0.2">
      <c r="A4766" s="281" t="s">
        <v>3194</v>
      </c>
      <c r="B4766" s="282"/>
      <c r="C4766" s="282"/>
      <c r="D4766" s="282"/>
      <c r="E4766" s="282"/>
      <c r="F4766" s="282"/>
      <c r="G4766" s="282"/>
      <c r="H4766" s="282"/>
      <c r="I4766" s="282"/>
      <c r="J4766" s="282"/>
      <c r="K4766" s="282"/>
      <c r="L4766" s="282"/>
      <c r="M4766" s="282"/>
      <c r="N4766" s="282"/>
      <c r="O4766" s="282"/>
      <c r="P4766" s="282"/>
      <c r="Q4766" s="282"/>
      <c r="R4766" s="283"/>
      <c r="S4766" s="284" t="s">
        <v>2867</v>
      </c>
      <c r="T4766" s="285"/>
      <c r="U4766" s="286"/>
      <c r="V4766" s="284" t="s">
        <v>3469</v>
      </c>
      <c r="W4766" s="285"/>
      <c r="X4766" s="286"/>
      <c r="Y4766" s="284" t="s">
        <v>3185</v>
      </c>
      <c r="Z4766" s="285"/>
      <c r="AA4766" s="286"/>
      <c r="AB4766" s="284" t="s">
        <v>3195</v>
      </c>
      <c r="AC4766" s="285"/>
      <c r="AD4766" s="286"/>
      <c r="AE4766" s="284" t="s">
        <v>3185</v>
      </c>
      <c r="AF4766" s="285"/>
      <c r="AG4766" s="286"/>
      <c r="ALL4766" s="41"/>
      <c r="ALM4766" s="41"/>
      <c r="ALN4766" s="41"/>
      <c r="ALO4766" s="41"/>
      <c r="ALP4766" s="41"/>
    </row>
    <row r="4767" spans="1:1004" x14ac:dyDescent="0.2">
      <c r="A4767" s="293" t="s">
        <v>2860</v>
      </c>
      <c r="B4767" s="387"/>
      <c r="C4767" s="387"/>
      <c r="D4767" s="387"/>
      <c r="E4767" s="387"/>
      <c r="F4767" s="387"/>
      <c r="G4767" s="387"/>
      <c r="H4767" s="387"/>
      <c r="I4767" s="387"/>
      <c r="J4767" s="387"/>
      <c r="K4767" s="387"/>
      <c r="L4767" s="387"/>
      <c r="M4767" s="387"/>
      <c r="N4767" s="387"/>
      <c r="O4767" s="387"/>
      <c r="P4767" s="387"/>
      <c r="Q4767" s="387"/>
      <c r="R4767" s="295"/>
      <c r="S4767" s="287"/>
      <c r="T4767" s="288"/>
      <c r="U4767" s="289"/>
      <c r="V4767" s="287"/>
      <c r="W4767" s="288"/>
      <c r="X4767" s="289"/>
      <c r="Y4767" s="287"/>
      <c r="Z4767" s="288"/>
      <c r="AA4767" s="289"/>
      <c r="AB4767" s="287"/>
      <c r="AC4767" s="288"/>
      <c r="AD4767" s="289"/>
      <c r="AE4767" s="287"/>
      <c r="AF4767" s="288"/>
      <c r="AG4767" s="289"/>
      <c r="ALL4767" s="41"/>
      <c r="ALM4767" s="41"/>
      <c r="ALN4767" s="41"/>
      <c r="ALO4767" s="41"/>
      <c r="ALP4767" s="41"/>
    </row>
    <row r="4768" spans="1:1004" x14ac:dyDescent="0.2">
      <c r="A4768" s="388" t="s">
        <v>2861</v>
      </c>
      <c r="B4768" s="389"/>
      <c r="C4768" s="389"/>
      <c r="D4768" s="389"/>
      <c r="E4768" s="389"/>
      <c r="F4768" s="389"/>
      <c r="G4768" s="389"/>
      <c r="H4768" s="389"/>
      <c r="I4768" s="389"/>
      <c r="J4768" s="389"/>
      <c r="K4768" s="389"/>
      <c r="L4768" s="389"/>
      <c r="M4768" s="389"/>
      <c r="N4768" s="389"/>
      <c r="O4768" s="389"/>
      <c r="P4768" s="389"/>
      <c r="Q4768" s="389"/>
      <c r="R4768" s="390"/>
      <c r="S4768" s="290"/>
      <c r="T4768" s="291"/>
      <c r="U4768" s="292"/>
      <c r="V4768" s="290"/>
      <c r="W4768" s="291"/>
      <c r="X4768" s="292"/>
      <c r="Y4768" s="290"/>
      <c r="Z4768" s="291"/>
      <c r="AA4768" s="292"/>
      <c r="AB4768" s="290"/>
      <c r="AC4768" s="291"/>
      <c r="AD4768" s="292"/>
      <c r="AE4768" s="290"/>
      <c r="AF4768" s="291"/>
      <c r="AG4768" s="292"/>
      <c r="ALL4768" s="41"/>
      <c r="ALM4768" s="41"/>
      <c r="ALN4768" s="41"/>
      <c r="ALO4768" s="41"/>
      <c r="ALP4768" s="41"/>
    </row>
    <row r="4769" spans="1:1004" x14ac:dyDescent="0.2">
      <c r="A4769" s="212"/>
      <c r="B4769" s="212"/>
      <c r="C4769" s="212"/>
      <c r="D4769" s="212"/>
      <c r="E4769" s="212"/>
      <c r="F4769" s="212"/>
      <c r="G4769" s="212"/>
      <c r="H4769" s="212"/>
      <c r="I4769" s="212"/>
      <c r="J4769" s="212"/>
      <c r="K4769" s="212"/>
      <c r="L4769" s="212"/>
      <c r="M4769" s="212"/>
      <c r="N4769" s="212"/>
      <c r="O4769" s="212"/>
      <c r="P4769" s="212"/>
      <c r="Q4769" s="212"/>
      <c r="R4769" s="212"/>
      <c r="S4769" s="200"/>
      <c r="T4769" s="200"/>
      <c r="U4769" s="200"/>
      <c r="V4769" s="200"/>
      <c r="W4769" s="200"/>
      <c r="X4769" s="200"/>
      <c r="Y4769" s="200"/>
      <c r="Z4769" s="200"/>
      <c r="AA4769" s="200"/>
      <c r="AB4769" s="200"/>
      <c r="AC4769" s="200"/>
      <c r="AD4769" s="200"/>
      <c r="AE4769" s="200"/>
      <c r="AF4769" s="200"/>
      <c r="AG4769" s="200"/>
      <c r="ALL4769" s="41"/>
      <c r="ALM4769" s="41"/>
      <c r="ALN4769" s="41"/>
      <c r="ALO4769" s="41"/>
      <c r="ALP4769" s="41"/>
    </row>
    <row r="4770" spans="1:1004" ht="21" customHeight="1" x14ac:dyDescent="0.2">
      <c r="A4770" s="310" t="s">
        <v>2886</v>
      </c>
      <c r="B4770" s="311"/>
      <c r="C4770" s="311"/>
      <c r="D4770" s="311"/>
      <c r="E4770" s="311"/>
      <c r="F4770" s="311"/>
      <c r="G4770" s="311"/>
      <c r="H4770" s="311"/>
      <c r="I4770" s="312"/>
      <c r="J4770" s="313" t="s">
        <v>996</v>
      </c>
      <c r="K4770" s="314"/>
      <c r="L4770" s="314"/>
      <c r="M4770" s="314"/>
      <c r="N4770" s="315" t="s">
        <v>997</v>
      </c>
      <c r="O4770" s="596"/>
      <c r="P4770" s="596"/>
      <c r="Q4770" s="596"/>
      <c r="R4770" s="596"/>
      <c r="S4770" s="596"/>
      <c r="T4770" s="596"/>
      <c r="U4770" s="596"/>
      <c r="V4770" s="596"/>
      <c r="W4770" s="596"/>
      <c r="X4770" s="596"/>
      <c r="Y4770" s="596"/>
      <c r="Z4770" s="596"/>
      <c r="AA4770" s="596"/>
      <c r="AB4770" s="596"/>
      <c r="AC4770" s="596"/>
      <c r="AD4770" s="596"/>
      <c r="AE4770" s="596"/>
      <c r="AF4770" s="596"/>
      <c r="AG4770" s="597"/>
      <c r="ALL4770" s="41"/>
      <c r="ALM4770" s="41"/>
      <c r="ALN4770" s="41"/>
      <c r="ALO4770" s="41"/>
      <c r="ALP4770" s="41"/>
    </row>
    <row r="4771" spans="1:1004" ht="26.25" customHeight="1" x14ac:dyDescent="0.2">
      <c r="A4771" s="318" t="s">
        <v>2740</v>
      </c>
      <c r="B4771" s="319"/>
      <c r="C4771" s="319"/>
      <c r="D4771" s="319"/>
      <c r="E4771" s="319"/>
      <c r="F4771" s="319"/>
      <c r="G4771" s="319"/>
      <c r="H4771" s="319"/>
      <c r="I4771" s="320"/>
      <c r="J4771" s="321" t="s">
        <v>3119</v>
      </c>
      <c r="K4771" s="322"/>
      <c r="L4771" s="322"/>
      <c r="M4771" s="322"/>
      <c r="N4771" s="322"/>
      <c r="O4771" s="322"/>
      <c r="P4771" s="322"/>
      <c r="Q4771" s="322"/>
      <c r="R4771" s="322"/>
      <c r="S4771" s="322"/>
      <c r="T4771" s="401" t="s">
        <v>2742</v>
      </c>
      <c r="U4771" s="401"/>
      <c r="V4771" s="401"/>
      <c r="W4771" s="401"/>
      <c r="X4771" s="321" t="s">
        <v>3120</v>
      </c>
      <c r="Y4771" s="322"/>
      <c r="Z4771" s="322"/>
      <c r="AA4771" s="322"/>
      <c r="AB4771" s="322"/>
      <c r="AC4771" s="322"/>
      <c r="AD4771" s="322"/>
      <c r="AE4771" s="322"/>
      <c r="AF4771" s="322"/>
      <c r="AG4771" s="322"/>
      <c r="ALL4771" s="41"/>
      <c r="ALM4771" s="41"/>
      <c r="ALN4771" s="41"/>
      <c r="ALO4771" s="41"/>
      <c r="ALP4771" s="41"/>
    </row>
    <row r="4772" spans="1:1004" x14ac:dyDescent="0.2">
      <c r="A4772" s="318" t="s">
        <v>2890</v>
      </c>
      <c r="B4772" s="319"/>
      <c r="C4772" s="319"/>
      <c r="D4772" s="319"/>
      <c r="E4772" s="319"/>
      <c r="F4772" s="319"/>
      <c r="G4772" s="319"/>
      <c r="H4772" s="319"/>
      <c r="I4772" s="320"/>
      <c r="J4772" s="321"/>
      <c r="K4772" s="322"/>
      <c r="L4772" s="322"/>
      <c r="M4772" s="322"/>
      <c r="N4772" s="322"/>
      <c r="O4772" s="322"/>
      <c r="P4772" s="322"/>
      <c r="Q4772" s="322"/>
      <c r="R4772" s="322"/>
      <c r="S4772" s="322"/>
      <c r="T4772" s="322"/>
      <c r="U4772" s="322"/>
      <c r="V4772" s="322"/>
      <c r="W4772" s="322"/>
      <c r="X4772" s="322"/>
      <c r="Y4772" s="322"/>
      <c r="Z4772" s="322"/>
      <c r="AA4772" s="322"/>
      <c r="AB4772" s="322"/>
      <c r="AC4772" s="322"/>
      <c r="AD4772" s="322"/>
      <c r="AE4772" s="322"/>
      <c r="AF4772" s="322"/>
      <c r="AG4772" s="359"/>
      <c r="ALL4772" s="41"/>
      <c r="ALM4772" s="41"/>
      <c r="ALN4772" s="41"/>
      <c r="ALO4772" s="41"/>
      <c r="ALP4772" s="41"/>
    </row>
    <row r="4773" spans="1:1004" x14ac:dyDescent="0.2">
      <c r="A4773" s="328" t="s">
        <v>2891</v>
      </c>
      <c r="B4773" s="329"/>
      <c r="C4773" s="329"/>
      <c r="D4773" s="329"/>
      <c r="E4773" s="329"/>
      <c r="F4773" s="329"/>
      <c r="G4773" s="329"/>
      <c r="H4773" s="329"/>
      <c r="I4773" s="330"/>
      <c r="J4773" s="363" t="s">
        <v>3516</v>
      </c>
      <c r="K4773" s="535"/>
      <c r="L4773" s="535"/>
      <c r="M4773" s="535"/>
      <c r="N4773" s="535"/>
      <c r="O4773" s="535"/>
      <c r="P4773" s="535"/>
      <c r="Q4773" s="535"/>
      <c r="R4773" s="535"/>
      <c r="S4773" s="535"/>
      <c r="T4773" s="535"/>
      <c r="U4773" s="535"/>
      <c r="V4773" s="535"/>
      <c r="W4773" s="535"/>
      <c r="X4773" s="535"/>
      <c r="Y4773" s="535"/>
      <c r="Z4773" s="535"/>
      <c r="AA4773" s="535"/>
      <c r="AB4773" s="535"/>
      <c r="AC4773" s="535"/>
      <c r="AD4773" s="535"/>
      <c r="AE4773" s="535"/>
      <c r="AF4773" s="535"/>
      <c r="AG4773" s="365"/>
      <c r="ALL4773" s="41"/>
      <c r="ALM4773" s="41"/>
      <c r="ALN4773" s="41"/>
      <c r="ALO4773" s="41"/>
      <c r="ALP4773" s="41"/>
    </row>
    <row r="4774" spans="1:1004" x14ac:dyDescent="0.2">
      <c r="A4774" s="626" t="s">
        <v>2893</v>
      </c>
      <c r="B4774" s="627"/>
      <c r="C4774" s="627"/>
      <c r="D4774" s="627"/>
      <c r="E4774" s="627"/>
      <c r="F4774" s="627"/>
      <c r="G4774" s="627"/>
      <c r="H4774" s="627"/>
      <c r="I4774" s="649"/>
      <c r="J4774" s="536" t="s">
        <v>3218</v>
      </c>
      <c r="K4774" s="537"/>
      <c r="L4774" s="537"/>
      <c r="M4774" s="537"/>
      <c r="N4774" s="537"/>
      <c r="O4774" s="537"/>
      <c r="P4774" s="537"/>
      <c r="Q4774" s="537"/>
      <c r="R4774" s="537"/>
      <c r="S4774" s="537"/>
      <c r="T4774" s="537"/>
      <c r="U4774" s="537"/>
      <c r="V4774" s="537"/>
      <c r="W4774" s="537"/>
      <c r="X4774" s="537"/>
      <c r="Y4774" s="537"/>
      <c r="Z4774" s="537"/>
      <c r="AA4774" s="537"/>
      <c r="AB4774" s="537"/>
      <c r="AC4774" s="537"/>
      <c r="AD4774" s="537"/>
      <c r="AE4774" s="537"/>
      <c r="AF4774" s="537"/>
      <c r="AG4774" s="538"/>
      <c r="ALL4774" s="41"/>
      <c r="ALM4774" s="41"/>
      <c r="ALN4774" s="41"/>
      <c r="ALO4774" s="41"/>
      <c r="ALP4774" s="41"/>
    </row>
    <row r="4775" spans="1:1004" x14ac:dyDescent="0.2">
      <c r="A4775" s="208"/>
      <c r="B4775" s="213"/>
      <c r="C4775" s="213"/>
      <c r="D4775" s="187"/>
      <c r="E4775" s="187"/>
      <c r="F4775" s="187"/>
      <c r="G4775" s="187"/>
      <c r="H4775" s="187"/>
      <c r="I4775" s="187"/>
      <c r="J4775" s="187"/>
      <c r="K4775" s="187"/>
      <c r="L4775" s="187"/>
      <c r="M4775" s="187"/>
      <c r="N4775" s="187"/>
      <c r="O4775" s="187"/>
      <c r="P4775" s="187"/>
      <c r="Q4775" s="187"/>
      <c r="R4775" s="187"/>
      <c r="S4775" s="187"/>
      <c r="T4775" s="187"/>
      <c r="U4775" s="187"/>
      <c r="V4775" s="187"/>
      <c r="W4775" s="187"/>
      <c r="X4775" s="187"/>
      <c r="Y4775" s="187"/>
      <c r="Z4775" s="187"/>
      <c r="AA4775" s="187"/>
      <c r="AB4775" s="187"/>
      <c r="AC4775" s="187"/>
      <c r="AD4775" s="187"/>
      <c r="AE4775" s="187"/>
      <c r="AF4775" s="187"/>
      <c r="AG4775" s="214"/>
      <c r="ALL4775" s="41"/>
      <c r="ALM4775" s="41"/>
      <c r="ALN4775" s="41"/>
      <c r="ALO4775" s="41"/>
      <c r="ALP4775" s="41"/>
    </row>
    <row r="4776" spans="1:1004" x14ac:dyDescent="0.2">
      <c r="A4776" s="273" t="s">
        <v>2833</v>
      </c>
      <c r="B4776" s="273"/>
      <c r="C4776" s="273"/>
      <c r="D4776" s="343" t="s">
        <v>2539</v>
      </c>
      <c r="E4776" s="344"/>
      <c r="F4776" s="344"/>
      <c r="G4776" s="344"/>
      <c r="H4776" s="344"/>
      <c r="I4776" s="344"/>
      <c r="J4776" s="344"/>
      <c r="K4776" s="344"/>
      <c r="L4776" s="344"/>
      <c r="M4776" s="344"/>
      <c r="N4776" s="344"/>
      <c r="O4776" s="344"/>
      <c r="P4776" s="344"/>
      <c r="Q4776" s="344"/>
      <c r="R4776" s="344"/>
      <c r="S4776" s="344"/>
      <c r="T4776" s="344"/>
      <c r="U4776" s="344"/>
      <c r="V4776" s="344"/>
      <c r="W4776" s="344"/>
      <c r="X4776" s="344"/>
      <c r="Y4776" s="344"/>
      <c r="Z4776" s="344"/>
      <c r="AA4776" s="344"/>
      <c r="AB4776" s="344"/>
      <c r="AC4776" s="344"/>
      <c r="AD4776" s="344"/>
      <c r="AE4776" s="344"/>
      <c r="AF4776" s="344"/>
      <c r="AG4776" s="345"/>
      <c r="ALL4776" s="41"/>
      <c r="ALM4776" s="41"/>
      <c r="ALN4776" s="41"/>
      <c r="ALO4776" s="41"/>
      <c r="ALP4776" s="41"/>
    </row>
    <row r="4777" spans="1:1004" ht="26.25" customHeight="1" x14ac:dyDescent="0.2">
      <c r="A4777" s="275" t="s">
        <v>2835</v>
      </c>
      <c r="B4777" s="276"/>
      <c r="C4777" s="276"/>
      <c r="D4777" s="276"/>
      <c r="E4777" s="276"/>
      <c r="F4777" s="276"/>
      <c r="G4777" s="276"/>
      <c r="H4777" s="276"/>
      <c r="I4777" s="276"/>
      <c r="J4777" s="276"/>
      <c r="K4777" s="276"/>
      <c r="L4777" s="276"/>
      <c r="M4777" s="276"/>
      <c r="N4777" s="276"/>
      <c r="O4777" s="276"/>
      <c r="P4777" s="276"/>
      <c r="Q4777" s="276"/>
      <c r="R4777" s="277"/>
      <c r="S4777" s="278" t="s">
        <v>2836</v>
      </c>
      <c r="T4777" s="279"/>
      <c r="U4777" s="280"/>
      <c r="V4777" s="278" t="s">
        <v>2837</v>
      </c>
      <c r="W4777" s="279"/>
      <c r="X4777" s="280"/>
      <c r="Y4777" s="278" t="s">
        <v>2838</v>
      </c>
      <c r="Z4777" s="279"/>
      <c r="AA4777" s="280"/>
      <c r="AB4777" s="278" t="s">
        <v>3444</v>
      </c>
      <c r="AC4777" s="279"/>
      <c r="AD4777" s="280"/>
      <c r="AE4777" s="278" t="s">
        <v>3445</v>
      </c>
      <c r="AF4777" s="279"/>
      <c r="AG4777" s="280"/>
      <c r="ALL4777" s="41"/>
      <c r="ALM4777" s="41"/>
      <c r="ALN4777" s="41"/>
      <c r="ALO4777" s="41"/>
      <c r="ALP4777" s="41"/>
    </row>
    <row r="4778" spans="1:1004" x14ac:dyDescent="0.2">
      <c r="A4778" s="281" t="s">
        <v>3194</v>
      </c>
      <c r="B4778" s="282"/>
      <c r="C4778" s="282"/>
      <c r="D4778" s="282"/>
      <c r="E4778" s="282"/>
      <c r="F4778" s="282"/>
      <c r="G4778" s="282"/>
      <c r="H4778" s="282"/>
      <c r="I4778" s="282"/>
      <c r="J4778" s="282"/>
      <c r="K4778" s="282"/>
      <c r="L4778" s="282"/>
      <c r="M4778" s="282"/>
      <c r="N4778" s="282"/>
      <c r="O4778" s="282"/>
      <c r="P4778" s="282"/>
      <c r="Q4778" s="282"/>
      <c r="R4778" s="283"/>
      <c r="S4778" s="284" t="s">
        <v>2867</v>
      </c>
      <c r="T4778" s="285"/>
      <c r="U4778" s="286"/>
      <c r="V4778" s="284" t="s">
        <v>3469</v>
      </c>
      <c r="W4778" s="285"/>
      <c r="X4778" s="286"/>
      <c r="Y4778" s="284" t="s">
        <v>3185</v>
      </c>
      <c r="Z4778" s="285"/>
      <c r="AA4778" s="286"/>
      <c r="AB4778" s="284" t="s">
        <v>3195</v>
      </c>
      <c r="AC4778" s="285"/>
      <c r="AD4778" s="286"/>
      <c r="AE4778" s="284" t="s">
        <v>3185</v>
      </c>
      <c r="AF4778" s="285"/>
      <c r="AG4778" s="286"/>
      <c r="ALL4778" s="41"/>
      <c r="ALM4778" s="41"/>
      <c r="ALN4778" s="41"/>
      <c r="ALO4778" s="41"/>
      <c r="ALP4778" s="41"/>
    </row>
    <row r="4779" spans="1:1004" x14ac:dyDescent="0.2">
      <c r="A4779" s="293" t="s">
        <v>2860</v>
      </c>
      <c r="B4779" s="387"/>
      <c r="C4779" s="387"/>
      <c r="D4779" s="387"/>
      <c r="E4779" s="387"/>
      <c r="F4779" s="387"/>
      <c r="G4779" s="387"/>
      <c r="H4779" s="387"/>
      <c r="I4779" s="387"/>
      <c r="J4779" s="387"/>
      <c r="K4779" s="387"/>
      <c r="L4779" s="387"/>
      <c r="M4779" s="387"/>
      <c r="N4779" s="387"/>
      <c r="O4779" s="387"/>
      <c r="P4779" s="387"/>
      <c r="Q4779" s="387"/>
      <c r="R4779" s="295"/>
      <c r="S4779" s="287"/>
      <c r="T4779" s="288"/>
      <c r="U4779" s="289"/>
      <c r="V4779" s="287"/>
      <c r="W4779" s="288"/>
      <c r="X4779" s="289"/>
      <c r="Y4779" s="287"/>
      <c r="Z4779" s="288"/>
      <c r="AA4779" s="289"/>
      <c r="AB4779" s="287"/>
      <c r="AC4779" s="288"/>
      <c r="AD4779" s="289"/>
      <c r="AE4779" s="287"/>
      <c r="AF4779" s="288"/>
      <c r="AG4779" s="289"/>
      <c r="ALL4779" s="41"/>
      <c r="ALM4779" s="41"/>
      <c r="ALN4779" s="41"/>
      <c r="ALO4779" s="41"/>
      <c r="ALP4779" s="41"/>
    </row>
    <row r="4780" spans="1:1004" x14ac:dyDescent="0.2">
      <c r="A4780" s="388" t="s">
        <v>2861</v>
      </c>
      <c r="B4780" s="389"/>
      <c r="C4780" s="389"/>
      <c r="D4780" s="389"/>
      <c r="E4780" s="389"/>
      <c r="F4780" s="389"/>
      <c r="G4780" s="389"/>
      <c r="H4780" s="389"/>
      <c r="I4780" s="389"/>
      <c r="J4780" s="389"/>
      <c r="K4780" s="389"/>
      <c r="L4780" s="389"/>
      <c r="M4780" s="389"/>
      <c r="N4780" s="389"/>
      <c r="O4780" s="389"/>
      <c r="P4780" s="389"/>
      <c r="Q4780" s="389"/>
      <c r="R4780" s="390"/>
      <c r="S4780" s="290"/>
      <c r="T4780" s="291"/>
      <c r="U4780" s="292"/>
      <c r="V4780" s="290"/>
      <c r="W4780" s="291"/>
      <c r="X4780" s="292"/>
      <c r="Y4780" s="290"/>
      <c r="Z4780" s="291"/>
      <c r="AA4780" s="292"/>
      <c r="AB4780" s="290"/>
      <c r="AC4780" s="291"/>
      <c r="AD4780" s="292"/>
      <c r="AE4780" s="290"/>
      <c r="AF4780" s="291"/>
      <c r="AG4780" s="292"/>
      <c r="ALL4780" s="41"/>
      <c r="ALM4780" s="41"/>
      <c r="ALN4780" s="41"/>
      <c r="ALO4780" s="41"/>
      <c r="ALP4780" s="41"/>
    </row>
    <row r="4781" spans="1:1004" x14ac:dyDescent="0.2">
      <c r="A4781" s="212"/>
      <c r="B4781" s="212"/>
      <c r="C4781" s="212"/>
      <c r="D4781" s="212"/>
      <c r="E4781" s="212"/>
      <c r="F4781" s="212"/>
      <c r="G4781" s="212"/>
      <c r="H4781" s="212"/>
      <c r="I4781" s="212"/>
      <c r="J4781" s="212"/>
      <c r="K4781" s="212"/>
      <c r="L4781" s="212"/>
      <c r="M4781" s="212"/>
      <c r="N4781" s="212"/>
      <c r="O4781" s="212"/>
      <c r="P4781" s="212"/>
      <c r="Q4781" s="212"/>
      <c r="R4781" s="212"/>
      <c r="S4781" s="200"/>
      <c r="T4781" s="200"/>
      <c r="U4781" s="200"/>
      <c r="V4781" s="200"/>
      <c r="W4781" s="200"/>
      <c r="X4781" s="200"/>
      <c r="Y4781" s="200"/>
      <c r="Z4781" s="200"/>
      <c r="AA4781" s="200"/>
      <c r="AB4781" s="200"/>
      <c r="AC4781" s="200"/>
      <c r="AD4781" s="200"/>
      <c r="AE4781" s="200"/>
      <c r="AF4781" s="200"/>
      <c r="AG4781" s="200"/>
      <c r="ALL4781" s="41"/>
      <c r="ALM4781" s="41"/>
      <c r="ALN4781" s="41"/>
      <c r="ALO4781" s="41"/>
      <c r="ALP4781" s="41"/>
    </row>
    <row r="4782" spans="1:1004" ht="34.5" customHeight="1" x14ac:dyDescent="0.2">
      <c r="A4782" s="310" t="s">
        <v>2886</v>
      </c>
      <c r="B4782" s="311"/>
      <c r="C4782" s="311"/>
      <c r="D4782" s="311"/>
      <c r="E4782" s="311"/>
      <c r="F4782" s="311"/>
      <c r="G4782" s="311"/>
      <c r="H4782" s="311"/>
      <c r="I4782" s="312"/>
      <c r="J4782" s="313" t="s">
        <v>789</v>
      </c>
      <c r="K4782" s="314"/>
      <c r="L4782" s="314"/>
      <c r="M4782" s="314"/>
      <c r="N4782" s="315" t="s">
        <v>3641</v>
      </c>
      <c r="O4782" s="596"/>
      <c r="P4782" s="596"/>
      <c r="Q4782" s="596"/>
      <c r="R4782" s="596"/>
      <c r="S4782" s="596"/>
      <c r="T4782" s="596"/>
      <c r="U4782" s="596"/>
      <c r="V4782" s="596"/>
      <c r="W4782" s="596"/>
      <c r="X4782" s="596"/>
      <c r="Y4782" s="596"/>
      <c r="Z4782" s="596"/>
      <c r="AA4782" s="596"/>
      <c r="AB4782" s="596"/>
      <c r="AC4782" s="596"/>
      <c r="AD4782" s="596"/>
      <c r="AE4782" s="596"/>
      <c r="AF4782" s="596"/>
      <c r="AG4782" s="597"/>
      <c r="ALL4782" s="41"/>
      <c r="ALM4782" s="41"/>
      <c r="ALN4782" s="41"/>
      <c r="ALO4782" s="41"/>
      <c r="ALP4782" s="41"/>
    </row>
    <row r="4783" spans="1:1004" ht="26.25" customHeight="1" x14ac:dyDescent="0.2">
      <c r="A4783" s="318" t="s">
        <v>2740</v>
      </c>
      <c r="B4783" s="319"/>
      <c r="C4783" s="319"/>
      <c r="D4783" s="319"/>
      <c r="E4783" s="319"/>
      <c r="F4783" s="319"/>
      <c r="G4783" s="319"/>
      <c r="H4783" s="319"/>
      <c r="I4783" s="320"/>
      <c r="J4783" s="321" t="s">
        <v>3221</v>
      </c>
      <c r="K4783" s="321"/>
      <c r="L4783" s="321"/>
      <c r="M4783" s="321"/>
      <c r="N4783" s="321"/>
      <c r="O4783" s="321"/>
      <c r="P4783" s="321"/>
      <c r="Q4783" s="321"/>
      <c r="R4783" s="321"/>
      <c r="S4783" s="321"/>
      <c r="T4783" s="401" t="s">
        <v>2742</v>
      </c>
      <c r="U4783" s="401"/>
      <c r="V4783" s="401"/>
      <c r="W4783" s="401"/>
      <c r="X4783" s="359" t="s">
        <v>3222</v>
      </c>
      <c r="Y4783" s="359"/>
      <c r="Z4783" s="359"/>
      <c r="AA4783" s="359"/>
      <c r="AB4783" s="359"/>
      <c r="AC4783" s="359"/>
      <c r="AD4783" s="359"/>
      <c r="AE4783" s="359"/>
      <c r="AF4783" s="359"/>
      <c r="AG4783" s="359"/>
      <c r="ALL4783" s="41"/>
      <c r="ALM4783" s="41"/>
      <c r="ALN4783" s="41"/>
      <c r="ALO4783" s="41"/>
      <c r="ALP4783" s="41"/>
    </row>
    <row r="4784" spans="1:1004" ht="33" customHeight="1" x14ac:dyDescent="0.2">
      <c r="A4784" s="318" t="s">
        <v>2890</v>
      </c>
      <c r="B4784" s="319"/>
      <c r="C4784" s="319"/>
      <c r="D4784" s="319"/>
      <c r="E4784" s="319"/>
      <c r="F4784" s="319"/>
      <c r="G4784" s="319"/>
      <c r="H4784" s="319"/>
      <c r="I4784" s="320"/>
      <c r="J4784" s="656" t="s">
        <v>3630</v>
      </c>
      <c r="K4784" s="656"/>
      <c r="L4784" s="656"/>
      <c r="M4784" s="656"/>
      <c r="N4784" s="656"/>
      <c r="O4784" s="656"/>
      <c r="P4784" s="656"/>
      <c r="Q4784" s="656"/>
      <c r="R4784" s="656"/>
      <c r="S4784" s="656"/>
      <c r="T4784" s="656"/>
      <c r="U4784" s="656"/>
      <c r="V4784" s="656"/>
      <c r="W4784" s="656"/>
      <c r="X4784" s="656"/>
      <c r="Y4784" s="656"/>
      <c r="Z4784" s="656"/>
      <c r="AA4784" s="656"/>
      <c r="AB4784" s="656"/>
      <c r="AC4784" s="656"/>
      <c r="AD4784" s="656"/>
      <c r="AE4784" s="656"/>
      <c r="AF4784" s="656"/>
      <c r="AG4784" s="656"/>
      <c r="ALL4784" s="41"/>
      <c r="ALM4784" s="41"/>
      <c r="ALN4784" s="41"/>
      <c r="ALO4784" s="41"/>
      <c r="ALP4784" s="41"/>
    </row>
    <row r="4785" spans="1:1004" ht="192" customHeight="1" x14ac:dyDescent="0.2">
      <c r="A4785" s="328" t="s">
        <v>2891</v>
      </c>
      <c r="B4785" s="329"/>
      <c r="C4785" s="329"/>
      <c r="D4785" s="329"/>
      <c r="E4785" s="329"/>
      <c r="F4785" s="329"/>
      <c r="G4785" s="329"/>
      <c r="H4785" s="329"/>
      <c r="I4785" s="330"/>
      <c r="J4785" s="657" t="s">
        <v>3632</v>
      </c>
      <c r="K4785" s="657"/>
      <c r="L4785" s="657"/>
      <c r="M4785" s="657"/>
      <c r="N4785" s="657"/>
      <c r="O4785" s="657"/>
      <c r="P4785" s="657"/>
      <c r="Q4785" s="657"/>
      <c r="R4785" s="657"/>
      <c r="S4785" s="657"/>
      <c r="T4785" s="657"/>
      <c r="U4785" s="657"/>
      <c r="V4785" s="657"/>
      <c r="W4785" s="657"/>
      <c r="X4785" s="657"/>
      <c r="Y4785" s="657"/>
      <c r="Z4785" s="657"/>
      <c r="AA4785" s="657"/>
      <c r="AB4785" s="657"/>
      <c r="AC4785" s="657"/>
      <c r="AD4785" s="657"/>
      <c r="AE4785" s="657"/>
      <c r="AF4785" s="657"/>
      <c r="AG4785" s="657"/>
      <c r="ALL4785" s="41"/>
      <c r="ALM4785" s="41"/>
      <c r="ALN4785" s="41"/>
      <c r="ALO4785" s="41"/>
      <c r="ALP4785" s="41"/>
    </row>
    <row r="4786" spans="1:1004" ht="130.5" customHeight="1" x14ac:dyDescent="0.2">
      <c r="A4786" s="626" t="s">
        <v>2893</v>
      </c>
      <c r="B4786" s="627"/>
      <c r="C4786" s="627"/>
      <c r="D4786" s="627"/>
      <c r="E4786" s="627"/>
      <c r="F4786" s="627"/>
      <c r="G4786" s="627"/>
      <c r="H4786" s="627"/>
      <c r="I4786" s="649"/>
      <c r="J4786" s="676" t="s">
        <v>3631</v>
      </c>
      <c r="K4786" s="676"/>
      <c r="L4786" s="676"/>
      <c r="M4786" s="676"/>
      <c r="N4786" s="676"/>
      <c r="O4786" s="676"/>
      <c r="P4786" s="676"/>
      <c r="Q4786" s="676"/>
      <c r="R4786" s="676"/>
      <c r="S4786" s="676"/>
      <c r="T4786" s="676"/>
      <c r="U4786" s="676"/>
      <c r="V4786" s="676"/>
      <c r="W4786" s="676"/>
      <c r="X4786" s="676"/>
      <c r="Y4786" s="676"/>
      <c r="Z4786" s="676"/>
      <c r="AA4786" s="676"/>
      <c r="AB4786" s="676"/>
      <c r="AC4786" s="676"/>
      <c r="AD4786" s="676"/>
      <c r="AE4786" s="676"/>
      <c r="AF4786" s="676"/>
      <c r="AG4786" s="676"/>
      <c r="ALL4786" s="41"/>
      <c r="ALM4786" s="41"/>
      <c r="ALN4786" s="41"/>
      <c r="ALO4786" s="41"/>
      <c r="ALP4786" s="41"/>
    </row>
    <row r="4787" spans="1:1004" x14ac:dyDescent="0.2">
      <c r="A4787" s="208"/>
      <c r="B4787" s="213"/>
      <c r="C4787" s="213"/>
      <c r="D4787" s="187"/>
      <c r="E4787" s="187"/>
      <c r="F4787" s="187"/>
      <c r="G4787" s="187"/>
      <c r="H4787" s="187"/>
      <c r="I4787" s="187"/>
      <c r="J4787" s="187"/>
      <c r="K4787" s="187"/>
      <c r="L4787" s="187"/>
      <c r="M4787" s="187"/>
      <c r="N4787" s="187"/>
      <c r="O4787" s="187"/>
      <c r="P4787" s="187"/>
      <c r="Q4787" s="187"/>
      <c r="R4787" s="187"/>
      <c r="S4787" s="187"/>
      <c r="T4787" s="187"/>
      <c r="U4787" s="187"/>
      <c r="V4787" s="187"/>
      <c r="W4787" s="187"/>
      <c r="X4787" s="187"/>
      <c r="Y4787" s="187"/>
      <c r="Z4787" s="187"/>
      <c r="AA4787" s="187"/>
      <c r="AB4787" s="187"/>
      <c r="AC4787" s="187"/>
      <c r="AD4787" s="187"/>
      <c r="AE4787" s="187"/>
      <c r="AF4787" s="187"/>
      <c r="AG4787" s="214"/>
      <c r="ALL4787" s="41"/>
      <c r="ALM4787" s="41"/>
      <c r="ALN4787" s="41"/>
      <c r="ALO4787" s="41"/>
      <c r="ALP4787" s="41"/>
    </row>
    <row r="4788" spans="1:1004" ht="19.5" customHeight="1" x14ac:dyDescent="0.2">
      <c r="A4788" s="273" t="s">
        <v>2833</v>
      </c>
      <c r="B4788" s="273"/>
      <c r="C4788" s="273"/>
      <c r="D4788" s="343" t="s">
        <v>3640</v>
      </c>
      <c r="E4788" s="344"/>
      <c r="F4788" s="344"/>
      <c r="G4788" s="344"/>
      <c r="H4788" s="344"/>
      <c r="I4788" s="344"/>
      <c r="J4788" s="344"/>
      <c r="K4788" s="344"/>
      <c r="L4788" s="344"/>
      <c r="M4788" s="344"/>
      <c r="N4788" s="344"/>
      <c r="O4788" s="344"/>
      <c r="P4788" s="344"/>
      <c r="Q4788" s="344"/>
      <c r="R4788" s="344"/>
      <c r="S4788" s="344"/>
      <c r="T4788" s="344"/>
      <c r="U4788" s="344"/>
      <c r="V4788" s="344"/>
      <c r="W4788" s="344"/>
      <c r="X4788" s="344"/>
      <c r="Y4788" s="344"/>
      <c r="Z4788" s="344"/>
      <c r="AA4788" s="344"/>
      <c r="AB4788" s="344"/>
      <c r="AC4788" s="344"/>
      <c r="AD4788" s="344"/>
      <c r="AE4788" s="344"/>
      <c r="AF4788" s="344"/>
      <c r="AG4788" s="345"/>
      <c r="ALL4788" s="41"/>
      <c r="ALM4788" s="41"/>
      <c r="ALN4788" s="41"/>
      <c r="ALO4788" s="41"/>
      <c r="ALP4788" s="41"/>
    </row>
    <row r="4789" spans="1:1004" ht="30" customHeight="1" x14ac:dyDescent="0.2">
      <c r="A4789" s="275" t="s">
        <v>2835</v>
      </c>
      <c r="B4789" s="276"/>
      <c r="C4789" s="276"/>
      <c r="D4789" s="276"/>
      <c r="E4789" s="276"/>
      <c r="F4789" s="276"/>
      <c r="G4789" s="276"/>
      <c r="H4789" s="276"/>
      <c r="I4789" s="276"/>
      <c r="J4789" s="276"/>
      <c r="K4789" s="276"/>
      <c r="L4789" s="276"/>
      <c r="M4789" s="276"/>
      <c r="N4789" s="276"/>
      <c r="O4789" s="276"/>
      <c r="P4789" s="276"/>
      <c r="Q4789" s="276"/>
      <c r="R4789" s="277"/>
      <c r="S4789" s="278" t="s">
        <v>2836</v>
      </c>
      <c r="T4789" s="279"/>
      <c r="U4789" s="280"/>
      <c r="V4789" s="278" t="s">
        <v>2837</v>
      </c>
      <c r="W4789" s="279"/>
      <c r="X4789" s="280"/>
      <c r="Y4789" s="278" t="s">
        <v>2838</v>
      </c>
      <c r="Z4789" s="279"/>
      <c r="AA4789" s="280"/>
      <c r="AB4789" s="278" t="s">
        <v>3444</v>
      </c>
      <c r="AC4789" s="279"/>
      <c r="AD4789" s="280"/>
      <c r="AE4789" s="278" t="s">
        <v>3445</v>
      </c>
      <c r="AF4789" s="279"/>
      <c r="AG4789" s="280"/>
      <c r="ALL4789" s="41"/>
      <c r="ALM4789" s="41"/>
      <c r="ALN4789" s="41"/>
      <c r="ALO4789" s="41"/>
      <c r="ALP4789" s="41"/>
    </row>
    <row r="4790" spans="1:1004" x14ac:dyDescent="0.2">
      <c r="A4790" s="281" t="s">
        <v>3642</v>
      </c>
      <c r="B4790" s="282"/>
      <c r="C4790" s="282"/>
      <c r="D4790" s="282"/>
      <c r="E4790" s="282"/>
      <c r="F4790" s="282"/>
      <c r="G4790" s="282"/>
      <c r="H4790" s="282"/>
      <c r="I4790" s="282"/>
      <c r="J4790" s="282"/>
      <c r="K4790" s="282"/>
      <c r="L4790" s="282"/>
      <c r="M4790" s="282"/>
      <c r="N4790" s="282"/>
      <c r="O4790" s="282"/>
      <c r="P4790" s="282"/>
      <c r="Q4790" s="282"/>
      <c r="R4790" s="283"/>
      <c r="S4790" s="820" t="s">
        <v>3644</v>
      </c>
      <c r="T4790" s="820"/>
      <c r="U4790" s="820"/>
      <c r="V4790" s="284" t="s">
        <v>3469</v>
      </c>
      <c r="W4790" s="285"/>
      <c r="X4790" s="286"/>
      <c r="Y4790" s="655" t="s">
        <v>1615</v>
      </c>
      <c r="Z4790" s="655"/>
      <c r="AA4790" s="655"/>
      <c r="AB4790" s="655" t="s">
        <v>1615</v>
      </c>
      <c r="AC4790" s="655"/>
      <c r="AD4790" s="655"/>
      <c r="AE4790" s="655" t="s">
        <v>1615</v>
      </c>
      <c r="AF4790" s="655"/>
      <c r="AG4790" s="655"/>
      <c r="ALL4790" s="41"/>
      <c r="ALM4790" s="41"/>
      <c r="ALN4790" s="41"/>
      <c r="ALO4790" s="41"/>
      <c r="ALP4790" s="41"/>
    </row>
    <row r="4791" spans="1:1004" x14ac:dyDescent="0.2">
      <c r="A4791" s="293" t="s">
        <v>3643</v>
      </c>
      <c r="B4791" s="387"/>
      <c r="C4791" s="387"/>
      <c r="D4791" s="387"/>
      <c r="E4791" s="387"/>
      <c r="F4791" s="387"/>
      <c r="G4791" s="387"/>
      <c r="H4791" s="387"/>
      <c r="I4791" s="387"/>
      <c r="J4791" s="387"/>
      <c r="K4791" s="387"/>
      <c r="L4791" s="387"/>
      <c r="M4791" s="387"/>
      <c r="N4791" s="387"/>
      <c r="O4791" s="387"/>
      <c r="P4791" s="387"/>
      <c r="Q4791" s="387"/>
      <c r="R4791" s="295"/>
      <c r="S4791" s="820"/>
      <c r="T4791" s="820"/>
      <c r="U4791" s="820"/>
      <c r="V4791" s="287"/>
      <c r="W4791" s="288"/>
      <c r="X4791" s="289"/>
      <c r="Y4791" s="655"/>
      <c r="Z4791" s="655"/>
      <c r="AA4791" s="655"/>
      <c r="AB4791" s="655"/>
      <c r="AC4791" s="655"/>
      <c r="AD4791" s="655"/>
      <c r="AE4791" s="655"/>
      <c r="AF4791" s="655"/>
      <c r="AG4791" s="655"/>
      <c r="ALL4791" s="41"/>
      <c r="ALM4791" s="41"/>
      <c r="ALN4791" s="41"/>
      <c r="ALO4791" s="41"/>
      <c r="ALP4791" s="41"/>
    </row>
    <row r="4792" spans="1:1004" x14ac:dyDescent="0.2">
      <c r="A4792" s="388" t="s">
        <v>2861</v>
      </c>
      <c r="B4792" s="389"/>
      <c r="C4792" s="389"/>
      <c r="D4792" s="389"/>
      <c r="E4792" s="389"/>
      <c r="F4792" s="389"/>
      <c r="G4792" s="389"/>
      <c r="H4792" s="389"/>
      <c r="I4792" s="389"/>
      <c r="J4792" s="389"/>
      <c r="K4792" s="389"/>
      <c r="L4792" s="389"/>
      <c r="M4792" s="389"/>
      <c r="N4792" s="389"/>
      <c r="O4792" s="389"/>
      <c r="P4792" s="389"/>
      <c r="Q4792" s="389"/>
      <c r="R4792" s="390"/>
      <c r="S4792" s="820"/>
      <c r="T4792" s="820"/>
      <c r="U4792" s="820"/>
      <c r="V4792" s="290"/>
      <c r="W4792" s="291"/>
      <c r="X4792" s="292"/>
      <c r="Y4792" s="655"/>
      <c r="Z4792" s="655"/>
      <c r="AA4792" s="655"/>
      <c r="AB4792" s="655"/>
      <c r="AC4792" s="655"/>
      <c r="AD4792" s="655"/>
      <c r="AE4792" s="655"/>
      <c r="AF4792" s="655"/>
      <c r="AG4792" s="655"/>
      <c r="ALL4792" s="41"/>
      <c r="ALM4792" s="41"/>
      <c r="ALN4792" s="41"/>
      <c r="ALO4792" s="41"/>
      <c r="ALP4792" s="41"/>
    </row>
    <row r="4793" spans="1:1004" x14ac:dyDescent="0.2">
      <c r="A4793" s="212"/>
      <c r="B4793" s="212"/>
      <c r="C4793" s="212"/>
      <c r="D4793" s="212"/>
      <c r="E4793" s="212"/>
      <c r="F4793" s="212"/>
      <c r="G4793" s="212"/>
      <c r="H4793" s="212"/>
      <c r="I4793" s="212"/>
      <c r="J4793" s="212"/>
      <c r="K4793" s="212"/>
      <c r="L4793" s="212"/>
      <c r="M4793" s="212"/>
      <c r="N4793" s="212"/>
      <c r="O4793" s="212"/>
      <c r="P4793" s="212"/>
      <c r="Q4793" s="212"/>
      <c r="R4793" s="212"/>
      <c r="S4793" s="200"/>
      <c r="T4793" s="200"/>
      <c r="U4793" s="200"/>
      <c r="V4793" s="200"/>
      <c r="W4793" s="200"/>
      <c r="X4793" s="200"/>
      <c r="Y4793" s="200"/>
      <c r="Z4793" s="200"/>
      <c r="AA4793" s="200"/>
      <c r="AB4793" s="200"/>
      <c r="AC4793" s="200"/>
      <c r="AD4793" s="200"/>
      <c r="AE4793" s="200"/>
      <c r="AF4793" s="200"/>
      <c r="AG4793" s="200"/>
      <c r="ALL4793" s="41"/>
      <c r="ALM4793" s="41"/>
      <c r="ALN4793" s="41"/>
      <c r="ALO4793" s="41"/>
      <c r="ALP4793" s="41"/>
    </row>
    <row r="4794" spans="1:1004" ht="32.25" customHeight="1" x14ac:dyDescent="0.2">
      <c r="A4794" s="310" t="s">
        <v>2886</v>
      </c>
      <c r="B4794" s="311"/>
      <c r="C4794" s="311"/>
      <c r="D4794" s="311"/>
      <c r="E4794" s="311"/>
      <c r="F4794" s="311"/>
      <c r="G4794" s="311"/>
      <c r="H4794" s="311"/>
      <c r="I4794" s="312"/>
      <c r="J4794" s="313" t="s">
        <v>2806</v>
      </c>
      <c r="K4794" s="314"/>
      <c r="L4794" s="314"/>
      <c r="M4794" s="314"/>
      <c r="N4794" s="315" t="s">
        <v>3220</v>
      </c>
      <c r="O4794" s="596"/>
      <c r="P4794" s="596"/>
      <c r="Q4794" s="596"/>
      <c r="R4794" s="596"/>
      <c r="S4794" s="596"/>
      <c r="T4794" s="596"/>
      <c r="U4794" s="596"/>
      <c r="V4794" s="596"/>
      <c r="W4794" s="596"/>
      <c r="X4794" s="596"/>
      <c r="Y4794" s="596"/>
      <c r="Z4794" s="596"/>
      <c r="AA4794" s="596"/>
      <c r="AB4794" s="596"/>
      <c r="AC4794" s="596"/>
      <c r="AD4794" s="596"/>
      <c r="AE4794" s="596"/>
      <c r="AF4794" s="596"/>
      <c r="AG4794" s="597"/>
      <c r="ALL4794" s="41"/>
      <c r="ALM4794" s="41"/>
      <c r="ALN4794" s="41"/>
      <c r="ALO4794" s="41"/>
      <c r="ALP4794" s="41"/>
    </row>
    <row r="4795" spans="1:1004" ht="29.25" customHeight="1" x14ac:dyDescent="0.2">
      <c r="A4795" s="318" t="s">
        <v>2740</v>
      </c>
      <c r="B4795" s="319"/>
      <c r="C4795" s="319"/>
      <c r="D4795" s="319"/>
      <c r="E4795" s="319"/>
      <c r="F4795" s="319"/>
      <c r="G4795" s="319"/>
      <c r="H4795" s="319"/>
      <c r="I4795" s="320"/>
      <c r="J4795" s="321" t="s">
        <v>3221</v>
      </c>
      <c r="K4795" s="321"/>
      <c r="L4795" s="321"/>
      <c r="M4795" s="321"/>
      <c r="N4795" s="321"/>
      <c r="O4795" s="321"/>
      <c r="P4795" s="321"/>
      <c r="Q4795" s="321"/>
      <c r="R4795" s="321"/>
      <c r="S4795" s="321"/>
      <c r="T4795" s="401" t="s">
        <v>2742</v>
      </c>
      <c r="U4795" s="401"/>
      <c r="V4795" s="401"/>
      <c r="W4795" s="401"/>
      <c r="X4795" s="359" t="s">
        <v>3222</v>
      </c>
      <c r="Y4795" s="359"/>
      <c r="Z4795" s="359"/>
      <c r="AA4795" s="359"/>
      <c r="AB4795" s="359"/>
      <c r="AC4795" s="359"/>
      <c r="AD4795" s="359"/>
      <c r="AE4795" s="359"/>
      <c r="AF4795" s="359"/>
      <c r="AG4795" s="359"/>
      <c r="ALL4795" s="41"/>
      <c r="ALM4795" s="41"/>
      <c r="ALN4795" s="41"/>
      <c r="ALO4795" s="41"/>
      <c r="ALP4795" s="41"/>
    </row>
    <row r="4796" spans="1:1004" x14ac:dyDescent="0.2">
      <c r="A4796" s="318" t="s">
        <v>2890</v>
      </c>
      <c r="B4796" s="319"/>
      <c r="C4796" s="319"/>
      <c r="D4796" s="319"/>
      <c r="E4796" s="319"/>
      <c r="F4796" s="319"/>
      <c r="G4796" s="319"/>
      <c r="H4796" s="319"/>
      <c r="I4796" s="320"/>
      <c r="J4796" s="656" t="s">
        <v>3223</v>
      </c>
      <c r="K4796" s="656"/>
      <c r="L4796" s="656"/>
      <c r="M4796" s="656"/>
      <c r="N4796" s="656"/>
      <c r="O4796" s="656"/>
      <c r="P4796" s="656"/>
      <c r="Q4796" s="656"/>
      <c r="R4796" s="656"/>
      <c r="S4796" s="656"/>
      <c r="T4796" s="656"/>
      <c r="U4796" s="656"/>
      <c r="V4796" s="656"/>
      <c r="W4796" s="656"/>
      <c r="X4796" s="656"/>
      <c r="Y4796" s="656"/>
      <c r="Z4796" s="656"/>
      <c r="AA4796" s="656"/>
      <c r="AB4796" s="656"/>
      <c r="AC4796" s="656"/>
      <c r="AD4796" s="656"/>
      <c r="AE4796" s="656"/>
      <c r="AF4796" s="656"/>
      <c r="AG4796" s="656"/>
      <c r="ALL4796" s="41"/>
      <c r="ALM4796" s="41"/>
      <c r="ALN4796" s="41"/>
      <c r="ALO4796" s="41"/>
      <c r="ALP4796" s="41"/>
    </row>
    <row r="4797" spans="1:1004" ht="48" customHeight="1" x14ac:dyDescent="0.2">
      <c r="A4797" s="328" t="s">
        <v>2891</v>
      </c>
      <c r="B4797" s="329"/>
      <c r="C4797" s="329"/>
      <c r="D4797" s="329"/>
      <c r="E4797" s="329"/>
      <c r="F4797" s="329"/>
      <c r="G4797" s="329"/>
      <c r="H4797" s="329"/>
      <c r="I4797" s="330"/>
      <c r="J4797" s="657" t="s">
        <v>3224</v>
      </c>
      <c r="K4797" s="657"/>
      <c r="L4797" s="657"/>
      <c r="M4797" s="657"/>
      <c r="N4797" s="657"/>
      <c r="O4797" s="657"/>
      <c r="P4797" s="657"/>
      <c r="Q4797" s="657"/>
      <c r="R4797" s="657"/>
      <c r="S4797" s="657"/>
      <c r="T4797" s="657"/>
      <c r="U4797" s="657"/>
      <c r="V4797" s="657"/>
      <c r="W4797" s="657"/>
      <c r="X4797" s="657"/>
      <c r="Y4797" s="657"/>
      <c r="Z4797" s="657"/>
      <c r="AA4797" s="657"/>
      <c r="AB4797" s="657"/>
      <c r="AC4797" s="657"/>
      <c r="AD4797" s="657"/>
      <c r="AE4797" s="657"/>
      <c r="AF4797" s="657"/>
      <c r="AG4797" s="657"/>
      <c r="ALL4797" s="41"/>
      <c r="ALM4797" s="41"/>
      <c r="ALN4797" s="41"/>
      <c r="ALO4797" s="41"/>
      <c r="ALP4797" s="41"/>
    </row>
    <row r="4798" spans="1:1004" ht="71.25" customHeight="1" x14ac:dyDescent="0.2">
      <c r="A4798" s="626" t="s">
        <v>2893</v>
      </c>
      <c r="B4798" s="627"/>
      <c r="C4798" s="627"/>
      <c r="D4798" s="627"/>
      <c r="E4798" s="627"/>
      <c r="F4798" s="627"/>
      <c r="G4798" s="627"/>
      <c r="H4798" s="627"/>
      <c r="I4798" s="649"/>
      <c r="J4798" s="676" t="s">
        <v>3225</v>
      </c>
      <c r="K4798" s="676"/>
      <c r="L4798" s="676"/>
      <c r="M4798" s="676"/>
      <c r="N4798" s="676"/>
      <c r="O4798" s="676"/>
      <c r="P4798" s="676"/>
      <c r="Q4798" s="676"/>
      <c r="R4798" s="676"/>
      <c r="S4798" s="676"/>
      <c r="T4798" s="676"/>
      <c r="U4798" s="676"/>
      <c r="V4798" s="676"/>
      <c r="W4798" s="676"/>
      <c r="X4798" s="676"/>
      <c r="Y4798" s="676"/>
      <c r="Z4798" s="676"/>
      <c r="AA4798" s="676"/>
      <c r="AB4798" s="676"/>
      <c r="AC4798" s="676"/>
      <c r="AD4798" s="676"/>
      <c r="AE4798" s="676"/>
      <c r="AF4798" s="676"/>
      <c r="AG4798" s="676"/>
      <c r="ALL4798" s="41"/>
      <c r="ALM4798" s="41"/>
      <c r="ALN4798" s="41"/>
      <c r="ALO4798" s="41"/>
      <c r="ALP4798" s="41"/>
    </row>
    <row r="4799" spans="1:1004" x14ac:dyDescent="0.2">
      <c r="A4799" s="208"/>
      <c r="B4799" s="213"/>
      <c r="C4799" s="213"/>
      <c r="D4799" s="187"/>
      <c r="E4799" s="187"/>
      <c r="F4799" s="187"/>
      <c r="G4799" s="187"/>
      <c r="H4799" s="187"/>
      <c r="I4799" s="187"/>
      <c r="J4799" s="187"/>
      <c r="K4799" s="187"/>
      <c r="L4799" s="187"/>
      <c r="M4799" s="187"/>
      <c r="N4799" s="187"/>
      <c r="O4799" s="187"/>
      <c r="P4799" s="187"/>
      <c r="Q4799" s="187"/>
      <c r="R4799" s="187"/>
      <c r="S4799" s="187"/>
      <c r="T4799" s="187"/>
      <c r="U4799" s="187"/>
      <c r="V4799" s="187"/>
      <c r="W4799" s="187"/>
      <c r="X4799" s="187"/>
      <c r="Y4799" s="187"/>
      <c r="Z4799" s="187"/>
      <c r="AA4799" s="187"/>
      <c r="AB4799" s="187"/>
      <c r="AC4799" s="187"/>
      <c r="AD4799" s="187"/>
      <c r="AE4799" s="187"/>
      <c r="AF4799" s="187"/>
      <c r="AG4799" s="214"/>
      <c r="ALL4799" s="41"/>
      <c r="ALM4799" s="41"/>
      <c r="ALN4799" s="41"/>
      <c r="ALO4799" s="41"/>
      <c r="ALP4799" s="41"/>
    </row>
    <row r="4800" spans="1:1004" x14ac:dyDescent="0.2">
      <c r="A4800" s="273" t="s">
        <v>2833</v>
      </c>
      <c r="B4800" s="273"/>
      <c r="C4800" s="273"/>
      <c r="D4800" s="343"/>
      <c r="E4800" s="344"/>
      <c r="F4800" s="344"/>
      <c r="G4800" s="344"/>
      <c r="H4800" s="344"/>
      <c r="I4800" s="344"/>
      <c r="J4800" s="344"/>
      <c r="K4800" s="344"/>
      <c r="L4800" s="344"/>
      <c r="M4800" s="344"/>
      <c r="N4800" s="344"/>
      <c r="O4800" s="344"/>
      <c r="P4800" s="344"/>
      <c r="Q4800" s="344"/>
      <c r="R4800" s="344"/>
      <c r="S4800" s="344"/>
      <c r="T4800" s="344"/>
      <c r="U4800" s="344"/>
      <c r="V4800" s="344"/>
      <c r="W4800" s="344"/>
      <c r="X4800" s="344"/>
      <c r="Y4800" s="344"/>
      <c r="Z4800" s="344"/>
      <c r="AA4800" s="344"/>
      <c r="AB4800" s="344"/>
      <c r="AC4800" s="344"/>
      <c r="AD4800" s="344"/>
      <c r="AE4800" s="344"/>
      <c r="AF4800" s="344"/>
      <c r="AG4800" s="345"/>
      <c r="ALL4800" s="41"/>
      <c r="ALM4800" s="41"/>
      <c r="ALN4800" s="41"/>
      <c r="ALO4800" s="41"/>
      <c r="ALP4800" s="41"/>
    </row>
    <row r="4801" spans="1:1004" ht="25.5" customHeight="1" x14ac:dyDescent="0.2">
      <c r="A4801" s="275" t="s">
        <v>2835</v>
      </c>
      <c r="B4801" s="276"/>
      <c r="C4801" s="276"/>
      <c r="D4801" s="276"/>
      <c r="E4801" s="276"/>
      <c r="F4801" s="276"/>
      <c r="G4801" s="276"/>
      <c r="H4801" s="276"/>
      <c r="I4801" s="276"/>
      <c r="J4801" s="276"/>
      <c r="K4801" s="276"/>
      <c r="L4801" s="276"/>
      <c r="M4801" s="276"/>
      <c r="N4801" s="276"/>
      <c r="O4801" s="276"/>
      <c r="P4801" s="276"/>
      <c r="Q4801" s="276"/>
      <c r="R4801" s="277"/>
      <c r="S4801" s="278" t="s">
        <v>2836</v>
      </c>
      <c r="T4801" s="279"/>
      <c r="U4801" s="280"/>
      <c r="V4801" s="278" t="s">
        <v>2837</v>
      </c>
      <c r="W4801" s="279"/>
      <c r="X4801" s="280"/>
      <c r="Y4801" s="278" t="s">
        <v>2838</v>
      </c>
      <c r="Z4801" s="279"/>
      <c r="AA4801" s="280"/>
      <c r="AB4801" s="278" t="s">
        <v>3444</v>
      </c>
      <c r="AC4801" s="279"/>
      <c r="AD4801" s="280"/>
      <c r="AE4801" s="278" t="s">
        <v>3445</v>
      </c>
      <c r="AF4801" s="279"/>
      <c r="AG4801" s="280"/>
      <c r="ALL4801" s="41"/>
      <c r="ALM4801" s="41"/>
      <c r="ALN4801" s="41"/>
      <c r="ALO4801" s="41"/>
      <c r="ALP4801" s="41"/>
    </row>
    <row r="4802" spans="1:1004" x14ac:dyDescent="0.2">
      <c r="A4802" s="281" t="s">
        <v>3219</v>
      </c>
      <c r="B4802" s="282"/>
      <c r="C4802" s="282"/>
      <c r="D4802" s="282"/>
      <c r="E4802" s="282"/>
      <c r="F4802" s="282"/>
      <c r="G4802" s="282"/>
      <c r="H4802" s="282"/>
      <c r="I4802" s="282"/>
      <c r="J4802" s="282"/>
      <c r="K4802" s="282"/>
      <c r="L4802" s="282"/>
      <c r="M4802" s="282"/>
      <c r="N4802" s="282"/>
      <c r="O4802" s="282"/>
      <c r="P4802" s="282"/>
      <c r="Q4802" s="282"/>
      <c r="R4802" s="283"/>
      <c r="S4802" s="655"/>
      <c r="T4802" s="655"/>
      <c r="U4802" s="655"/>
      <c r="V4802" s="284" t="s">
        <v>3469</v>
      </c>
      <c r="W4802" s="285"/>
      <c r="X4802" s="286"/>
      <c r="Y4802" s="655"/>
      <c r="Z4802" s="655"/>
      <c r="AA4802" s="655"/>
      <c r="AB4802" s="655"/>
      <c r="AC4802" s="655"/>
      <c r="AD4802" s="655"/>
      <c r="AE4802" s="655"/>
      <c r="AF4802" s="655"/>
      <c r="AG4802" s="655"/>
      <c r="ALL4802" s="41"/>
      <c r="ALM4802" s="41"/>
      <c r="ALN4802" s="41"/>
      <c r="ALO4802" s="41"/>
      <c r="ALP4802" s="41"/>
    </row>
    <row r="4803" spans="1:1004" x14ac:dyDescent="0.2">
      <c r="A4803" s="293" t="s">
        <v>2860</v>
      </c>
      <c r="B4803" s="387"/>
      <c r="C4803" s="387"/>
      <c r="D4803" s="387"/>
      <c r="E4803" s="387"/>
      <c r="F4803" s="387"/>
      <c r="G4803" s="387"/>
      <c r="H4803" s="387"/>
      <c r="I4803" s="387"/>
      <c r="J4803" s="387"/>
      <c r="K4803" s="387"/>
      <c r="L4803" s="387"/>
      <c r="M4803" s="387"/>
      <c r="N4803" s="387"/>
      <c r="O4803" s="387"/>
      <c r="P4803" s="387"/>
      <c r="Q4803" s="387"/>
      <c r="R4803" s="295"/>
      <c r="S4803" s="655"/>
      <c r="T4803" s="655"/>
      <c r="U4803" s="655"/>
      <c r="V4803" s="287"/>
      <c r="W4803" s="288"/>
      <c r="X4803" s="289"/>
      <c r="Y4803" s="655"/>
      <c r="Z4803" s="655"/>
      <c r="AA4803" s="655"/>
      <c r="AB4803" s="655"/>
      <c r="AC4803" s="655"/>
      <c r="AD4803" s="655"/>
      <c r="AE4803" s="655"/>
      <c r="AF4803" s="655"/>
      <c r="AG4803" s="655"/>
      <c r="ALL4803" s="41"/>
      <c r="ALM4803" s="41"/>
      <c r="ALN4803" s="41"/>
      <c r="ALO4803" s="41"/>
      <c r="ALP4803" s="41"/>
    </row>
    <row r="4804" spans="1:1004" x14ac:dyDescent="0.2">
      <c r="A4804" s="388" t="s">
        <v>2861</v>
      </c>
      <c r="B4804" s="389"/>
      <c r="C4804" s="389"/>
      <c r="D4804" s="389"/>
      <c r="E4804" s="389"/>
      <c r="F4804" s="389"/>
      <c r="G4804" s="389"/>
      <c r="H4804" s="389"/>
      <c r="I4804" s="389"/>
      <c r="J4804" s="389"/>
      <c r="K4804" s="389"/>
      <c r="L4804" s="389"/>
      <c r="M4804" s="389"/>
      <c r="N4804" s="389"/>
      <c r="O4804" s="389"/>
      <c r="P4804" s="389"/>
      <c r="Q4804" s="389"/>
      <c r="R4804" s="390"/>
      <c r="S4804" s="655"/>
      <c r="T4804" s="655"/>
      <c r="U4804" s="655"/>
      <c r="V4804" s="290"/>
      <c r="W4804" s="291"/>
      <c r="X4804" s="292"/>
      <c r="Y4804" s="655"/>
      <c r="Z4804" s="655"/>
      <c r="AA4804" s="655"/>
      <c r="AB4804" s="655"/>
      <c r="AC4804" s="655"/>
      <c r="AD4804" s="655"/>
      <c r="AE4804" s="655"/>
      <c r="AF4804" s="655"/>
      <c r="AG4804" s="655"/>
      <c r="ALL4804" s="41"/>
      <c r="ALM4804" s="41"/>
      <c r="ALN4804" s="41"/>
      <c r="ALO4804" s="41"/>
      <c r="ALP4804" s="41"/>
    </row>
    <row r="4805" spans="1:1004" x14ac:dyDescent="0.2">
      <c r="A4805" s="212"/>
      <c r="B4805" s="212"/>
      <c r="C4805" s="212"/>
      <c r="D4805" s="212"/>
      <c r="E4805" s="212"/>
      <c r="F4805" s="212"/>
      <c r="G4805" s="212"/>
      <c r="H4805" s="212"/>
      <c r="I4805" s="212"/>
      <c r="J4805" s="212"/>
      <c r="K4805" s="212"/>
      <c r="L4805" s="212"/>
      <c r="M4805" s="212"/>
      <c r="N4805" s="212"/>
      <c r="O4805" s="212"/>
      <c r="P4805" s="212"/>
      <c r="Q4805" s="212"/>
      <c r="R4805" s="212"/>
      <c r="S4805" s="200"/>
      <c r="T4805" s="200"/>
      <c r="U4805" s="200"/>
      <c r="V4805" s="200"/>
      <c r="W4805" s="200"/>
      <c r="X4805" s="200"/>
      <c r="Y4805" s="200"/>
      <c r="Z4805" s="200"/>
      <c r="AA4805" s="200"/>
      <c r="AB4805" s="200"/>
      <c r="AC4805" s="200"/>
      <c r="AD4805" s="200"/>
      <c r="AE4805" s="200"/>
      <c r="AF4805" s="200"/>
      <c r="AG4805" s="200"/>
      <c r="ALL4805" s="41"/>
      <c r="ALM4805" s="41"/>
      <c r="ALN4805" s="41"/>
      <c r="ALO4805" s="41"/>
      <c r="ALP4805" s="41"/>
    </row>
    <row r="4806" spans="1:1004" ht="32.25" customHeight="1" x14ac:dyDescent="0.2">
      <c r="A4806" s="310" t="s">
        <v>2886</v>
      </c>
      <c r="B4806" s="311"/>
      <c r="C4806" s="311"/>
      <c r="D4806" s="311"/>
      <c r="E4806" s="311"/>
      <c r="F4806" s="311"/>
      <c r="G4806" s="311"/>
      <c r="H4806" s="311"/>
      <c r="I4806" s="312"/>
      <c r="J4806" s="313" t="s">
        <v>792</v>
      </c>
      <c r="K4806" s="314"/>
      <c r="L4806" s="314"/>
      <c r="M4806" s="314"/>
      <c r="N4806" s="315" t="s">
        <v>3517</v>
      </c>
      <c r="O4806" s="596"/>
      <c r="P4806" s="596"/>
      <c r="Q4806" s="596"/>
      <c r="R4806" s="596"/>
      <c r="S4806" s="596"/>
      <c r="T4806" s="596"/>
      <c r="U4806" s="596"/>
      <c r="V4806" s="596"/>
      <c r="W4806" s="596"/>
      <c r="X4806" s="596"/>
      <c r="Y4806" s="596"/>
      <c r="Z4806" s="596"/>
      <c r="AA4806" s="596"/>
      <c r="AB4806" s="596"/>
      <c r="AC4806" s="596"/>
      <c r="AD4806" s="596"/>
      <c r="AE4806" s="596"/>
      <c r="AF4806" s="596"/>
      <c r="AG4806" s="597"/>
      <c r="ALL4806" s="41"/>
      <c r="ALM4806" s="41"/>
      <c r="ALN4806" s="41"/>
      <c r="ALO4806" s="41"/>
      <c r="ALP4806" s="41"/>
    </row>
    <row r="4807" spans="1:1004" ht="27" customHeight="1" x14ac:dyDescent="0.2">
      <c r="A4807" s="318" t="s">
        <v>2740</v>
      </c>
      <c r="B4807" s="319"/>
      <c r="C4807" s="319"/>
      <c r="D4807" s="319"/>
      <c r="E4807" s="319"/>
      <c r="F4807" s="319"/>
      <c r="G4807" s="319"/>
      <c r="H4807" s="319"/>
      <c r="I4807" s="320"/>
      <c r="J4807" s="321" t="s">
        <v>3221</v>
      </c>
      <c r="K4807" s="321"/>
      <c r="L4807" s="321"/>
      <c r="M4807" s="321"/>
      <c r="N4807" s="321"/>
      <c r="O4807" s="321"/>
      <c r="P4807" s="321"/>
      <c r="Q4807" s="321"/>
      <c r="R4807" s="321"/>
      <c r="S4807" s="321"/>
      <c r="T4807" s="401" t="s">
        <v>2742</v>
      </c>
      <c r="U4807" s="401"/>
      <c r="V4807" s="401"/>
      <c r="W4807" s="401"/>
      <c r="X4807" s="359" t="s">
        <v>3222</v>
      </c>
      <c r="Y4807" s="359"/>
      <c r="Z4807" s="359"/>
      <c r="AA4807" s="359"/>
      <c r="AB4807" s="359"/>
      <c r="AC4807" s="359"/>
      <c r="AD4807" s="359"/>
      <c r="AE4807" s="359"/>
      <c r="AF4807" s="359"/>
      <c r="AG4807" s="359"/>
      <c r="ALL4807" s="41"/>
      <c r="ALM4807" s="41"/>
      <c r="ALN4807" s="41"/>
      <c r="ALO4807" s="41"/>
      <c r="ALP4807" s="41"/>
    </row>
    <row r="4808" spans="1:1004" ht="30" customHeight="1" x14ac:dyDescent="0.2">
      <c r="A4808" s="318" t="s">
        <v>2890</v>
      </c>
      <c r="B4808" s="319"/>
      <c r="C4808" s="319"/>
      <c r="D4808" s="319"/>
      <c r="E4808" s="319"/>
      <c r="F4808" s="319"/>
      <c r="G4808" s="319"/>
      <c r="H4808" s="319"/>
      <c r="I4808" s="320"/>
      <c r="J4808" s="656" t="s">
        <v>3518</v>
      </c>
      <c r="K4808" s="656"/>
      <c r="L4808" s="656"/>
      <c r="M4808" s="656"/>
      <c r="N4808" s="656"/>
      <c r="O4808" s="656"/>
      <c r="P4808" s="656"/>
      <c r="Q4808" s="656"/>
      <c r="R4808" s="656"/>
      <c r="S4808" s="656"/>
      <c r="T4808" s="656"/>
      <c r="U4808" s="656"/>
      <c r="V4808" s="656"/>
      <c r="W4808" s="656"/>
      <c r="X4808" s="656"/>
      <c r="Y4808" s="656"/>
      <c r="Z4808" s="656"/>
      <c r="AA4808" s="656"/>
      <c r="AB4808" s="656"/>
      <c r="AC4808" s="656"/>
      <c r="AD4808" s="656"/>
      <c r="AE4808" s="656"/>
      <c r="AF4808" s="656"/>
      <c r="AG4808" s="656"/>
      <c r="ALL4808" s="41"/>
      <c r="ALM4808" s="41"/>
      <c r="ALN4808" s="41"/>
      <c r="ALO4808" s="41"/>
      <c r="ALP4808" s="41"/>
    </row>
    <row r="4809" spans="1:1004" ht="51" customHeight="1" x14ac:dyDescent="0.2">
      <c r="A4809" s="328" t="s">
        <v>2891</v>
      </c>
      <c r="B4809" s="329"/>
      <c r="C4809" s="329"/>
      <c r="D4809" s="329"/>
      <c r="E4809" s="329"/>
      <c r="F4809" s="329"/>
      <c r="G4809" s="329"/>
      <c r="H4809" s="329"/>
      <c r="I4809" s="330"/>
      <c r="J4809" s="657" t="s">
        <v>3519</v>
      </c>
      <c r="K4809" s="657"/>
      <c r="L4809" s="657"/>
      <c r="M4809" s="657"/>
      <c r="N4809" s="657"/>
      <c r="O4809" s="657"/>
      <c r="P4809" s="657"/>
      <c r="Q4809" s="657"/>
      <c r="R4809" s="657"/>
      <c r="S4809" s="657"/>
      <c r="T4809" s="657"/>
      <c r="U4809" s="657"/>
      <c r="V4809" s="657"/>
      <c r="W4809" s="657"/>
      <c r="X4809" s="657"/>
      <c r="Y4809" s="657"/>
      <c r="Z4809" s="657"/>
      <c r="AA4809" s="657"/>
      <c r="AB4809" s="657"/>
      <c r="AC4809" s="657"/>
      <c r="AD4809" s="657"/>
      <c r="AE4809" s="657"/>
      <c r="AF4809" s="657"/>
      <c r="AG4809" s="657"/>
      <c r="ALL4809" s="41"/>
      <c r="ALM4809" s="41"/>
      <c r="ALN4809" s="41"/>
      <c r="ALO4809" s="41"/>
      <c r="ALP4809" s="41"/>
    </row>
    <row r="4810" spans="1:1004" ht="57.75" customHeight="1" x14ac:dyDescent="0.2">
      <c r="A4810" s="626" t="s">
        <v>2893</v>
      </c>
      <c r="B4810" s="627"/>
      <c r="C4810" s="627"/>
      <c r="D4810" s="627"/>
      <c r="E4810" s="627"/>
      <c r="F4810" s="627"/>
      <c r="G4810" s="627"/>
      <c r="H4810" s="627"/>
      <c r="I4810" s="649"/>
      <c r="J4810" s="676" t="s">
        <v>3519</v>
      </c>
      <c r="K4810" s="676"/>
      <c r="L4810" s="676"/>
      <c r="M4810" s="676"/>
      <c r="N4810" s="676"/>
      <c r="O4810" s="676"/>
      <c r="P4810" s="676"/>
      <c r="Q4810" s="676"/>
      <c r="R4810" s="676"/>
      <c r="S4810" s="676"/>
      <c r="T4810" s="676"/>
      <c r="U4810" s="676"/>
      <c r="V4810" s="676"/>
      <c r="W4810" s="676"/>
      <c r="X4810" s="676"/>
      <c r="Y4810" s="676"/>
      <c r="Z4810" s="676"/>
      <c r="AA4810" s="676"/>
      <c r="AB4810" s="676"/>
      <c r="AC4810" s="676"/>
      <c r="AD4810" s="676"/>
      <c r="AE4810" s="676"/>
      <c r="AF4810" s="676"/>
      <c r="AG4810" s="676"/>
      <c r="ALL4810" s="41"/>
      <c r="ALM4810" s="41"/>
      <c r="ALN4810" s="41"/>
      <c r="ALO4810" s="41"/>
      <c r="ALP4810" s="41"/>
    </row>
    <row r="4811" spans="1:1004" x14ac:dyDescent="0.2">
      <c r="A4811" s="208"/>
      <c r="B4811" s="213"/>
      <c r="C4811" s="213"/>
      <c r="D4811" s="187"/>
      <c r="E4811" s="187"/>
      <c r="F4811" s="187"/>
      <c r="G4811" s="187"/>
      <c r="H4811" s="187"/>
      <c r="I4811" s="187"/>
      <c r="J4811" s="187"/>
      <c r="K4811" s="187"/>
      <c r="L4811" s="187"/>
      <c r="M4811" s="187"/>
      <c r="N4811" s="187"/>
      <c r="O4811" s="187"/>
      <c r="P4811" s="187"/>
      <c r="Q4811" s="187"/>
      <c r="R4811" s="187"/>
      <c r="S4811" s="187"/>
      <c r="T4811" s="187"/>
      <c r="U4811" s="187"/>
      <c r="V4811" s="187"/>
      <c r="W4811" s="187"/>
      <c r="X4811" s="187"/>
      <c r="Y4811" s="187"/>
      <c r="Z4811" s="187"/>
      <c r="AA4811" s="187"/>
      <c r="AB4811" s="187"/>
      <c r="AC4811" s="187"/>
      <c r="AD4811" s="187"/>
      <c r="AE4811" s="187"/>
      <c r="AF4811" s="187"/>
      <c r="AG4811" s="214"/>
      <c r="ALL4811" s="41"/>
      <c r="ALM4811" s="41"/>
      <c r="ALN4811" s="41"/>
      <c r="ALO4811" s="41"/>
      <c r="ALP4811" s="41"/>
    </row>
    <row r="4812" spans="1:1004" x14ac:dyDescent="0.2">
      <c r="A4812" s="273" t="s">
        <v>2833</v>
      </c>
      <c r="B4812" s="273"/>
      <c r="C4812" s="273"/>
      <c r="D4812" s="343" t="s">
        <v>3652</v>
      </c>
      <c r="E4812" s="344"/>
      <c r="F4812" s="344"/>
      <c r="G4812" s="344"/>
      <c r="H4812" s="344"/>
      <c r="I4812" s="344"/>
      <c r="J4812" s="344"/>
      <c r="K4812" s="344"/>
      <c r="L4812" s="344"/>
      <c r="M4812" s="344"/>
      <c r="N4812" s="344"/>
      <c r="O4812" s="344"/>
      <c r="P4812" s="344"/>
      <c r="Q4812" s="344"/>
      <c r="R4812" s="344"/>
      <c r="S4812" s="344"/>
      <c r="T4812" s="344"/>
      <c r="U4812" s="344"/>
      <c r="V4812" s="344"/>
      <c r="W4812" s="344"/>
      <c r="X4812" s="344"/>
      <c r="Y4812" s="344"/>
      <c r="Z4812" s="344"/>
      <c r="AA4812" s="344"/>
      <c r="AB4812" s="344"/>
      <c r="AC4812" s="344"/>
      <c r="AD4812" s="344"/>
      <c r="AE4812" s="344"/>
      <c r="AF4812" s="344"/>
      <c r="AG4812" s="345"/>
      <c r="ALL4812" s="41"/>
      <c r="ALM4812" s="41"/>
      <c r="ALN4812" s="41"/>
      <c r="ALO4812" s="41"/>
      <c r="ALP4812" s="41"/>
    </row>
    <row r="4813" spans="1:1004" ht="26.25" customHeight="1" x14ac:dyDescent="0.2">
      <c r="A4813" s="275" t="s">
        <v>2835</v>
      </c>
      <c r="B4813" s="276"/>
      <c r="C4813" s="276"/>
      <c r="D4813" s="276"/>
      <c r="E4813" s="276"/>
      <c r="F4813" s="276"/>
      <c r="G4813" s="276"/>
      <c r="H4813" s="276"/>
      <c r="I4813" s="276"/>
      <c r="J4813" s="276"/>
      <c r="K4813" s="276"/>
      <c r="L4813" s="276"/>
      <c r="M4813" s="276"/>
      <c r="N4813" s="276"/>
      <c r="O4813" s="276"/>
      <c r="P4813" s="276"/>
      <c r="Q4813" s="276"/>
      <c r="R4813" s="277"/>
      <c r="S4813" s="278" t="s">
        <v>2836</v>
      </c>
      <c r="T4813" s="279"/>
      <c r="U4813" s="280"/>
      <c r="V4813" s="278" t="s">
        <v>2837</v>
      </c>
      <c r="W4813" s="279"/>
      <c r="X4813" s="280"/>
      <c r="Y4813" s="278" t="s">
        <v>2838</v>
      </c>
      <c r="Z4813" s="279"/>
      <c r="AA4813" s="280"/>
      <c r="AB4813" s="278" t="s">
        <v>3444</v>
      </c>
      <c r="AC4813" s="279"/>
      <c r="AD4813" s="280"/>
      <c r="AE4813" s="278" t="s">
        <v>3445</v>
      </c>
      <c r="AF4813" s="279"/>
      <c r="AG4813" s="280"/>
      <c r="ALL4813" s="41"/>
      <c r="ALM4813" s="41"/>
      <c r="ALN4813" s="41"/>
      <c r="ALO4813" s="41"/>
      <c r="ALP4813" s="41"/>
    </row>
    <row r="4814" spans="1:1004" ht="12.75" customHeight="1" x14ac:dyDescent="0.2">
      <c r="A4814" s="667" t="s">
        <v>3653</v>
      </c>
      <c r="B4814" s="668"/>
      <c r="C4814" s="668"/>
      <c r="D4814" s="668"/>
      <c r="E4814" s="668"/>
      <c r="F4814" s="668"/>
      <c r="G4814" s="668"/>
      <c r="H4814" s="668"/>
      <c r="I4814" s="668"/>
      <c r="J4814" s="668"/>
      <c r="K4814" s="668"/>
      <c r="L4814" s="668"/>
      <c r="M4814" s="668"/>
      <c r="N4814" s="668"/>
      <c r="O4814" s="668"/>
      <c r="P4814" s="668"/>
      <c r="Q4814" s="668"/>
      <c r="R4814" s="669"/>
      <c r="S4814" s="655"/>
      <c r="T4814" s="655"/>
      <c r="U4814" s="655"/>
      <c r="V4814" s="284" t="s">
        <v>3469</v>
      </c>
      <c r="W4814" s="285"/>
      <c r="X4814" s="286"/>
      <c r="Y4814" s="655"/>
      <c r="Z4814" s="655"/>
      <c r="AA4814" s="655"/>
      <c r="AB4814" s="655"/>
      <c r="AC4814" s="655"/>
      <c r="AD4814" s="655"/>
      <c r="AE4814" s="655"/>
      <c r="AF4814" s="655"/>
      <c r="AG4814" s="655"/>
      <c r="ALL4814" s="41"/>
      <c r="ALM4814" s="41"/>
      <c r="ALN4814" s="41"/>
      <c r="ALO4814" s="41"/>
      <c r="ALP4814" s="41"/>
    </row>
    <row r="4815" spans="1:1004" ht="12.75" customHeight="1" x14ac:dyDescent="0.2">
      <c r="A4815" s="670" t="s">
        <v>3654</v>
      </c>
      <c r="B4815" s="671"/>
      <c r="C4815" s="671"/>
      <c r="D4815" s="671"/>
      <c r="E4815" s="671"/>
      <c r="F4815" s="671"/>
      <c r="G4815" s="671"/>
      <c r="H4815" s="671"/>
      <c r="I4815" s="671"/>
      <c r="J4815" s="671"/>
      <c r="K4815" s="671"/>
      <c r="L4815" s="671"/>
      <c r="M4815" s="671"/>
      <c r="N4815" s="671"/>
      <c r="O4815" s="671"/>
      <c r="P4815" s="671"/>
      <c r="Q4815" s="671"/>
      <c r="R4815" s="672"/>
      <c r="S4815" s="655"/>
      <c r="T4815" s="655"/>
      <c r="U4815" s="655"/>
      <c r="V4815" s="287"/>
      <c r="W4815" s="288"/>
      <c r="X4815" s="289"/>
      <c r="Y4815" s="655"/>
      <c r="Z4815" s="655"/>
      <c r="AA4815" s="655"/>
      <c r="AB4815" s="655"/>
      <c r="AC4815" s="655"/>
      <c r="AD4815" s="655"/>
      <c r="AE4815" s="655"/>
      <c r="AF4815" s="655"/>
      <c r="AG4815" s="655"/>
      <c r="ALL4815" s="41"/>
      <c r="ALM4815" s="41"/>
      <c r="ALN4815" s="41"/>
      <c r="ALO4815" s="41"/>
      <c r="ALP4815" s="41"/>
    </row>
    <row r="4816" spans="1:1004" ht="12.75" customHeight="1" x14ac:dyDescent="0.2">
      <c r="A4816" s="673" t="s">
        <v>2861</v>
      </c>
      <c r="B4816" s="674"/>
      <c r="C4816" s="674"/>
      <c r="D4816" s="674"/>
      <c r="E4816" s="674"/>
      <c r="F4816" s="674"/>
      <c r="G4816" s="674"/>
      <c r="H4816" s="674"/>
      <c r="I4816" s="674"/>
      <c r="J4816" s="674"/>
      <c r="K4816" s="674"/>
      <c r="L4816" s="674"/>
      <c r="M4816" s="674"/>
      <c r="N4816" s="674"/>
      <c r="O4816" s="674"/>
      <c r="P4816" s="674"/>
      <c r="Q4816" s="674"/>
      <c r="R4816" s="675"/>
      <c r="S4816" s="655"/>
      <c r="T4816" s="655"/>
      <c r="U4816" s="655"/>
      <c r="V4816" s="290"/>
      <c r="W4816" s="291"/>
      <c r="X4816" s="292"/>
      <c r="Y4816" s="655"/>
      <c r="Z4816" s="655"/>
      <c r="AA4816" s="655"/>
      <c r="AB4816" s="655"/>
      <c r="AC4816" s="655"/>
      <c r="AD4816" s="655"/>
      <c r="AE4816" s="655"/>
      <c r="AF4816" s="655"/>
      <c r="AG4816" s="655"/>
      <c r="ALL4816" s="41"/>
      <c r="ALM4816" s="41"/>
      <c r="ALN4816" s="41"/>
      <c r="ALO4816" s="41"/>
      <c r="ALP4816" s="41"/>
    </row>
    <row r="4817" spans="1:1004" x14ac:dyDescent="0.2">
      <c r="A4817" s="212"/>
      <c r="B4817" s="212"/>
      <c r="C4817" s="212"/>
      <c r="D4817" s="212"/>
      <c r="E4817" s="212"/>
      <c r="F4817" s="212"/>
      <c r="G4817" s="212"/>
      <c r="H4817" s="212"/>
      <c r="I4817" s="212"/>
      <c r="J4817" s="212"/>
      <c r="K4817" s="212"/>
      <c r="L4817" s="212"/>
      <c r="M4817" s="212"/>
      <c r="N4817" s="212"/>
      <c r="O4817" s="212"/>
      <c r="P4817" s="212"/>
      <c r="Q4817" s="212"/>
      <c r="R4817" s="212"/>
      <c r="S4817" s="200"/>
      <c r="T4817" s="200"/>
      <c r="U4817" s="200"/>
      <c r="V4817" s="200"/>
      <c r="W4817" s="200"/>
      <c r="X4817" s="200"/>
      <c r="Y4817" s="200"/>
      <c r="Z4817" s="200"/>
      <c r="AA4817" s="200"/>
      <c r="AB4817" s="200"/>
      <c r="AC4817" s="200"/>
      <c r="AD4817" s="200"/>
      <c r="AE4817" s="200"/>
      <c r="AF4817" s="200"/>
      <c r="AG4817" s="200"/>
      <c r="ALL4817" s="41"/>
      <c r="ALM4817" s="41"/>
      <c r="ALN4817" s="41"/>
      <c r="ALO4817" s="41"/>
      <c r="ALP4817" s="41"/>
    </row>
    <row r="4818" spans="1:1004" ht="27" customHeight="1" x14ac:dyDescent="0.2">
      <c r="A4818" s="310" t="s">
        <v>2886</v>
      </c>
      <c r="B4818" s="311"/>
      <c r="C4818" s="311"/>
      <c r="D4818" s="311"/>
      <c r="E4818" s="311"/>
      <c r="F4818" s="311"/>
      <c r="G4818" s="311"/>
      <c r="H4818" s="311"/>
      <c r="I4818" s="312"/>
      <c r="J4818" s="313" t="s">
        <v>1387</v>
      </c>
      <c r="K4818" s="314"/>
      <c r="L4818" s="314"/>
      <c r="M4818" s="314"/>
      <c r="N4818" s="315" t="s">
        <v>3520</v>
      </c>
      <c r="O4818" s="596"/>
      <c r="P4818" s="596"/>
      <c r="Q4818" s="596"/>
      <c r="R4818" s="596"/>
      <c r="S4818" s="596"/>
      <c r="T4818" s="596"/>
      <c r="U4818" s="596"/>
      <c r="V4818" s="596"/>
      <c r="W4818" s="596"/>
      <c r="X4818" s="596"/>
      <c r="Y4818" s="596"/>
      <c r="Z4818" s="596"/>
      <c r="AA4818" s="596"/>
      <c r="AB4818" s="596"/>
      <c r="AC4818" s="596"/>
      <c r="AD4818" s="596"/>
      <c r="AE4818" s="596"/>
      <c r="AF4818" s="596"/>
      <c r="AG4818" s="597"/>
      <c r="ALL4818" s="41"/>
      <c r="ALM4818" s="41"/>
      <c r="ALN4818" s="41"/>
      <c r="ALO4818" s="41"/>
      <c r="ALP4818" s="41"/>
    </row>
    <row r="4819" spans="1:1004" ht="33" customHeight="1" x14ac:dyDescent="0.2">
      <c r="A4819" s="318" t="s">
        <v>2740</v>
      </c>
      <c r="B4819" s="319"/>
      <c r="C4819" s="319"/>
      <c r="D4819" s="319"/>
      <c r="E4819" s="319"/>
      <c r="F4819" s="319"/>
      <c r="G4819" s="319"/>
      <c r="H4819" s="319"/>
      <c r="I4819" s="320"/>
      <c r="J4819" s="321" t="s">
        <v>3531</v>
      </c>
      <c r="K4819" s="321"/>
      <c r="L4819" s="321"/>
      <c r="M4819" s="321"/>
      <c r="N4819" s="321"/>
      <c r="O4819" s="321"/>
      <c r="P4819" s="321"/>
      <c r="Q4819" s="321"/>
      <c r="R4819" s="321"/>
      <c r="S4819" s="321"/>
      <c r="T4819" s="2317" t="s">
        <v>2742</v>
      </c>
      <c r="U4819" s="2317"/>
      <c r="V4819" s="2317"/>
      <c r="W4819" s="2317"/>
      <c r="X4819" s="359" t="s">
        <v>3532</v>
      </c>
      <c r="Y4819" s="359"/>
      <c r="Z4819" s="359"/>
      <c r="AA4819" s="359"/>
      <c r="AB4819" s="359"/>
      <c r="AC4819" s="359"/>
      <c r="AD4819" s="359"/>
      <c r="AE4819" s="359"/>
      <c r="AF4819" s="359"/>
      <c r="AG4819" s="359"/>
      <c r="ALL4819" s="41"/>
      <c r="ALM4819" s="41"/>
      <c r="ALN4819" s="41"/>
      <c r="ALO4819" s="41"/>
      <c r="ALP4819" s="41"/>
    </row>
    <row r="4820" spans="1:1004" x14ac:dyDescent="0.2">
      <c r="A4820" s="318" t="s">
        <v>2890</v>
      </c>
      <c r="B4820" s="319"/>
      <c r="C4820" s="319"/>
      <c r="D4820" s="319"/>
      <c r="E4820" s="319"/>
      <c r="F4820" s="319"/>
      <c r="G4820" s="319"/>
      <c r="H4820" s="319"/>
      <c r="I4820" s="320"/>
      <c r="J4820" s="656" t="s">
        <v>3533</v>
      </c>
      <c r="K4820" s="656"/>
      <c r="L4820" s="656"/>
      <c r="M4820" s="656"/>
      <c r="N4820" s="656"/>
      <c r="O4820" s="656"/>
      <c r="P4820" s="656"/>
      <c r="Q4820" s="656"/>
      <c r="R4820" s="656"/>
      <c r="S4820" s="656"/>
      <c r="T4820" s="656"/>
      <c r="U4820" s="656"/>
      <c r="V4820" s="656"/>
      <c r="W4820" s="656"/>
      <c r="X4820" s="656"/>
      <c r="Y4820" s="656"/>
      <c r="Z4820" s="656"/>
      <c r="AA4820" s="656"/>
      <c r="AB4820" s="656"/>
      <c r="AC4820" s="656"/>
      <c r="AD4820" s="656"/>
      <c r="AE4820" s="656"/>
      <c r="AF4820" s="656"/>
      <c r="AG4820" s="656"/>
      <c r="ALL4820" s="41"/>
      <c r="ALM4820" s="41"/>
      <c r="ALN4820" s="41"/>
      <c r="ALO4820" s="41"/>
      <c r="ALP4820" s="41"/>
    </row>
    <row r="4821" spans="1:1004" ht="319.5" customHeight="1" x14ac:dyDescent="0.2">
      <c r="A4821" s="328" t="s">
        <v>2891</v>
      </c>
      <c r="B4821" s="329"/>
      <c r="C4821" s="329"/>
      <c r="D4821" s="329"/>
      <c r="E4821" s="329"/>
      <c r="F4821" s="329"/>
      <c r="G4821" s="329"/>
      <c r="H4821" s="329"/>
      <c r="I4821" s="330"/>
      <c r="J4821" s="657" t="s">
        <v>3699</v>
      </c>
      <c r="K4821" s="657"/>
      <c r="L4821" s="657"/>
      <c r="M4821" s="657"/>
      <c r="N4821" s="657"/>
      <c r="O4821" s="657"/>
      <c r="P4821" s="657"/>
      <c r="Q4821" s="657"/>
      <c r="R4821" s="657"/>
      <c r="S4821" s="657"/>
      <c r="T4821" s="657"/>
      <c r="U4821" s="657"/>
      <c r="V4821" s="657"/>
      <c r="W4821" s="657"/>
      <c r="X4821" s="657"/>
      <c r="Y4821" s="657"/>
      <c r="Z4821" s="657"/>
      <c r="AA4821" s="657"/>
      <c r="AB4821" s="657"/>
      <c r="AC4821" s="657"/>
      <c r="AD4821" s="657"/>
      <c r="AE4821" s="657"/>
      <c r="AF4821" s="657"/>
      <c r="AG4821" s="657"/>
      <c r="ALL4821" s="41"/>
      <c r="ALM4821" s="41"/>
      <c r="ALN4821" s="41"/>
      <c r="ALO4821" s="41"/>
      <c r="ALP4821" s="41"/>
    </row>
    <row r="4822" spans="1:1004" x14ac:dyDescent="0.2">
      <c r="A4822" s="626" t="s">
        <v>2893</v>
      </c>
      <c r="B4822" s="627"/>
      <c r="C4822" s="627"/>
      <c r="D4822" s="627"/>
      <c r="E4822" s="627"/>
      <c r="F4822" s="627"/>
      <c r="G4822" s="627"/>
      <c r="H4822" s="627"/>
      <c r="I4822" s="649"/>
      <c r="J4822" s="2318" t="s">
        <v>3534</v>
      </c>
      <c r="K4822" s="2318"/>
      <c r="L4822" s="2318"/>
      <c r="M4822" s="2318"/>
      <c r="N4822" s="2318"/>
      <c r="O4822" s="2318"/>
      <c r="P4822" s="2318"/>
      <c r="Q4822" s="2318"/>
      <c r="R4822" s="2318"/>
      <c r="S4822" s="2318"/>
      <c r="T4822" s="2318"/>
      <c r="U4822" s="2318"/>
      <c r="V4822" s="2318"/>
      <c r="W4822" s="2318"/>
      <c r="X4822" s="2318"/>
      <c r="Y4822" s="2318"/>
      <c r="Z4822" s="2318"/>
      <c r="AA4822" s="2318"/>
      <c r="AB4822" s="2318"/>
      <c r="AC4822" s="2318"/>
      <c r="AD4822" s="2318"/>
      <c r="AE4822" s="2318"/>
      <c r="AF4822" s="2318"/>
      <c r="AG4822" s="2318"/>
      <c r="ALL4822" s="41"/>
      <c r="ALM4822" s="41"/>
      <c r="ALN4822" s="41"/>
      <c r="ALO4822" s="41"/>
      <c r="ALP4822" s="41"/>
    </row>
    <row r="4823" spans="1:1004" x14ac:dyDescent="0.2">
      <c r="A4823" s="208"/>
      <c r="B4823" s="213"/>
      <c r="C4823" s="213"/>
      <c r="D4823" s="187"/>
      <c r="E4823" s="187"/>
      <c r="F4823" s="187"/>
      <c r="G4823" s="187"/>
      <c r="H4823" s="187"/>
      <c r="I4823" s="187"/>
      <c r="J4823" s="187"/>
      <c r="K4823" s="187"/>
      <c r="L4823" s="187"/>
      <c r="M4823" s="187"/>
      <c r="N4823" s="187"/>
      <c r="O4823" s="187"/>
      <c r="P4823" s="187"/>
      <c r="Q4823" s="187"/>
      <c r="R4823" s="187"/>
      <c r="S4823" s="187"/>
      <c r="T4823" s="187"/>
      <c r="U4823" s="187"/>
      <c r="V4823" s="187"/>
      <c r="W4823" s="187"/>
      <c r="X4823" s="187"/>
      <c r="Y4823" s="187"/>
      <c r="Z4823" s="187"/>
      <c r="AA4823" s="187"/>
      <c r="AB4823" s="187"/>
      <c r="AC4823" s="187"/>
      <c r="AD4823" s="187"/>
      <c r="AE4823" s="187"/>
      <c r="AF4823" s="187"/>
      <c r="AG4823" s="214"/>
      <c r="ALL4823" s="41"/>
      <c r="ALM4823" s="41"/>
      <c r="ALN4823" s="41"/>
      <c r="ALO4823" s="41"/>
      <c r="ALP4823" s="41"/>
    </row>
    <row r="4824" spans="1:1004" x14ac:dyDescent="0.2">
      <c r="A4824" s="273" t="s">
        <v>2833</v>
      </c>
      <c r="B4824" s="273"/>
      <c r="C4824" s="273"/>
      <c r="D4824" s="343" t="s">
        <v>3535</v>
      </c>
      <c r="E4824" s="344"/>
      <c r="F4824" s="344"/>
      <c r="G4824" s="344"/>
      <c r="H4824" s="344"/>
      <c r="I4824" s="344"/>
      <c r="J4824" s="344"/>
      <c r="K4824" s="344"/>
      <c r="L4824" s="344"/>
      <c r="M4824" s="344"/>
      <c r="N4824" s="344"/>
      <c r="O4824" s="344"/>
      <c r="P4824" s="344"/>
      <c r="Q4824" s="344"/>
      <c r="R4824" s="344"/>
      <c r="S4824" s="344"/>
      <c r="T4824" s="344"/>
      <c r="U4824" s="344"/>
      <c r="V4824" s="344"/>
      <c r="W4824" s="344"/>
      <c r="X4824" s="344"/>
      <c r="Y4824" s="344"/>
      <c r="Z4824" s="344"/>
      <c r="AA4824" s="344"/>
      <c r="AB4824" s="344"/>
      <c r="AC4824" s="344"/>
      <c r="AD4824" s="344"/>
      <c r="AE4824" s="344"/>
      <c r="AF4824" s="344"/>
      <c r="AG4824" s="345"/>
      <c r="ALL4824" s="41"/>
      <c r="ALM4824" s="41"/>
      <c r="ALN4824" s="41"/>
      <c r="ALO4824" s="41"/>
      <c r="ALP4824" s="41"/>
    </row>
    <row r="4825" spans="1:1004" ht="25.5" customHeight="1" x14ac:dyDescent="0.2">
      <c r="A4825" s="275" t="s">
        <v>2835</v>
      </c>
      <c r="B4825" s="276"/>
      <c r="C4825" s="276"/>
      <c r="D4825" s="276"/>
      <c r="E4825" s="276"/>
      <c r="F4825" s="276"/>
      <c r="G4825" s="276"/>
      <c r="H4825" s="276"/>
      <c r="I4825" s="276"/>
      <c r="J4825" s="276"/>
      <c r="K4825" s="276"/>
      <c r="L4825" s="276"/>
      <c r="M4825" s="276"/>
      <c r="N4825" s="276"/>
      <c r="O4825" s="276"/>
      <c r="P4825" s="276"/>
      <c r="Q4825" s="276"/>
      <c r="R4825" s="277"/>
      <c r="S4825" s="278" t="s">
        <v>2836</v>
      </c>
      <c r="T4825" s="279"/>
      <c r="U4825" s="280"/>
      <c r="V4825" s="278" t="s">
        <v>2837</v>
      </c>
      <c r="W4825" s="279"/>
      <c r="X4825" s="280"/>
      <c r="Y4825" s="278" t="s">
        <v>2838</v>
      </c>
      <c r="Z4825" s="279"/>
      <c r="AA4825" s="280"/>
      <c r="AB4825" s="278" t="s">
        <v>3444</v>
      </c>
      <c r="AC4825" s="279"/>
      <c r="AD4825" s="280"/>
      <c r="AE4825" s="278" t="s">
        <v>3445</v>
      </c>
      <c r="AF4825" s="279"/>
      <c r="AG4825" s="280"/>
      <c r="ALL4825" s="41"/>
      <c r="ALM4825" s="41"/>
      <c r="ALN4825" s="41"/>
      <c r="ALO4825" s="41"/>
      <c r="ALP4825" s="41"/>
    </row>
    <row r="4826" spans="1:1004" ht="12.75" customHeight="1" x14ac:dyDescent="0.2">
      <c r="A4826" s="658" t="s">
        <v>3536</v>
      </c>
      <c r="B4826" s="658"/>
      <c r="C4826" s="658"/>
      <c r="D4826" s="658"/>
      <c r="E4826" s="658"/>
      <c r="F4826" s="658"/>
      <c r="G4826" s="658"/>
      <c r="H4826" s="658"/>
      <c r="I4826" s="658"/>
      <c r="J4826" s="658"/>
      <c r="K4826" s="658"/>
      <c r="L4826" s="658"/>
      <c r="M4826" s="658"/>
      <c r="N4826" s="658"/>
      <c r="O4826" s="658"/>
      <c r="P4826" s="658"/>
      <c r="Q4826" s="658"/>
      <c r="R4826" s="658"/>
      <c r="S4826" s="655" t="s">
        <v>3538</v>
      </c>
      <c r="T4826" s="655"/>
      <c r="U4826" s="655"/>
      <c r="V4826" s="655" t="s">
        <v>3469</v>
      </c>
      <c r="W4826" s="655"/>
      <c r="X4826" s="655"/>
      <c r="Y4826" s="655" t="s">
        <v>152</v>
      </c>
      <c r="Z4826" s="655"/>
      <c r="AA4826" s="655"/>
      <c r="AB4826" s="655" t="s">
        <v>3537</v>
      </c>
      <c r="AC4826" s="655"/>
      <c r="AD4826" s="655"/>
      <c r="AE4826" s="655" t="s">
        <v>3537</v>
      </c>
      <c r="AF4826" s="655"/>
      <c r="AG4826" s="655"/>
      <c r="ALL4826" s="41"/>
      <c r="ALM4826" s="41"/>
      <c r="ALN4826" s="41"/>
      <c r="ALO4826" s="41"/>
      <c r="ALP4826" s="41"/>
    </row>
    <row r="4827" spans="1:1004" ht="12.75" customHeight="1" x14ac:dyDescent="0.2">
      <c r="A4827" s="659" t="s">
        <v>3001</v>
      </c>
      <c r="B4827" s="659"/>
      <c r="C4827" s="659"/>
      <c r="D4827" s="659"/>
      <c r="E4827" s="659"/>
      <c r="F4827" s="659"/>
      <c r="G4827" s="659"/>
      <c r="H4827" s="659"/>
      <c r="I4827" s="659"/>
      <c r="J4827" s="659"/>
      <c r="K4827" s="659"/>
      <c r="L4827" s="659"/>
      <c r="M4827" s="659"/>
      <c r="N4827" s="659"/>
      <c r="O4827" s="659"/>
      <c r="P4827" s="659"/>
      <c r="Q4827" s="659"/>
      <c r="R4827" s="659"/>
      <c r="S4827" s="655"/>
      <c r="T4827" s="655"/>
      <c r="U4827" s="655"/>
      <c r="V4827" s="655"/>
      <c r="W4827" s="655"/>
      <c r="X4827" s="655"/>
      <c r="Y4827" s="655"/>
      <c r="Z4827" s="655"/>
      <c r="AA4827" s="655"/>
      <c r="AB4827" s="655"/>
      <c r="AC4827" s="655"/>
      <c r="AD4827" s="655"/>
      <c r="AE4827" s="655"/>
      <c r="AF4827" s="655"/>
      <c r="AG4827" s="655"/>
      <c r="ALL4827" s="41"/>
      <c r="ALM4827" s="41"/>
      <c r="ALN4827" s="41"/>
      <c r="ALO4827" s="41"/>
      <c r="ALP4827" s="41"/>
    </row>
    <row r="4828" spans="1:1004" ht="12.75" customHeight="1" x14ac:dyDescent="0.2">
      <c r="A4828" s="660" t="s">
        <v>2861</v>
      </c>
      <c r="B4828" s="660"/>
      <c r="C4828" s="660"/>
      <c r="D4828" s="660"/>
      <c r="E4828" s="660"/>
      <c r="F4828" s="660"/>
      <c r="G4828" s="660"/>
      <c r="H4828" s="660"/>
      <c r="I4828" s="660"/>
      <c r="J4828" s="660"/>
      <c r="K4828" s="660"/>
      <c r="L4828" s="660"/>
      <c r="M4828" s="660"/>
      <c r="N4828" s="660"/>
      <c r="O4828" s="660"/>
      <c r="P4828" s="660"/>
      <c r="Q4828" s="660"/>
      <c r="R4828" s="660"/>
      <c r="S4828" s="655"/>
      <c r="T4828" s="655"/>
      <c r="U4828" s="655"/>
      <c r="V4828" s="655"/>
      <c r="W4828" s="655"/>
      <c r="X4828" s="655"/>
      <c r="Y4828" s="655"/>
      <c r="Z4828" s="655"/>
      <c r="AA4828" s="655"/>
      <c r="AB4828" s="655"/>
      <c r="AC4828" s="655"/>
      <c r="AD4828" s="655"/>
      <c r="AE4828" s="655"/>
      <c r="AF4828" s="655"/>
      <c r="AG4828" s="655"/>
      <c r="ALL4828" s="41"/>
      <c r="ALM4828" s="41"/>
      <c r="ALN4828" s="41"/>
      <c r="ALO4828" s="41"/>
      <c r="ALP4828" s="41"/>
    </row>
    <row r="4829" spans="1:1004" x14ac:dyDescent="0.2">
      <c r="A4829" s="212"/>
      <c r="B4829" s="212"/>
      <c r="C4829" s="212"/>
      <c r="D4829" s="212"/>
      <c r="E4829" s="212"/>
      <c r="F4829" s="212"/>
      <c r="G4829" s="212"/>
      <c r="H4829" s="212"/>
      <c r="I4829" s="212"/>
      <c r="J4829" s="212"/>
      <c r="K4829" s="212"/>
      <c r="L4829" s="212"/>
      <c r="M4829" s="212"/>
      <c r="N4829" s="212"/>
      <c r="O4829" s="212"/>
      <c r="P4829" s="212"/>
      <c r="Q4829" s="212"/>
      <c r="R4829" s="212"/>
      <c r="S4829" s="200"/>
      <c r="T4829" s="200"/>
      <c r="U4829" s="200"/>
      <c r="V4829" s="200"/>
      <c r="W4829" s="200"/>
      <c r="X4829" s="200"/>
      <c r="Y4829" s="200"/>
      <c r="Z4829" s="200"/>
      <c r="AA4829" s="200"/>
      <c r="AB4829" s="200"/>
      <c r="AC4829" s="200"/>
      <c r="AD4829" s="200"/>
      <c r="AE4829" s="200"/>
      <c r="AF4829" s="200"/>
      <c r="AG4829" s="200"/>
      <c r="ALL4829" s="41"/>
      <c r="ALM4829" s="41"/>
      <c r="ALN4829" s="41"/>
      <c r="ALO4829" s="41"/>
      <c r="ALP4829" s="41"/>
    </row>
    <row r="4830" spans="1:1004" ht="30" customHeight="1" x14ac:dyDescent="0.2">
      <c r="A4830" s="310" t="s">
        <v>2886</v>
      </c>
      <c r="B4830" s="311"/>
      <c r="C4830" s="311"/>
      <c r="D4830" s="311"/>
      <c r="E4830" s="311"/>
      <c r="F4830" s="311"/>
      <c r="G4830" s="311"/>
      <c r="H4830" s="311"/>
      <c r="I4830" s="312"/>
      <c r="J4830" s="313" t="s">
        <v>1977</v>
      </c>
      <c r="K4830" s="314"/>
      <c r="L4830" s="314"/>
      <c r="M4830" s="314"/>
      <c r="N4830" s="315" t="s">
        <v>3700</v>
      </c>
      <c r="O4830" s="596"/>
      <c r="P4830" s="596"/>
      <c r="Q4830" s="596"/>
      <c r="R4830" s="596"/>
      <c r="S4830" s="596"/>
      <c r="T4830" s="596"/>
      <c r="U4830" s="596"/>
      <c r="V4830" s="596"/>
      <c r="W4830" s="596"/>
      <c r="X4830" s="661"/>
      <c r="Y4830" s="661"/>
      <c r="Z4830" s="661"/>
      <c r="AA4830" s="661"/>
      <c r="AB4830" s="661"/>
      <c r="AC4830" s="661"/>
      <c r="AD4830" s="661"/>
      <c r="AE4830" s="661"/>
      <c r="AF4830" s="661"/>
      <c r="AG4830" s="662"/>
      <c r="ALL4830" s="41"/>
      <c r="ALM4830" s="41"/>
      <c r="ALN4830" s="41"/>
      <c r="ALO4830" s="41"/>
      <c r="ALP4830" s="41"/>
    </row>
    <row r="4831" spans="1:1004" ht="29.25" customHeight="1" x14ac:dyDescent="0.2">
      <c r="A4831" s="318" t="s">
        <v>2740</v>
      </c>
      <c r="B4831" s="319"/>
      <c r="C4831" s="319"/>
      <c r="D4831" s="319"/>
      <c r="E4831" s="319"/>
      <c r="F4831" s="319"/>
      <c r="G4831" s="319"/>
      <c r="H4831" s="319"/>
      <c r="I4831" s="320"/>
      <c r="J4831" s="321" t="s">
        <v>3119</v>
      </c>
      <c r="K4831" s="322"/>
      <c r="L4831" s="322"/>
      <c r="M4831" s="322"/>
      <c r="N4831" s="322"/>
      <c r="O4831" s="322"/>
      <c r="P4831" s="322"/>
      <c r="Q4831" s="322"/>
      <c r="R4831" s="322"/>
      <c r="S4831" s="322"/>
      <c r="T4831" s="401" t="s">
        <v>2742</v>
      </c>
      <c r="U4831" s="401"/>
      <c r="V4831" s="401"/>
      <c r="W4831" s="401"/>
      <c r="X4831" s="663" t="s">
        <v>3120</v>
      </c>
      <c r="Y4831" s="664"/>
      <c r="Z4831" s="664"/>
      <c r="AA4831" s="664"/>
      <c r="AB4831" s="664"/>
      <c r="AC4831" s="664"/>
      <c r="AD4831" s="664"/>
      <c r="AE4831" s="664"/>
      <c r="AF4831" s="664"/>
      <c r="AG4831" s="665"/>
      <c r="ALL4831" s="41"/>
      <c r="ALM4831" s="41"/>
      <c r="ALN4831" s="41"/>
      <c r="ALO4831" s="41"/>
      <c r="ALP4831" s="41"/>
    </row>
    <row r="4832" spans="1:1004" x14ac:dyDescent="0.2">
      <c r="A4832" s="318" t="s">
        <v>2890</v>
      </c>
      <c r="B4832" s="319"/>
      <c r="C4832" s="319"/>
      <c r="D4832" s="319"/>
      <c r="E4832" s="319"/>
      <c r="F4832" s="319"/>
      <c r="G4832" s="319"/>
      <c r="H4832" s="319"/>
      <c r="I4832" s="320"/>
      <c r="J4832" s="656"/>
      <c r="K4832" s="656"/>
      <c r="L4832" s="656"/>
      <c r="M4832" s="656"/>
      <c r="N4832" s="656"/>
      <c r="O4832" s="656"/>
      <c r="P4832" s="656"/>
      <c r="Q4832" s="656"/>
      <c r="R4832" s="656"/>
      <c r="S4832" s="656"/>
      <c r="T4832" s="656"/>
      <c r="U4832" s="656"/>
      <c r="V4832" s="656"/>
      <c r="W4832" s="656"/>
      <c r="X4832" s="666"/>
      <c r="Y4832" s="666"/>
      <c r="Z4832" s="666"/>
      <c r="AA4832" s="666"/>
      <c r="AB4832" s="666"/>
      <c r="AC4832" s="666"/>
      <c r="AD4832" s="666"/>
      <c r="AE4832" s="666"/>
      <c r="AF4832" s="666"/>
      <c r="AG4832" s="666"/>
      <c r="ALL4832" s="41"/>
      <c r="ALM4832" s="41"/>
      <c r="ALN4832" s="41"/>
      <c r="ALO4832" s="41"/>
      <c r="ALP4832" s="41"/>
    </row>
    <row r="4833" spans="1:1004" ht="24.75" customHeight="1" x14ac:dyDescent="0.2">
      <c r="A4833" s="328" t="s">
        <v>2891</v>
      </c>
      <c r="B4833" s="329"/>
      <c r="C4833" s="329"/>
      <c r="D4833" s="329"/>
      <c r="E4833" s="329"/>
      <c r="F4833" s="329"/>
      <c r="G4833" s="329"/>
      <c r="H4833" s="329"/>
      <c r="I4833" s="330"/>
      <c r="J4833" s="657" t="s">
        <v>3702</v>
      </c>
      <c r="K4833" s="657"/>
      <c r="L4833" s="657"/>
      <c r="M4833" s="657"/>
      <c r="N4833" s="657"/>
      <c r="O4833" s="657"/>
      <c r="P4833" s="657"/>
      <c r="Q4833" s="657"/>
      <c r="R4833" s="657"/>
      <c r="S4833" s="657"/>
      <c r="T4833" s="657"/>
      <c r="U4833" s="657"/>
      <c r="V4833" s="657"/>
      <c r="W4833" s="657"/>
      <c r="X4833" s="657"/>
      <c r="Y4833" s="657"/>
      <c r="Z4833" s="657"/>
      <c r="AA4833" s="657"/>
      <c r="AB4833" s="657"/>
      <c r="AC4833" s="657"/>
      <c r="AD4833" s="657"/>
      <c r="AE4833" s="657"/>
      <c r="AF4833" s="657"/>
      <c r="AG4833" s="657"/>
      <c r="ALL4833" s="41"/>
      <c r="ALM4833" s="41"/>
      <c r="ALN4833" s="41"/>
      <c r="ALO4833" s="41"/>
      <c r="ALP4833" s="41"/>
    </row>
    <row r="4834" spans="1:1004" ht="153.75" customHeight="1" x14ac:dyDescent="0.2">
      <c r="A4834" s="626" t="s">
        <v>2893</v>
      </c>
      <c r="B4834" s="627"/>
      <c r="C4834" s="627"/>
      <c r="D4834" s="627"/>
      <c r="E4834" s="627"/>
      <c r="F4834" s="627"/>
      <c r="G4834" s="627"/>
      <c r="H4834" s="627"/>
      <c r="I4834" s="649"/>
      <c r="J4834" s="657" t="s">
        <v>3701</v>
      </c>
      <c r="K4834" s="657"/>
      <c r="L4834" s="657"/>
      <c r="M4834" s="657"/>
      <c r="N4834" s="657"/>
      <c r="O4834" s="657"/>
      <c r="P4834" s="657"/>
      <c r="Q4834" s="657"/>
      <c r="R4834" s="657"/>
      <c r="S4834" s="657"/>
      <c r="T4834" s="657"/>
      <c r="U4834" s="657"/>
      <c r="V4834" s="657"/>
      <c r="W4834" s="657"/>
      <c r="X4834" s="657"/>
      <c r="Y4834" s="657"/>
      <c r="Z4834" s="657"/>
      <c r="AA4834" s="657"/>
      <c r="AB4834" s="657"/>
      <c r="AC4834" s="657"/>
      <c r="AD4834" s="657"/>
      <c r="AE4834" s="657"/>
      <c r="AF4834" s="657"/>
      <c r="AG4834" s="657"/>
      <c r="ALL4834" s="41"/>
      <c r="ALM4834" s="41"/>
      <c r="ALN4834" s="41"/>
      <c r="ALO4834" s="41"/>
      <c r="ALP4834" s="41"/>
    </row>
    <row r="4835" spans="1:1004" x14ac:dyDescent="0.2">
      <c r="A4835" s="208"/>
      <c r="B4835" s="213"/>
      <c r="C4835" s="213"/>
      <c r="D4835" s="187"/>
      <c r="E4835" s="187"/>
      <c r="F4835" s="187"/>
      <c r="G4835" s="187"/>
      <c r="H4835" s="187"/>
      <c r="I4835" s="187"/>
      <c r="J4835" s="187"/>
      <c r="K4835" s="187"/>
      <c r="L4835" s="187"/>
      <c r="M4835" s="187"/>
      <c r="N4835" s="187"/>
      <c r="O4835" s="187"/>
      <c r="P4835" s="187"/>
      <c r="Q4835" s="187"/>
      <c r="R4835" s="187"/>
      <c r="S4835" s="187"/>
      <c r="T4835" s="187"/>
      <c r="U4835" s="187"/>
      <c r="V4835" s="187"/>
      <c r="W4835" s="187"/>
      <c r="X4835" s="187"/>
      <c r="Y4835" s="187"/>
      <c r="Z4835" s="187"/>
      <c r="AA4835" s="187"/>
      <c r="AB4835" s="187"/>
      <c r="AC4835" s="187"/>
      <c r="AD4835" s="187"/>
      <c r="AE4835" s="187"/>
      <c r="AF4835" s="187"/>
      <c r="AG4835" s="214"/>
      <c r="ALL4835" s="41"/>
      <c r="ALM4835" s="41"/>
      <c r="ALN4835" s="41"/>
      <c r="ALO4835" s="41"/>
      <c r="ALP4835" s="41"/>
    </row>
    <row r="4836" spans="1:1004" x14ac:dyDescent="0.2">
      <c r="A4836" s="273" t="s">
        <v>2833</v>
      </c>
      <c r="B4836" s="273"/>
      <c r="C4836" s="273"/>
      <c r="D4836" s="343" t="s">
        <v>3547</v>
      </c>
      <c r="E4836" s="344"/>
      <c r="F4836" s="344"/>
      <c r="G4836" s="344"/>
      <c r="H4836" s="344"/>
      <c r="I4836" s="344"/>
      <c r="J4836" s="344"/>
      <c r="K4836" s="344"/>
      <c r="L4836" s="344"/>
      <c r="M4836" s="344"/>
      <c r="N4836" s="344"/>
      <c r="O4836" s="344"/>
      <c r="P4836" s="344"/>
      <c r="Q4836" s="344"/>
      <c r="R4836" s="344"/>
      <c r="S4836" s="344"/>
      <c r="T4836" s="344"/>
      <c r="U4836" s="344"/>
      <c r="V4836" s="344"/>
      <c r="W4836" s="344"/>
      <c r="X4836" s="344"/>
      <c r="Y4836" s="344"/>
      <c r="Z4836" s="344"/>
      <c r="AA4836" s="344"/>
      <c r="AB4836" s="344"/>
      <c r="AC4836" s="344"/>
      <c r="AD4836" s="344"/>
      <c r="AE4836" s="344"/>
      <c r="AF4836" s="344"/>
      <c r="AG4836" s="345"/>
      <c r="ALL4836" s="41"/>
      <c r="ALM4836" s="41"/>
      <c r="ALN4836" s="41"/>
      <c r="ALO4836" s="41"/>
      <c r="ALP4836" s="41"/>
    </row>
    <row r="4837" spans="1:1004" ht="24.75" customHeight="1" x14ac:dyDescent="0.2">
      <c r="A4837" s="275" t="s">
        <v>2835</v>
      </c>
      <c r="B4837" s="276"/>
      <c r="C4837" s="276"/>
      <c r="D4837" s="276"/>
      <c r="E4837" s="276"/>
      <c r="F4837" s="276"/>
      <c r="G4837" s="276"/>
      <c r="H4837" s="276"/>
      <c r="I4837" s="276"/>
      <c r="J4837" s="276"/>
      <c r="K4837" s="276"/>
      <c r="L4837" s="276"/>
      <c r="M4837" s="276"/>
      <c r="N4837" s="276"/>
      <c r="O4837" s="276"/>
      <c r="P4837" s="276"/>
      <c r="Q4837" s="276"/>
      <c r="R4837" s="277"/>
      <c r="S4837" s="278" t="s">
        <v>2836</v>
      </c>
      <c r="T4837" s="279"/>
      <c r="U4837" s="280"/>
      <c r="V4837" s="278" t="s">
        <v>2837</v>
      </c>
      <c r="W4837" s="279"/>
      <c r="X4837" s="280"/>
      <c r="Y4837" s="278" t="s">
        <v>2838</v>
      </c>
      <c r="Z4837" s="279"/>
      <c r="AA4837" s="280"/>
      <c r="AB4837" s="278" t="s">
        <v>3444</v>
      </c>
      <c r="AC4837" s="279"/>
      <c r="AD4837" s="280"/>
      <c r="AE4837" s="278" t="s">
        <v>3445</v>
      </c>
      <c r="AF4837" s="279"/>
      <c r="AG4837" s="280"/>
      <c r="ALL4837" s="41"/>
      <c r="ALM4837" s="41"/>
      <c r="ALN4837" s="41"/>
      <c r="ALO4837" s="41"/>
      <c r="ALP4837" s="41"/>
    </row>
    <row r="4838" spans="1:1004" ht="15.75" customHeight="1" x14ac:dyDescent="0.2">
      <c r="A4838" s="281" t="s">
        <v>3548</v>
      </c>
      <c r="B4838" s="282"/>
      <c r="C4838" s="282"/>
      <c r="D4838" s="282"/>
      <c r="E4838" s="282"/>
      <c r="F4838" s="282"/>
      <c r="G4838" s="282"/>
      <c r="H4838" s="282"/>
      <c r="I4838" s="282"/>
      <c r="J4838" s="282"/>
      <c r="K4838" s="282"/>
      <c r="L4838" s="282"/>
      <c r="M4838" s="282"/>
      <c r="N4838" s="282"/>
      <c r="O4838" s="282"/>
      <c r="P4838" s="282"/>
      <c r="Q4838" s="282"/>
      <c r="R4838" s="283"/>
      <c r="S4838" s="655" t="s">
        <v>3011</v>
      </c>
      <c r="T4838" s="655"/>
      <c r="U4838" s="655"/>
      <c r="V4838" s="284" t="s">
        <v>3469</v>
      </c>
      <c r="W4838" s="285"/>
      <c r="X4838" s="286"/>
      <c r="Y4838" s="655" t="s">
        <v>152</v>
      </c>
      <c r="Z4838" s="655"/>
      <c r="AA4838" s="655"/>
      <c r="AB4838" s="655" t="s">
        <v>2869</v>
      </c>
      <c r="AC4838" s="655"/>
      <c r="AD4838" s="655"/>
      <c r="AE4838" s="655" t="s">
        <v>3645</v>
      </c>
      <c r="AF4838" s="655"/>
      <c r="AG4838" s="655"/>
      <c r="ALL4838" s="41"/>
      <c r="ALM4838" s="41"/>
      <c r="ALN4838" s="41"/>
      <c r="ALO4838" s="41"/>
      <c r="ALP4838" s="41"/>
    </row>
    <row r="4839" spans="1:1004" x14ac:dyDescent="0.2">
      <c r="A4839" s="293" t="s">
        <v>3646</v>
      </c>
      <c r="B4839" s="387"/>
      <c r="C4839" s="387"/>
      <c r="D4839" s="387"/>
      <c r="E4839" s="387"/>
      <c r="F4839" s="387"/>
      <c r="G4839" s="387"/>
      <c r="H4839" s="387"/>
      <c r="I4839" s="387"/>
      <c r="J4839" s="387"/>
      <c r="K4839" s="387"/>
      <c r="L4839" s="387"/>
      <c r="M4839" s="387"/>
      <c r="N4839" s="387"/>
      <c r="O4839" s="387"/>
      <c r="P4839" s="387"/>
      <c r="Q4839" s="387"/>
      <c r="R4839" s="295"/>
      <c r="S4839" s="655"/>
      <c r="T4839" s="655"/>
      <c r="U4839" s="655"/>
      <c r="V4839" s="287"/>
      <c r="W4839" s="288"/>
      <c r="X4839" s="289"/>
      <c r="Y4839" s="655"/>
      <c r="Z4839" s="655"/>
      <c r="AA4839" s="655"/>
      <c r="AB4839" s="655"/>
      <c r="AC4839" s="655"/>
      <c r="AD4839" s="655"/>
      <c r="AE4839" s="655"/>
      <c r="AF4839" s="655"/>
      <c r="AG4839" s="655"/>
      <c r="ALL4839" s="41"/>
      <c r="ALM4839" s="41"/>
      <c r="ALN4839" s="41"/>
      <c r="ALO4839" s="41"/>
      <c r="ALP4839" s="41"/>
    </row>
    <row r="4840" spans="1:1004" x14ac:dyDescent="0.2">
      <c r="A4840" s="388" t="s">
        <v>2861</v>
      </c>
      <c r="B4840" s="389"/>
      <c r="C4840" s="389"/>
      <c r="D4840" s="389"/>
      <c r="E4840" s="389"/>
      <c r="F4840" s="389"/>
      <c r="G4840" s="389"/>
      <c r="H4840" s="389"/>
      <c r="I4840" s="389"/>
      <c r="J4840" s="389"/>
      <c r="K4840" s="389"/>
      <c r="L4840" s="389"/>
      <c r="M4840" s="389"/>
      <c r="N4840" s="389"/>
      <c r="O4840" s="389"/>
      <c r="P4840" s="389"/>
      <c r="Q4840" s="389"/>
      <c r="R4840" s="390"/>
      <c r="S4840" s="655"/>
      <c r="T4840" s="655"/>
      <c r="U4840" s="655"/>
      <c r="V4840" s="290"/>
      <c r="W4840" s="291"/>
      <c r="X4840" s="292"/>
      <c r="Y4840" s="655"/>
      <c r="Z4840" s="655"/>
      <c r="AA4840" s="655"/>
      <c r="AB4840" s="655"/>
      <c r="AC4840" s="655"/>
      <c r="AD4840" s="655"/>
      <c r="AE4840" s="655"/>
      <c r="AF4840" s="655"/>
      <c r="AG4840" s="655"/>
      <c r="ALL4840" s="41"/>
      <c r="ALM4840" s="41"/>
      <c r="ALN4840" s="41"/>
      <c r="ALO4840" s="41"/>
      <c r="ALP4840" s="41"/>
    </row>
    <row r="4841" spans="1:1004" x14ac:dyDescent="0.2">
      <c r="A4841" s="212"/>
      <c r="B4841" s="212"/>
      <c r="C4841" s="212"/>
      <c r="D4841" s="212"/>
      <c r="E4841" s="212"/>
      <c r="F4841" s="212"/>
      <c r="G4841" s="212"/>
      <c r="H4841" s="212"/>
      <c r="I4841" s="212"/>
      <c r="J4841" s="212"/>
      <c r="K4841" s="212"/>
      <c r="L4841" s="212"/>
      <c r="M4841" s="212"/>
      <c r="N4841" s="212"/>
      <c r="O4841" s="212"/>
      <c r="P4841" s="212"/>
      <c r="Q4841" s="212"/>
      <c r="R4841" s="212"/>
      <c r="S4841" s="200"/>
      <c r="T4841" s="200"/>
      <c r="U4841" s="200"/>
      <c r="V4841" s="200"/>
      <c r="W4841" s="200"/>
      <c r="X4841" s="200"/>
      <c r="Y4841" s="200"/>
      <c r="Z4841" s="200"/>
      <c r="AA4841" s="200"/>
      <c r="AB4841" s="200"/>
      <c r="AC4841" s="200"/>
      <c r="AD4841" s="200"/>
      <c r="AE4841" s="200"/>
      <c r="AF4841" s="200"/>
      <c r="AG4841" s="200"/>
      <c r="ALL4841" s="41"/>
      <c r="ALM4841" s="41"/>
      <c r="ALN4841" s="41"/>
      <c r="ALO4841" s="41"/>
      <c r="ALP4841" s="41"/>
    </row>
    <row r="4842" spans="1:1004" ht="15.75" x14ac:dyDescent="0.2">
      <c r="A4842" s="394" t="s">
        <v>2736</v>
      </c>
      <c r="B4842" s="394"/>
      <c r="C4842" s="394"/>
      <c r="D4842" s="394"/>
      <c r="E4842" s="394"/>
      <c r="F4842" s="394"/>
      <c r="G4842" s="394"/>
      <c r="H4842" s="394"/>
      <c r="I4842" s="394"/>
      <c r="J4842" s="394"/>
      <c r="K4842" s="394"/>
      <c r="L4842" s="394"/>
      <c r="M4842" s="394"/>
      <c r="N4842" s="394"/>
      <c r="O4842" s="394"/>
      <c r="P4842" s="394"/>
      <c r="Q4842" s="394"/>
      <c r="R4842" s="394"/>
      <c r="S4842" s="394"/>
      <c r="T4842" s="394"/>
      <c r="U4842" s="394"/>
      <c r="V4842" s="394"/>
      <c r="W4842" s="394"/>
      <c r="X4842" s="394"/>
      <c r="Y4842" s="394"/>
      <c r="Z4842" s="394"/>
      <c r="AA4842" s="394"/>
      <c r="AB4842" s="394"/>
      <c r="AC4842" s="394"/>
      <c r="AD4842" s="394"/>
      <c r="AE4842" s="394"/>
      <c r="AF4842" s="394"/>
      <c r="AG4842" s="394"/>
      <c r="ALL4842" s="41"/>
      <c r="ALM4842" s="41"/>
      <c r="ALN4842" s="41"/>
      <c r="ALO4842" s="41"/>
      <c r="ALP4842" s="41"/>
    </row>
    <row r="4843" spans="1:1004" x14ac:dyDescent="0.2">
      <c r="A4843" s="187"/>
      <c r="B4843" s="187"/>
      <c r="C4843" s="187"/>
      <c r="D4843" s="187"/>
      <c r="E4843" s="187"/>
      <c r="F4843" s="187"/>
      <c r="G4843" s="187"/>
      <c r="H4843" s="187"/>
      <c r="I4843" s="187"/>
      <c r="J4843" s="187"/>
      <c r="K4843" s="187"/>
      <c r="L4843" s="187"/>
      <c r="M4843" s="187"/>
      <c r="N4843" s="187"/>
      <c r="O4843" s="187"/>
      <c r="P4843" s="187"/>
      <c r="Q4843" s="187"/>
      <c r="R4843" s="187"/>
      <c r="S4843" s="187"/>
      <c r="T4843" s="187"/>
      <c r="U4843" s="187"/>
      <c r="V4843" s="187"/>
      <c r="W4843" s="187"/>
      <c r="X4843" s="187"/>
      <c r="Y4843" s="187"/>
      <c r="Z4843" s="187"/>
      <c r="AA4843" s="187"/>
      <c r="AB4843" s="187"/>
      <c r="AC4843" s="187"/>
      <c r="AD4843" s="187"/>
      <c r="AE4843" s="187"/>
      <c r="AF4843" s="187"/>
      <c r="AG4843" s="187"/>
      <c r="ALL4843" s="41"/>
      <c r="ALM4843" s="41"/>
      <c r="ALN4843" s="41"/>
      <c r="ALO4843" s="41"/>
      <c r="ALP4843" s="41"/>
    </row>
    <row r="4844" spans="1:1004" ht="23.25" customHeight="1" x14ac:dyDescent="0.2">
      <c r="A4844" s="650" t="s">
        <v>2737</v>
      </c>
      <c r="B4844" s="650"/>
      <c r="C4844" s="650"/>
      <c r="D4844" s="650"/>
      <c r="E4844" s="650"/>
      <c r="F4844" s="650"/>
      <c r="G4844" s="650"/>
      <c r="H4844" s="650"/>
      <c r="I4844" s="650"/>
      <c r="J4844" s="560" t="s">
        <v>526</v>
      </c>
      <c r="K4844" s="651"/>
      <c r="L4844" s="651"/>
      <c r="M4844" s="652"/>
      <c r="N4844" s="563" t="s">
        <v>3226</v>
      </c>
      <c r="O4844" s="564"/>
      <c r="P4844" s="564"/>
      <c r="Q4844" s="564"/>
      <c r="R4844" s="564"/>
      <c r="S4844" s="564"/>
      <c r="T4844" s="564"/>
      <c r="U4844" s="564"/>
      <c r="V4844" s="564"/>
      <c r="W4844" s="564"/>
      <c r="X4844" s="564"/>
      <c r="Y4844" s="564"/>
      <c r="Z4844" s="564"/>
      <c r="AA4844" s="564"/>
      <c r="AB4844" s="564"/>
      <c r="AC4844" s="564"/>
      <c r="AD4844" s="564"/>
      <c r="AE4844" s="564"/>
      <c r="AF4844" s="564"/>
      <c r="AG4844" s="565"/>
      <c r="ALL4844" s="41"/>
      <c r="ALM4844" s="41"/>
      <c r="ALN4844" s="41"/>
      <c r="ALO4844" s="41"/>
      <c r="ALP4844" s="41"/>
    </row>
    <row r="4845" spans="1:1004" x14ac:dyDescent="0.2">
      <c r="A4845" s="380" t="s">
        <v>2738</v>
      </c>
      <c r="B4845" s="380"/>
      <c r="C4845" s="380"/>
      <c r="D4845" s="380"/>
      <c r="E4845" s="380"/>
      <c r="F4845" s="380"/>
      <c r="G4845" s="380"/>
      <c r="H4845" s="380"/>
      <c r="I4845" s="380"/>
      <c r="J4845" s="321" t="s">
        <v>3227</v>
      </c>
      <c r="K4845" s="322"/>
      <c r="L4845" s="322"/>
      <c r="M4845" s="322"/>
      <c r="N4845" s="322"/>
      <c r="O4845" s="322"/>
      <c r="P4845" s="322"/>
      <c r="Q4845" s="322"/>
      <c r="R4845" s="322"/>
      <c r="S4845" s="322"/>
      <c r="T4845" s="322"/>
      <c r="U4845" s="322"/>
      <c r="V4845" s="322"/>
      <c r="W4845" s="322"/>
      <c r="X4845" s="322"/>
      <c r="Y4845" s="322"/>
      <c r="Z4845" s="322"/>
      <c r="AA4845" s="322"/>
      <c r="AB4845" s="322"/>
      <c r="AC4845" s="322"/>
      <c r="AD4845" s="322"/>
      <c r="AE4845" s="322"/>
      <c r="AF4845" s="322"/>
      <c r="AG4845" s="359"/>
      <c r="ALL4845" s="41"/>
      <c r="ALM4845" s="41"/>
      <c r="ALN4845" s="41"/>
      <c r="ALO4845" s="41"/>
      <c r="ALP4845" s="41"/>
    </row>
    <row r="4846" spans="1:1004" ht="24" customHeight="1" x14ac:dyDescent="0.2">
      <c r="A4846" s="380" t="s">
        <v>2740</v>
      </c>
      <c r="B4846" s="380"/>
      <c r="C4846" s="380"/>
      <c r="D4846" s="380"/>
      <c r="E4846" s="380"/>
      <c r="F4846" s="380"/>
      <c r="G4846" s="380"/>
      <c r="H4846" s="380"/>
      <c r="I4846" s="380"/>
      <c r="J4846" s="321" t="s">
        <v>3228</v>
      </c>
      <c r="K4846" s="322"/>
      <c r="L4846" s="322"/>
      <c r="M4846" s="322"/>
      <c r="N4846" s="322"/>
      <c r="O4846" s="322"/>
      <c r="P4846" s="322"/>
      <c r="Q4846" s="322"/>
      <c r="R4846" s="322"/>
      <c r="S4846" s="322"/>
      <c r="T4846" s="401" t="s">
        <v>2742</v>
      </c>
      <c r="U4846" s="401"/>
      <c r="V4846" s="401"/>
      <c r="W4846" s="401"/>
      <c r="X4846" s="322" t="s">
        <v>3229</v>
      </c>
      <c r="Y4846" s="322"/>
      <c r="Z4846" s="322"/>
      <c r="AA4846" s="322"/>
      <c r="AB4846" s="322"/>
      <c r="AC4846" s="322"/>
      <c r="AD4846" s="322"/>
      <c r="AE4846" s="322"/>
      <c r="AF4846" s="322"/>
      <c r="AG4846" s="359"/>
      <c r="ALL4846" s="41"/>
      <c r="ALM4846" s="41"/>
      <c r="ALN4846" s="41"/>
      <c r="ALO4846" s="41"/>
      <c r="ALP4846" s="41"/>
    </row>
    <row r="4847" spans="1:1004" ht="27.75" customHeight="1" x14ac:dyDescent="0.2">
      <c r="A4847" s="380" t="s">
        <v>2744</v>
      </c>
      <c r="B4847" s="380"/>
      <c r="C4847" s="380"/>
      <c r="D4847" s="380"/>
      <c r="E4847" s="380"/>
      <c r="F4847" s="380"/>
      <c r="G4847" s="380"/>
      <c r="H4847" s="380"/>
      <c r="I4847" s="380"/>
      <c r="J4847" s="321" t="s">
        <v>3230</v>
      </c>
      <c r="K4847" s="322"/>
      <c r="L4847" s="322"/>
      <c r="M4847" s="322"/>
      <c r="N4847" s="322"/>
      <c r="O4847" s="322"/>
      <c r="P4847" s="322"/>
      <c r="Q4847" s="322"/>
      <c r="R4847" s="322"/>
      <c r="S4847" s="322"/>
      <c r="T4847" s="322"/>
      <c r="U4847" s="322"/>
      <c r="V4847" s="322"/>
      <c r="W4847" s="322"/>
      <c r="X4847" s="322"/>
      <c r="Y4847" s="322"/>
      <c r="Z4847" s="322"/>
      <c r="AA4847" s="322"/>
      <c r="AB4847" s="322"/>
      <c r="AC4847" s="322"/>
      <c r="AD4847" s="322"/>
      <c r="AE4847" s="322"/>
      <c r="AF4847" s="322"/>
      <c r="AG4847" s="359"/>
      <c r="ALL4847" s="41"/>
      <c r="ALM4847" s="41"/>
      <c r="ALN4847" s="41"/>
      <c r="ALO4847" s="41"/>
      <c r="ALP4847" s="41"/>
    </row>
    <row r="4848" spans="1:1004" ht="21" customHeight="1" x14ac:dyDescent="0.2">
      <c r="A4848" s="402" t="s">
        <v>2746</v>
      </c>
      <c r="B4848" s="402"/>
      <c r="C4848" s="402"/>
      <c r="D4848" s="402"/>
      <c r="E4848" s="402"/>
      <c r="F4848" s="402"/>
      <c r="G4848" s="402"/>
      <c r="H4848" s="402"/>
      <c r="I4848" s="402"/>
      <c r="J4848" s="384" t="s">
        <v>3231</v>
      </c>
      <c r="K4848" s="385"/>
      <c r="L4848" s="385"/>
      <c r="M4848" s="385"/>
      <c r="N4848" s="385"/>
      <c r="O4848" s="385"/>
      <c r="P4848" s="385"/>
      <c r="Q4848" s="385"/>
      <c r="R4848" s="385"/>
      <c r="S4848" s="385"/>
      <c r="T4848" s="385"/>
      <c r="U4848" s="385"/>
      <c r="V4848" s="385"/>
      <c r="W4848" s="385"/>
      <c r="X4848" s="385"/>
      <c r="Y4848" s="385"/>
      <c r="Z4848" s="385"/>
      <c r="AA4848" s="385"/>
      <c r="AB4848" s="385"/>
      <c r="AC4848" s="385"/>
      <c r="AD4848" s="385"/>
      <c r="AE4848" s="385"/>
      <c r="AF4848" s="385"/>
      <c r="AG4848" s="386"/>
      <c r="ALL4848" s="41"/>
      <c r="ALM4848" s="41"/>
      <c r="ALN4848" s="41"/>
      <c r="ALO4848" s="41"/>
      <c r="ALP4848" s="41"/>
    </row>
    <row r="4849" spans="1:1004" x14ac:dyDescent="0.2">
      <c r="A4849" s="197"/>
      <c r="B4849" s="192"/>
      <c r="C4849" s="192"/>
      <c r="D4849" s="192"/>
      <c r="E4849" s="192"/>
      <c r="F4849" s="192"/>
      <c r="G4849" s="192"/>
      <c r="H4849" s="192"/>
      <c r="I4849" s="192"/>
      <c r="J4849" s="216"/>
      <c r="K4849" s="216"/>
      <c r="L4849" s="216"/>
      <c r="M4849" s="216"/>
      <c r="N4849" s="216"/>
      <c r="O4849" s="216"/>
      <c r="P4849" s="216"/>
      <c r="Q4849" s="216"/>
      <c r="R4849" s="216"/>
      <c r="S4849" s="216"/>
      <c r="T4849" s="216"/>
      <c r="U4849" s="216"/>
      <c r="V4849" s="216"/>
      <c r="W4849" s="216"/>
      <c r="X4849" s="216"/>
      <c r="Y4849" s="216"/>
      <c r="Z4849" s="216"/>
      <c r="AA4849" s="216"/>
      <c r="AB4849" s="216"/>
      <c r="AC4849" s="216"/>
      <c r="AD4849" s="216"/>
      <c r="AE4849" s="216"/>
      <c r="AF4849" s="216"/>
      <c r="AG4849" s="214"/>
      <c r="ALL4849" s="41"/>
      <c r="ALM4849" s="41"/>
      <c r="ALN4849" s="41"/>
      <c r="ALO4849" s="41"/>
      <c r="ALP4849" s="41"/>
    </row>
    <row r="4850" spans="1:1004" x14ac:dyDescent="0.2">
      <c r="A4850" s="273" t="s">
        <v>2833</v>
      </c>
      <c r="B4850" s="273"/>
      <c r="C4850" s="273"/>
      <c r="D4850" s="343" t="s">
        <v>2566</v>
      </c>
      <c r="E4850" s="344"/>
      <c r="F4850" s="344"/>
      <c r="G4850" s="344"/>
      <c r="H4850" s="344"/>
      <c r="I4850" s="344"/>
      <c r="J4850" s="344"/>
      <c r="K4850" s="344"/>
      <c r="L4850" s="344"/>
      <c r="M4850" s="344"/>
      <c r="N4850" s="344"/>
      <c r="O4850" s="344"/>
      <c r="P4850" s="344"/>
      <c r="Q4850" s="344"/>
      <c r="R4850" s="344"/>
      <c r="S4850" s="344"/>
      <c r="T4850" s="344"/>
      <c r="U4850" s="344"/>
      <c r="V4850" s="344"/>
      <c r="W4850" s="344"/>
      <c r="X4850" s="344"/>
      <c r="Y4850" s="344"/>
      <c r="Z4850" s="344"/>
      <c r="AA4850" s="344"/>
      <c r="AB4850" s="344"/>
      <c r="AC4850" s="344"/>
      <c r="AD4850" s="344"/>
      <c r="AE4850" s="344"/>
      <c r="AF4850" s="344"/>
      <c r="AG4850" s="345"/>
      <c r="ALL4850" s="41"/>
      <c r="ALM4850" s="41"/>
      <c r="ALN4850" s="41"/>
      <c r="ALO4850" s="41"/>
      <c r="ALP4850" s="41"/>
    </row>
    <row r="4851" spans="1:1004" ht="26.25" customHeight="1" x14ac:dyDescent="0.2">
      <c r="A4851" s="273" t="s">
        <v>2835</v>
      </c>
      <c r="B4851" s="273"/>
      <c r="C4851" s="273"/>
      <c r="D4851" s="273"/>
      <c r="E4851" s="273"/>
      <c r="F4851" s="273"/>
      <c r="G4851" s="273"/>
      <c r="H4851" s="273"/>
      <c r="I4851" s="273"/>
      <c r="J4851" s="273"/>
      <c r="K4851" s="273"/>
      <c r="L4851" s="273"/>
      <c r="M4851" s="273"/>
      <c r="N4851" s="273"/>
      <c r="O4851" s="273"/>
      <c r="P4851" s="273"/>
      <c r="Q4851" s="273"/>
      <c r="R4851" s="273"/>
      <c r="S4851" s="373" t="s">
        <v>2836</v>
      </c>
      <c r="T4851" s="373"/>
      <c r="U4851" s="373"/>
      <c r="V4851" s="373" t="s">
        <v>2837</v>
      </c>
      <c r="W4851" s="373"/>
      <c r="X4851" s="373"/>
      <c r="Y4851" s="373" t="s">
        <v>2838</v>
      </c>
      <c r="Z4851" s="373"/>
      <c r="AA4851" s="373"/>
      <c r="AB4851" s="278" t="s">
        <v>3444</v>
      </c>
      <c r="AC4851" s="279"/>
      <c r="AD4851" s="280"/>
      <c r="AE4851" s="278" t="s">
        <v>3445</v>
      </c>
      <c r="AF4851" s="279"/>
      <c r="AG4851" s="280"/>
      <c r="ALL4851" s="41"/>
      <c r="ALM4851" s="41"/>
      <c r="ALN4851" s="41"/>
      <c r="ALO4851" s="41"/>
      <c r="ALP4851" s="41"/>
    </row>
    <row r="4852" spans="1:1004" x14ac:dyDescent="0.2">
      <c r="A4852" s="281" t="s">
        <v>3232</v>
      </c>
      <c r="B4852" s="282"/>
      <c r="C4852" s="282"/>
      <c r="D4852" s="282"/>
      <c r="E4852" s="282"/>
      <c r="F4852" s="282"/>
      <c r="G4852" s="282"/>
      <c r="H4852" s="282"/>
      <c r="I4852" s="282"/>
      <c r="J4852" s="282"/>
      <c r="K4852" s="282"/>
      <c r="L4852" s="282"/>
      <c r="M4852" s="282"/>
      <c r="N4852" s="282"/>
      <c r="O4852" s="282"/>
      <c r="P4852" s="282"/>
      <c r="Q4852" s="282"/>
      <c r="R4852" s="283"/>
      <c r="S4852" s="284" t="s">
        <v>2867</v>
      </c>
      <c r="T4852" s="285"/>
      <c r="U4852" s="286"/>
      <c r="V4852" s="284" t="s">
        <v>3469</v>
      </c>
      <c r="W4852" s="285"/>
      <c r="X4852" s="286"/>
      <c r="Y4852" s="284" t="s">
        <v>3233</v>
      </c>
      <c r="Z4852" s="285"/>
      <c r="AA4852" s="286"/>
      <c r="AB4852" s="284" t="s">
        <v>3062</v>
      </c>
      <c r="AC4852" s="285"/>
      <c r="AD4852" s="286"/>
      <c r="AE4852" s="284" t="s">
        <v>3234</v>
      </c>
      <c r="AF4852" s="285"/>
      <c r="AG4852" s="286"/>
      <c r="ALL4852" s="41"/>
      <c r="ALM4852" s="41"/>
      <c r="ALN4852" s="41"/>
      <c r="ALO4852" s="41"/>
      <c r="ALP4852" s="41"/>
    </row>
    <row r="4853" spans="1:1004" x14ac:dyDescent="0.2">
      <c r="A4853" s="293" t="s">
        <v>2860</v>
      </c>
      <c r="B4853" s="387"/>
      <c r="C4853" s="387"/>
      <c r="D4853" s="387"/>
      <c r="E4853" s="387"/>
      <c r="F4853" s="387"/>
      <c r="G4853" s="387"/>
      <c r="H4853" s="387"/>
      <c r="I4853" s="387"/>
      <c r="J4853" s="387"/>
      <c r="K4853" s="387"/>
      <c r="L4853" s="387"/>
      <c r="M4853" s="387"/>
      <c r="N4853" s="387"/>
      <c r="O4853" s="387"/>
      <c r="P4853" s="387"/>
      <c r="Q4853" s="387"/>
      <c r="R4853" s="295"/>
      <c r="S4853" s="287"/>
      <c r="T4853" s="288"/>
      <c r="U4853" s="289"/>
      <c r="V4853" s="287"/>
      <c r="W4853" s="288"/>
      <c r="X4853" s="289"/>
      <c r="Y4853" s="287"/>
      <c r="Z4853" s="288"/>
      <c r="AA4853" s="289"/>
      <c r="AB4853" s="287"/>
      <c r="AC4853" s="288"/>
      <c r="AD4853" s="289"/>
      <c r="AE4853" s="287"/>
      <c r="AF4853" s="288"/>
      <c r="AG4853" s="289"/>
      <c r="ALL4853" s="41"/>
      <c r="ALM4853" s="41"/>
      <c r="ALN4853" s="41"/>
      <c r="ALO4853" s="41"/>
      <c r="ALP4853" s="41"/>
    </row>
    <row r="4854" spans="1:1004" x14ac:dyDescent="0.2">
      <c r="A4854" s="388" t="s">
        <v>2845</v>
      </c>
      <c r="B4854" s="389"/>
      <c r="C4854" s="389"/>
      <c r="D4854" s="389"/>
      <c r="E4854" s="389"/>
      <c r="F4854" s="389"/>
      <c r="G4854" s="389"/>
      <c r="H4854" s="389"/>
      <c r="I4854" s="389"/>
      <c r="J4854" s="389"/>
      <c r="K4854" s="389"/>
      <c r="L4854" s="389"/>
      <c r="M4854" s="389"/>
      <c r="N4854" s="389"/>
      <c r="O4854" s="389"/>
      <c r="P4854" s="389"/>
      <c r="Q4854" s="389"/>
      <c r="R4854" s="390"/>
      <c r="S4854" s="290"/>
      <c r="T4854" s="291"/>
      <c r="U4854" s="292"/>
      <c r="V4854" s="290"/>
      <c r="W4854" s="291"/>
      <c r="X4854" s="292"/>
      <c r="Y4854" s="290"/>
      <c r="Z4854" s="291"/>
      <c r="AA4854" s="292"/>
      <c r="AB4854" s="290"/>
      <c r="AC4854" s="291"/>
      <c r="AD4854" s="292"/>
      <c r="AE4854" s="290"/>
      <c r="AF4854" s="291"/>
      <c r="AG4854" s="292"/>
      <c r="ALL4854" s="41"/>
      <c r="ALM4854" s="41"/>
      <c r="ALN4854" s="41"/>
      <c r="ALO4854" s="41"/>
      <c r="ALP4854" s="41"/>
    </row>
    <row r="4855" spans="1:1004" x14ac:dyDescent="0.2">
      <c r="A4855" s="187"/>
      <c r="B4855" s="187"/>
      <c r="C4855" s="187"/>
      <c r="D4855" s="187"/>
      <c r="E4855" s="187"/>
      <c r="F4855" s="187"/>
      <c r="G4855" s="187"/>
      <c r="H4855" s="187"/>
      <c r="I4855" s="187"/>
      <c r="J4855" s="187"/>
      <c r="K4855" s="187"/>
      <c r="L4855" s="187"/>
      <c r="M4855" s="187"/>
      <c r="N4855" s="187"/>
      <c r="O4855" s="187"/>
      <c r="P4855" s="187"/>
      <c r="Q4855" s="187"/>
      <c r="R4855" s="187"/>
      <c r="S4855" s="187"/>
      <c r="T4855" s="187"/>
      <c r="U4855" s="187"/>
      <c r="V4855" s="187"/>
      <c r="W4855" s="187"/>
      <c r="X4855" s="187"/>
      <c r="Y4855" s="187"/>
      <c r="Z4855" s="187"/>
      <c r="AA4855" s="187"/>
      <c r="AB4855" s="187"/>
      <c r="AC4855" s="187"/>
      <c r="AD4855" s="187"/>
      <c r="AE4855" s="187"/>
      <c r="AF4855" s="187"/>
      <c r="AG4855" s="187"/>
      <c r="ALL4855" s="41"/>
      <c r="ALM4855" s="41"/>
      <c r="ALN4855" s="41"/>
      <c r="ALO4855" s="41"/>
      <c r="ALP4855" s="41"/>
    </row>
    <row r="4856" spans="1:1004" ht="23.25" customHeight="1" x14ac:dyDescent="0.2">
      <c r="A4856" s="374" t="s">
        <v>2748</v>
      </c>
      <c r="B4856" s="374"/>
      <c r="C4856" s="374"/>
      <c r="D4856" s="374"/>
      <c r="E4856" s="374"/>
      <c r="F4856" s="374"/>
      <c r="G4856" s="374"/>
      <c r="H4856" s="374"/>
      <c r="I4856" s="374"/>
      <c r="J4856" s="375" t="s">
        <v>268</v>
      </c>
      <c r="K4856" s="376"/>
      <c r="L4856" s="376"/>
      <c r="M4856" s="376"/>
      <c r="N4856" s="377" t="s">
        <v>269</v>
      </c>
      <c r="O4856" s="351"/>
      <c r="P4856" s="351"/>
      <c r="Q4856" s="351"/>
      <c r="R4856" s="351"/>
      <c r="S4856" s="351"/>
      <c r="T4856" s="351"/>
      <c r="U4856" s="351"/>
      <c r="V4856" s="351"/>
      <c r="W4856" s="351"/>
      <c r="X4856" s="351"/>
      <c r="Y4856" s="351"/>
      <c r="Z4856" s="351"/>
      <c r="AA4856" s="351"/>
      <c r="AB4856" s="351"/>
      <c r="AC4856" s="351"/>
      <c r="AD4856" s="351"/>
      <c r="AE4856" s="351"/>
      <c r="AF4856" s="351"/>
      <c r="AG4856" s="352"/>
      <c r="ALL4856" s="41"/>
      <c r="ALM4856" s="41"/>
      <c r="ALN4856" s="41"/>
      <c r="ALO4856" s="41"/>
      <c r="ALP4856" s="41"/>
    </row>
    <row r="4857" spans="1:1004" ht="24.75" customHeight="1" x14ac:dyDescent="0.2">
      <c r="A4857" s="380" t="s">
        <v>2749</v>
      </c>
      <c r="B4857" s="380"/>
      <c r="C4857" s="380"/>
      <c r="D4857" s="380"/>
      <c r="E4857" s="380"/>
      <c r="F4857" s="380"/>
      <c r="G4857" s="380"/>
      <c r="H4857" s="380"/>
      <c r="I4857" s="380"/>
      <c r="J4857" s="321" t="s">
        <v>3228</v>
      </c>
      <c r="K4857" s="322"/>
      <c r="L4857" s="322"/>
      <c r="M4857" s="322"/>
      <c r="N4857" s="322"/>
      <c r="O4857" s="322"/>
      <c r="P4857" s="322"/>
      <c r="Q4857" s="322"/>
      <c r="R4857" s="322"/>
      <c r="S4857" s="322"/>
      <c r="T4857" s="401" t="s">
        <v>2742</v>
      </c>
      <c r="U4857" s="401"/>
      <c r="V4857" s="401"/>
      <c r="W4857" s="401"/>
      <c r="X4857" s="322" t="s">
        <v>3229</v>
      </c>
      <c r="Y4857" s="322"/>
      <c r="Z4857" s="322"/>
      <c r="AA4857" s="322"/>
      <c r="AB4857" s="322"/>
      <c r="AC4857" s="322"/>
      <c r="AD4857" s="322"/>
      <c r="AE4857" s="322"/>
      <c r="AF4857" s="322"/>
      <c r="AG4857" s="359"/>
      <c r="ALL4857" s="41"/>
      <c r="ALM4857" s="41"/>
      <c r="ALN4857" s="41"/>
      <c r="ALO4857" s="41"/>
      <c r="ALP4857" s="41"/>
    </row>
    <row r="4858" spans="1:1004" ht="19.5" customHeight="1" x14ac:dyDescent="0.2">
      <c r="A4858" s="382" t="s">
        <v>2750</v>
      </c>
      <c r="B4858" s="382"/>
      <c r="C4858" s="382"/>
      <c r="D4858" s="382"/>
      <c r="E4858" s="382"/>
      <c r="F4858" s="382"/>
      <c r="G4858" s="382"/>
      <c r="H4858" s="382"/>
      <c r="I4858" s="382"/>
      <c r="J4858" s="321" t="s">
        <v>3235</v>
      </c>
      <c r="K4858" s="322"/>
      <c r="L4858" s="322"/>
      <c r="M4858" s="322"/>
      <c r="N4858" s="322"/>
      <c r="O4858" s="322"/>
      <c r="P4858" s="322"/>
      <c r="Q4858" s="322"/>
      <c r="R4858" s="322"/>
      <c r="S4858" s="322"/>
      <c r="T4858" s="322"/>
      <c r="U4858" s="322"/>
      <c r="V4858" s="322"/>
      <c r="W4858" s="322"/>
      <c r="X4858" s="322"/>
      <c r="Y4858" s="322"/>
      <c r="Z4858" s="322"/>
      <c r="AA4858" s="322"/>
      <c r="AB4858" s="322"/>
      <c r="AC4858" s="322"/>
      <c r="AD4858" s="322"/>
      <c r="AE4858" s="322"/>
      <c r="AF4858" s="322"/>
      <c r="AG4858" s="359"/>
      <c r="ALL4858" s="41"/>
      <c r="ALM4858" s="41"/>
      <c r="ALN4858" s="41"/>
      <c r="ALO4858" s="41"/>
      <c r="ALP4858" s="41"/>
    </row>
    <row r="4859" spans="1:1004" ht="18.75" customHeight="1" x14ac:dyDescent="0.2">
      <c r="A4859" s="383" t="s">
        <v>2752</v>
      </c>
      <c r="B4859" s="383"/>
      <c r="C4859" s="383"/>
      <c r="D4859" s="383"/>
      <c r="E4859" s="383"/>
      <c r="F4859" s="383"/>
      <c r="G4859" s="383"/>
      <c r="H4859" s="383"/>
      <c r="I4859" s="383"/>
      <c r="J4859" s="384" t="s">
        <v>3236</v>
      </c>
      <c r="K4859" s="385"/>
      <c r="L4859" s="385"/>
      <c r="M4859" s="385"/>
      <c r="N4859" s="385"/>
      <c r="O4859" s="385"/>
      <c r="P4859" s="385"/>
      <c r="Q4859" s="385"/>
      <c r="R4859" s="385"/>
      <c r="S4859" s="385"/>
      <c r="T4859" s="385"/>
      <c r="U4859" s="385"/>
      <c r="V4859" s="385"/>
      <c r="W4859" s="385"/>
      <c r="X4859" s="385"/>
      <c r="Y4859" s="385"/>
      <c r="Z4859" s="385"/>
      <c r="AA4859" s="385"/>
      <c r="AB4859" s="385"/>
      <c r="AC4859" s="385"/>
      <c r="AD4859" s="385"/>
      <c r="AE4859" s="385"/>
      <c r="AF4859" s="385"/>
      <c r="AG4859" s="386"/>
      <c r="ALL4859" s="41"/>
      <c r="ALM4859" s="41"/>
      <c r="ALN4859" s="41"/>
      <c r="ALO4859" s="41"/>
      <c r="ALP4859" s="41"/>
    </row>
    <row r="4860" spans="1:1004" x14ac:dyDescent="0.2">
      <c r="A4860" s="208"/>
      <c r="B4860" s="187"/>
      <c r="C4860" s="187"/>
      <c r="D4860" s="187"/>
      <c r="E4860" s="187"/>
      <c r="F4860" s="187"/>
      <c r="G4860" s="187"/>
      <c r="H4860" s="187"/>
      <c r="I4860" s="187"/>
      <c r="J4860" s="187"/>
      <c r="K4860" s="187"/>
      <c r="L4860" s="187"/>
      <c r="M4860" s="187"/>
      <c r="N4860" s="187"/>
      <c r="O4860" s="187"/>
      <c r="P4860" s="187"/>
      <c r="Q4860" s="187"/>
      <c r="R4860" s="187"/>
      <c r="S4860" s="187"/>
      <c r="T4860" s="187"/>
      <c r="U4860" s="187"/>
      <c r="V4860" s="187"/>
      <c r="W4860" s="187"/>
      <c r="X4860" s="187"/>
      <c r="Y4860" s="187"/>
      <c r="Z4860" s="187"/>
      <c r="AA4860" s="187"/>
      <c r="AB4860" s="187"/>
      <c r="AC4860" s="187"/>
      <c r="AD4860" s="187"/>
      <c r="AE4860" s="187"/>
      <c r="AF4860" s="187"/>
      <c r="AG4860" s="214"/>
      <c r="ALL4860" s="41"/>
      <c r="ALM4860" s="41"/>
      <c r="ALN4860" s="41"/>
      <c r="ALO4860" s="41"/>
      <c r="ALP4860" s="41"/>
    </row>
    <row r="4861" spans="1:1004" ht="18.75" customHeight="1" x14ac:dyDescent="0.2">
      <c r="A4861" s="273" t="s">
        <v>2833</v>
      </c>
      <c r="B4861" s="273"/>
      <c r="C4861" s="273"/>
      <c r="D4861" s="370" t="s">
        <v>3237</v>
      </c>
      <c r="E4861" s="371"/>
      <c r="F4861" s="371"/>
      <c r="G4861" s="371"/>
      <c r="H4861" s="371"/>
      <c r="I4861" s="371"/>
      <c r="J4861" s="371"/>
      <c r="K4861" s="371"/>
      <c r="L4861" s="371"/>
      <c r="M4861" s="371"/>
      <c r="N4861" s="371"/>
      <c r="O4861" s="371"/>
      <c r="P4861" s="371"/>
      <c r="Q4861" s="371"/>
      <c r="R4861" s="371"/>
      <c r="S4861" s="371"/>
      <c r="T4861" s="371"/>
      <c r="U4861" s="371"/>
      <c r="V4861" s="371"/>
      <c r="W4861" s="371"/>
      <c r="X4861" s="371"/>
      <c r="Y4861" s="371"/>
      <c r="Z4861" s="371"/>
      <c r="AA4861" s="371"/>
      <c r="AB4861" s="371"/>
      <c r="AC4861" s="371"/>
      <c r="AD4861" s="371"/>
      <c r="AE4861" s="371"/>
      <c r="AF4861" s="371"/>
      <c r="AG4861" s="372"/>
      <c r="ALL4861" s="41"/>
      <c r="ALM4861" s="41"/>
      <c r="ALN4861" s="41"/>
      <c r="ALO4861" s="41"/>
      <c r="ALP4861" s="41"/>
    </row>
    <row r="4862" spans="1:1004" ht="25.5" customHeight="1" x14ac:dyDescent="0.2">
      <c r="A4862" s="273" t="s">
        <v>2835</v>
      </c>
      <c r="B4862" s="273"/>
      <c r="C4862" s="273"/>
      <c r="D4862" s="273"/>
      <c r="E4862" s="273"/>
      <c r="F4862" s="273"/>
      <c r="G4862" s="273"/>
      <c r="H4862" s="273"/>
      <c r="I4862" s="273"/>
      <c r="J4862" s="273"/>
      <c r="K4862" s="273"/>
      <c r="L4862" s="273"/>
      <c r="M4862" s="273"/>
      <c r="N4862" s="273"/>
      <c r="O4862" s="273"/>
      <c r="P4862" s="273"/>
      <c r="Q4862" s="273"/>
      <c r="R4862" s="273"/>
      <c r="S4862" s="373" t="s">
        <v>2836</v>
      </c>
      <c r="T4862" s="373"/>
      <c r="U4862" s="373"/>
      <c r="V4862" s="373" t="s">
        <v>2837</v>
      </c>
      <c r="W4862" s="373"/>
      <c r="X4862" s="373"/>
      <c r="Y4862" s="373" t="s">
        <v>2838</v>
      </c>
      <c r="Z4862" s="373"/>
      <c r="AA4862" s="373"/>
      <c r="AB4862" s="278" t="s">
        <v>3444</v>
      </c>
      <c r="AC4862" s="279"/>
      <c r="AD4862" s="280"/>
      <c r="AE4862" s="278" t="s">
        <v>3445</v>
      </c>
      <c r="AF4862" s="279"/>
      <c r="AG4862" s="280"/>
      <c r="ALL4862" s="41"/>
      <c r="ALM4862" s="41"/>
      <c r="ALN4862" s="41"/>
      <c r="ALO4862" s="41"/>
      <c r="ALP4862" s="41"/>
    </row>
    <row r="4863" spans="1:1004" ht="15.75" customHeight="1" x14ac:dyDescent="0.2">
      <c r="A4863" s="281" t="s">
        <v>3238</v>
      </c>
      <c r="B4863" s="282"/>
      <c r="C4863" s="282"/>
      <c r="D4863" s="282"/>
      <c r="E4863" s="282"/>
      <c r="F4863" s="282"/>
      <c r="G4863" s="282"/>
      <c r="H4863" s="282"/>
      <c r="I4863" s="282"/>
      <c r="J4863" s="282"/>
      <c r="K4863" s="282"/>
      <c r="L4863" s="282"/>
      <c r="M4863" s="282"/>
      <c r="N4863" s="282"/>
      <c r="O4863" s="282"/>
      <c r="P4863" s="282"/>
      <c r="Q4863" s="282"/>
      <c r="R4863" s="283"/>
      <c r="S4863" s="284" t="s">
        <v>2867</v>
      </c>
      <c r="T4863" s="285"/>
      <c r="U4863" s="286"/>
      <c r="V4863" s="284" t="s">
        <v>3469</v>
      </c>
      <c r="W4863" s="285"/>
      <c r="X4863" s="286"/>
      <c r="Y4863" s="284" t="s">
        <v>1333</v>
      </c>
      <c r="Z4863" s="285"/>
      <c r="AA4863" s="286"/>
      <c r="AB4863" s="284" t="s">
        <v>3239</v>
      </c>
      <c r="AC4863" s="285"/>
      <c r="AD4863" s="286"/>
      <c r="AE4863" s="284" t="s">
        <v>3239</v>
      </c>
      <c r="AF4863" s="285"/>
      <c r="AG4863" s="286"/>
      <c r="ALL4863" s="41"/>
      <c r="ALM4863" s="41"/>
      <c r="ALN4863" s="41"/>
      <c r="ALO4863" s="41"/>
      <c r="ALP4863" s="41"/>
    </row>
    <row r="4864" spans="1:1004" ht="30" customHeight="1" x14ac:dyDescent="0.2">
      <c r="A4864" s="293" t="s">
        <v>3240</v>
      </c>
      <c r="B4864" s="387"/>
      <c r="C4864" s="387"/>
      <c r="D4864" s="387"/>
      <c r="E4864" s="387"/>
      <c r="F4864" s="387"/>
      <c r="G4864" s="387"/>
      <c r="H4864" s="387"/>
      <c r="I4864" s="387"/>
      <c r="J4864" s="387"/>
      <c r="K4864" s="387"/>
      <c r="L4864" s="387"/>
      <c r="M4864" s="387"/>
      <c r="N4864" s="387"/>
      <c r="O4864" s="387"/>
      <c r="P4864" s="387"/>
      <c r="Q4864" s="387"/>
      <c r="R4864" s="295"/>
      <c r="S4864" s="287"/>
      <c r="T4864" s="288"/>
      <c r="U4864" s="289"/>
      <c r="V4864" s="287"/>
      <c r="W4864" s="288"/>
      <c r="X4864" s="289"/>
      <c r="Y4864" s="287"/>
      <c r="Z4864" s="288"/>
      <c r="AA4864" s="289"/>
      <c r="AB4864" s="287"/>
      <c r="AC4864" s="288"/>
      <c r="AD4864" s="289"/>
      <c r="AE4864" s="287"/>
      <c r="AF4864" s="288"/>
      <c r="AG4864" s="289"/>
      <c r="ALL4864" s="41"/>
      <c r="ALM4864" s="41"/>
      <c r="ALN4864" s="41"/>
      <c r="ALO4864" s="41"/>
      <c r="ALP4864" s="41"/>
    </row>
    <row r="4865" spans="1:1004" x14ac:dyDescent="0.2">
      <c r="A4865" s="388" t="s">
        <v>2845</v>
      </c>
      <c r="B4865" s="389"/>
      <c r="C4865" s="389"/>
      <c r="D4865" s="389"/>
      <c r="E4865" s="389"/>
      <c r="F4865" s="389"/>
      <c r="G4865" s="389"/>
      <c r="H4865" s="389"/>
      <c r="I4865" s="389"/>
      <c r="J4865" s="389"/>
      <c r="K4865" s="389"/>
      <c r="L4865" s="389"/>
      <c r="M4865" s="389"/>
      <c r="N4865" s="389"/>
      <c r="O4865" s="389"/>
      <c r="P4865" s="389"/>
      <c r="Q4865" s="389"/>
      <c r="R4865" s="390"/>
      <c r="S4865" s="290"/>
      <c r="T4865" s="291"/>
      <c r="U4865" s="292"/>
      <c r="V4865" s="290"/>
      <c r="W4865" s="291"/>
      <c r="X4865" s="292"/>
      <c r="Y4865" s="290"/>
      <c r="Z4865" s="291"/>
      <c r="AA4865" s="292"/>
      <c r="AB4865" s="290"/>
      <c r="AC4865" s="291"/>
      <c r="AD4865" s="292"/>
      <c r="AE4865" s="290"/>
      <c r="AF4865" s="291"/>
      <c r="AG4865" s="292"/>
      <c r="ALL4865" s="41"/>
      <c r="ALM4865" s="41"/>
      <c r="ALN4865" s="41"/>
      <c r="ALO4865" s="41"/>
      <c r="ALP4865" s="41"/>
    </row>
    <row r="4866" spans="1:1004" x14ac:dyDescent="0.2">
      <c r="A4866" s="212"/>
      <c r="B4866" s="212"/>
      <c r="C4866" s="212"/>
      <c r="D4866" s="212"/>
      <c r="E4866" s="212"/>
      <c r="F4866" s="212"/>
      <c r="G4866" s="212"/>
      <c r="H4866" s="212"/>
      <c r="I4866" s="212"/>
      <c r="J4866" s="212"/>
      <c r="K4866" s="212"/>
      <c r="L4866" s="212"/>
      <c r="M4866" s="212"/>
      <c r="N4866" s="212"/>
      <c r="O4866" s="212"/>
      <c r="P4866" s="212"/>
      <c r="Q4866" s="212"/>
      <c r="R4866" s="212"/>
      <c r="S4866" s="200"/>
      <c r="T4866" s="200"/>
      <c r="U4866" s="200"/>
      <c r="V4866" s="200"/>
      <c r="W4866" s="200"/>
      <c r="X4866" s="200"/>
      <c r="Y4866" s="200"/>
      <c r="Z4866" s="200"/>
      <c r="AA4866" s="200"/>
      <c r="AB4866" s="200"/>
      <c r="AC4866" s="200"/>
      <c r="AD4866" s="200"/>
      <c r="AE4866" s="200"/>
      <c r="AF4866" s="200"/>
      <c r="AG4866" s="200"/>
      <c r="ALL4866" s="41"/>
      <c r="ALM4866" s="41"/>
      <c r="ALN4866" s="41"/>
      <c r="ALO4866" s="41"/>
      <c r="ALP4866" s="41"/>
    </row>
    <row r="4867" spans="1:1004" ht="19.5" customHeight="1" x14ac:dyDescent="0.2">
      <c r="A4867" s="374" t="s">
        <v>2748</v>
      </c>
      <c r="B4867" s="374"/>
      <c r="C4867" s="374"/>
      <c r="D4867" s="374"/>
      <c r="E4867" s="374"/>
      <c r="F4867" s="374"/>
      <c r="G4867" s="374"/>
      <c r="H4867" s="374"/>
      <c r="I4867" s="374"/>
      <c r="J4867" s="375" t="s">
        <v>270</v>
      </c>
      <c r="K4867" s="376"/>
      <c r="L4867" s="376"/>
      <c r="M4867" s="376"/>
      <c r="N4867" s="377" t="s">
        <v>3241</v>
      </c>
      <c r="O4867" s="351"/>
      <c r="P4867" s="351"/>
      <c r="Q4867" s="351"/>
      <c r="R4867" s="351"/>
      <c r="S4867" s="351"/>
      <c r="T4867" s="351"/>
      <c r="U4867" s="351"/>
      <c r="V4867" s="351"/>
      <c r="W4867" s="351"/>
      <c r="X4867" s="351"/>
      <c r="Y4867" s="351"/>
      <c r="Z4867" s="351"/>
      <c r="AA4867" s="351"/>
      <c r="AB4867" s="351"/>
      <c r="AC4867" s="351"/>
      <c r="AD4867" s="351"/>
      <c r="AE4867" s="351"/>
      <c r="AF4867" s="351"/>
      <c r="AG4867" s="352"/>
      <c r="ALL4867" s="41"/>
      <c r="ALM4867" s="41"/>
      <c r="ALN4867" s="41"/>
      <c r="ALO4867" s="41"/>
      <c r="ALP4867" s="41"/>
    </row>
    <row r="4868" spans="1:1004" ht="29.25" customHeight="1" x14ac:dyDescent="0.2">
      <c r="A4868" s="380" t="s">
        <v>2749</v>
      </c>
      <c r="B4868" s="380"/>
      <c r="C4868" s="380"/>
      <c r="D4868" s="380"/>
      <c r="E4868" s="380"/>
      <c r="F4868" s="380"/>
      <c r="G4868" s="380"/>
      <c r="H4868" s="380"/>
      <c r="I4868" s="380"/>
      <c r="J4868" s="321" t="s">
        <v>3228</v>
      </c>
      <c r="K4868" s="322"/>
      <c r="L4868" s="322"/>
      <c r="M4868" s="322"/>
      <c r="N4868" s="322"/>
      <c r="O4868" s="322"/>
      <c r="P4868" s="322"/>
      <c r="Q4868" s="322"/>
      <c r="R4868" s="322"/>
      <c r="S4868" s="322"/>
      <c r="T4868" s="401" t="s">
        <v>2742</v>
      </c>
      <c r="U4868" s="401"/>
      <c r="V4868" s="401"/>
      <c r="W4868" s="401"/>
      <c r="X4868" s="322" t="s">
        <v>3229</v>
      </c>
      <c r="Y4868" s="322"/>
      <c r="Z4868" s="322"/>
      <c r="AA4868" s="322"/>
      <c r="AB4868" s="322"/>
      <c r="AC4868" s="322"/>
      <c r="AD4868" s="322"/>
      <c r="AE4868" s="322"/>
      <c r="AF4868" s="322"/>
      <c r="AG4868" s="359"/>
      <c r="ALL4868" s="41"/>
      <c r="ALM4868" s="41"/>
      <c r="ALN4868" s="41"/>
      <c r="ALO4868" s="41"/>
      <c r="ALP4868" s="41"/>
    </row>
    <row r="4869" spans="1:1004" x14ac:dyDescent="0.2">
      <c r="A4869" s="382" t="s">
        <v>2750</v>
      </c>
      <c r="B4869" s="382"/>
      <c r="C4869" s="382"/>
      <c r="D4869" s="382"/>
      <c r="E4869" s="382"/>
      <c r="F4869" s="382"/>
      <c r="G4869" s="382"/>
      <c r="H4869" s="382"/>
      <c r="I4869" s="382"/>
      <c r="J4869" s="321"/>
      <c r="K4869" s="322"/>
      <c r="L4869" s="322"/>
      <c r="M4869" s="322"/>
      <c r="N4869" s="322"/>
      <c r="O4869" s="322"/>
      <c r="P4869" s="322"/>
      <c r="Q4869" s="322"/>
      <c r="R4869" s="322"/>
      <c r="S4869" s="322"/>
      <c r="T4869" s="322"/>
      <c r="U4869" s="322"/>
      <c r="V4869" s="322"/>
      <c r="W4869" s="322"/>
      <c r="X4869" s="322"/>
      <c r="Y4869" s="322"/>
      <c r="Z4869" s="322"/>
      <c r="AA4869" s="322"/>
      <c r="AB4869" s="322"/>
      <c r="AC4869" s="322"/>
      <c r="AD4869" s="322"/>
      <c r="AE4869" s="322"/>
      <c r="AF4869" s="322"/>
      <c r="AG4869" s="359"/>
      <c r="ALL4869" s="41"/>
      <c r="ALM4869" s="41"/>
      <c r="ALN4869" s="41"/>
      <c r="ALO4869" s="41"/>
      <c r="ALP4869" s="41"/>
    </row>
    <row r="4870" spans="1:1004" x14ac:dyDescent="0.2">
      <c r="A4870" s="383" t="s">
        <v>2752</v>
      </c>
      <c r="B4870" s="383"/>
      <c r="C4870" s="383"/>
      <c r="D4870" s="383"/>
      <c r="E4870" s="383"/>
      <c r="F4870" s="383"/>
      <c r="G4870" s="383"/>
      <c r="H4870" s="383"/>
      <c r="I4870" s="383"/>
      <c r="J4870" s="384"/>
      <c r="K4870" s="385"/>
      <c r="L4870" s="385"/>
      <c r="M4870" s="385"/>
      <c r="N4870" s="385"/>
      <c r="O4870" s="385"/>
      <c r="P4870" s="385"/>
      <c r="Q4870" s="385"/>
      <c r="R4870" s="385"/>
      <c r="S4870" s="385"/>
      <c r="T4870" s="385"/>
      <c r="U4870" s="385"/>
      <c r="V4870" s="385"/>
      <c r="W4870" s="385"/>
      <c r="X4870" s="385"/>
      <c r="Y4870" s="385"/>
      <c r="Z4870" s="385"/>
      <c r="AA4870" s="385"/>
      <c r="AB4870" s="385"/>
      <c r="AC4870" s="385"/>
      <c r="AD4870" s="385"/>
      <c r="AE4870" s="385"/>
      <c r="AF4870" s="385"/>
      <c r="AG4870" s="386"/>
      <c r="ALL4870" s="41"/>
      <c r="ALM4870" s="41"/>
      <c r="ALN4870" s="41"/>
      <c r="ALO4870" s="41"/>
      <c r="ALP4870" s="41"/>
    </row>
    <row r="4871" spans="1:1004" x14ac:dyDescent="0.2">
      <c r="A4871" s="208"/>
      <c r="B4871" s="187"/>
      <c r="C4871" s="187"/>
      <c r="D4871" s="187"/>
      <c r="E4871" s="187"/>
      <c r="F4871" s="187"/>
      <c r="G4871" s="187"/>
      <c r="H4871" s="187"/>
      <c r="I4871" s="187"/>
      <c r="J4871" s="187"/>
      <c r="K4871" s="187"/>
      <c r="L4871" s="187"/>
      <c r="M4871" s="187"/>
      <c r="N4871" s="187"/>
      <c r="O4871" s="187"/>
      <c r="P4871" s="187"/>
      <c r="Q4871" s="187"/>
      <c r="R4871" s="187"/>
      <c r="S4871" s="187"/>
      <c r="T4871" s="187"/>
      <c r="U4871" s="187"/>
      <c r="V4871" s="187"/>
      <c r="W4871" s="187"/>
      <c r="X4871" s="187"/>
      <c r="Y4871" s="187"/>
      <c r="Z4871" s="187"/>
      <c r="AA4871" s="187"/>
      <c r="AB4871" s="187"/>
      <c r="AC4871" s="187"/>
      <c r="AD4871" s="187"/>
      <c r="AE4871" s="187"/>
      <c r="AF4871" s="187"/>
      <c r="AG4871" s="214"/>
      <c r="ALL4871" s="41"/>
      <c r="ALM4871" s="41"/>
      <c r="ALN4871" s="41"/>
      <c r="ALO4871" s="41"/>
      <c r="ALP4871" s="41"/>
    </row>
    <row r="4872" spans="1:1004" x14ac:dyDescent="0.2">
      <c r="A4872" s="273" t="s">
        <v>2833</v>
      </c>
      <c r="B4872" s="273"/>
      <c r="C4872" s="273"/>
      <c r="D4872" s="370" t="s">
        <v>3237</v>
      </c>
      <c r="E4872" s="371"/>
      <c r="F4872" s="371"/>
      <c r="G4872" s="371"/>
      <c r="H4872" s="371"/>
      <c r="I4872" s="371"/>
      <c r="J4872" s="371"/>
      <c r="K4872" s="371"/>
      <c r="L4872" s="371"/>
      <c r="M4872" s="371"/>
      <c r="N4872" s="371"/>
      <c r="O4872" s="371"/>
      <c r="P4872" s="371"/>
      <c r="Q4872" s="371"/>
      <c r="R4872" s="371"/>
      <c r="S4872" s="371"/>
      <c r="T4872" s="371"/>
      <c r="U4872" s="371"/>
      <c r="V4872" s="371"/>
      <c r="W4872" s="371"/>
      <c r="X4872" s="371"/>
      <c r="Y4872" s="371"/>
      <c r="Z4872" s="371"/>
      <c r="AA4872" s="371"/>
      <c r="AB4872" s="371"/>
      <c r="AC4872" s="371"/>
      <c r="AD4872" s="371"/>
      <c r="AE4872" s="371"/>
      <c r="AF4872" s="371"/>
      <c r="AG4872" s="372"/>
      <c r="ALL4872" s="41"/>
      <c r="ALM4872" s="41"/>
      <c r="ALN4872" s="41"/>
      <c r="ALO4872" s="41"/>
      <c r="ALP4872" s="41"/>
    </row>
    <row r="4873" spans="1:1004" ht="29.25" customHeight="1" x14ac:dyDescent="0.2">
      <c r="A4873" s="273" t="s">
        <v>2835</v>
      </c>
      <c r="B4873" s="273"/>
      <c r="C4873" s="273"/>
      <c r="D4873" s="273"/>
      <c r="E4873" s="273"/>
      <c r="F4873" s="273"/>
      <c r="G4873" s="273"/>
      <c r="H4873" s="273"/>
      <c r="I4873" s="273"/>
      <c r="J4873" s="273"/>
      <c r="K4873" s="273"/>
      <c r="L4873" s="273"/>
      <c r="M4873" s="273"/>
      <c r="N4873" s="273"/>
      <c r="O4873" s="273"/>
      <c r="P4873" s="273"/>
      <c r="Q4873" s="273"/>
      <c r="R4873" s="273"/>
      <c r="S4873" s="373" t="s">
        <v>2836</v>
      </c>
      <c r="T4873" s="373"/>
      <c r="U4873" s="373"/>
      <c r="V4873" s="373" t="s">
        <v>2837</v>
      </c>
      <c r="W4873" s="373"/>
      <c r="X4873" s="373"/>
      <c r="Y4873" s="373" t="s">
        <v>2838</v>
      </c>
      <c r="Z4873" s="373"/>
      <c r="AA4873" s="373"/>
      <c r="AB4873" s="278" t="s">
        <v>3444</v>
      </c>
      <c r="AC4873" s="279"/>
      <c r="AD4873" s="280"/>
      <c r="AE4873" s="278" t="s">
        <v>3445</v>
      </c>
      <c r="AF4873" s="279"/>
      <c r="AG4873" s="280"/>
      <c r="ALL4873" s="41"/>
      <c r="ALM4873" s="41"/>
      <c r="ALN4873" s="41"/>
      <c r="ALO4873" s="41"/>
      <c r="ALP4873" s="41"/>
    </row>
    <row r="4874" spans="1:1004" ht="20.25" customHeight="1" x14ac:dyDescent="0.2">
      <c r="A4874" s="281" t="s">
        <v>3238</v>
      </c>
      <c r="B4874" s="282"/>
      <c r="C4874" s="282"/>
      <c r="D4874" s="282"/>
      <c r="E4874" s="282"/>
      <c r="F4874" s="282"/>
      <c r="G4874" s="282"/>
      <c r="H4874" s="282"/>
      <c r="I4874" s="282"/>
      <c r="J4874" s="282"/>
      <c r="K4874" s="282"/>
      <c r="L4874" s="282"/>
      <c r="M4874" s="282"/>
      <c r="N4874" s="282"/>
      <c r="O4874" s="282"/>
      <c r="P4874" s="282"/>
      <c r="Q4874" s="282"/>
      <c r="R4874" s="283"/>
      <c r="S4874" s="284" t="s">
        <v>2867</v>
      </c>
      <c r="T4874" s="285"/>
      <c r="U4874" s="286"/>
      <c r="V4874" s="284" t="s">
        <v>3469</v>
      </c>
      <c r="W4874" s="285"/>
      <c r="X4874" s="286"/>
      <c r="Y4874" s="284" t="s">
        <v>1333</v>
      </c>
      <c r="Z4874" s="285"/>
      <c r="AA4874" s="286"/>
      <c r="AB4874" s="284" t="s">
        <v>3239</v>
      </c>
      <c r="AC4874" s="285"/>
      <c r="AD4874" s="286"/>
      <c r="AE4874" s="284" t="s">
        <v>3239</v>
      </c>
      <c r="AF4874" s="285"/>
      <c r="AG4874" s="286"/>
      <c r="ALL4874" s="41"/>
      <c r="ALM4874" s="41"/>
      <c r="ALN4874" s="41"/>
      <c r="ALO4874" s="41"/>
      <c r="ALP4874" s="41"/>
    </row>
    <row r="4875" spans="1:1004" ht="28.5" customHeight="1" x14ac:dyDescent="0.2">
      <c r="A4875" s="293" t="s">
        <v>3240</v>
      </c>
      <c r="B4875" s="387"/>
      <c r="C4875" s="387"/>
      <c r="D4875" s="387"/>
      <c r="E4875" s="387"/>
      <c r="F4875" s="387"/>
      <c r="G4875" s="387"/>
      <c r="H4875" s="387"/>
      <c r="I4875" s="387"/>
      <c r="J4875" s="387"/>
      <c r="K4875" s="387"/>
      <c r="L4875" s="387"/>
      <c r="M4875" s="387"/>
      <c r="N4875" s="387"/>
      <c r="O4875" s="387"/>
      <c r="P4875" s="387"/>
      <c r="Q4875" s="387"/>
      <c r="R4875" s="295"/>
      <c r="S4875" s="287"/>
      <c r="T4875" s="288"/>
      <c r="U4875" s="289"/>
      <c r="V4875" s="287"/>
      <c r="W4875" s="288"/>
      <c r="X4875" s="289"/>
      <c r="Y4875" s="287"/>
      <c r="Z4875" s="288"/>
      <c r="AA4875" s="289"/>
      <c r="AB4875" s="287"/>
      <c r="AC4875" s="288"/>
      <c r="AD4875" s="289"/>
      <c r="AE4875" s="287"/>
      <c r="AF4875" s="288"/>
      <c r="AG4875" s="289"/>
      <c r="ALL4875" s="41"/>
      <c r="ALM4875" s="41"/>
      <c r="ALN4875" s="41"/>
      <c r="ALO4875" s="41"/>
      <c r="ALP4875" s="41"/>
    </row>
    <row r="4876" spans="1:1004" x14ac:dyDescent="0.2">
      <c r="A4876" s="388" t="s">
        <v>2845</v>
      </c>
      <c r="B4876" s="389"/>
      <c r="C4876" s="389"/>
      <c r="D4876" s="389"/>
      <c r="E4876" s="389"/>
      <c r="F4876" s="389"/>
      <c r="G4876" s="389"/>
      <c r="H4876" s="389"/>
      <c r="I4876" s="389"/>
      <c r="J4876" s="389"/>
      <c r="K4876" s="389"/>
      <c r="L4876" s="389"/>
      <c r="M4876" s="389"/>
      <c r="N4876" s="389"/>
      <c r="O4876" s="389"/>
      <c r="P4876" s="389"/>
      <c r="Q4876" s="389"/>
      <c r="R4876" s="390"/>
      <c r="S4876" s="290"/>
      <c r="T4876" s="291"/>
      <c r="U4876" s="292"/>
      <c r="V4876" s="290"/>
      <c r="W4876" s="291"/>
      <c r="X4876" s="292"/>
      <c r="Y4876" s="290"/>
      <c r="Z4876" s="291"/>
      <c r="AA4876" s="292"/>
      <c r="AB4876" s="290"/>
      <c r="AC4876" s="291"/>
      <c r="AD4876" s="292"/>
      <c r="AE4876" s="290"/>
      <c r="AF4876" s="291"/>
      <c r="AG4876" s="292"/>
      <c r="ALL4876" s="41"/>
      <c r="ALM4876" s="41"/>
      <c r="ALN4876" s="41"/>
      <c r="ALO4876" s="41"/>
      <c r="ALP4876" s="41"/>
    </row>
    <row r="4877" spans="1:1004" x14ac:dyDescent="0.2">
      <c r="A4877" s="212"/>
      <c r="B4877" s="212"/>
      <c r="C4877" s="212"/>
      <c r="D4877" s="212"/>
      <c r="E4877" s="212"/>
      <c r="F4877" s="212"/>
      <c r="G4877" s="212"/>
      <c r="H4877" s="212"/>
      <c r="I4877" s="212"/>
      <c r="J4877" s="212"/>
      <c r="K4877" s="212"/>
      <c r="L4877" s="212"/>
      <c r="M4877" s="212"/>
      <c r="N4877" s="212"/>
      <c r="O4877" s="212"/>
      <c r="P4877" s="212"/>
      <c r="Q4877" s="212"/>
      <c r="R4877" s="212"/>
      <c r="S4877" s="200"/>
      <c r="T4877" s="200"/>
      <c r="U4877" s="200"/>
      <c r="V4877" s="200"/>
      <c r="W4877" s="200"/>
      <c r="X4877" s="200"/>
      <c r="Y4877" s="200"/>
      <c r="Z4877" s="200"/>
      <c r="AA4877" s="200"/>
      <c r="AB4877" s="200"/>
      <c r="AC4877" s="200"/>
      <c r="AD4877" s="200"/>
      <c r="AE4877" s="200"/>
      <c r="AF4877" s="200"/>
      <c r="AG4877" s="200"/>
      <c r="ALL4877" s="41"/>
      <c r="ALM4877" s="41"/>
      <c r="ALN4877" s="41"/>
      <c r="ALO4877" s="41"/>
      <c r="ALP4877" s="41"/>
    </row>
    <row r="4878" spans="1:1004" ht="22.5" customHeight="1" x14ac:dyDescent="0.2">
      <c r="A4878" s="310" t="s">
        <v>2886</v>
      </c>
      <c r="B4878" s="311"/>
      <c r="C4878" s="311"/>
      <c r="D4878" s="311"/>
      <c r="E4878" s="311"/>
      <c r="F4878" s="311"/>
      <c r="G4878" s="311"/>
      <c r="H4878" s="311"/>
      <c r="I4878" s="312"/>
      <c r="J4878" s="313" t="s">
        <v>790</v>
      </c>
      <c r="K4878" s="314"/>
      <c r="L4878" s="314"/>
      <c r="M4878" s="314"/>
      <c r="N4878" s="315" t="s">
        <v>272</v>
      </c>
      <c r="O4878" s="596"/>
      <c r="P4878" s="596"/>
      <c r="Q4878" s="596"/>
      <c r="R4878" s="596"/>
      <c r="S4878" s="596"/>
      <c r="T4878" s="596"/>
      <c r="U4878" s="596"/>
      <c r="V4878" s="596"/>
      <c r="W4878" s="596"/>
      <c r="X4878" s="596"/>
      <c r="Y4878" s="596"/>
      <c r="Z4878" s="596"/>
      <c r="AA4878" s="596"/>
      <c r="AB4878" s="596"/>
      <c r="AC4878" s="596"/>
      <c r="AD4878" s="596"/>
      <c r="AE4878" s="596"/>
      <c r="AF4878" s="596"/>
      <c r="AG4878" s="597"/>
      <c r="ALL4878" s="41"/>
      <c r="ALM4878" s="41"/>
      <c r="ALN4878" s="41"/>
      <c r="ALO4878" s="41"/>
      <c r="ALP4878" s="41"/>
    </row>
    <row r="4879" spans="1:1004" ht="37.5" customHeight="1" x14ac:dyDescent="0.2">
      <c r="A4879" s="318" t="s">
        <v>2740</v>
      </c>
      <c r="B4879" s="319"/>
      <c r="C4879" s="319"/>
      <c r="D4879" s="319"/>
      <c r="E4879" s="319"/>
      <c r="F4879" s="319"/>
      <c r="G4879" s="319"/>
      <c r="H4879" s="319"/>
      <c r="I4879" s="320"/>
      <c r="J4879" s="321" t="s">
        <v>3228</v>
      </c>
      <c r="K4879" s="322"/>
      <c r="L4879" s="322"/>
      <c r="M4879" s="322"/>
      <c r="N4879" s="322"/>
      <c r="O4879" s="322"/>
      <c r="P4879" s="322"/>
      <c r="Q4879" s="322"/>
      <c r="R4879" s="322"/>
      <c r="S4879" s="322"/>
      <c r="T4879" s="401" t="s">
        <v>2742</v>
      </c>
      <c r="U4879" s="401"/>
      <c r="V4879" s="401"/>
      <c r="W4879" s="401"/>
      <c r="X4879" s="322" t="s">
        <v>3229</v>
      </c>
      <c r="Y4879" s="322"/>
      <c r="Z4879" s="322"/>
      <c r="AA4879" s="322"/>
      <c r="AB4879" s="322"/>
      <c r="AC4879" s="322"/>
      <c r="AD4879" s="322"/>
      <c r="AE4879" s="322"/>
      <c r="AF4879" s="322"/>
      <c r="AG4879" s="359"/>
      <c r="ALL4879" s="41"/>
      <c r="ALM4879" s="41"/>
      <c r="ALN4879" s="41"/>
      <c r="ALO4879" s="41"/>
      <c r="ALP4879" s="41"/>
    </row>
    <row r="4880" spans="1:1004" x14ac:dyDescent="0.2">
      <c r="A4880" s="318" t="s">
        <v>2890</v>
      </c>
      <c r="B4880" s="319"/>
      <c r="C4880" s="319"/>
      <c r="D4880" s="319"/>
      <c r="E4880" s="319"/>
      <c r="F4880" s="319"/>
      <c r="G4880" s="319"/>
      <c r="H4880" s="319"/>
      <c r="I4880" s="320"/>
      <c r="J4880" s="321"/>
      <c r="K4880" s="322"/>
      <c r="L4880" s="322"/>
      <c r="M4880" s="322"/>
      <c r="N4880" s="322"/>
      <c r="O4880" s="322"/>
      <c r="P4880" s="322"/>
      <c r="Q4880" s="322"/>
      <c r="R4880" s="322"/>
      <c r="S4880" s="322"/>
      <c r="T4880" s="322"/>
      <c r="U4880" s="322"/>
      <c r="V4880" s="322"/>
      <c r="W4880" s="322"/>
      <c r="X4880" s="322"/>
      <c r="Y4880" s="322"/>
      <c r="Z4880" s="322"/>
      <c r="AA4880" s="322"/>
      <c r="AB4880" s="322"/>
      <c r="AC4880" s="322"/>
      <c r="AD4880" s="322"/>
      <c r="AE4880" s="322"/>
      <c r="AF4880" s="322"/>
      <c r="AG4880" s="359"/>
      <c r="ALL4880" s="41"/>
      <c r="ALM4880" s="41"/>
      <c r="ALN4880" s="41"/>
      <c r="ALO4880" s="41"/>
      <c r="ALP4880" s="41"/>
    </row>
    <row r="4881" spans="1:1004" ht="19.5" customHeight="1" x14ac:dyDescent="0.2">
      <c r="A4881" s="328" t="s">
        <v>2891</v>
      </c>
      <c r="B4881" s="329"/>
      <c r="C4881" s="329"/>
      <c r="D4881" s="329"/>
      <c r="E4881" s="329"/>
      <c r="F4881" s="329"/>
      <c r="G4881" s="329"/>
      <c r="H4881" s="329"/>
      <c r="I4881" s="330"/>
      <c r="J4881" s="321" t="s">
        <v>3242</v>
      </c>
      <c r="K4881" s="322"/>
      <c r="L4881" s="322"/>
      <c r="M4881" s="322"/>
      <c r="N4881" s="322"/>
      <c r="O4881" s="322"/>
      <c r="P4881" s="322"/>
      <c r="Q4881" s="322"/>
      <c r="R4881" s="322"/>
      <c r="S4881" s="322"/>
      <c r="T4881" s="322"/>
      <c r="U4881" s="322"/>
      <c r="V4881" s="322"/>
      <c r="W4881" s="322"/>
      <c r="X4881" s="322"/>
      <c r="Y4881" s="322"/>
      <c r="Z4881" s="322"/>
      <c r="AA4881" s="322"/>
      <c r="AB4881" s="322"/>
      <c r="AC4881" s="322"/>
      <c r="AD4881" s="322"/>
      <c r="AE4881" s="322"/>
      <c r="AF4881" s="322"/>
      <c r="AG4881" s="359"/>
      <c r="ALL4881" s="41"/>
      <c r="ALM4881" s="41"/>
      <c r="ALN4881" s="41"/>
      <c r="ALO4881" s="41"/>
      <c r="ALP4881" s="41"/>
    </row>
    <row r="4882" spans="1:1004" ht="26.25" customHeight="1" x14ac:dyDescent="0.2">
      <c r="A4882" s="626" t="s">
        <v>2893</v>
      </c>
      <c r="B4882" s="627"/>
      <c r="C4882" s="627"/>
      <c r="D4882" s="627"/>
      <c r="E4882" s="627"/>
      <c r="F4882" s="627"/>
      <c r="G4882" s="627"/>
      <c r="H4882" s="627"/>
      <c r="I4882" s="649"/>
      <c r="J4882" s="536" t="s">
        <v>3243</v>
      </c>
      <c r="K4882" s="537"/>
      <c r="L4882" s="537"/>
      <c r="M4882" s="537"/>
      <c r="N4882" s="537"/>
      <c r="O4882" s="537"/>
      <c r="P4882" s="537"/>
      <c r="Q4882" s="537"/>
      <c r="R4882" s="537"/>
      <c r="S4882" s="537"/>
      <c r="T4882" s="537"/>
      <c r="U4882" s="537"/>
      <c r="V4882" s="537"/>
      <c r="W4882" s="537"/>
      <c r="X4882" s="537"/>
      <c r="Y4882" s="537"/>
      <c r="Z4882" s="537"/>
      <c r="AA4882" s="537"/>
      <c r="AB4882" s="537"/>
      <c r="AC4882" s="537"/>
      <c r="AD4882" s="537"/>
      <c r="AE4882" s="537"/>
      <c r="AF4882" s="537"/>
      <c r="AG4882" s="538"/>
      <c r="ALL4882" s="41"/>
      <c r="ALM4882" s="41"/>
      <c r="ALN4882" s="41"/>
      <c r="ALO4882" s="41"/>
      <c r="ALP4882" s="41"/>
    </row>
    <row r="4883" spans="1:1004" x14ac:dyDescent="0.2">
      <c r="A4883" s="208"/>
      <c r="B4883" s="213"/>
      <c r="C4883" s="213"/>
      <c r="D4883" s="187"/>
      <c r="E4883" s="187"/>
      <c r="F4883" s="187"/>
      <c r="G4883" s="187"/>
      <c r="H4883" s="187"/>
      <c r="I4883" s="187"/>
      <c r="J4883" s="187"/>
      <c r="K4883" s="187"/>
      <c r="L4883" s="187"/>
      <c r="M4883" s="187"/>
      <c r="N4883" s="187"/>
      <c r="O4883" s="187"/>
      <c r="P4883" s="187"/>
      <c r="Q4883" s="187"/>
      <c r="R4883" s="187"/>
      <c r="S4883" s="187"/>
      <c r="T4883" s="187"/>
      <c r="U4883" s="187"/>
      <c r="V4883" s="187"/>
      <c r="W4883" s="187"/>
      <c r="X4883" s="187"/>
      <c r="Y4883" s="187"/>
      <c r="Z4883" s="187"/>
      <c r="AA4883" s="187"/>
      <c r="AB4883" s="187"/>
      <c r="AC4883" s="187"/>
      <c r="AD4883" s="187"/>
      <c r="AE4883" s="187"/>
      <c r="AF4883" s="187"/>
      <c r="AG4883" s="214"/>
      <c r="ALL4883" s="41"/>
      <c r="ALM4883" s="41"/>
      <c r="ALN4883" s="41"/>
      <c r="ALO4883" s="41"/>
      <c r="ALP4883" s="41"/>
    </row>
    <row r="4884" spans="1:1004" x14ac:dyDescent="0.2">
      <c r="A4884" s="273" t="s">
        <v>2833</v>
      </c>
      <c r="B4884" s="273"/>
      <c r="C4884" s="273"/>
      <c r="D4884" s="343" t="s">
        <v>2575</v>
      </c>
      <c r="E4884" s="344"/>
      <c r="F4884" s="344"/>
      <c r="G4884" s="344"/>
      <c r="H4884" s="344"/>
      <c r="I4884" s="344"/>
      <c r="J4884" s="344"/>
      <c r="K4884" s="344"/>
      <c r="L4884" s="344"/>
      <c r="M4884" s="344"/>
      <c r="N4884" s="344"/>
      <c r="O4884" s="344"/>
      <c r="P4884" s="344"/>
      <c r="Q4884" s="344"/>
      <c r="R4884" s="344"/>
      <c r="S4884" s="344"/>
      <c r="T4884" s="344"/>
      <c r="U4884" s="344"/>
      <c r="V4884" s="344"/>
      <c r="W4884" s="344"/>
      <c r="X4884" s="344"/>
      <c r="Y4884" s="344"/>
      <c r="Z4884" s="344"/>
      <c r="AA4884" s="344"/>
      <c r="AB4884" s="344"/>
      <c r="AC4884" s="344"/>
      <c r="AD4884" s="344"/>
      <c r="AE4884" s="344"/>
      <c r="AF4884" s="344"/>
      <c r="AG4884" s="345"/>
      <c r="ALL4884" s="41"/>
      <c r="ALM4884" s="41"/>
      <c r="ALN4884" s="41"/>
      <c r="ALO4884" s="41"/>
      <c r="ALP4884" s="41"/>
    </row>
    <row r="4885" spans="1:1004" ht="26.25" customHeight="1" x14ac:dyDescent="0.2">
      <c r="A4885" s="275" t="s">
        <v>2835</v>
      </c>
      <c r="B4885" s="276"/>
      <c r="C4885" s="276"/>
      <c r="D4885" s="276"/>
      <c r="E4885" s="276"/>
      <c r="F4885" s="276"/>
      <c r="G4885" s="276"/>
      <c r="H4885" s="276"/>
      <c r="I4885" s="276"/>
      <c r="J4885" s="276"/>
      <c r="K4885" s="276"/>
      <c r="L4885" s="276"/>
      <c r="M4885" s="276"/>
      <c r="N4885" s="276"/>
      <c r="O4885" s="276"/>
      <c r="P4885" s="276"/>
      <c r="Q4885" s="276"/>
      <c r="R4885" s="277"/>
      <c r="S4885" s="278" t="s">
        <v>2836</v>
      </c>
      <c r="T4885" s="279"/>
      <c r="U4885" s="280"/>
      <c r="V4885" s="278" t="s">
        <v>2837</v>
      </c>
      <c r="W4885" s="279"/>
      <c r="X4885" s="280"/>
      <c r="Y4885" s="278" t="s">
        <v>2838</v>
      </c>
      <c r="Z4885" s="279"/>
      <c r="AA4885" s="280"/>
      <c r="AB4885" s="278" t="s">
        <v>3444</v>
      </c>
      <c r="AC4885" s="279"/>
      <c r="AD4885" s="280"/>
      <c r="AE4885" s="278" t="s">
        <v>3445</v>
      </c>
      <c r="AF4885" s="279"/>
      <c r="AG4885" s="280"/>
      <c r="ALL4885" s="41"/>
      <c r="ALM4885" s="41"/>
      <c r="ALN4885" s="41"/>
      <c r="ALO4885" s="41"/>
      <c r="ALP4885" s="41"/>
    </row>
    <row r="4886" spans="1:1004" x14ac:dyDescent="0.2">
      <c r="A4886" s="281" t="s">
        <v>3244</v>
      </c>
      <c r="B4886" s="282"/>
      <c r="C4886" s="282"/>
      <c r="D4886" s="282"/>
      <c r="E4886" s="282"/>
      <c r="F4886" s="282"/>
      <c r="G4886" s="282"/>
      <c r="H4886" s="282"/>
      <c r="I4886" s="282"/>
      <c r="J4886" s="282"/>
      <c r="K4886" s="282"/>
      <c r="L4886" s="282"/>
      <c r="M4886" s="282"/>
      <c r="N4886" s="282"/>
      <c r="O4886" s="282"/>
      <c r="P4886" s="282"/>
      <c r="Q4886" s="282"/>
      <c r="R4886" s="283"/>
      <c r="S4886" s="284" t="s">
        <v>2867</v>
      </c>
      <c r="T4886" s="285"/>
      <c r="U4886" s="286"/>
      <c r="V4886" s="284" t="s">
        <v>3469</v>
      </c>
      <c r="W4886" s="285"/>
      <c r="X4886" s="286"/>
      <c r="Y4886" s="284" t="s">
        <v>3182</v>
      </c>
      <c r="Z4886" s="285"/>
      <c r="AA4886" s="286"/>
      <c r="AB4886" s="284" t="s">
        <v>3185</v>
      </c>
      <c r="AC4886" s="285"/>
      <c r="AD4886" s="286"/>
      <c r="AE4886" s="284" t="s">
        <v>3182</v>
      </c>
      <c r="AF4886" s="285"/>
      <c r="AG4886" s="286"/>
      <c r="ALL4886" s="41"/>
      <c r="ALM4886" s="41"/>
      <c r="ALN4886" s="41"/>
      <c r="ALO4886" s="41"/>
      <c r="ALP4886" s="41"/>
    </row>
    <row r="4887" spans="1:1004" x14ac:dyDescent="0.2">
      <c r="A4887" s="293" t="s">
        <v>2860</v>
      </c>
      <c r="B4887" s="387"/>
      <c r="C4887" s="387"/>
      <c r="D4887" s="387"/>
      <c r="E4887" s="387"/>
      <c r="F4887" s="387"/>
      <c r="G4887" s="387"/>
      <c r="H4887" s="387"/>
      <c r="I4887" s="387"/>
      <c r="J4887" s="387"/>
      <c r="K4887" s="387"/>
      <c r="L4887" s="387"/>
      <c r="M4887" s="387"/>
      <c r="N4887" s="387"/>
      <c r="O4887" s="387"/>
      <c r="P4887" s="387"/>
      <c r="Q4887" s="387"/>
      <c r="R4887" s="295"/>
      <c r="S4887" s="287"/>
      <c r="T4887" s="288"/>
      <c r="U4887" s="289"/>
      <c r="V4887" s="287"/>
      <c r="W4887" s="288"/>
      <c r="X4887" s="289"/>
      <c r="Y4887" s="287"/>
      <c r="Z4887" s="288"/>
      <c r="AA4887" s="289"/>
      <c r="AB4887" s="287"/>
      <c r="AC4887" s="288"/>
      <c r="AD4887" s="289"/>
      <c r="AE4887" s="287"/>
      <c r="AF4887" s="288"/>
      <c r="AG4887" s="289"/>
      <c r="ALL4887" s="41"/>
      <c r="ALM4887" s="41"/>
      <c r="ALN4887" s="41"/>
      <c r="ALO4887" s="41"/>
      <c r="ALP4887" s="41"/>
    </row>
    <row r="4888" spans="1:1004" x14ac:dyDescent="0.2">
      <c r="A4888" s="388" t="s">
        <v>2861</v>
      </c>
      <c r="B4888" s="389"/>
      <c r="C4888" s="389"/>
      <c r="D4888" s="389"/>
      <c r="E4888" s="389"/>
      <c r="F4888" s="389"/>
      <c r="G4888" s="389"/>
      <c r="H4888" s="389"/>
      <c r="I4888" s="389"/>
      <c r="J4888" s="389"/>
      <c r="K4888" s="389"/>
      <c r="L4888" s="389"/>
      <c r="M4888" s="389"/>
      <c r="N4888" s="389"/>
      <c r="O4888" s="389"/>
      <c r="P4888" s="389"/>
      <c r="Q4888" s="389"/>
      <c r="R4888" s="390"/>
      <c r="S4888" s="290"/>
      <c r="T4888" s="291"/>
      <c r="U4888" s="292"/>
      <c r="V4888" s="290"/>
      <c r="W4888" s="291"/>
      <c r="X4888" s="292"/>
      <c r="Y4888" s="290"/>
      <c r="Z4888" s="291"/>
      <c r="AA4888" s="292"/>
      <c r="AB4888" s="290"/>
      <c r="AC4888" s="291"/>
      <c r="AD4888" s="292"/>
      <c r="AE4888" s="290"/>
      <c r="AF4888" s="291"/>
      <c r="AG4888" s="292"/>
      <c r="ALL4888" s="41"/>
      <c r="ALM4888" s="41"/>
      <c r="ALN4888" s="41"/>
      <c r="ALO4888" s="41"/>
      <c r="ALP4888" s="41"/>
    </row>
    <row r="4889" spans="1:1004" x14ac:dyDescent="0.2">
      <c r="A4889" s="212"/>
      <c r="B4889" s="212"/>
      <c r="C4889" s="212"/>
      <c r="D4889" s="212"/>
      <c r="E4889" s="212"/>
      <c r="F4889" s="212"/>
      <c r="G4889" s="212"/>
      <c r="H4889" s="212"/>
      <c r="I4889" s="212"/>
      <c r="J4889" s="212"/>
      <c r="K4889" s="212"/>
      <c r="L4889" s="212"/>
      <c r="M4889" s="212"/>
      <c r="N4889" s="212"/>
      <c r="O4889" s="212"/>
      <c r="P4889" s="212"/>
      <c r="Q4889" s="212"/>
      <c r="R4889" s="212"/>
      <c r="S4889" s="200"/>
      <c r="T4889" s="200"/>
      <c r="U4889" s="200"/>
      <c r="V4889" s="200"/>
      <c r="W4889" s="200"/>
      <c r="X4889" s="200"/>
      <c r="Y4889" s="200"/>
      <c r="Z4889" s="200"/>
      <c r="AA4889" s="200"/>
      <c r="AB4889" s="200"/>
      <c r="AC4889" s="200"/>
      <c r="AD4889" s="200"/>
      <c r="AE4889" s="200"/>
      <c r="AF4889" s="200"/>
      <c r="AG4889" s="200"/>
      <c r="ALL4889" s="41"/>
      <c r="ALM4889" s="41"/>
      <c r="ALN4889" s="41"/>
      <c r="ALO4889" s="41"/>
      <c r="ALP4889" s="41"/>
    </row>
    <row r="4890" spans="1:1004" ht="24.75" customHeight="1" x14ac:dyDescent="0.2">
      <c r="A4890" s="310" t="s">
        <v>2886</v>
      </c>
      <c r="B4890" s="311"/>
      <c r="C4890" s="311"/>
      <c r="D4890" s="311"/>
      <c r="E4890" s="311"/>
      <c r="F4890" s="311"/>
      <c r="G4890" s="311"/>
      <c r="H4890" s="311"/>
      <c r="I4890" s="312"/>
      <c r="J4890" s="313" t="s">
        <v>1382</v>
      </c>
      <c r="K4890" s="314"/>
      <c r="L4890" s="314"/>
      <c r="M4890" s="314"/>
      <c r="N4890" s="315" t="s">
        <v>1218</v>
      </c>
      <c r="O4890" s="596"/>
      <c r="P4890" s="596"/>
      <c r="Q4890" s="596"/>
      <c r="R4890" s="596"/>
      <c r="S4890" s="596"/>
      <c r="T4890" s="596"/>
      <c r="U4890" s="596"/>
      <c r="V4890" s="596"/>
      <c r="W4890" s="596"/>
      <c r="X4890" s="596"/>
      <c r="Y4890" s="596"/>
      <c r="Z4890" s="596"/>
      <c r="AA4890" s="596"/>
      <c r="AB4890" s="596"/>
      <c r="AC4890" s="596"/>
      <c r="AD4890" s="596"/>
      <c r="AE4890" s="596"/>
      <c r="AF4890" s="596"/>
      <c r="AG4890" s="597"/>
      <c r="ALL4890" s="41"/>
      <c r="ALM4890" s="41"/>
      <c r="ALN4890" s="41"/>
      <c r="ALO4890" s="41"/>
      <c r="ALP4890" s="41"/>
    </row>
    <row r="4891" spans="1:1004" ht="29.25" customHeight="1" x14ac:dyDescent="0.2">
      <c r="A4891" s="318" t="s">
        <v>2740</v>
      </c>
      <c r="B4891" s="319"/>
      <c r="C4891" s="319"/>
      <c r="D4891" s="319"/>
      <c r="E4891" s="319"/>
      <c r="F4891" s="319"/>
      <c r="G4891" s="319"/>
      <c r="H4891" s="319"/>
      <c r="I4891" s="320"/>
      <c r="J4891" s="321" t="s">
        <v>3221</v>
      </c>
      <c r="K4891" s="322"/>
      <c r="L4891" s="322"/>
      <c r="M4891" s="322"/>
      <c r="N4891" s="322"/>
      <c r="O4891" s="322"/>
      <c r="P4891" s="322"/>
      <c r="Q4891" s="322"/>
      <c r="R4891" s="322"/>
      <c r="S4891" s="322"/>
      <c r="T4891" s="401" t="s">
        <v>2742</v>
      </c>
      <c r="U4891" s="401"/>
      <c r="V4891" s="401"/>
      <c r="W4891" s="401"/>
      <c r="X4891" s="322" t="s">
        <v>3222</v>
      </c>
      <c r="Y4891" s="322"/>
      <c r="Z4891" s="322"/>
      <c r="AA4891" s="322"/>
      <c r="AB4891" s="322"/>
      <c r="AC4891" s="322"/>
      <c r="AD4891" s="322"/>
      <c r="AE4891" s="322"/>
      <c r="AF4891" s="322"/>
      <c r="AG4891" s="359"/>
      <c r="ALL4891" s="41"/>
      <c r="ALM4891" s="41"/>
      <c r="ALN4891" s="41"/>
      <c r="ALO4891" s="41"/>
      <c r="ALP4891" s="41"/>
    </row>
    <row r="4892" spans="1:1004" x14ac:dyDescent="0.2">
      <c r="A4892" s="318" t="s">
        <v>2890</v>
      </c>
      <c r="B4892" s="319"/>
      <c r="C4892" s="319"/>
      <c r="D4892" s="319"/>
      <c r="E4892" s="319"/>
      <c r="F4892" s="319"/>
      <c r="G4892" s="319"/>
      <c r="H4892" s="319"/>
      <c r="I4892" s="320"/>
      <c r="J4892" s="656" t="s">
        <v>3223</v>
      </c>
      <c r="K4892" s="656"/>
      <c r="L4892" s="656"/>
      <c r="M4892" s="656"/>
      <c r="N4892" s="656"/>
      <c r="O4892" s="656"/>
      <c r="P4892" s="656"/>
      <c r="Q4892" s="656"/>
      <c r="R4892" s="656"/>
      <c r="S4892" s="656"/>
      <c r="T4892" s="656"/>
      <c r="U4892" s="656"/>
      <c r="V4892" s="656"/>
      <c r="W4892" s="656"/>
      <c r="X4892" s="656"/>
      <c r="Y4892" s="656"/>
      <c r="Z4892" s="656"/>
      <c r="AA4892" s="656"/>
      <c r="AB4892" s="656"/>
      <c r="AC4892" s="656"/>
      <c r="AD4892" s="656"/>
      <c r="AE4892" s="656"/>
      <c r="AF4892" s="656"/>
      <c r="AG4892" s="656"/>
      <c r="ALL4892" s="41"/>
      <c r="ALM4892" s="41"/>
      <c r="ALN4892" s="41"/>
      <c r="ALO4892" s="41"/>
      <c r="ALP4892" s="41"/>
    </row>
    <row r="4893" spans="1:1004" ht="34.5" customHeight="1" x14ac:dyDescent="0.2">
      <c r="A4893" s="328" t="s">
        <v>2891</v>
      </c>
      <c r="B4893" s="329"/>
      <c r="C4893" s="329"/>
      <c r="D4893" s="329"/>
      <c r="E4893" s="329"/>
      <c r="F4893" s="329"/>
      <c r="G4893" s="329"/>
      <c r="H4893" s="329"/>
      <c r="I4893" s="330"/>
      <c r="J4893" s="656" t="s">
        <v>3245</v>
      </c>
      <c r="K4893" s="656"/>
      <c r="L4893" s="656"/>
      <c r="M4893" s="656"/>
      <c r="N4893" s="656"/>
      <c r="O4893" s="656"/>
      <c r="P4893" s="656"/>
      <c r="Q4893" s="656"/>
      <c r="R4893" s="656"/>
      <c r="S4893" s="656"/>
      <c r="T4893" s="656"/>
      <c r="U4893" s="656"/>
      <c r="V4893" s="656"/>
      <c r="W4893" s="656"/>
      <c r="X4893" s="656"/>
      <c r="Y4893" s="656"/>
      <c r="Z4893" s="656"/>
      <c r="AA4893" s="656"/>
      <c r="AB4893" s="656"/>
      <c r="AC4893" s="656"/>
      <c r="AD4893" s="656"/>
      <c r="AE4893" s="656"/>
      <c r="AF4893" s="656"/>
      <c r="AG4893" s="656"/>
      <c r="ALL4893" s="41"/>
      <c r="ALM4893" s="41"/>
      <c r="ALN4893" s="41"/>
      <c r="ALO4893" s="41"/>
      <c r="ALP4893" s="41"/>
    </row>
    <row r="4894" spans="1:1004" ht="105" customHeight="1" x14ac:dyDescent="0.2">
      <c r="A4894" s="626" t="s">
        <v>2893</v>
      </c>
      <c r="B4894" s="627"/>
      <c r="C4894" s="627"/>
      <c r="D4894" s="627"/>
      <c r="E4894" s="627"/>
      <c r="F4894" s="627"/>
      <c r="G4894" s="627"/>
      <c r="H4894" s="627"/>
      <c r="I4894" s="649"/>
      <c r="J4894" s="657" t="s">
        <v>3246</v>
      </c>
      <c r="K4894" s="657"/>
      <c r="L4894" s="657"/>
      <c r="M4894" s="657"/>
      <c r="N4894" s="657"/>
      <c r="O4894" s="657"/>
      <c r="P4894" s="657"/>
      <c r="Q4894" s="657"/>
      <c r="R4894" s="657"/>
      <c r="S4894" s="657"/>
      <c r="T4894" s="657"/>
      <c r="U4894" s="657"/>
      <c r="V4894" s="657"/>
      <c r="W4894" s="657"/>
      <c r="X4894" s="657"/>
      <c r="Y4894" s="657"/>
      <c r="Z4894" s="657"/>
      <c r="AA4894" s="657"/>
      <c r="AB4894" s="657"/>
      <c r="AC4894" s="657"/>
      <c r="AD4894" s="657"/>
      <c r="AE4894" s="657"/>
      <c r="AF4894" s="657"/>
      <c r="AG4894" s="657"/>
      <c r="ALL4894" s="41"/>
      <c r="ALM4894" s="41"/>
      <c r="ALN4894" s="41"/>
      <c r="ALO4894" s="41"/>
      <c r="ALP4894" s="41"/>
    </row>
    <row r="4895" spans="1:1004" x14ac:dyDescent="0.2">
      <c r="A4895" s="208"/>
      <c r="B4895" s="213"/>
      <c r="C4895" s="213"/>
      <c r="D4895" s="187"/>
      <c r="E4895" s="187"/>
      <c r="F4895" s="187"/>
      <c r="G4895" s="187"/>
      <c r="H4895" s="187"/>
      <c r="I4895" s="187"/>
      <c r="J4895" s="187"/>
      <c r="K4895" s="187"/>
      <c r="L4895" s="187"/>
      <c r="M4895" s="187"/>
      <c r="N4895" s="187"/>
      <c r="O4895" s="187"/>
      <c r="P4895" s="187"/>
      <c r="Q4895" s="187"/>
      <c r="R4895" s="187"/>
      <c r="S4895" s="187"/>
      <c r="T4895" s="187"/>
      <c r="U4895" s="187"/>
      <c r="V4895" s="187"/>
      <c r="W4895" s="187"/>
      <c r="X4895" s="187"/>
      <c r="Y4895" s="187"/>
      <c r="Z4895" s="187"/>
      <c r="AA4895" s="187"/>
      <c r="AB4895" s="187"/>
      <c r="AC4895" s="187"/>
      <c r="AD4895" s="187"/>
      <c r="AE4895" s="187"/>
      <c r="AF4895" s="187"/>
      <c r="AG4895" s="214"/>
      <c r="ALL4895" s="41"/>
      <c r="ALM4895" s="41"/>
      <c r="ALN4895" s="41"/>
      <c r="ALO4895" s="41"/>
      <c r="ALP4895" s="41"/>
    </row>
    <row r="4896" spans="1:1004" x14ac:dyDescent="0.2">
      <c r="A4896" s="273" t="s">
        <v>2833</v>
      </c>
      <c r="B4896" s="273"/>
      <c r="C4896" s="273"/>
      <c r="D4896" s="343" t="s">
        <v>3655</v>
      </c>
      <c r="E4896" s="344"/>
      <c r="F4896" s="344"/>
      <c r="G4896" s="344"/>
      <c r="H4896" s="344"/>
      <c r="I4896" s="344"/>
      <c r="J4896" s="344"/>
      <c r="K4896" s="344"/>
      <c r="L4896" s="344"/>
      <c r="M4896" s="344"/>
      <c r="N4896" s="344"/>
      <c r="O4896" s="344"/>
      <c r="P4896" s="344"/>
      <c r="Q4896" s="344"/>
      <c r="R4896" s="344"/>
      <c r="S4896" s="344"/>
      <c r="T4896" s="344"/>
      <c r="U4896" s="344"/>
      <c r="V4896" s="344"/>
      <c r="W4896" s="344"/>
      <c r="X4896" s="344"/>
      <c r="Y4896" s="344"/>
      <c r="Z4896" s="344"/>
      <c r="AA4896" s="344"/>
      <c r="AB4896" s="344"/>
      <c r="AC4896" s="344"/>
      <c r="AD4896" s="344"/>
      <c r="AE4896" s="344"/>
      <c r="AF4896" s="344"/>
      <c r="AG4896" s="345"/>
      <c r="ALL4896" s="41"/>
      <c r="ALM4896" s="41"/>
      <c r="ALN4896" s="41"/>
      <c r="ALO4896" s="41"/>
      <c r="ALP4896" s="41"/>
    </row>
    <row r="4897" spans="1:1004" ht="28.5" customHeight="1" x14ac:dyDescent="0.2">
      <c r="A4897" s="275" t="s">
        <v>2835</v>
      </c>
      <c r="B4897" s="276"/>
      <c r="C4897" s="276"/>
      <c r="D4897" s="276"/>
      <c r="E4897" s="276"/>
      <c r="F4897" s="276"/>
      <c r="G4897" s="276"/>
      <c r="H4897" s="276"/>
      <c r="I4897" s="276"/>
      <c r="J4897" s="276"/>
      <c r="K4897" s="276"/>
      <c r="L4897" s="276"/>
      <c r="M4897" s="276"/>
      <c r="N4897" s="276"/>
      <c r="O4897" s="276"/>
      <c r="P4897" s="276"/>
      <c r="Q4897" s="276"/>
      <c r="R4897" s="277"/>
      <c r="S4897" s="278" t="s">
        <v>2836</v>
      </c>
      <c r="T4897" s="279"/>
      <c r="U4897" s="280"/>
      <c r="V4897" s="278" t="s">
        <v>2837</v>
      </c>
      <c r="W4897" s="279"/>
      <c r="X4897" s="280"/>
      <c r="Y4897" s="278" t="s">
        <v>2838</v>
      </c>
      <c r="Z4897" s="279"/>
      <c r="AA4897" s="280"/>
      <c r="AB4897" s="278" t="s">
        <v>3444</v>
      </c>
      <c r="AC4897" s="279"/>
      <c r="AD4897" s="280"/>
      <c r="AE4897" s="278" t="s">
        <v>3445</v>
      </c>
      <c r="AF4897" s="279"/>
      <c r="AG4897" s="280"/>
      <c r="ALL4897" s="41"/>
      <c r="ALM4897" s="41"/>
      <c r="ALN4897" s="41"/>
      <c r="ALO4897" s="41"/>
      <c r="ALP4897" s="41"/>
    </row>
    <row r="4898" spans="1:1004" ht="48" customHeight="1" x14ac:dyDescent="0.2">
      <c r="A4898" s="281" t="s">
        <v>3656</v>
      </c>
      <c r="B4898" s="282"/>
      <c r="C4898" s="282"/>
      <c r="D4898" s="282"/>
      <c r="E4898" s="282"/>
      <c r="F4898" s="282"/>
      <c r="G4898" s="282"/>
      <c r="H4898" s="282"/>
      <c r="I4898" s="282"/>
      <c r="J4898" s="282"/>
      <c r="K4898" s="282"/>
      <c r="L4898" s="282"/>
      <c r="M4898" s="282"/>
      <c r="N4898" s="282"/>
      <c r="O4898" s="282"/>
      <c r="P4898" s="282"/>
      <c r="Q4898" s="282"/>
      <c r="R4898" s="283"/>
      <c r="S4898" s="655" t="s">
        <v>3032</v>
      </c>
      <c r="T4898" s="655"/>
      <c r="U4898" s="655"/>
      <c r="V4898" s="655" t="s">
        <v>3469</v>
      </c>
      <c r="W4898" s="655"/>
      <c r="X4898" s="655"/>
      <c r="Y4898" s="655" t="s">
        <v>1441</v>
      </c>
      <c r="Z4898" s="655"/>
      <c r="AA4898" s="655"/>
      <c r="AB4898" s="655" t="s">
        <v>1441</v>
      </c>
      <c r="AC4898" s="655"/>
      <c r="AD4898" s="655"/>
      <c r="AE4898" s="655" t="s">
        <v>1441</v>
      </c>
      <c r="AF4898" s="655"/>
      <c r="AG4898" s="655"/>
      <c r="ALL4898" s="41"/>
      <c r="ALM4898" s="41"/>
      <c r="ALN4898" s="41"/>
      <c r="ALO4898" s="41"/>
      <c r="ALP4898" s="41"/>
    </row>
    <row r="4899" spans="1:1004" x14ac:dyDescent="0.2">
      <c r="A4899" s="293" t="s">
        <v>3647</v>
      </c>
      <c r="B4899" s="387"/>
      <c r="C4899" s="387"/>
      <c r="D4899" s="387"/>
      <c r="E4899" s="387"/>
      <c r="F4899" s="387"/>
      <c r="G4899" s="387"/>
      <c r="H4899" s="387"/>
      <c r="I4899" s="387"/>
      <c r="J4899" s="387"/>
      <c r="K4899" s="387"/>
      <c r="L4899" s="387"/>
      <c r="M4899" s="387"/>
      <c r="N4899" s="387"/>
      <c r="O4899" s="387"/>
      <c r="P4899" s="387"/>
      <c r="Q4899" s="387"/>
      <c r="R4899" s="295"/>
      <c r="S4899" s="655"/>
      <c r="T4899" s="655"/>
      <c r="U4899" s="655"/>
      <c r="V4899" s="655"/>
      <c r="W4899" s="655"/>
      <c r="X4899" s="655"/>
      <c r="Y4899" s="655"/>
      <c r="Z4899" s="655"/>
      <c r="AA4899" s="655"/>
      <c r="AB4899" s="655"/>
      <c r="AC4899" s="655"/>
      <c r="AD4899" s="655"/>
      <c r="AE4899" s="655"/>
      <c r="AF4899" s="655"/>
      <c r="AG4899" s="655"/>
      <c r="ALL4899" s="41"/>
      <c r="ALM4899" s="41"/>
      <c r="ALN4899" s="41"/>
      <c r="ALO4899" s="41"/>
      <c r="ALP4899" s="41"/>
    </row>
    <row r="4900" spans="1:1004" x14ac:dyDescent="0.2">
      <c r="A4900" s="388" t="s">
        <v>2845</v>
      </c>
      <c r="B4900" s="389"/>
      <c r="C4900" s="389"/>
      <c r="D4900" s="389"/>
      <c r="E4900" s="389"/>
      <c r="F4900" s="389"/>
      <c r="G4900" s="389"/>
      <c r="H4900" s="389"/>
      <c r="I4900" s="389"/>
      <c r="J4900" s="389"/>
      <c r="K4900" s="389"/>
      <c r="L4900" s="389"/>
      <c r="M4900" s="389"/>
      <c r="N4900" s="389"/>
      <c r="O4900" s="389"/>
      <c r="P4900" s="389"/>
      <c r="Q4900" s="389"/>
      <c r="R4900" s="390"/>
      <c r="S4900" s="655"/>
      <c r="T4900" s="655"/>
      <c r="U4900" s="655"/>
      <c r="V4900" s="655"/>
      <c r="W4900" s="655"/>
      <c r="X4900" s="655"/>
      <c r="Y4900" s="655"/>
      <c r="Z4900" s="655"/>
      <c r="AA4900" s="655"/>
      <c r="AB4900" s="655"/>
      <c r="AC4900" s="655"/>
      <c r="AD4900" s="655"/>
      <c r="AE4900" s="655"/>
      <c r="AF4900" s="655"/>
      <c r="AG4900" s="655"/>
      <c r="ALL4900" s="41"/>
      <c r="ALM4900" s="41"/>
      <c r="ALN4900" s="41"/>
      <c r="ALO4900" s="41"/>
      <c r="ALP4900" s="41"/>
    </row>
    <row r="4901" spans="1:1004" x14ac:dyDescent="0.2">
      <c r="A4901" s="212"/>
      <c r="B4901" s="212"/>
      <c r="C4901" s="212"/>
      <c r="D4901" s="212"/>
      <c r="E4901" s="212"/>
      <c r="F4901" s="212"/>
      <c r="G4901" s="212"/>
      <c r="H4901" s="212"/>
      <c r="I4901" s="212"/>
      <c r="J4901" s="212"/>
      <c r="K4901" s="212"/>
      <c r="L4901" s="212"/>
      <c r="M4901" s="212"/>
      <c r="N4901" s="212"/>
      <c r="O4901" s="212"/>
      <c r="P4901" s="212"/>
      <c r="Q4901" s="212"/>
      <c r="R4901" s="212"/>
      <c r="S4901" s="200"/>
      <c r="T4901" s="200"/>
      <c r="U4901" s="200"/>
      <c r="V4901" s="200"/>
      <c r="W4901" s="200"/>
      <c r="X4901" s="200"/>
      <c r="Y4901" s="200"/>
      <c r="Z4901" s="200"/>
      <c r="AA4901" s="200"/>
      <c r="AB4901" s="200"/>
      <c r="AC4901" s="200"/>
      <c r="AD4901" s="200"/>
      <c r="AE4901" s="200"/>
      <c r="AF4901" s="200"/>
      <c r="AG4901" s="200"/>
      <c r="ALL4901" s="41"/>
      <c r="ALM4901" s="41"/>
      <c r="ALN4901" s="41"/>
      <c r="ALO4901" s="41"/>
      <c r="ALP4901" s="41"/>
    </row>
    <row r="4902" spans="1:1004" ht="33.75" customHeight="1" x14ac:dyDescent="0.2">
      <c r="A4902" s="310" t="s">
        <v>2886</v>
      </c>
      <c r="B4902" s="311"/>
      <c r="C4902" s="311"/>
      <c r="D4902" s="311"/>
      <c r="E4902" s="311"/>
      <c r="F4902" s="311"/>
      <c r="G4902" s="311"/>
      <c r="H4902" s="311"/>
      <c r="I4902" s="312"/>
      <c r="J4902" s="313" t="s">
        <v>1390</v>
      </c>
      <c r="K4902" s="314"/>
      <c r="L4902" s="314"/>
      <c r="M4902" s="314"/>
      <c r="N4902" s="315" t="s">
        <v>3247</v>
      </c>
      <c r="O4902" s="596"/>
      <c r="P4902" s="596"/>
      <c r="Q4902" s="596"/>
      <c r="R4902" s="596"/>
      <c r="S4902" s="596"/>
      <c r="T4902" s="596"/>
      <c r="U4902" s="596"/>
      <c r="V4902" s="596"/>
      <c r="W4902" s="596"/>
      <c r="X4902" s="596"/>
      <c r="Y4902" s="596"/>
      <c r="Z4902" s="596"/>
      <c r="AA4902" s="596"/>
      <c r="AB4902" s="596"/>
      <c r="AC4902" s="596"/>
      <c r="AD4902" s="596"/>
      <c r="AE4902" s="596"/>
      <c r="AF4902" s="596"/>
      <c r="AG4902" s="597"/>
      <c r="ALL4902" s="41"/>
      <c r="ALM4902" s="41"/>
      <c r="ALN4902" s="41"/>
      <c r="ALO4902" s="41"/>
      <c r="ALP4902" s="41"/>
    </row>
    <row r="4903" spans="1:1004" ht="27" customHeight="1" x14ac:dyDescent="0.2">
      <c r="A4903" s="318" t="s">
        <v>2740</v>
      </c>
      <c r="B4903" s="319"/>
      <c r="C4903" s="319"/>
      <c r="D4903" s="319"/>
      <c r="E4903" s="319"/>
      <c r="F4903" s="319"/>
      <c r="G4903" s="319"/>
      <c r="H4903" s="319"/>
      <c r="I4903" s="320"/>
      <c r="J4903" s="321" t="s">
        <v>3221</v>
      </c>
      <c r="K4903" s="322"/>
      <c r="L4903" s="322"/>
      <c r="M4903" s="322"/>
      <c r="N4903" s="322"/>
      <c r="O4903" s="322"/>
      <c r="P4903" s="322"/>
      <c r="Q4903" s="322"/>
      <c r="R4903" s="322"/>
      <c r="S4903" s="322"/>
      <c r="T4903" s="401" t="s">
        <v>2742</v>
      </c>
      <c r="U4903" s="401"/>
      <c r="V4903" s="401"/>
      <c r="W4903" s="401"/>
      <c r="X4903" s="322" t="s">
        <v>3222</v>
      </c>
      <c r="Y4903" s="322"/>
      <c r="Z4903" s="322"/>
      <c r="AA4903" s="322"/>
      <c r="AB4903" s="322"/>
      <c r="AC4903" s="322"/>
      <c r="AD4903" s="322"/>
      <c r="AE4903" s="322"/>
      <c r="AF4903" s="322"/>
      <c r="AG4903" s="359"/>
      <c r="ALL4903" s="41"/>
      <c r="ALM4903" s="41"/>
      <c r="ALN4903" s="41"/>
      <c r="ALO4903" s="41"/>
      <c r="ALP4903" s="41"/>
    </row>
    <row r="4904" spans="1:1004" x14ac:dyDescent="0.2">
      <c r="A4904" s="318" t="s">
        <v>2890</v>
      </c>
      <c r="B4904" s="319"/>
      <c r="C4904" s="319"/>
      <c r="D4904" s="319"/>
      <c r="E4904" s="319"/>
      <c r="F4904" s="319"/>
      <c r="G4904" s="319"/>
      <c r="H4904" s="319"/>
      <c r="I4904" s="320"/>
      <c r="J4904" s="321" t="s">
        <v>3248</v>
      </c>
      <c r="K4904" s="322"/>
      <c r="L4904" s="322"/>
      <c r="M4904" s="322"/>
      <c r="N4904" s="322"/>
      <c r="O4904" s="322"/>
      <c r="P4904" s="322"/>
      <c r="Q4904" s="322"/>
      <c r="R4904" s="322"/>
      <c r="S4904" s="322"/>
      <c r="T4904" s="322"/>
      <c r="U4904" s="322"/>
      <c r="V4904" s="322"/>
      <c r="W4904" s="322"/>
      <c r="X4904" s="322"/>
      <c r="Y4904" s="322"/>
      <c r="Z4904" s="322"/>
      <c r="AA4904" s="322"/>
      <c r="AB4904" s="322"/>
      <c r="AC4904" s="322"/>
      <c r="AD4904" s="322"/>
      <c r="AE4904" s="322"/>
      <c r="AF4904" s="322"/>
      <c r="AG4904" s="359"/>
      <c r="ALL4904" s="41"/>
      <c r="ALM4904" s="41"/>
      <c r="ALN4904" s="41"/>
      <c r="ALO4904" s="41"/>
      <c r="ALP4904" s="41"/>
    </row>
    <row r="4905" spans="1:1004" ht="35.25" customHeight="1" x14ac:dyDescent="0.2">
      <c r="A4905" s="328" t="s">
        <v>2891</v>
      </c>
      <c r="B4905" s="329"/>
      <c r="C4905" s="329"/>
      <c r="D4905" s="329"/>
      <c r="E4905" s="329"/>
      <c r="F4905" s="329"/>
      <c r="G4905" s="329"/>
      <c r="H4905" s="329"/>
      <c r="I4905" s="330"/>
      <c r="J4905" s="321" t="s">
        <v>3249</v>
      </c>
      <c r="K4905" s="322"/>
      <c r="L4905" s="322"/>
      <c r="M4905" s="322"/>
      <c r="N4905" s="322"/>
      <c r="O4905" s="322"/>
      <c r="P4905" s="322"/>
      <c r="Q4905" s="322"/>
      <c r="R4905" s="322"/>
      <c r="S4905" s="322"/>
      <c r="T4905" s="322"/>
      <c r="U4905" s="322"/>
      <c r="V4905" s="322"/>
      <c r="W4905" s="322"/>
      <c r="X4905" s="322"/>
      <c r="Y4905" s="322"/>
      <c r="Z4905" s="322"/>
      <c r="AA4905" s="322"/>
      <c r="AB4905" s="322"/>
      <c r="AC4905" s="322"/>
      <c r="AD4905" s="322"/>
      <c r="AE4905" s="322"/>
      <c r="AF4905" s="322"/>
      <c r="AG4905" s="359"/>
      <c r="ALL4905" s="41"/>
      <c r="ALM4905" s="41"/>
      <c r="ALN4905" s="41"/>
      <c r="ALO4905" s="41"/>
      <c r="ALP4905" s="41"/>
    </row>
    <row r="4906" spans="1:1004" ht="96" customHeight="1" x14ac:dyDescent="0.2">
      <c r="A4906" s="626" t="s">
        <v>2893</v>
      </c>
      <c r="B4906" s="627"/>
      <c r="C4906" s="627"/>
      <c r="D4906" s="627"/>
      <c r="E4906" s="627"/>
      <c r="F4906" s="627"/>
      <c r="G4906" s="627"/>
      <c r="H4906" s="627"/>
      <c r="I4906" s="649"/>
      <c r="J4906" s="363" t="s">
        <v>3250</v>
      </c>
      <c r="K4906" s="535"/>
      <c r="L4906" s="535"/>
      <c r="M4906" s="535"/>
      <c r="N4906" s="535"/>
      <c r="O4906" s="535"/>
      <c r="P4906" s="535"/>
      <c r="Q4906" s="535"/>
      <c r="R4906" s="535"/>
      <c r="S4906" s="535"/>
      <c r="T4906" s="535"/>
      <c r="U4906" s="535"/>
      <c r="V4906" s="535"/>
      <c r="W4906" s="535"/>
      <c r="X4906" s="535"/>
      <c r="Y4906" s="535"/>
      <c r="Z4906" s="535"/>
      <c r="AA4906" s="535"/>
      <c r="AB4906" s="535"/>
      <c r="AC4906" s="535"/>
      <c r="AD4906" s="535"/>
      <c r="AE4906" s="535"/>
      <c r="AF4906" s="535"/>
      <c r="AG4906" s="365"/>
      <c r="ALL4906" s="41"/>
      <c r="ALM4906" s="41"/>
      <c r="ALN4906" s="41"/>
      <c r="ALO4906" s="41"/>
      <c r="ALP4906" s="41"/>
    </row>
    <row r="4907" spans="1:1004" x14ac:dyDescent="0.2">
      <c r="A4907" s="208"/>
      <c r="B4907" s="213"/>
      <c r="C4907" s="213"/>
      <c r="D4907" s="187"/>
      <c r="E4907" s="187"/>
      <c r="F4907" s="187"/>
      <c r="G4907" s="187"/>
      <c r="H4907" s="187"/>
      <c r="I4907" s="187"/>
      <c r="J4907" s="187"/>
      <c r="K4907" s="187"/>
      <c r="L4907" s="187"/>
      <c r="M4907" s="187"/>
      <c r="N4907" s="187"/>
      <c r="O4907" s="187"/>
      <c r="P4907" s="187"/>
      <c r="Q4907" s="187"/>
      <c r="R4907" s="187"/>
      <c r="S4907" s="187"/>
      <c r="T4907" s="187"/>
      <c r="U4907" s="187"/>
      <c r="V4907" s="187"/>
      <c r="W4907" s="187"/>
      <c r="X4907" s="187"/>
      <c r="Y4907" s="187"/>
      <c r="Z4907" s="187"/>
      <c r="AA4907" s="187"/>
      <c r="AB4907" s="187"/>
      <c r="AC4907" s="187"/>
      <c r="AD4907" s="187"/>
      <c r="AE4907" s="187"/>
      <c r="AF4907" s="187"/>
      <c r="AG4907" s="214"/>
      <c r="ALL4907" s="41"/>
      <c r="ALM4907" s="41"/>
      <c r="ALN4907" s="41"/>
      <c r="ALO4907" s="41"/>
      <c r="ALP4907" s="41"/>
    </row>
    <row r="4908" spans="1:1004" x14ac:dyDescent="0.2">
      <c r="A4908" s="273" t="s">
        <v>2833</v>
      </c>
      <c r="B4908" s="273"/>
      <c r="C4908" s="273"/>
      <c r="D4908" s="343" t="s">
        <v>3648</v>
      </c>
      <c r="E4908" s="344"/>
      <c r="F4908" s="344"/>
      <c r="G4908" s="344"/>
      <c r="H4908" s="344"/>
      <c r="I4908" s="344"/>
      <c r="J4908" s="344"/>
      <c r="K4908" s="344"/>
      <c r="L4908" s="344"/>
      <c r="M4908" s="344"/>
      <c r="N4908" s="344"/>
      <c r="O4908" s="344"/>
      <c r="P4908" s="344"/>
      <c r="Q4908" s="344"/>
      <c r="R4908" s="344"/>
      <c r="S4908" s="344"/>
      <c r="T4908" s="344"/>
      <c r="U4908" s="344"/>
      <c r="V4908" s="344"/>
      <c r="W4908" s="344"/>
      <c r="X4908" s="344"/>
      <c r="Y4908" s="344"/>
      <c r="Z4908" s="344"/>
      <c r="AA4908" s="344"/>
      <c r="AB4908" s="344"/>
      <c r="AC4908" s="344"/>
      <c r="AD4908" s="344"/>
      <c r="AE4908" s="344"/>
      <c r="AF4908" s="344"/>
      <c r="AG4908" s="345"/>
      <c r="ALL4908" s="41"/>
      <c r="ALM4908" s="41"/>
      <c r="ALN4908" s="41"/>
      <c r="ALO4908" s="41"/>
      <c r="ALP4908" s="41"/>
    </row>
    <row r="4909" spans="1:1004" ht="25.5" customHeight="1" x14ac:dyDescent="0.2">
      <c r="A4909" s="275" t="s">
        <v>2835</v>
      </c>
      <c r="B4909" s="276"/>
      <c r="C4909" s="276"/>
      <c r="D4909" s="276"/>
      <c r="E4909" s="276"/>
      <c r="F4909" s="276"/>
      <c r="G4909" s="276"/>
      <c r="H4909" s="276"/>
      <c r="I4909" s="276"/>
      <c r="J4909" s="276"/>
      <c r="K4909" s="276"/>
      <c r="L4909" s="276"/>
      <c r="M4909" s="276"/>
      <c r="N4909" s="276"/>
      <c r="O4909" s="276"/>
      <c r="P4909" s="276"/>
      <c r="Q4909" s="276"/>
      <c r="R4909" s="277"/>
      <c r="S4909" s="278" t="s">
        <v>2836</v>
      </c>
      <c r="T4909" s="279"/>
      <c r="U4909" s="280"/>
      <c r="V4909" s="278" t="s">
        <v>2837</v>
      </c>
      <c r="W4909" s="279"/>
      <c r="X4909" s="280"/>
      <c r="Y4909" s="278" t="s">
        <v>2838</v>
      </c>
      <c r="Z4909" s="279"/>
      <c r="AA4909" s="280"/>
      <c r="AB4909" s="278" t="s">
        <v>3444</v>
      </c>
      <c r="AC4909" s="279"/>
      <c r="AD4909" s="280"/>
      <c r="AE4909" s="278" t="s">
        <v>3445</v>
      </c>
      <c r="AF4909" s="279"/>
      <c r="AG4909" s="280"/>
      <c r="ALL4909" s="41"/>
      <c r="ALM4909" s="41"/>
      <c r="ALN4909" s="41"/>
      <c r="ALO4909" s="41"/>
      <c r="ALP4909" s="41"/>
    </row>
    <row r="4910" spans="1:1004" x14ac:dyDescent="0.2">
      <c r="A4910" s="281" t="s">
        <v>3649</v>
      </c>
      <c r="B4910" s="282"/>
      <c r="C4910" s="282"/>
      <c r="D4910" s="282"/>
      <c r="E4910" s="282"/>
      <c r="F4910" s="282"/>
      <c r="G4910" s="282"/>
      <c r="H4910" s="282"/>
      <c r="I4910" s="282"/>
      <c r="J4910" s="282"/>
      <c r="K4910" s="282"/>
      <c r="L4910" s="282"/>
      <c r="M4910" s="282"/>
      <c r="N4910" s="282"/>
      <c r="O4910" s="282"/>
      <c r="P4910" s="282"/>
      <c r="Q4910" s="282"/>
      <c r="R4910" s="283"/>
      <c r="S4910" s="284" t="s">
        <v>2867</v>
      </c>
      <c r="T4910" s="285"/>
      <c r="U4910" s="286"/>
      <c r="V4910" s="284"/>
      <c r="W4910" s="285"/>
      <c r="X4910" s="286"/>
      <c r="Y4910" s="284"/>
      <c r="Z4910" s="285"/>
      <c r="AA4910" s="286"/>
      <c r="AB4910" s="284"/>
      <c r="AC4910" s="285"/>
      <c r="AD4910" s="286"/>
      <c r="AE4910" s="284"/>
      <c r="AF4910" s="285"/>
      <c r="AG4910" s="286"/>
      <c r="ALL4910" s="41"/>
      <c r="ALM4910" s="41"/>
      <c r="ALN4910" s="41"/>
      <c r="ALO4910" s="41"/>
      <c r="ALP4910" s="41"/>
    </row>
    <row r="4911" spans="1:1004" x14ac:dyDescent="0.2">
      <c r="A4911" s="293" t="s">
        <v>2860</v>
      </c>
      <c r="B4911" s="387"/>
      <c r="C4911" s="387"/>
      <c r="D4911" s="387"/>
      <c r="E4911" s="387"/>
      <c r="F4911" s="387"/>
      <c r="G4911" s="387"/>
      <c r="H4911" s="387"/>
      <c r="I4911" s="387"/>
      <c r="J4911" s="387"/>
      <c r="K4911" s="387"/>
      <c r="L4911" s="387"/>
      <c r="M4911" s="387"/>
      <c r="N4911" s="387"/>
      <c r="O4911" s="387"/>
      <c r="P4911" s="387"/>
      <c r="Q4911" s="387"/>
      <c r="R4911" s="295"/>
      <c r="S4911" s="287"/>
      <c r="T4911" s="288"/>
      <c r="U4911" s="289"/>
      <c r="V4911" s="287"/>
      <c r="W4911" s="288"/>
      <c r="X4911" s="289"/>
      <c r="Y4911" s="287"/>
      <c r="Z4911" s="288"/>
      <c r="AA4911" s="289"/>
      <c r="AB4911" s="287"/>
      <c r="AC4911" s="288"/>
      <c r="AD4911" s="289"/>
      <c r="AE4911" s="287"/>
      <c r="AF4911" s="288"/>
      <c r="AG4911" s="289"/>
      <c r="ALL4911" s="41"/>
      <c r="ALM4911" s="41"/>
      <c r="ALN4911" s="41"/>
      <c r="ALO4911" s="41"/>
      <c r="ALP4911" s="41"/>
    </row>
    <row r="4912" spans="1:1004" x14ac:dyDescent="0.2">
      <c r="A4912" s="388" t="s">
        <v>2861</v>
      </c>
      <c r="B4912" s="389"/>
      <c r="C4912" s="389"/>
      <c r="D4912" s="389"/>
      <c r="E4912" s="389"/>
      <c r="F4912" s="389"/>
      <c r="G4912" s="389"/>
      <c r="H4912" s="389"/>
      <c r="I4912" s="389"/>
      <c r="J4912" s="389"/>
      <c r="K4912" s="389"/>
      <c r="L4912" s="389"/>
      <c r="M4912" s="389"/>
      <c r="N4912" s="389"/>
      <c r="O4912" s="389"/>
      <c r="P4912" s="389"/>
      <c r="Q4912" s="389"/>
      <c r="R4912" s="390"/>
      <c r="S4912" s="290"/>
      <c r="T4912" s="291"/>
      <c r="U4912" s="292"/>
      <c r="V4912" s="290"/>
      <c r="W4912" s="291"/>
      <c r="X4912" s="292"/>
      <c r="Y4912" s="290"/>
      <c r="Z4912" s="291"/>
      <c r="AA4912" s="292"/>
      <c r="AB4912" s="290"/>
      <c r="AC4912" s="291"/>
      <c r="AD4912" s="292"/>
      <c r="AE4912" s="290"/>
      <c r="AF4912" s="291"/>
      <c r="AG4912" s="292"/>
      <c r="ALL4912" s="41"/>
      <c r="ALM4912" s="41"/>
      <c r="ALN4912" s="41"/>
      <c r="ALO4912" s="41"/>
      <c r="ALP4912" s="41"/>
    </row>
    <row r="4913" spans="1:1004" x14ac:dyDescent="0.2">
      <c r="A4913" s="212"/>
      <c r="B4913" s="212"/>
      <c r="C4913" s="212"/>
      <c r="D4913" s="212"/>
      <c r="E4913" s="212"/>
      <c r="F4913" s="212"/>
      <c r="G4913" s="212"/>
      <c r="H4913" s="212"/>
      <c r="I4913" s="212"/>
      <c r="J4913" s="212"/>
      <c r="K4913" s="212"/>
      <c r="L4913" s="212"/>
      <c r="M4913" s="212"/>
      <c r="N4913" s="212"/>
      <c r="O4913" s="212"/>
      <c r="P4913" s="212"/>
      <c r="Q4913" s="212"/>
      <c r="R4913" s="212"/>
      <c r="S4913" s="200"/>
      <c r="T4913" s="200"/>
      <c r="U4913" s="200"/>
      <c r="V4913" s="200"/>
      <c r="W4913" s="200"/>
      <c r="X4913" s="200"/>
      <c r="Y4913" s="200"/>
      <c r="Z4913" s="200"/>
      <c r="AA4913" s="200"/>
      <c r="AB4913" s="200"/>
      <c r="AC4913" s="200"/>
      <c r="AD4913" s="200"/>
      <c r="AE4913" s="200"/>
      <c r="AF4913" s="200"/>
      <c r="AG4913" s="200"/>
      <c r="ALL4913" s="41"/>
      <c r="ALM4913" s="41"/>
      <c r="ALN4913" s="41"/>
      <c r="ALO4913" s="41"/>
      <c r="ALP4913" s="41"/>
    </row>
    <row r="4914" spans="1:1004" ht="22.5" customHeight="1" x14ac:dyDescent="0.2">
      <c r="A4914" s="310" t="s">
        <v>2886</v>
      </c>
      <c r="B4914" s="311"/>
      <c r="C4914" s="311"/>
      <c r="D4914" s="311"/>
      <c r="E4914" s="311"/>
      <c r="F4914" s="311"/>
      <c r="G4914" s="311"/>
      <c r="H4914" s="311"/>
      <c r="I4914" s="312"/>
      <c r="J4914" s="313" t="s">
        <v>1968</v>
      </c>
      <c r="K4914" s="314"/>
      <c r="L4914" s="314"/>
      <c r="M4914" s="314"/>
      <c r="N4914" s="315" t="s">
        <v>1967</v>
      </c>
      <c r="O4914" s="596"/>
      <c r="P4914" s="596"/>
      <c r="Q4914" s="596"/>
      <c r="R4914" s="596"/>
      <c r="S4914" s="596"/>
      <c r="T4914" s="596"/>
      <c r="U4914" s="596"/>
      <c r="V4914" s="596"/>
      <c r="W4914" s="596"/>
      <c r="X4914" s="596"/>
      <c r="Y4914" s="596"/>
      <c r="Z4914" s="596"/>
      <c r="AA4914" s="596"/>
      <c r="AB4914" s="596"/>
      <c r="AC4914" s="596"/>
      <c r="AD4914" s="596"/>
      <c r="AE4914" s="596"/>
      <c r="AF4914" s="596"/>
      <c r="AG4914" s="597"/>
      <c r="ALL4914" s="41"/>
      <c r="ALM4914" s="41"/>
      <c r="ALN4914" s="41"/>
      <c r="ALO4914" s="41"/>
      <c r="ALP4914" s="41"/>
    </row>
    <row r="4915" spans="1:1004" ht="20.25" customHeight="1" x14ac:dyDescent="0.2">
      <c r="A4915" s="318" t="s">
        <v>2740</v>
      </c>
      <c r="B4915" s="319"/>
      <c r="C4915" s="319"/>
      <c r="D4915" s="319"/>
      <c r="E4915" s="319"/>
      <c r="F4915" s="319"/>
      <c r="G4915" s="319"/>
      <c r="H4915" s="319"/>
      <c r="I4915" s="320"/>
      <c r="J4915" s="321"/>
      <c r="K4915" s="322"/>
      <c r="L4915" s="322"/>
      <c r="M4915" s="322"/>
      <c r="N4915" s="322"/>
      <c r="O4915" s="322"/>
      <c r="P4915" s="322"/>
      <c r="Q4915" s="322"/>
      <c r="R4915" s="322"/>
      <c r="S4915" s="322"/>
      <c r="T4915" s="401" t="s">
        <v>2742</v>
      </c>
      <c r="U4915" s="401"/>
      <c r="V4915" s="401"/>
      <c r="W4915" s="401"/>
      <c r="X4915" s="322"/>
      <c r="Y4915" s="322"/>
      <c r="Z4915" s="322"/>
      <c r="AA4915" s="322"/>
      <c r="AB4915" s="322"/>
      <c r="AC4915" s="322"/>
      <c r="AD4915" s="322"/>
      <c r="AE4915" s="322"/>
      <c r="AF4915" s="322"/>
      <c r="AG4915" s="359"/>
      <c r="ALL4915" s="41"/>
      <c r="ALM4915" s="41"/>
      <c r="ALN4915" s="41"/>
      <c r="ALO4915" s="41"/>
      <c r="ALP4915" s="41"/>
    </row>
    <row r="4916" spans="1:1004" x14ac:dyDescent="0.2">
      <c r="A4916" s="318" t="s">
        <v>2890</v>
      </c>
      <c r="B4916" s="319"/>
      <c r="C4916" s="319"/>
      <c r="D4916" s="319"/>
      <c r="E4916" s="319"/>
      <c r="F4916" s="319"/>
      <c r="G4916" s="319"/>
      <c r="H4916" s="319"/>
      <c r="I4916" s="320"/>
      <c r="J4916" s="321"/>
      <c r="K4916" s="322"/>
      <c r="L4916" s="322"/>
      <c r="M4916" s="322"/>
      <c r="N4916" s="322"/>
      <c r="O4916" s="322"/>
      <c r="P4916" s="322"/>
      <c r="Q4916" s="322"/>
      <c r="R4916" s="322"/>
      <c r="S4916" s="322"/>
      <c r="T4916" s="322"/>
      <c r="U4916" s="322"/>
      <c r="V4916" s="322"/>
      <c r="W4916" s="322"/>
      <c r="X4916" s="322"/>
      <c r="Y4916" s="322"/>
      <c r="Z4916" s="322"/>
      <c r="AA4916" s="322"/>
      <c r="AB4916" s="322"/>
      <c r="AC4916" s="322"/>
      <c r="AD4916" s="322"/>
      <c r="AE4916" s="322"/>
      <c r="AF4916" s="322"/>
      <c r="AG4916" s="359"/>
      <c r="ALL4916" s="41"/>
      <c r="ALM4916" s="41"/>
      <c r="ALN4916" s="41"/>
      <c r="ALO4916" s="41"/>
      <c r="ALP4916" s="41"/>
    </row>
    <row r="4917" spans="1:1004" x14ac:dyDescent="0.2">
      <c r="A4917" s="328" t="s">
        <v>2891</v>
      </c>
      <c r="B4917" s="329"/>
      <c r="C4917" s="329"/>
      <c r="D4917" s="329"/>
      <c r="E4917" s="329"/>
      <c r="F4917" s="329"/>
      <c r="G4917" s="329"/>
      <c r="H4917" s="329"/>
      <c r="I4917" s="330"/>
      <c r="J4917" s="321"/>
      <c r="K4917" s="322"/>
      <c r="L4917" s="322"/>
      <c r="M4917" s="322"/>
      <c r="N4917" s="322"/>
      <c r="O4917" s="322"/>
      <c r="P4917" s="322"/>
      <c r="Q4917" s="322"/>
      <c r="R4917" s="322"/>
      <c r="S4917" s="322"/>
      <c r="T4917" s="322"/>
      <c r="U4917" s="322"/>
      <c r="V4917" s="322"/>
      <c r="W4917" s="322"/>
      <c r="X4917" s="322"/>
      <c r="Y4917" s="322"/>
      <c r="Z4917" s="322"/>
      <c r="AA4917" s="322"/>
      <c r="AB4917" s="322"/>
      <c r="AC4917" s="322"/>
      <c r="AD4917" s="322"/>
      <c r="AE4917" s="322"/>
      <c r="AF4917" s="322"/>
      <c r="AG4917" s="359"/>
      <c r="ALL4917" s="41"/>
      <c r="ALM4917" s="41"/>
      <c r="ALN4917" s="41"/>
      <c r="ALO4917" s="41"/>
      <c r="ALP4917" s="41"/>
    </row>
    <row r="4918" spans="1:1004" x14ac:dyDescent="0.2">
      <c r="A4918" s="626" t="s">
        <v>2893</v>
      </c>
      <c r="B4918" s="627"/>
      <c r="C4918" s="627"/>
      <c r="D4918" s="627"/>
      <c r="E4918" s="627"/>
      <c r="F4918" s="627"/>
      <c r="G4918" s="627"/>
      <c r="H4918" s="627"/>
      <c r="I4918" s="649"/>
      <c r="J4918" s="653"/>
      <c r="K4918" s="653"/>
      <c r="L4918" s="653"/>
      <c r="M4918" s="653"/>
      <c r="N4918" s="653"/>
      <c r="O4918" s="653"/>
      <c r="P4918" s="653"/>
      <c r="Q4918" s="653"/>
      <c r="R4918" s="653"/>
      <c r="S4918" s="653"/>
      <c r="T4918" s="653"/>
      <c r="U4918" s="653"/>
      <c r="V4918" s="653"/>
      <c r="W4918" s="653"/>
      <c r="X4918" s="653"/>
      <c r="Y4918" s="653"/>
      <c r="Z4918" s="653"/>
      <c r="AA4918" s="653"/>
      <c r="AB4918" s="653"/>
      <c r="AC4918" s="653"/>
      <c r="AD4918" s="653"/>
      <c r="AE4918" s="653"/>
      <c r="AF4918" s="653"/>
      <c r="AG4918" s="653"/>
      <c r="ALL4918" s="41"/>
      <c r="ALM4918" s="41"/>
      <c r="ALN4918" s="41"/>
      <c r="ALO4918" s="41"/>
      <c r="ALP4918" s="41"/>
    </row>
    <row r="4919" spans="1:1004" x14ac:dyDescent="0.2">
      <c r="A4919" s="208"/>
      <c r="B4919" s="213"/>
      <c r="C4919" s="213"/>
      <c r="D4919" s="187"/>
      <c r="E4919" s="187"/>
      <c r="F4919" s="187"/>
      <c r="G4919" s="187"/>
      <c r="H4919" s="187"/>
      <c r="I4919" s="187"/>
      <c r="J4919" s="187"/>
      <c r="K4919" s="187"/>
      <c r="L4919" s="187"/>
      <c r="M4919" s="187"/>
      <c r="N4919" s="187"/>
      <c r="O4919" s="187"/>
      <c r="P4919" s="187"/>
      <c r="Q4919" s="187"/>
      <c r="R4919" s="187"/>
      <c r="S4919" s="187"/>
      <c r="T4919" s="187"/>
      <c r="U4919" s="187"/>
      <c r="V4919" s="187"/>
      <c r="W4919" s="187"/>
      <c r="X4919" s="187"/>
      <c r="Y4919" s="187"/>
      <c r="Z4919" s="187"/>
      <c r="AA4919" s="187"/>
      <c r="AB4919" s="187"/>
      <c r="AC4919" s="187"/>
      <c r="AD4919" s="187"/>
      <c r="AE4919" s="187"/>
      <c r="AF4919" s="187"/>
      <c r="AG4919" s="214"/>
      <c r="ALL4919" s="41"/>
      <c r="ALM4919" s="41"/>
      <c r="ALN4919" s="41"/>
      <c r="ALO4919" s="41"/>
      <c r="ALP4919" s="41"/>
    </row>
    <row r="4920" spans="1:1004" x14ac:dyDescent="0.2">
      <c r="A4920" s="654" t="s">
        <v>2833</v>
      </c>
      <c r="B4920" s="654"/>
      <c r="C4920" s="654"/>
      <c r="D4920" s="343"/>
      <c r="E4920" s="344"/>
      <c r="F4920" s="344"/>
      <c r="G4920" s="344"/>
      <c r="H4920" s="344"/>
      <c r="I4920" s="344"/>
      <c r="J4920" s="344"/>
      <c r="K4920" s="344"/>
      <c r="L4920" s="344"/>
      <c r="M4920" s="344"/>
      <c r="N4920" s="344"/>
      <c r="O4920" s="344"/>
      <c r="P4920" s="344"/>
      <c r="Q4920" s="344"/>
      <c r="R4920" s="344"/>
      <c r="S4920" s="344"/>
      <c r="T4920" s="344"/>
      <c r="U4920" s="344"/>
      <c r="V4920" s="344"/>
      <c r="W4920" s="344"/>
      <c r="X4920" s="344"/>
      <c r="Y4920" s="344"/>
      <c r="Z4920" s="344"/>
      <c r="AA4920" s="344"/>
      <c r="AB4920" s="344"/>
      <c r="AC4920" s="344"/>
      <c r="AD4920" s="344"/>
      <c r="AE4920" s="344"/>
      <c r="AF4920" s="344"/>
      <c r="AG4920" s="345"/>
      <c r="ALL4920" s="41"/>
      <c r="ALM4920" s="41"/>
      <c r="ALN4920" s="41"/>
      <c r="ALO4920" s="41"/>
      <c r="ALP4920" s="41"/>
    </row>
    <row r="4921" spans="1:1004" ht="27.75" customHeight="1" x14ac:dyDescent="0.2">
      <c r="A4921" s="275" t="s">
        <v>2835</v>
      </c>
      <c r="B4921" s="276"/>
      <c r="C4921" s="276"/>
      <c r="D4921" s="276"/>
      <c r="E4921" s="276"/>
      <c r="F4921" s="276"/>
      <c r="G4921" s="276"/>
      <c r="H4921" s="276"/>
      <c r="I4921" s="276"/>
      <c r="J4921" s="276"/>
      <c r="K4921" s="276"/>
      <c r="L4921" s="276"/>
      <c r="M4921" s="276"/>
      <c r="N4921" s="276"/>
      <c r="O4921" s="276"/>
      <c r="P4921" s="276"/>
      <c r="Q4921" s="276"/>
      <c r="R4921" s="277"/>
      <c r="S4921" s="278" t="s">
        <v>2836</v>
      </c>
      <c r="T4921" s="279"/>
      <c r="U4921" s="280"/>
      <c r="V4921" s="278" t="s">
        <v>2837</v>
      </c>
      <c r="W4921" s="279"/>
      <c r="X4921" s="280"/>
      <c r="Y4921" s="278" t="s">
        <v>2838</v>
      </c>
      <c r="Z4921" s="279"/>
      <c r="AA4921" s="280"/>
      <c r="AB4921" s="278" t="s">
        <v>3444</v>
      </c>
      <c r="AC4921" s="279"/>
      <c r="AD4921" s="280"/>
      <c r="AE4921" s="278" t="s">
        <v>3445</v>
      </c>
      <c r="AF4921" s="279"/>
      <c r="AG4921" s="280"/>
      <c r="ALL4921" s="41"/>
      <c r="ALM4921" s="41"/>
      <c r="ALN4921" s="41"/>
      <c r="ALO4921" s="41"/>
      <c r="ALP4921" s="41"/>
    </row>
    <row r="4922" spans="1:1004" x14ac:dyDescent="0.2">
      <c r="A4922" s="281" t="s">
        <v>3219</v>
      </c>
      <c r="B4922" s="282"/>
      <c r="C4922" s="282"/>
      <c r="D4922" s="282"/>
      <c r="E4922" s="282"/>
      <c r="F4922" s="282"/>
      <c r="G4922" s="282"/>
      <c r="H4922" s="282"/>
      <c r="I4922" s="282"/>
      <c r="J4922" s="282"/>
      <c r="K4922" s="282"/>
      <c r="L4922" s="282"/>
      <c r="M4922" s="282"/>
      <c r="N4922" s="282"/>
      <c r="O4922" s="282"/>
      <c r="P4922" s="282"/>
      <c r="Q4922" s="282"/>
      <c r="R4922" s="283"/>
      <c r="S4922" s="284" t="s">
        <v>2849</v>
      </c>
      <c r="T4922" s="285"/>
      <c r="U4922" s="286"/>
      <c r="V4922" s="284" t="s">
        <v>3469</v>
      </c>
      <c r="W4922" s="285"/>
      <c r="X4922" s="286"/>
      <c r="Y4922" s="284"/>
      <c r="Z4922" s="285"/>
      <c r="AA4922" s="286"/>
      <c r="AB4922" s="284"/>
      <c r="AC4922" s="285"/>
      <c r="AD4922" s="286"/>
      <c r="AE4922" s="284"/>
      <c r="AF4922" s="285"/>
      <c r="AG4922" s="286"/>
      <c r="ALL4922" s="41"/>
      <c r="ALM4922" s="41"/>
      <c r="ALN4922" s="41"/>
      <c r="ALO4922" s="41"/>
      <c r="ALP4922" s="41"/>
    </row>
    <row r="4923" spans="1:1004" x14ac:dyDescent="0.2">
      <c r="A4923" s="293" t="s">
        <v>2860</v>
      </c>
      <c r="B4923" s="387"/>
      <c r="C4923" s="387"/>
      <c r="D4923" s="387"/>
      <c r="E4923" s="387"/>
      <c r="F4923" s="387"/>
      <c r="G4923" s="387"/>
      <c r="H4923" s="387"/>
      <c r="I4923" s="387"/>
      <c r="J4923" s="387"/>
      <c r="K4923" s="387"/>
      <c r="L4923" s="387"/>
      <c r="M4923" s="387"/>
      <c r="N4923" s="387"/>
      <c r="O4923" s="387"/>
      <c r="P4923" s="387"/>
      <c r="Q4923" s="387"/>
      <c r="R4923" s="295"/>
      <c r="S4923" s="287"/>
      <c r="T4923" s="288"/>
      <c r="U4923" s="289"/>
      <c r="V4923" s="287"/>
      <c r="W4923" s="288"/>
      <c r="X4923" s="289"/>
      <c r="Y4923" s="287"/>
      <c r="Z4923" s="288"/>
      <c r="AA4923" s="289"/>
      <c r="AB4923" s="287"/>
      <c r="AC4923" s="288"/>
      <c r="AD4923" s="289"/>
      <c r="AE4923" s="287"/>
      <c r="AF4923" s="288"/>
      <c r="AG4923" s="289"/>
      <c r="ALL4923" s="41"/>
      <c r="ALM4923" s="41"/>
      <c r="ALN4923" s="41"/>
      <c r="ALO4923" s="41"/>
      <c r="ALP4923" s="41"/>
    </row>
    <row r="4924" spans="1:1004" x14ac:dyDescent="0.2">
      <c r="A4924" s="388" t="s">
        <v>2861</v>
      </c>
      <c r="B4924" s="389"/>
      <c r="C4924" s="389"/>
      <c r="D4924" s="389"/>
      <c r="E4924" s="389"/>
      <c r="F4924" s="389"/>
      <c r="G4924" s="389"/>
      <c r="H4924" s="389"/>
      <c r="I4924" s="389"/>
      <c r="J4924" s="389"/>
      <c r="K4924" s="389"/>
      <c r="L4924" s="389"/>
      <c r="M4924" s="389"/>
      <c r="N4924" s="389"/>
      <c r="O4924" s="389"/>
      <c r="P4924" s="389"/>
      <c r="Q4924" s="389"/>
      <c r="R4924" s="390"/>
      <c r="S4924" s="290"/>
      <c r="T4924" s="291"/>
      <c r="U4924" s="292"/>
      <c r="V4924" s="290"/>
      <c r="W4924" s="291"/>
      <c r="X4924" s="292"/>
      <c r="Y4924" s="290"/>
      <c r="Z4924" s="291"/>
      <c r="AA4924" s="292"/>
      <c r="AB4924" s="290"/>
      <c r="AC4924" s="291"/>
      <c r="AD4924" s="292"/>
      <c r="AE4924" s="290"/>
      <c r="AF4924" s="291"/>
      <c r="AG4924" s="292"/>
      <c r="ALL4924" s="41"/>
      <c r="ALM4924" s="41"/>
      <c r="ALN4924" s="41"/>
      <c r="ALO4924" s="41"/>
      <c r="ALP4924" s="41"/>
    </row>
    <row r="4925" spans="1:1004" x14ac:dyDescent="0.2">
      <c r="A4925" s="212"/>
      <c r="B4925" s="212"/>
      <c r="C4925" s="212"/>
      <c r="D4925" s="212"/>
      <c r="E4925" s="212"/>
      <c r="F4925" s="212"/>
      <c r="G4925" s="212"/>
      <c r="H4925" s="212"/>
      <c r="I4925" s="212"/>
      <c r="J4925" s="212"/>
      <c r="K4925" s="212"/>
      <c r="L4925" s="212"/>
      <c r="M4925" s="212"/>
      <c r="N4925" s="212"/>
      <c r="O4925" s="212"/>
      <c r="P4925" s="212"/>
      <c r="Q4925" s="212"/>
      <c r="R4925" s="212"/>
      <c r="S4925" s="200"/>
      <c r="T4925" s="200"/>
      <c r="U4925" s="200"/>
      <c r="V4925" s="200"/>
      <c r="W4925" s="200"/>
      <c r="X4925" s="200"/>
      <c r="Y4925" s="200"/>
      <c r="Z4925" s="200"/>
      <c r="AA4925" s="200"/>
      <c r="AB4925" s="200"/>
      <c r="AC4925" s="200"/>
      <c r="AD4925" s="200"/>
      <c r="AE4925" s="200"/>
      <c r="AF4925" s="200"/>
      <c r="AG4925" s="200"/>
      <c r="ALL4925" s="41"/>
      <c r="ALM4925" s="41"/>
      <c r="ALN4925" s="41"/>
      <c r="ALO4925" s="41"/>
      <c r="ALP4925" s="41"/>
    </row>
    <row r="4926" spans="1:1004" ht="15.75" x14ac:dyDescent="0.2">
      <c r="A4926" s="394" t="s">
        <v>2736</v>
      </c>
      <c r="B4926" s="394"/>
      <c r="C4926" s="394"/>
      <c r="D4926" s="394"/>
      <c r="E4926" s="394"/>
      <c r="F4926" s="394"/>
      <c r="G4926" s="394"/>
      <c r="H4926" s="394"/>
      <c r="I4926" s="394"/>
      <c r="J4926" s="394"/>
      <c r="K4926" s="394"/>
      <c r="L4926" s="394"/>
      <c r="M4926" s="394"/>
      <c r="N4926" s="394"/>
      <c r="O4926" s="394"/>
      <c r="P4926" s="394"/>
      <c r="Q4926" s="394"/>
      <c r="R4926" s="394"/>
      <c r="S4926" s="394"/>
      <c r="T4926" s="394"/>
      <c r="U4926" s="394"/>
      <c r="V4926" s="394"/>
      <c r="W4926" s="394"/>
      <c r="X4926" s="394"/>
      <c r="Y4926" s="394"/>
      <c r="Z4926" s="394"/>
      <c r="AA4926" s="394"/>
      <c r="AB4926" s="394"/>
      <c r="AC4926" s="394"/>
      <c r="AD4926" s="394"/>
      <c r="AE4926" s="394"/>
      <c r="AF4926" s="394"/>
      <c r="AG4926" s="394"/>
      <c r="ALL4926" s="41"/>
      <c r="ALM4926" s="41"/>
      <c r="ALN4926" s="41"/>
      <c r="ALO4926" s="41"/>
      <c r="ALP4926" s="41"/>
    </row>
    <row r="4927" spans="1:1004" x14ac:dyDescent="0.2">
      <c r="A4927" s="187"/>
      <c r="B4927" s="187"/>
      <c r="C4927" s="187"/>
      <c r="D4927" s="187"/>
      <c r="E4927" s="187"/>
      <c r="F4927" s="187"/>
      <c r="G4927" s="187"/>
      <c r="H4927" s="187"/>
      <c r="I4927" s="187"/>
      <c r="J4927" s="187"/>
      <c r="K4927" s="187"/>
      <c r="L4927" s="187"/>
      <c r="M4927" s="187"/>
      <c r="N4927" s="187"/>
      <c r="O4927" s="187"/>
      <c r="P4927" s="187"/>
      <c r="Q4927" s="187"/>
      <c r="R4927" s="187"/>
      <c r="S4927" s="187"/>
      <c r="T4927" s="187"/>
      <c r="U4927" s="187"/>
      <c r="V4927" s="187"/>
      <c r="W4927" s="187"/>
      <c r="X4927" s="187"/>
      <c r="Y4927" s="187"/>
      <c r="Z4927" s="187"/>
      <c r="AA4927" s="187"/>
      <c r="AB4927" s="187"/>
      <c r="AC4927" s="187"/>
      <c r="AD4927" s="187"/>
      <c r="AE4927" s="187"/>
      <c r="AF4927" s="187"/>
      <c r="AG4927" s="187"/>
      <c r="ALL4927" s="41"/>
      <c r="ALM4927" s="41"/>
      <c r="ALN4927" s="41"/>
      <c r="ALO4927" s="41"/>
      <c r="ALP4927" s="41"/>
    </row>
    <row r="4928" spans="1:1004" ht="20.25" customHeight="1" x14ac:dyDescent="0.2">
      <c r="A4928" s="650" t="s">
        <v>2737</v>
      </c>
      <c r="B4928" s="650"/>
      <c r="C4928" s="650"/>
      <c r="D4928" s="650"/>
      <c r="E4928" s="650"/>
      <c r="F4928" s="650"/>
      <c r="G4928" s="650"/>
      <c r="H4928" s="650"/>
      <c r="I4928" s="650"/>
      <c r="J4928" s="560" t="s">
        <v>274</v>
      </c>
      <c r="K4928" s="651"/>
      <c r="L4928" s="651"/>
      <c r="M4928" s="652"/>
      <c r="N4928" s="563" t="s">
        <v>3252</v>
      </c>
      <c r="O4928" s="564"/>
      <c r="P4928" s="564"/>
      <c r="Q4928" s="564"/>
      <c r="R4928" s="564"/>
      <c r="S4928" s="564"/>
      <c r="T4928" s="564"/>
      <c r="U4928" s="564"/>
      <c r="V4928" s="564"/>
      <c r="W4928" s="564"/>
      <c r="X4928" s="564"/>
      <c r="Y4928" s="564"/>
      <c r="Z4928" s="564"/>
      <c r="AA4928" s="564"/>
      <c r="AB4928" s="564"/>
      <c r="AC4928" s="564"/>
      <c r="AD4928" s="564"/>
      <c r="AE4928" s="564"/>
      <c r="AF4928" s="564"/>
      <c r="AG4928" s="565"/>
      <c r="ALL4928" s="41"/>
      <c r="ALM4928" s="41"/>
      <c r="ALN4928" s="41"/>
      <c r="ALO4928" s="41"/>
      <c r="ALP4928" s="41"/>
    </row>
    <row r="4929" spans="1:1004" x14ac:dyDescent="0.2">
      <c r="A4929" s="380" t="s">
        <v>2738</v>
      </c>
      <c r="B4929" s="380"/>
      <c r="C4929" s="380"/>
      <c r="D4929" s="380"/>
      <c r="E4929" s="380"/>
      <c r="F4929" s="380"/>
      <c r="G4929" s="380"/>
      <c r="H4929" s="380"/>
      <c r="I4929" s="380"/>
      <c r="J4929" s="321" t="s">
        <v>3253</v>
      </c>
      <c r="K4929" s="322"/>
      <c r="L4929" s="322"/>
      <c r="M4929" s="322"/>
      <c r="N4929" s="322"/>
      <c r="O4929" s="322"/>
      <c r="P4929" s="322"/>
      <c r="Q4929" s="322"/>
      <c r="R4929" s="322"/>
      <c r="S4929" s="322"/>
      <c r="T4929" s="322"/>
      <c r="U4929" s="322"/>
      <c r="V4929" s="322"/>
      <c r="W4929" s="322"/>
      <c r="X4929" s="322"/>
      <c r="Y4929" s="322"/>
      <c r="Z4929" s="322"/>
      <c r="AA4929" s="322"/>
      <c r="AB4929" s="322"/>
      <c r="AC4929" s="322"/>
      <c r="AD4929" s="322"/>
      <c r="AE4929" s="322"/>
      <c r="AF4929" s="322"/>
      <c r="AG4929" s="359"/>
      <c r="ALL4929" s="41"/>
      <c r="ALM4929" s="41"/>
      <c r="ALN4929" s="41"/>
      <c r="ALO4929" s="41"/>
      <c r="ALP4929" s="41"/>
    </row>
    <row r="4930" spans="1:1004" ht="19.5" customHeight="1" x14ac:dyDescent="0.2">
      <c r="A4930" s="380" t="s">
        <v>2740</v>
      </c>
      <c r="B4930" s="380"/>
      <c r="C4930" s="380"/>
      <c r="D4930" s="380"/>
      <c r="E4930" s="380"/>
      <c r="F4930" s="380"/>
      <c r="G4930" s="380"/>
      <c r="H4930" s="380"/>
      <c r="I4930" s="380"/>
      <c r="J4930" s="321" t="s">
        <v>3254</v>
      </c>
      <c r="K4930" s="322"/>
      <c r="L4930" s="322"/>
      <c r="M4930" s="322"/>
      <c r="N4930" s="322"/>
      <c r="O4930" s="322"/>
      <c r="P4930" s="322"/>
      <c r="Q4930" s="322"/>
      <c r="R4930" s="322"/>
      <c r="S4930" s="322"/>
      <c r="T4930" s="401" t="s">
        <v>2742</v>
      </c>
      <c r="U4930" s="401"/>
      <c r="V4930" s="401"/>
      <c r="W4930" s="401"/>
      <c r="X4930" s="322" t="s">
        <v>3255</v>
      </c>
      <c r="Y4930" s="322"/>
      <c r="Z4930" s="322"/>
      <c r="AA4930" s="322"/>
      <c r="AB4930" s="322"/>
      <c r="AC4930" s="322"/>
      <c r="AD4930" s="322"/>
      <c r="AE4930" s="322"/>
      <c r="AF4930" s="322"/>
      <c r="AG4930" s="359"/>
      <c r="ALL4930" s="41"/>
      <c r="ALM4930" s="41"/>
      <c r="ALN4930" s="41"/>
      <c r="ALO4930" s="41"/>
      <c r="ALP4930" s="41"/>
    </row>
    <row r="4931" spans="1:1004" ht="73.5" customHeight="1" x14ac:dyDescent="0.2">
      <c r="A4931" s="380" t="s">
        <v>2744</v>
      </c>
      <c r="B4931" s="380"/>
      <c r="C4931" s="380"/>
      <c r="D4931" s="380"/>
      <c r="E4931" s="380"/>
      <c r="F4931" s="380"/>
      <c r="G4931" s="380"/>
      <c r="H4931" s="380"/>
      <c r="I4931" s="380"/>
      <c r="J4931" s="363" t="s">
        <v>3256</v>
      </c>
      <c r="K4931" s="535"/>
      <c r="L4931" s="535"/>
      <c r="M4931" s="535"/>
      <c r="N4931" s="535"/>
      <c r="O4931" s="535"/>
      <c r="P4931" s="535"/>
      <c r="Q4931" s="535"/>
      <c r="R4931" s="535"/>
      <c r="S4931" s="535"/>
      <c r="T4931" s="535"/>
      <c r="U4931" s="535"/>
      <c r="V4931" s="535"/>
      <c r="W4931" s="535"/>
      <c r="X4931" s="535"/>
      <c r="Y4931" s="535"/>
      <c r="Z4931" s="535"/>
      <c r="AA4931" s="535"/>
      <c r="AB4931" s="535"/>
      <c r="AC4931" s="535"/>
      <c r="AD4931" s="535"/>
      <c r="AE4931" s="535"/>
      <c r="AF4931" s="535"/>
      <c r="AG4931" s="365"/>
      <c r="ALL4931" s="41"/>
      <c r="ALM4931" s="41"/>
      <c r="ALN4931" s="41"/>
      <c r="ALO4931" s="41"/>
      <c r="ALP4931" s="41"/>
    </row>
    <row r="4932" spans="1:1004" ht="26.25" customHeight="1" x14ac:dyDescent="0.2">
      <c r="A4932" s="402" t="s">
        <v>2746</v>
      </c>
      <c r="B4932" s="402"/>
      <c r="C4932" s="402"/>
      <c r="D4932" s="402"/>
      <c r="E4932" s="402"/>
      <c r="F4932" s="402"/>
      <c r="G4932" s="402"/>
      <c r="H4932" s="402"/>
      <c r="I4932" s="402"/>
      <c r="J4932" s="536" t="s">
        <v>3257</v>
      </c>
      <c r="K4932" s="537"/>
      <c r="L4932" s="537"/>
      <c r="M4932" s="537"/>
      <c r="N4932" s="537"/>
      <c r="O4932" s="537"/>
      <c r="P4932" s="537"/>
      <c r="Q4932" s="537"/>
      <c r="R4932" s="537"/>
      <c r="S4932" s="537"/>
      <c r="T4932" s="537"/>
      <c r="U4932" s="537"/>
      <c r="V4932" s="537"/>
      <c r="W4932" s="537"/>
      <c r="X4932" s="537"/>
      <c r="Y4932" s="537"/>
      <c r="Z4932" s="537"/>
      <c r="AA4932" s="537"/>
      <c r="AB4932" s="537"/>
      <c r="AC4932" s="537"/>
      <c r="AD4932" s="537"/>
      <c r="AE4932" s="537"/>
      <c r="AF4932" s="537"/>
      <c r="AG4932" s="538"/>
      <c r="ALL4932" s="41"/>
      <c r="ALM4932" s="41"/>
      <c r="ALN4932" s="41"/>
      <c r="ALO4932" s="41"/>
      <c r="ALP4932" s="41"/>
    </row>
    <row r="4933" spans="1:1004" x14ac:dyDescent="0.2">
      <c r="A4933" s="197"/>
      <c r="B4933" s="192"/>
      <c r="C4933" s="192"/>
      <c r="D4933" s="192"/>
      <c r="E4933" s="192"/>
      <c r="F4933" s="192"/>
      <c r="G4933" s="192"/>
      <c r="H4933" s="192"/>
      <c r="I4933" s="192"/>
      <c r="J4933" s="216"/>
      <c r="K4933" s="216"/>
      <c r="L4933" s="216"/>
      <c r="M4933" s="216"/>
      <c r="N4933" s="216"/>
      <c r="O4933" s="216"/>
      <c r="P4933" s="216"/>
      <c r="Q4933" s="216"/>
      <c r="R4933" s="216"/>
      <c r="S4933" s="216"/>
      <c r="T4933" s="216"/>
      <c r="U4933" s="216"/>
      <c r="V4933" s="216"/>
      <c r="W4933" s="216"/>
      <c r="X4933" s="216"/>
      <c r="Y4933" s="216"/>
      <c r="Z4933" s="216"/>
      <c r="AA4933" s="216"/>
      <c r="AB4933" s="216"/>
      <c r="AC4933" s="216"/>
      <c r="AD4933" s="216"/>
      <c r="AE4933" s="216"/>
      <c r="AF4933" s="216"/>
      <c r="AG4933" s="214"/>
      <c r="ALL4933" s="41"/>
      <c r="ALM4933" s="41"/>
      <c r="ALN4933" s="41"/>
      <c r="ALO4933" s="41"/>
      <c r="ALP4933" s="41"/>
    </row>
    <row r="4934" spans="1:1004" x14ac:dyDescent="0.2">
      <c r="A4934" s="273" t="s">
        <v>2833</v>
      </c>
      <c r="B4934" s="273"/>
      <c r="C4934" s="273"/>
      <c r="D4934" s="343" t="s">
        <v>2585</v>
      </c>
      <c r="E4934" s="344"/>
      <c r="F4934" s="344"/>
      <c r="G4934" s="344"/>
      <c r="H4934" s="344"/>
      <c r="I4934" s="344"/>
      <c r="J4934" s="344"/>
      <c r="K4934" s="344"/>
      <c r="L4934" s="344"/>
      <c r="M4934" s="344"/>
      <c r="N4934" s="344"/>
      <c r="O4934" s="344"/>
      <c r="P4934" s="344"/>
      <c r="Q4934" s="344"/>
      <c r="R4934" s="344"/>
      <c r="S4934" s="344"/>
      <c r="T4934" s="344"/>
      <c r="U4934" s="344"/>
      <c r="V4934" s="344"/>
      <c r="W4934" s="344"/>
      <c r="X4934" s="344"/>
      <c r="Y4934" s="344"/>
      <c r="Z4934" s="344"/>
      <c r="AA4934" s="344"/>
      <c r="AB4934" s="344"/>
      <c r="AC4934" s="344"/>
      <c r="AD4934" s="344"/>
      <c r="AE4934" s="344"/>
      <c r="AF4934" s="344"/>
      <c r="AG4934" s="345"/>
      <c r="ALL4934" s="41"/>
      <c r="ALM4934" s="41"/>
      <c r="ALN4934" s="41"/>
      <c r="ALO4934" s="41"/>
      <c r="ALP4934" s="41"/>
    </row>
    <row r="4935" spans="1:1004" ht="26.25" customHeight="1" x14ac:dyDescent="0.2">
      <c r="A4935" s="273" t="s">
        <v>2835</v>
      </c>
      <c r="B4935" s="273"/>
      <c r="C4935" s="273"/>
      <c r="D4935" s="273"/>
      <c r="E4935" s="273"/>
      <c r="F4935" s="273"/>
      <c r="G4935" s="273"/>
      <c r="H4935" s="273"/>
      <c r="I4935" s="273"/>
      <c r="J4935" s="273"/>
      <c r="K4935" s="273"/>
      <c r="L4935" s="273"/>
      <c r="M4935" s="273"/>
      <c r="N4935" s="273"/>
      <c r="O4935" s="273"/>
      <c r="P4935" s="273"/>
      <c r="Q4935" s="273"/>
      <c r="R4935" s="273"/>
      <c r="S4935" s="373" t="s">
        <v>2836</v>
      </c>
      <c r="T4935" s="373"/>
      <c r="U4935" s="373"/>
      <c r="V4935" s="373" t="s">
        <v>2837</v>
      </c>
      <c r="W4935" s="373"/>
      <c r="X4935" s="373"/>
      <c r="Y4935" s="373" t="s">
        <v>2838</v>
      </c>
      <c r="Z4935" s="373"/>
      <c r="AA4935" s="373"/>
      <c r="AB4935" s="278" t="s">
        <v>3444</v>
      </c>
      <c r="AC4935" s="279"/>
      <c r="AD4935" s="280"/>
      <c r="AE4935" s="278" t="s">
        <v>3445</v>
      </c>
      <c r="AF4935" s="279"/>
      <c r="AG4935" s="280"/>
      <c r="ALL4935" s="41"/>
      <c r="ALM4935" s="41"/>
      <c r="ALN4935" s="41"/>
      <c r="ALO4935" s="41"/>
      <c r="ALP4935" s="41"/>
    </row>
    <row r="4936" spans="1:1004" x14ac:dyDescent="0.2">
      <c r="A4936" s="281" t="s">
        <v>3258</v>
      </c>
      <c r="B4936" s="282"/>
      <c r="C4936" s="282"/>
      <c r="D4936" s="282"/>
      <c r="E4936" s="282"/>
      <c r="F4936" s="282"/>
      <c r="G4936" s="282"/>
      <c r="H4936" s="282"/>
      <c r="I4936" s="282"/>
      <c r="J4936" s="282"/>
      <c r="K4936" s="282"/>
      <c r="L4936" s="282"/>
      <c r="M4936" s="282"/>
      <c r="N4936" s="282"/>
      <c r="O4936" s="282"/>
      <c r="P4936" s="282"/>
      <c r="Q4936" s="282"/>
      <c r="R4936" s="283"/>
      <c r="S4936" s="284" t="s">
        <v>2867</v>
      </c>
      <c r="T4936" s="285"/>
      <c r="U4936" s="286"/>
      <c r="V4936" s="284" t="s">
        <v>3469</v>
      </c>
      <c r="W4936" s="285"/>
      <c r="X4936" s="286"/>
      <c r="Y4936" s="631">
        <v>-31244</v>
      </c>
      <c r="Z4936" s="632"/>
      <c r="AA4936" s="633"/>
      <c r="AB4936" s="640">
        <v>0</v>
      </c>
      <c r="AC4936" s="641"/>
      <c r="AD4936" s="642"/>
      <c r="AE4936" s="631">
        <v>-3617</v>
      </c>
      <c r="AF4936" s="632"/>
      <c r="AG4936" s="633"/>
      <c r="ALL4936" s="41"/>
      <c r="ALM4936" s="41"/>
      <c r="ALN4936" s="41"/>
      <c r="ALO4936" s="41"/>
      <c r="ALP4936" s="41"/>
    </row>
    <row r="4937" spans="1:1004" x14ac:dyDescent="0.2">
      <c r="A4937" s="293" t="s">
        <v>2860</v>
      </c>
      <c r="B4937" s="387"/>
      <c r="C4937" s="387"/>
      <c r="D4937" s="387"/>
      <c r="E4937" s="387"/>
      <c r="F4937" s="387"/>
      <c r="G4937" s="387"/>
      <c r="H4937" s="387"/>
      <c r="I4937" s="387"/>
      <c r="J4937" s="387"/>
      <c r="K4937" s="387"/>
      <c r="L4937" s="387"/>
      <c r="M4937" s="387"/>
      <c r="N4937" s="387"/>
      <c r="O4937" s="387"/>
      <c r="P4937" s="387"/>
      <c r="Q4937" s="387"/>
      <c r="R4937" s="295"/>
      <c r="S4937" s="287"/>
      <c r="T4937" s="288"/>
      <c r="U4937" s="289"/>
      <c r="V4937" s="287"/>
      <c r="W4937" s="288"/>
      <c r="X4937" s="289"/>
      <c r="Y4937" s="634"/>
      <c r="Z4937" s="635"/>
      <c r="AA4937" s="636"/>
      <c r="AB4937" s="643"/>
      <c r="AC4937" s="644"/>
      <c r="AD4937" s="645"/>
      <c r="AE4937" s="634"/>
      <c r="AF4937" s="635"/>
      <c r="AG4937" s="636"/>
      <c r="ALL4937" s="41"/>
      <c r="ALM4937" s="41"/>
      <c r="ALN4937" s="41"/>
      <c r="ALO4937" s="41"/>
      <c r="ALP4937" s="41"/>
    </row>
    <row r="4938" spans="1:1004" x14ac:dyDescent="0.2">
      <c r="A4938" s="388" t="s">
        <v>2861</v>
      </c>
      <c r="B4938" s="389"/>
      <c r="C4938" s="389"/>
      <c r="D4938" s="389"/>
      <c r="E4938" s="389"/>
      <c r="F4938" s="389"/>
      <c r="G4938" s="389"/>
      <c r="H4938" s="389"/>
      <c r="I4938" s="389"/>
      <c r="J4938" s="389"/>
      <c r="K4938" s="389"/>
      <c r="L4938" s="389"/>
      <c r="M4938" s="389"/>
      <c r="N4938" s="389"/>
      <c r="O4938" s="389"/>
      <c r="P4938" s="389"/>
      <c r="Q4938" s="389"/>
      <c r="R4938" s="390"/>
      <c r="S4938" s="290"/>
      <c r="T4938" s="291"/>
      <c r="U4938" s="292"/>
      <c r="V4938" s="290"/>
      <c r="W4938" s="291"/>
      <c r="X4938" s="292"/>
      <c r="Y4938" s="637"/>
      <c r="Z4938" s="638"/>
      <c r="AA4938" s="639"/>
      <c r="AB4938" s="646"/>
      <c r="AC4938" s="647"/>
      <c r="AD4938" s="648"/>
      <c r="AE4938" s="637"/>
      <c r="AF4938" s="638"/>
      <c r="AG4938" s="639"/>
      <c r="ALL4938" s="41"/>
      <c r="ALM4938" s="41"/>
      <c r="ALN4938" s="41"/>
      <c r="ALO4938" s="41"/>
      <c r="ALP4938" s="41"/>
    </row>
    <row r="4939" spans="1:1004" x14ac:dyDescent="0.2">
      <c r="A4939" s="187"/>
      <c r="B4939" s="187"/>
      <c r="C4939" s="187"/>
      <c r="D4939" s="187"/>
      <c r="E4939" s="187"/>
      <c r="F4939" s="187"/>
      <c r="G4939" s="187"/>
      <c r="H4939" s="187"/>
      <c r="I4939" s="187"/>
      <c r="J4939" s="187"/>
      <c r="K4939" s="187"/>
      <c r="L4939" s="187"/>
      <c r="M4939" s="187"/>
      <c r="N4939" s="187"/>
      <c r="O4939" s="187"/>
      <c r="P4939" s="187"/>
      <c r="Q4939" s="187"/>
      <c r="R4939" s="187"/>
      <c r="S4939" s="187"/>
      <c r="T4939" s="187"/>
      <c r="U4939" s="187"/>
      <c r="V4939" s="187"/>
      <c r="W4939" s="187"/>
      <c r="X4939" s="187"/>
      <c r="Y4939" s="187"/>
      <c r="Z4939" s="187"/>
      <c r="AA4939" s="187"/>
      <c r="AB4939" s="187"/>
      <c r="AC4939" s="187"/>
      <c r="AD4939" s="187"/>
      <c r="AE4939" s="187"/>
      <c r="AF4939" s="187"/>
      <c r="AG4939" s="187"/>
      <c r="ALL4939" s="41"/>
      <c r="ALM4939" s="41"/>
      <c r="ALN4939" s="41"/>
      <c r="ALO4939" s="41"/>
      <c r="ALP4939" s="41"/>
    </row>
    <row r="4940" spans="1:1004" ht="23.25" customHeight="1" x14ac:dyDescent="0.2">
      <c r="A4940" s="374" t="s">
        <v>2748</v>
      </c>
      <c r="B4940" s="374"/>
      <c r="C4940" s="374"/>
      <c r="D4940" s="374"/>
      <c r="E4940" s="374"/>
      <c r="F4940" s="374"/>
      <c r="G4940" s="374"/>
      <c r="H4940" s="374"/>
      <c r="I4940" s="374"/>
      <c r="J4940" s="375" t="s">
        <v>276</v>
      </c>
      <c r="K4940" s="376"/>
      <c r="L4940" s="376"/>
      <c r="M4940" s="376"/>
      <c r="N4940" s="377" t="s">
        <v>2587</v>
      </c>
      <c r="O4940" s="351"/>
      <c r="P4940" s="351"/>
      <c r="Q4940" s="351"/>
      <c r="R4940" s="351"/>
      <c r="S4940" s="351"/>
      <c r="T4940" s="351"/>
      <c r="U4940" s="351"/>
      <c r="V4940" s="351"/>
      <c r="W4940" s="351"/>
      <c r="X4940" s="351"/>
      <c r="Y4940" s="351"/>
      <c r="Z4940" s="351"/>
      <c r="AA4940" s="351"/>
      <c r="AB4940" s="351"/>
      <c r="AC4940" s="351"/>
      <c r="AD4940" s="351"/>
      <c r="AE4940" s="351"/>
      <c r="AF4940" s="351"/>
      <c r="AG4940" s="352"/>
      <c r="ALL4940" s="41"/>
      <c r="ALM4940" s="41"/>
      <c r="ALN4940" s="41"/>
      <c r="ALO4940" s="41"/>
      <c r="ALP4940" s="41"/>
    </row>
    <row r="4941" spans="1:1004" ht="19.5" customHeight="1" x14ac:dyDescent="0.2">
      <c r="A4941" s="380" t="s">
        <v>2749</v>
      </c>
      <c r="B4941" s="380"/>
      <c r="C4941" s="380"/>
      <c r="D4941" s="380"/>
      <c r="E4941" s="380"/>
      <c r="F4941" s="380"/>
      <c r="G4941" s="380"/>
      <c r="H4941" s="380"/>
      <c r="I4941" s="380"/>
      <c r="J4941" s="321" t="s">
        <v>3259</v>
      </c>
      <c r="K4941" s="322"/>
      <c r="L4941" s="322"/>
      <c r="M4941" s="322"/>
      <c r="N4941" s="322"/>
      <c r="O4941" s="322"/>
      <c r="P4941" s="322"/>
      <c r="Q4941" s="322"/>
      <c r="R4941" s="322"/>
      <c r="S4941" s="322"/>
      <c r="T4941" s="381" t="s">
        <v>2742</v>
      </c>
      <c r="U4941" s="381"/>
      <c r="V4941" s="381"/>
      <c r="W4941" s="381"/>
      <c r="X4941" s="322" t="s">
        <v>3260</v>
      </c>
      <c r="Y4941" s="322"/>
      <c r="Z4941" s="322"/>
      <c r="AA4941" s="322"/>
      <c r="AB4941" s="322"/>
      <c r="AC4941" s="322"/>
      <c r="AD4941" s="322"/>
      <c r="AE4941" s="322"/>
      <c r="AF4941" s="322"/>
      <c r="AG4941" s="359"/>
      <c r="ALL4941" s="41"/>
      <c r="ALM4941" s="41"/>
      <c r="ALN4941" s="41"/>
      <c r="ALO4941" s="41"/>
      <c r="ALP4941" s="41"/>
    </row>
    <row r="4942" spans="1:1004" ht="78.75" customHeight="1" x14ac:dyDescent="0.2">
      <c r="A4942" s="382" t="s">
        <v>2750</v>
      </c>
      <c r="B4942" s="382"/>
      <c r="C4942" s="382"/>
      <c r="D4942" s="382"/>
      <c r="E4942" s="382"/>
      <c r="F4942" s="382"/>
      <c r="G4942" s="382"/>
      <c r="H4942" s="382"/>
      <c r="I4942" s="382"/>
      <c r="J4942" s="363" t="s">
        <v>3256</v>
      </c>
      <c r="K4942" s="535"/>
      <c r="L4942" s="535"/>
      <c r="M4942" s="535"/>
      <c r="N4942" s="535"/>
      <c r="O4942" s="535"/>
      <c r="P4942" s="535"/>
      <c r="Q4942" s="535"/>
      <c r="R4942" s="535"/>
      <c r="S4942" s="535"/>
      <c r="T4942" s="535"/>
      <c r="U4942" s="535"/>
      <c r="V4942" s="535"/>
      <c r="W4942" s="535"/>
      <c r="X4942" s="535"/>
      <c r="Y4942" s="535"/>
      <c r="Z4942" s="535"/>
      <c r="AA4942" s="535"/>
      <c r="AB4942" s="535"/>
      <c r="AC4942" s="535"/>
      <c r="AD4942" s="535"/>
      <c r="AE4942" s="535"/>
      <c r="AF4942" s="535"/>
      <c r="AG4942" s="365"/>
      <c r="ALL4942" s="41"/>
      <c r="ALM4942" s="41"/>
      <c r="ALN4942" s="41"/>
      <c r="ALO4942" s="41"/>
      <c r="ALP4942" s="41"/>
    </row>
    <row r="4943" spans="1:1004" ht="27.75" customHeight="1" x14ac:dyDescent="0.2">
      <c r="A4943" s="383" t="s">
        <v>2752</v>
      </c>
      <c r="B4943" s="383"/>
      <c r="C4943" s="383"/>
      <c r="D4943" s="383"/>
      <c r="E4943" s="383"/>
      <c r="F4943" s="383"/>
      <c r="G4943" s="383"/>
      <c r="H4943" s="383"/>
      <c r="I4943" s="383"/>
      <c r="J4943" s="536" t="s">
        <v>3650</v>
      </c>
      <c r="K4943" s="537"/>
      <c r="L4943" s="537"/>
      <c r="M4943" s="537"/>
      <c r="N4943" s="537"/>
      <c r="O4943" s="537"/>
      <c r="P4943" s="537"/>
      <c r="Q4943" s="537"/>
      <c r="R4943" s="537"/>
      <c r="S4943" s="537"/>
      <c r="T4943" s="537"/>
      <c r="U4943" s="537"/>
      <c r="V4943" s="537"/>
      <c r="W4943" s="537"/>
      <c r="X4943" s="537"/>
      <c r="Y4943" s="537"/>
      <c r="Z4943" s="537"/>
      <c r="AA4943" s="537"/>
      <c r="AB4943" s="537"/>
      <c r="AC4943" s="537"/>
      <c r="AD4943" s="537"/>
      <c r="AE4943" s="537"/>
      <c r="AF4943" s="537"/>
      <c r="AG4943" s="538"/>
      <c r="ALL4943" s="41"/>
      <c r="ALM4943" s="41"/>
      <c r="ALN4943" s="41"/>
      <c r="ALO4943" s="41"/>
      <c r="ALP4943" s="41"/>
    </row>
    <row r="4944" spans="1:1004" x14ac:dyDescent="0.2">
      <c r="A4944" s="208"/>
      <c r="B4944" s="187"/>
      <c r="C4944" s="187"/>
      <c r="D4944" s="187"/>
      <c r="E4944" s="187"/>
      <c r="F4944" s="187"/>
      <c r="G4944" s="187"/>
      <c r="H4944" s="187"/>
      <c r="I4944" s="187"/>
      <c r="J4944" s="187"/>
      <c r="K4944" s="187"/>
      <c r="L4944" s="187"/>
      <c r="M4944" s="187"/>
      <c r="N4944" s="187"/>
      <c r="O4944" s="187"/>
      <c r="P4944" s="187"/>
      <c r="Q4944" s="187"/>
      <c r="R4944" s="187"/>
      <c r="S4944" s="187"/>
      <c r="T4944" s="187"/>
      <c r="U4944" s="187"/>
      <c r="V4944" s="187"/>
      <c r="W4944" s="187"/>
      <c r="X4944" s="187"/>
      <c r="Y4944" s="187"/>
      <c r="Z4944" s="187"/>
      <c r="AA4944" s="187"/>
      <c r="AB4944" s="187"/>
      <c r="AC4944" s="187"/>
      <c r="AD4944" s="187"/>
      <c r="AE4944" s="187"/>
      <c r="AF4944" s="187"/>
      <c r="AG4944" s="214"/>
      <c r="ALL4944" s="41"/>
      <c r="ALM4944" s="41"/>
      <c r="ALN4944" s="41"/>
      <c r="ALO4944" s="41"/>
      <c r="ALP4944" s="41"/>
    </row>
    <row r="4945" spans="1:1004" x14ac:dyDescent="0.2">
      <c r="A4945" s="273" t="s">
        <v>2833</v>
      </c>
      <c r="B4945" s="273"/>
      <c r="C4945" s="273"/>
      <c r="D4945" s="370" t="s">
        <v>2588</v>
      </c>
      <c r="E4945" s="371"/>
      <c r="F4945" s="371"/>
      <c r="G4945" s="371"/>
      <c r="H4945" s="371"/>
      <c r="I4945" s="371"/>
      <c r="J4945" s="371"/>
      <c r="K4945" s="371"/>
      <c r="L4945" s="371"/>
      <c r="M4945" s="371"/>
      <c r="N4945" s="371"/>
      <c r="O4945" s="371"/>
      <c r="P4945" s="371"/>
      <c r="Q4945" s="371"/>
      <c r="R4945" s="371"/>
      <c r="S4945" s="371"/>
      <c r="T4945" s="371"/>
      <c r="U4945" s="371"/>
      <c r="V4945" s="371"/>
      <c r="W4945" s="371"/>
      <c r="X4945" s="371"/>
      <c r="Y4945" s="371"/>
      <c r="Z4945" s="371"/>
      <c r="AA4945" s="371"/>
      <c r="AB4945" s="371"/>
      <c r="AC4945" s="371"/>
      <c r="AD4945" s="371"/>
      <c r="AE4945" s="371"/>
      <c r="AF4945" s="371"/>
      <c r="AG4945" s="372"/>
      <c r="ALL4945" s="41"/>
      <c r="ALM4945" s="41"/>
      <c r="ALN4945" s="41"/>
      <c r="ALO4945" s="41"/>
      <c r="ALP4945" s="41"/>
    </row>
    <row r="4946" spans="1:1004" ht="24.75" customHeight="1" x14ac:dyDescent="0.2">
      <c r="A4946" s="273" t="s">
        <v>2835</v>
      </c>
      <c r="B4946" s="273"/>
      <c r="C4946" s="273"/>
      <c r="D4946" s="273"/>
      <c r="E4946" s="273"/>
      <c r="F4946" s="273"/>
      <c r="G4946" s="273"/>
      <c r="H4946" s="273"/>
      <c r="I4946" s="273"/>
      <c r="J4946" s="273"/>
      <c r="K4946" s="273"/>
      <c r="L4946" s="273"/>
      <c r="M4946" s="273"/>
      <c r="N4946" s="273"/>
      <c r="O4946" s="273"/>
      <c r="P4946" s="273"/>
      <c r="Q4946" s="273"/>
      <c r="R4946" s="273"/>
      <c r="S4946" s="373" t="s">
        <v>2836</v>
      </c>
      <c r="T4946" s="373"/>
      <c r="U4946" s="373"/>
      <c r="V4946" s="373" t="s">
        <v>2837</v>
      </c>
      <c r="W4946" s="373"/>
      <c r="X4946" s="373"/>
      <c r="Y4946" s="373" t="s">
        <v>2838</v>
      </c>
      <c r="Z4946" s="373"/>
      <c r="AA4946" s="373"/>
      <c r="AB4946" s="278" t="s">
        <v>3444</v>
      </c>
      <c r="AC4946" s="279"/>
      <c r="AD4946" s="280"/>
      <c r="AE4946" s="278" t="s">
        <v>3445</v>
      </c>
      <c r="AF4946" s="279"/>
      <c r="AG4946" s="280"/>
      <c r="ALL4946" s="41"/>
      <c r="ALM4946" s="41"/>
      <c r="ALN4946" s="41"/>
      <c r="ALO4946" s="41"/>
      <c r="ALP4946" s="41"/>
    </row>
    <row r="4947" spans="1:1004" ht="27.75" customHeight="1" x14ac:dyDescent="0.2">
      <c r="A4947" s="281" t="s">
        <v>3261</v>
      </c>
      <c r="B4947" s="282"/>
      <c r="C4947" s="282"/>
      <c r="D4947" s="282"/>
      <c r="E4947" s="282"/>
      <c r="F4947" s="282"/>
      <c r="G4947" s="282"/>
      <c r="H4947" s="282"/>
      <c r="I4947" s="282"/>
      <c r="J4947" s="282"/>
      <c r="K4947" s="282"/>
      <c r="L4947" s="282"/>
      <c r="M4947" s="282"/>
      <c r="N4947" s="282"/>
      <c r="O4947" s="282"/>
      <c r="P4947" s="282"/>
      <c r="Q4947" s="282"/>
      <c r="R4947" s="283"/>
      <c r="S4947" s="284" t="s">
        <v>2867</v>
      </c>
      <c r="T4947" s="285"/>
      <c r="U4947" s="286"/>
      <c r="V4947" s="284" t="s">
        <v>3469</v>
      </c>
      <c r="W4947" s="285"/>
      <c r="X4947" s="286"/>
      <c r="Y4947" s="284" t="s">
        <v>3022</v>
      </c>
      <c r="Z4947" s="285"/>
      <c r="AA4947" s="286"/>
      <c r="AB4947" s="284" t="s">
        <v>3022</v>
      </c>
      <c r="AC4947" s="285"/>
      <c r="AD4947" s="286"/>
      <c r="AE4947" s="284" t="s">
        <v>3022</v>
      </c>
      <c r="AF4947" s="285"/>
      <c r="AG4947" s="286"/>
      <c r="ALL4947" s="41"/>
      <c r="ALM4947" s="41"/>
      <c r="ALN4947" s="41"/>
      <c r="ALO4947" s="41"/>
      <c r="ALP4947" s="41"/>
    </row>
    <row r="4948" spans="1:1004" x14ac:dyDescent="0.2">
      <c r="A4948" s="293" t="s">
        <v>3262</v>
      </c>
      <c r="B4948" s="387"/>
      <c r="C4948" s="387"/>
      <c r="D4948" s="387"/>
      <c r="E4948" s="387"/>
      <c r="F4948" s="387"/>
      <c r="G4948" s="387"/>
      <c r="H4948" s="387"/>
      <c r="I4948" s="387"/>
      <c r="J4948" s="387"/>
      <c r="K4948" s="387"/>
      <c r="L4948" s="387"/>
      <c r="M4948" s="387"/>
      <c r="N4948" s="387"/>
      <c r="O4948" s="387"/>
      <c r="P4948" s="387"/>
      <c r="Q4948" s="387"/>
      <c r="R4948" s="295"/>
      <c r="S4948" s="287"/>
      <c r="T4948" s="288"/>
      <c r="U4948" s="289"/>
      <c r="V4948" s="287"/>
      <c r="W4948" s="288"/>
      <c r="X4948" s="289"/>
      <c r="Y4948" s="287"/>
      <c r="Z4948" s="288"/>
      <c r="AA4948" s="289"/>
      <c r="AB4948" s="287"/>
      <c r="AC4948" s="288"/>
      <c r="AD4948" s="289"/>
      <c r="AE4948" s="287"/>
      <c r="AF4948" s="288"/>
      <c r="AG4948" s="289"/>
      <c r="ALL4948" s="41"/>
      <c r="ALM4948" s="41"/>
      <c r="ALN4948" s="41"/>
      <c r="ALO4948" s="41"/>
      <c r="ALP4948" s="41"/>
    </row>
    <row r="4949" spans="1:1004" x14ac:dyDescent="0.2">
      <c r="A4949" s="388" t="s">
        <v>2861</v>
      </c>
      <c r="B4949" s="389"/>
      <c r="C4949" s="389"/>
      <c r="D4949" s="389"/>
      <c r="E4949" s="389"/>
      <c r="F4949" s="389"/>
      <c r="G4949" s="389"/>
      <c r="H4949" s="389"/>
      <c r="I4949" s="389"/>
      <c r="J4949" s="389"/>
      <c r="K4949" s="389"/>
      <c r="L4949" s="389"/>
      <c r="M4949" s="389"/>
      <c r="N4949" s="389"/>
      <c r="O4949" s="389"/>
      <c r="P4949" s="389"/>
      <c r="Q4949" s="389"/>
      <c r="R4949" s="390"/>
      <c r="S4949" s="290"/>
      <c r="T4949" s="291"/>
      <c r="U4949" s="292"/>
      <c r="V4949" s="290"/>
      <c r="W4949" s="291"/>
      <c r="X4949" s="292"/>
      <c r="Y4949" s="290"/>
      <c r="Z4949" s="291"/>
      <c r="AA4949" s="292"/>
      <c r="AB4949" s="290"/>
      <c r="AC4949" s="291"/>
      <c r="AD4949" s="292"/>
      <c r="AE4949" s="290"/>
      <c r="AF4949" s="291"/>
      <c r="AG4949" s="292"/>
      <c r="ALL4949" s="41"/>
      <c r="ALM4949" s="41"/>
      <c r="ALN4949" s="41"/>
      <c r="ALO4949" s="41"/>
      <c r="ALP4949" s="41"/>
    </row>
    <row r="4950" spans="1:1004" x14ac:dyDescent="0.2">
      <c r="A4950" s="187"/>
      <c r="B4950" s="187"/>
      <c r="C4950" s="187"/>
      <c r="D4950" s="187"/>
      <c r="E4950" s="187"/>
      <c r="F4950" s="187"/>
      <c r="G4950" s="187"/>
      <c r="H4950" s="187"/>
      <c r="I4950" s="187"/>
      <c r="J4950" s="187"/>
      <c r="K4950" s="187"/>
      <c r="L4950" s="187"/>
      <c r="M4950" s="187"/>
      <c r="N4950" s="187"/>
      <c r="O4950" s="187"/>
      <c r="P4950" s="187"/>
      <c r="Q4950" s="187"/>
      <c r="R4950" s="187"/>
      <c r="S4950" s="187"/>
      <c r="T4950" s="187"/>
      <c r="U4950" s="187"/>
      <c r="V4950" s="187"/>
      <c r="W4950" s="187"/>
      <c r="X4950" s="187"/>
      <c r="Y4950" s="187"/>
      <c r="Z4950" s="187"/>
      <c r="AA4950" s="187"/>
      <c r="AB4950" s="187"/>
      <c r="AC4950" s="187"/>
      <c r="AD4950" s="187"/>
      <c r="AE4950" s="187"/>
      <c r="AF4950" s="187"/>
      <c r="AG4950" s="187"/>
      <c r="ALL4950" s="41"/>
      <c r="ALM4950" s="41"/>
      <c r="ALN4950" s="41"/>
      <c r="ALO4950" s="41"/>
      <c r="ALP4950" s="41"/>
    </row>
    <row r="4951" spans="1:1004" ht="23.25" customHeight="1" x14ac:dyDescent="0.2">
      <c r="A4951" s="374" t="s">
        <v>2748</v>
      </c>
      <c r="B4951" s="374"/>
      <c r="C4951" s="374"/>
      <c r="D4951" s="374"/>
      <c r="E4951" s="374"/>
      <c r="F4951" s="374"/>
      <c r="G4951" s="374"/>
      <c r="H4951" s="374"/>
      <c r="I4951" s="374"/>
      <c r="J4951" s="349" t="s">
        <v>278</v>
      </c>
      <c r="K4951" s="350"/>
      <c r="L4951" s="350"/>
      <c r="M4951" s="313"/>
      <c r="N4951" s="377" t="s">
        <v>279</v>
      </c>
      <c r="O4951" s="351"/>
      <c r="P4951" s="351"/>
      <c r="Q4951" s="351"/>
      <c r="R4951" s="351"/>
      <c r="S4951" s="351"/>
      <c r="T4951" s="351"/>
      <c r="U4951" s="351"/>
      <c r="V4951" s="351"/>
      <c r="W4951" s="351"/>
      <c r="X4951" s="351"/>
      <c r="Y4951" s="351"/>
      <c r="Z4951" s="351"/>
      <c r="AA4951" s="351"/>
      <c r="AB4951" s="351"/>
      <c r="AC4951" s="351"/>
      <c r="AD4951" s="351"/>
      <c r="AE4951" s="351"/>
      <c r="AF4951" s="351"/>
      <c r="AG4951" s="352"/>
      <c r="ALL4951" s="41"/>
      <c r="ALM4951" s="41"/>
      <c r="ALN4951" s="41"/>
      <c r="ALO4951" s="41"/>
      <c r="ALP4951" s="41"/>
    </row>
    <row r="4952" spans="1:1004" ht="19.5" customHeight="1" x14ac:dyDescent="0.2">
      <c r="A4952" s="353" t="s">
        <v>2740</v>
      </c>
      <c r="B4952" s="598"/>
      <c r="C4952" s="598"/>
      <c r="D4952" s="598"/>
      <c r="E4952" s="598"/>
      <c r="F4952" s="598"/>
      <c r="G4952" s="598"/>
      <c r="H4952" s="598"/>
      <c r="I4952" s="355"/>
      <c r="J4952" s="321" t="s">
        <v>3254</v>
      </c>
      <c r="K4952" s="322"/>
      <c r="L4952" s="322"/>
      <c r="M4952" s="322"/>
      <c r="N4952" s="322"/>
      <c r="O4952" s="322"/>
      <c r="P4952" s="322"/>
      <c r="Q4952" s="322"/>
      <c r="R4952" s="322"/>
      <c r="S4952" s="322"/>
      <c r="T4952" s="381" t="s">
        <v>2742</v>
      </c>
      <c r="U4952" s="381"/>
      <c r="V4952" s="381"/>
      <c r="W4952" s="381"/>
      <c r="X4952" s="322" t="s">
        <v>3260</v>
      </c>
      <c r="Y4952" s="322"/>
      <c r="Z4952" s="322"/>
      <c r="AA4952" s="322"/>
      <c r="AB4952" s="322"/>
      <c r="AC4952" s="322"/>
      <c r="AD4952" s="322"/>
      <c r="AE4952" s="322"/>
      <c r="AF4952" s="322"/>
      <c r="AG4952" s="359"/>
      <c r="ALL4952" s="41"/>
      <c r="ALM4952" s="41"/>
      <c r="ALN4952" s="41"/>
      <c r="ALO4952" s="41"/>
      <c r="ALP4952" s="41"/>
    </row>
    <row r="4953" spans="1:1004" ht="52.5" customHeight="1" x14ac:dyDescent="0.2">
      <c r="A4953" s="382" t="s">
        <v>2750</v>
      </c>
      <c r="B4953" s="382"/>
      <c r="C4953" s="382"/>
      <c r="D4953" s="382"/>
      <c r="E4953" s="382"/>
      <c r="F4953" s="382"/>
      <c r="G4953" s="382"/>
      <c r="H4953" s="382"/>
      <c r="I4953" s="382"/>
      <c r="J4953" s="363" t="s">
        <v>3263</v>
      </c>
      <c r="K4953" s="535"/>
      <c r="L4953" s="535"/>
      <c r="M4953" s="535"/>
      <c r="N4953" s="535"/>
      <c r="O4953" s="535"/>
      <c r="P4953" s="535"/>
      <c r="Q4953" s="535"/>
      <c r="R4953" s="535"/>
      <c r="S4953" s="535"/>
      <c r="T4953" s="535"/>
      <c r="U4953" s="535"/>
      <c r="V4953" s="535"/>
      <c r="W4953" s="535"/>
      <c r="X4953" s="535"/>
      <c r="Y4953" s="535"/>
      <c r="Z4953" s="535"/>
      <c r="AA4953" s="535"/>
      <c r="AB4953" s="535"/>
      <c r="AC4953" s="535"/>
      <c r="AD4953" s="535"/>
      <c r="AE4953" s="535"/>
      <c r="AF4953" s="535"/>
      <c r="AG4953" s="365"/>
      <c r="ALL4953" s="41"/>
      <c r="ALM4953" s="41"/>
      <c r="ALN4953" s="41"/>
      <c r="ALO4953" s="41"/>
      <c r="ALP4953" s="41"/>
    </row>
    <row r="4954" spans="1:1004" ht="15.75" customHeight="1" x14ac:dyDescent="0.2">
      <c r="A4954" s="383" t="s">
        <v>2752</v>
      </c>
      <c r="B4954" s="383"/>
      <c r="C4954" s="383"/>
      <c r="D4954" s="383"/>
      <c r="E4954" s="383"/>
      <c r="F4954" s="383"/>
      <c r="G4954" s="383"/>
      <c r="H4954" s="383"/>
      <c r="I4954" s="383"/>
      <c r="J4954" s="536" t="s">
        <v>3651</v>
      </c>
      <c r="K4954" s="537"/>
      <c r="L4954" s="537"/>
      <c r="M4954" s="537"/>
      <c r="N4954" s="537"/>
      <c r="O4954" s="537"/>
      <c r="P4954" s="537"/>
      <c r="Q4954" s="537"/>
      <c r="R4954" s="537"/>
      <c r="S4954" s="537"/>
      <c r="T4954" s="537"/>
      <c r="U4954" s="537"/>
      <c r="V4954" s="537"/>
      <c r="W4954" s="537"/>
      <c r="X4954" s="537"/>
      <c r="Y4954" s="537"/>
      <c r="Z4954" s="537"/>
      <c r="AA4954" s="537"/>
      <c r="AB4954" s="537"/>
      <c r="AC4954" s="537"/>
      <c r="AD4954" s="537"/>
      <c r="AE4954" s="537"/>
      <c r="AF4954" s="537"/>
      <c r="AG4954" s="538"/>
      <c r="ALL4954" s="41"/>
      <c r="ALM4954" s="41"/>
      <c r="ALN4954" s="41"/>
      <c r="ALO4954" s="41"/>
      <c r="ALP4954" s="41"/>
    </row>
    <row r="4955" spans="1:1004" x14ac:dyDescent="0.2">
      <c r="A4955" s="208"/>
      <c r="B4955" s="213"/>
      <c r="C4955" s="213"/>
      <c r="D4955" s="187"/>
      <c r="E4955" s="187"/>
      <c r="F4955" s="187"/>
      <c r="G4955" s="187"/>
      <c r="H4955" s="187"/>
      <c r="I4955" s="187"/>
      <c r="J4955" s="187"/>
      <c r="K4955" s="187"/>
      <c r="L4955" s="187"/>
      <c r="M4955" s="187"/>
      <c r="N4955" s="187"/>
      <c r="O4955" s="187"/>
      <c r="P4955" s="187"/>
      <c r="Q4955" s="187"/>
      <c r="R4955" s="187"/>
      <c r="S4955" s="187"/>
      <c r="T4955" s="187"/>
      <c r="U4955" s="187"/>
      <c r="V4955" s="187"/>
      <c r="W4955" s="187"/>
      <c r="X4955" s="187"/>
      <c r="Y4955" s="187"/>
      <c r="Z4955" s="187"/>
      <c r="AA4955" s="187"/>
      <c r="AB4955" s="187"/>
      <c r="AC4955" s="187"/>
      <c r="AD4955" s="187"/>
      <c r="AE4955" s="187"/>
      <c r="AF4955" s="187"/>
      <c r="AG4955" s="214"/>
      <c r="ALL4955" s="41"/>
      <c r="ALM4955" s="41"/>
      <c r="ALN4955" s="41"/>
      <c r="ALO4955" s="41"/>
      <c r="ALP4955" s="41"/>
    </row>
    <row r="4956" spans="1:1004" x14ac:dyDescent="0.2">
      <c r="A4956" s="275" t="s">
        <v>2833</v>
      </c>
      <c r="B4956" s="276"/>
      <c r="C4956" s="277"/>
      <c r="D4956" s="343" t="s">
        <v>2590</v>
      </c>
      <c r="E4956" s="344"/>
      <c r="F4956" s="344"/>
      <c r="G4956" s="344"/>
      <c r="H4956" s="344"/>
      <c r="I4956" s="344"/>
      <c r="J4956" s="344"/>
      <c r="K4956" s="344"/>
      <c r="L4956" s="344"/>
      <c r="M4956" s="344"/>
      <c r="N4956" s="344"/>
      <c r="O4956" s="344"/>
      <c r="P4956" s="344"/>
      <c r="Q4956" s="344"/>
      <c r="R4956" s="344"/>
      <c r="S4956" s="344"/>
      <c r="T4956" s="344"/>
      <c r="U4956" s="344"/>
      <c r="V4956" s="344"/>
      <c r="W4956" s="344"/>
      <c r="X4956" s="344"/>
      <c r="Y4956" s="344"/>
      <c r="Z4956" s="344"/>
      <c r="AA4956" s="344"/>
      <c r="AB4956" s="344"/>
      <c r="AC4956" s="344"/>
      <c r="AD4956" s="344"/>
      <c r="AE4956" s="344"/>
      <c r="AF4956" s="344"/>
      <c r="AG4956" s="345"/>
      <c r="ALL4956" s="41"/>
      <c r="ALM4956" s="41"/>
      <c r="ALN4956" s="41"/>
      <c r="ALO4956" s="41"/>
      <c r="ALP4956" s="41"/>
    </row>
    <row r="4957" spans="1:1004" ht="26.25" customHeight="1" x14ac:dyDescent="0.2">
      <c r="A4957" s="275" t="s">
        <v>2835</v>
      </c>
      <c r="B4957" s="276"/>
      <c r="C4957" s="276"/>
      <c r="D4957" s="276"/>
      <c r="E4957" s="276"/>
      <c r="F4957" s="276"/>
      <c r="G4957" s="276"/>
      <c r="H4957" s="276"/>
      <c r="I4957" s="276"/>
      <c r="J4957" s="276"/>
      <c r="K4957" s="276"/>
      <c r="L4957" s="276"/>
      <c r="M4957" s="276"/>
      <c r="N4957" s="276"/>
      <c r="O4957" s="276"/>
      <c r="P4957" s="276"/>
      <c r="Q4957" s="276"/>
      <c r="R4957" s="277"/>
      <c r="S4957" s="278" t="s">
        <v>2836</v>
      </c>
      <c r="T4957" s="279"/>
      <c r="U4957" s="280"/>
      <c r="V4957" s="278" t="s">
        <v>2837</v>
      </c>
      <c r="W4957" s="279"/>
      <c r="X4957" s="280"/>
      <c r="Y4957" s="278" t="s">
        <v>2838</v>
      </c>
      <c r="Z4957" s="279"/>
      <c r="AA4957" s="280"/>
      <c r="AB4957" s="278" t="s">
        <v>3444</v>
      </c>
      <c r="AC4957" s="279"/>
      <c r="AD4957" s="280"/>
      <c r="AE4957" s="278" t="s">
        <v>3445</v>
      </c>
      <c r="AF4957" s="279"/>
      <c r="AG4957" s="280"/>
      <c r="ALL4957" s="41"/>
      <c r="ALM4957" s="41"/>
      <c r="ALN4957" s="41"/>
      <c r="ALO4957" s="41"/>
      <c r="ALP4957" s="41"/>
    </row>
    <row r="4958" spans="1:1004" ht="30" customHeight="1" x14ac:dyDescent="0.2">
      <c r="A4958" s="281" t="s">
        <v>3264</v>
      </c>
      <c r="B4958" s="282"/>
      <c r="C4958" s="282"/>
      <c r="D4958" s="282"/>
      <c r="E4958" s="282"/>
      <c r="F4958" s="282"/>
      <c r="G4958" s="282"/>
      <c r="H4958" s="282"/>
      <c r="I4958" s="282"/>
      <c r="J4958" s="282"/>
      <c r="K4958" s="282"/>
      <c r="L4958" s="282"/>
      <c r="M4958" s="282"/>
      <c r="N4958" s="282"/>
      <c r="O4958" s="282"/>
      <c r="P4958" s="282"/>
      <c r="Q4958" s="282"/>
      <c r="R4958" s="283"/>
      <c r="S4958" s="284" t="s">
        <v>2867</v>
      </c>
      <c r="T4958" s="285"/>
      <c r="U4958" s="286"/>
      <c r="V4958" s="284" t="s">
        <v>3469</v>
      </c>
      <c r="W4958" s="285"/>
      <c r="X4958" s="286"/>
      <c r="Y4958" s="284" t="s">
        <v>2916</v>
      </c>
      <c r="Z4958" s="285"/>
      <c r="AA4958" s="286"/>
      <c r="AB4958" s="284" t="s">
        <v>2916</v>
      </c>
      <c r="AC4958" s="285"/>
      <c r="AD4958" s="286"/>
      <c r="AE4958" s="284" t="s">
        <v>2916</v>
      </c>
      <c r="AF4958" s="285"/>
      <c r="AG4958" s="286"/>
      <c r="ALL4958" s="41"/>
      <c r="ALM4958" s="41"/>
      <c r="ALN4958" s="41"/>
      <c r="ALO4958" s="41"/>
      <c r="ALP4958" s="41"/>
    </row>
    <row r="4959" spans="1:1004" x14ac:dyDescent="0.2">
      <c r="A4959" s="293" t="s">
        <v>2860</v>
      </c>
      <c r="B4959" s="387"/>
      <c r="C4959" s="387"/>
      <c r="D4959" s="387"/>
      <c r="E4959" s="387"/>
      <c r="F4959" s="387"/>
      <c r="G4959" s="387"/>
      <c r="H4959" s="387"/>
      <c r="I4959" s="387"/>
      <c r="J4959" s="387"/>
      <c r="K4959" s="387"/>
      <c r="L4959" s="387"/>
      <c r="M4959" s="387"/>
      <c r="N4959" s="387"/>
      <c r="O4959" s="387"/>
      <c r="P4959" s="387"/>
      <c r="Q4959" s="387"/>
      <c r="R4959" s="295"/>
      <c r="S4959" s="287"/>
      <c r="T4959" s="288"/>
      <c r="U4959" s="289"/>
      <c r="V4959" s="287"/>
      <c r="W4959" s="288"/>
      <c r="X4959" s="289"/>
      <c r="Y4959" s="287"/>
      <c r="Z4959" s="288"/>
      <c r="AA4959" s="289"/>
      <c r="AB4959" s="287"/>
      <c r="AC4959" s="288"/>
      <c r="AD4959" s="289"/>
      <c r="AE4959" s="287"/>
      <c r="AF4959" s="288"/>
      <c r="AG4959" s="289"/>
      <c r="ALL4959" s="41"/>
      <c r="ALM4959" s="41"/>
      <c r="ALN4959" s="41"/>
      <c r="ALO4959" s="41"/>
      <c r="ALP4959" s="41"/>
    </row>
    <row r="4960" spans="1:1004" x14ac:dyDescent="0.2">
      <c r="A4960" s="388" t="s">
        <v>2861</v>
      </c>
      <c r="B4960" s="389"/>
      <c r="C4960" s="389"/>
      <c r="D4960" s="389"/>
      <c r="E4960" s="389"/>
      <c r="F4960" s="389"/>
      <c r="G4960" s="389"/>
      <c r="H4960" s="389"/>
      <c r="I4960" s="389"/>
      <c r="J4960" s="389"/>
      <c r="K4960" s="389"/>
      <c r="L4960" s="389"/>
      <c r="M4960" s="389"/>
      <c r="N4960" s="389"/>
      <c r="O4960" s="389"/>
      <c r="P4960" s="389"/>
      <c r="Q4960" s="389"/>
      <c r="R4960" s="390"/>
      <c r="S4960" s="290"/>
      <c r="T4960" s="291"/>
      <c r="U4960" s="292"/>
      <c r="V4960" s="290"/>
      <c r="W4960" s="291"/>
      <c r="X4960" s="292"/>
      <c r="Y4960" s="290"/>
      <c r="Z4960" s="291"/>
      <c r="AA4960" s="292"/>
      <c r="AB4960" s="290"/>
      <c r="AC4960" s="291"/>
      <c r="AD4960" s="292"/>
      <c r="AE4960" s="290"/>
      <c r="AF4960" s="291"/>
      <c r="AG4960" s="292"/>
      <c r="ALL4960" s="41"/>
      <c r="ALM4960" s="41"/>
      <c r="ALN4960" s="41"/>
      <c r="ALO4960" s="41"/>
      <c r="ALP4960" s="41"/>
    </row>
    <row r="4961" spans="1:1004" ht="14.25" x14ac:dyDescent="0.2">
      <c r="A4961" s="187"/>
      <c r="B4961" s="187"/>
      <c r="C4961" s="187"/>
      <c r="D4961" s="187"/>
      <c r="E4961" s="187"/>
      <c r="F4961" s="187"/>
      <c r="G4961" s="188"/>
      <c r="H4961" s="188"/>
      <c r="I4961" s="188"/>
      <c r="J4961" s="188"/>
      <c r="K4961" s="188"/>
      <c r="L4961" s="188"/>
      <c r="M4961" s="188"/>
      <c r="N4961" s="188"/>
      <c r="O4961" s="188"/>
      <c r="P4961" s="188"/>
      <c r="Q4961" s="188"/>
      <c r="R4961" s="189"/>
      <c r="S4961" s="189"/>
      <c r="T4961" s="189"/>
      <c r="U4961" s="189"/>
      <c r="V4961" s="189"/>
      <c r="W4961" s="189"/>
      <c r="X4961" s="189"/>
      <c r="Y4961" s="189"/>
      <c r="Z4961" s="189"/>
      <c r="AA4961" s="189"/>
      <c r="AB4961" s="189"/>
      <c r="AC4961" s="189"/>
      <c r="AD4961" s="189"/>
      <c r="AE4961" s="189"/>
      <c r="AF4961" s="189"/>
      <c r="AG4961" s="189"/>
      <c r="ALL4961" s="41"/>
      <c r="ALM4961" s="41"/>
      <c r="ALN4961" s="41"/>
      <c r="ALO4961" s="41"/>
      <c r="ALP4961" s="41"/>
    </row>
    <row r="4962" spans="1:1004" ht="21" customHeight="1" x14ac:dyDescent="0.2">
      <c r="A4962" s="374" t="s">
        <v>2748</v>
      </c>
      <c r="B4962" s="374"/>
      <c r="C4962" s="374"/>
      <c r="D4962" s="374"/>
      <c r="E4962" s="374"/>
      <c r="F4962" s="374"/>
      <c r="G4962" s="374"/>
      <c r="H4962" s="374"/>
      <c r="I4962" s="374"/>
      <c r="J4962" s="375" t="s">
        <v>280</v>
      </c>
      <c r="K4962" s="376"/>
      <c r="L4962" s="376"/>
      <c r="M4962" s="376"/>
      <c r="N4962" s="377" t="s">
        <v>281</v>
      </c>
      <c r="O4962" s="351"/>
      <c r="P4962" s="351"/>
      <c r="Q4962" s="351"/>
      <c r="R4962" s="351"/>
      <c r="S4962" s="351"/>
      <c r="T4962" s="351"/>
      <c r="U4962" s="351"/>
      <c r="V4962" s="351"/>
      <c r="W4962" s="351"/>
      <c r="X4962" s="351"/>
      <c r="Y4962" s="351"/>
      <c r="Z4962" s="351"/>
      <c r="AA4962" s="351"/>
      <c r="AB4962" s="351"/>
      <c r="AC4962" s="351"/>
      <c r="AD4962" s="351"/>
      <c r="AE4962" s="351"/>
      <c r="AF4962" s="351"/>
      <c r="AG4962" s="352"/>
      <c r="ALL4962" s="41"/>
      <c r="ALM4962" s="41"/>
      <c r="ALN4962" s="41"/>
      <c r="ALO4962" s="41"/>
      <c r="ALP4962" s="41"/>
    </row>
    <row r="4963" spans="1:1004" ht="20.25" customHeight="1" x14ac:dyDescent="0.2">
      <c r="A4963" s="380" t="s">
        <v>2749</v>
      </c>
      <c r="B4963" s="380"/>
      <c r="C4963" s="380"/>
      <c r="D4963" s="380"/>
      <c r="E4963" s="380"/>
      <c r="F4963" s="380"/>
      <c r="G4963" s="380"/>
      <c r="H4963" s="380"/>
      <c r="I4963" s="380"/>
      <c r="J4963" s="321" t="s">
        <v>3254</v>
      </c>
      <c r="K4963" s="322"/>
      <c r="L4963" s="322"/>
      <c r="M4963" s="322"/>
      <c r="N4963" s="322"/>
      <c r="O4963" s="322"/>
      <c r="P4963" s="322"/>
      <c r="Q4963" s="322"/>
      <c r="R4963" s="322"/>
      <c r="S4963" s="322"/>
      <c r="T4963" s="381" t="s">
        <v>2742</v>
      </c>
      <c r="U4963" s="381"/>
      <c r="V4963" s="381"/>
      <c r="W4963" s="381"/>
      <c r="X4963" s="322" t="s">
        <v>3255</v>
      </c>
      <c r="Y4963" s="322"/>
      <c r="Z4963" s="322"/>
      <c r="AA4963" s="322"/>
      <c r="AB4963" s="322"/>
      <c r="AC4963" s="322"/>
      <c r="AD4963" s="322"/>
      <c r="AE4963" s="322"/>
      <c r="AF4963" s="322"/>
      <c r="AG4963" s="359"/>
      <c r="ALL4963" s="41"/>
      <c r="ALM4963" s="41"/>
      <c r="ALN4963" s="41"/>
      <c r="ALO4963" s="41"/>
      <c r="ALP4963" s="41"/>
    </row>
    <row r="4964" spans="1:1004" ht="28.5" customHeight="1" x14ac:dyDescent="0.2">
      <c r="A4964" s="382" t="s">
        <v>2750</v>
      </c>
      <c r="B4964" s="382"/>
      <c r="C4964" s="382"/>
      <c r="D4964" s="382"/>
      <c r="E4964" s="382"/>
      <c r="F4964" s="382"/>
      <c r="G4964" s="382"/>
      <c r="H4964" s="382"/>
      <c r="I4964" s="382"/>
      <c r="J4964" s="363" t="s">
        <v>3265</v>
      </c>
      <c r="K4964" s="535"/>
      <c r="L4964" s="535"/>
      <c r="M4964" s="535"/>
      <c r="N4964" s="535"/>
      <c r="O4964" s="535"/>
      <c r="P4964" s="535"/>
      <c r="Q4964" s="535"/>
      <c r="R4964" s="535"/>
      <c r="S4964" s="535"/>
      <c r="T4964" s="535"/>
      <c r="U4964" s="535"/>
      <c r="V4964" s="535"/>
      <c r="W4964" s="535"/>
      <c r="X4964" s="535"/>
      <c r="Y4964" s="535"/>
      <c r="Z4964" s="535"/>
      <c r="AA4964" s="535"/>
      <c r="AB4964" s="535"/>
      <c r="AC4964" s="535"/>
      <c r="AD4964" s="535"/>
      <c r="AE4964" s="535"/>
      <c r="AF4964" s="535"/>
      <c r="AG4964" s="365"/>
      <c r="ALL4964" s="41"/>
      <c r="ALM4964" s="41"/>
      <c r="ALN4964" s="41"/>
      <c r="ALO4964" s="41"/>
      <c r="ALP4964" s="41"/>
    </row>
    <row r="4965" spans="1:1004" ht="29.25" customHeight="1" x14ac:dyDescent="0.2">
      <c r="A4965" s="383" t="s">
        <v>2752</v>
      </c>
      <c r="B4965" s="383"/>
      <c r="C4965" s="383"/>
      <c r="D4965" s="383"/>
      <c r="E4965" s="383"/>
      <c r="F4965" s="383"/>
      <c r="G4965" s="383"/>
      <c r="H4965" s="383"/>
      <c r="I4965" s="383"/>
      <c r="J4965" s="536" t="s">
        <v>3265</v>
      </c>
      <c r="K4965" s="537"/>
      <c r="L4965" s="537"/>
      <c r="M4965" s="537"/>
      <c r="N4965" s="537"/>
      <c r="O4965" s="537"/>
      <c r="P4965" s="537"/>
      <c r="Q4965" s="537"/>
      <c r="R4965" s="537"/>
      <c r="S4965" s="537"/>
      <c r="T4965" s="537"/>
      <c r="U4965" s="537"/>
      <c r="V4965" s="537"/>
      <c r="W4965" s="537"/>
      <c r="X4965" s="537"/>
      <c r="Y4965" s="537"/>
      <c r="Z4965" s="537"/>
      <c r="AA4965" s="537"/>
      <c r="AB4965" s="537"/>
      <c r="AC4965" s="537"/>
      <c r="AD4965" s="537"/>
      <c r="AE4965" s="537"/>
      <c r="AF4965" s="537"/>
      <c r="AG4965" s="538"/>
      <c r="ALL4965" s="41"/>
      <c r="ALM4965" s="41"/>
      <c r="ALN4965" s="41"/>
      <c r="ALO4965" s="41"/>
      <c r="ALP4965" s="41"/>
    </row>
    <row r="4966" spans="1:1004" x14ac:dyDescent="0.2">
      <c r="A4966" s="208"/>
      <c r="B4966" s="187"/>
      <c r="C4966" s="187"/>
      <c r="D4966" s="187"/>
      <c r="E4966" s="187"/>
      <c r="F4966" s="187"/>
      <c r="G4966" s="187"/>
      <c r="H4966" s="187"/>
      <c r="I4966" s="187"/>
      <c r="J4966" s="187"/>
      <c r="K4966" s="187"/>
      <c r="L4966" s="187"/>
      <c r="M4966" s="187"/>
      <c r="N4966" s="187"/>
      <c r="O4966" s="187"/>
      <c r="P4966" s="187"/>
      <c r="Q4966" s="187"/>
      <c r="R4966" s="187"/>
      <c r="S4966" s="187"/>
      <c r="T4966" s="187"/>
      <c r="U4966" s="187"/>
      <c r="V4966" s="187"/>
      <c r="W4966" s="187"/>
      <c r="X4966" s="187"/>
      <c r="Y4966" s="187"/>
      <c r="Z4966" s="187"/>
      <c r="AA4966" s="187"/>
      <c r="AB4966" s="187"/>
      <c r="AC4966" s="187"/>
      <c r="AD4966" s="187"/>
      <c r="AE4966" s="187"/>
      <c r="AF4966" s="187"/>
      <c r="AG4966" s="214"/>
      <c r="ALL4966" s="41"/>
      <c r="ALM4966" s="41"/>
      <c r="ALN4966" s="41"/>
      <c r="ALO4966" s="41"/>
      <c r="ALP4966" s="41"/>
    </row>
    <row r="4967" spans="1:1004" x14ac:dyDescent="0.2">
      <c r="A4967" s="273" t="s">
        <v>2833</v>
      </c>
      <c r="B4967" s="273"/>
      <c r="C4967" s="273"/>
      <c r="D4967" s="370" t="s">
        <v>2592</v>
      </c>
      <c r="E4967" s="371"/>
      <c r="F4967" s="371"/>
      <c r="G4967" s="371"/>
      <c r="H4967" s="371"/>
      <c r="I4967" s="371"/>
      <c r="J4967" s="371"/>
      <c r="K4967" s="371"/>
      <c r="L4967" s="371"/>
      <c r="M4967" s="371"/>
      <c r="N4967" s="371"/>
      <c r="O4967" s="371"/>
      <c r="P4967" s="371"/>
      <c r="Q4967" s="371"/>
      <c r="R4967" s="371"/>
      <c r="S4967" s="371"/>
      <c r="T4967" s="371"/>
      <c r="U4967" s="371"/>
      <c r="V4967" s="371"/>
      <c r="W4967" s="371"/>
      <c r="X4967" s="371"/>
      <c r="Y4967" s="371"/>
      <c r="Z4967" s="371"/>
      <c r="AA4967" s="371"/>
      <c r="AB4967" s="371"/>
      <c r="AC4967" s="371"/>
      <c r="AD4967" s="371"/>
      <c r="AE4967" s="371"/>
      <c r="AF4967" s="371"/>
      <c r="AG4967" s="372"/>
      <c r="ALL4967" s="41"/>
      <c r="ALM4967" s="41"/>
      <c r="ALN4967" s="41"/>
      <c r="ALO4967" s="41"/>
      <c r="ALP4967" s="41"/>
    </row>
    <row r="4968" spans="1:1004" ht="25.5" customHeight="1" x14ac:dyDescent="0.2">
      <c r="A4968" s="273" t="s">
        <v>2835</v>
      </c>
      <c r="B4968" s="273"/>
      <c r="C4968" s="273"/>
      <c r="D4968" s="273"/>
      <c r="E4968" s="273"/>
      <c r="F4968" s="273"/>
      <c r="G4968" s="273"/>
      <c r="H4968" s="273"/>
      <c r="I4968" s="273"/>
      <c r="J4968" s="273"/>
      <c r="K4968" s="273"/>
      <c r="L4968" s="273"/>
      <c r="M4968" s="273"/>
      <c r="N4968" s="273"/>
      <c r="O4968" s="273"/>
      <c r="P4968" s="273"/>
      <c r="Q4968" s="273"/>
      <c r="R4968" s="273"/>
      <c r="S4968" s="373" t="s">
        <v>2836</v>
      </c>
      <c r="T4968" s="373"/>
      <c r="U4968" s="373"/>
      <c r="V4968" s="373" t="s">
        <v>2837</v>
      </c>
      <c r="W4968" s="373"/>
      <c r="X4968" s="373"/>
      <c r="Y4968" s="373" t="s">
        <v>2838</v>
      </c>
      <c r="Z4968" s="373"/>
      <c r="AA4968" s="373"/>
      <c r="AB4968" s="278" t="s">
        <v>3444</v>
      </c>
      <c r="AC4968" s="279"/>
      <c r="AD4968" s="280"/>
      <c r="AE4968" s="278" t="s">
        <v>3445</v>
      </c>
      <c r="AF4968" s="279"/>
      <c r="AG4968" s="280"/>
      <c r="ALL4968" s="41"/>
      <c r="ALM4968" s="41"/>
      <c r="ALN4968" s="41"/>
      <c r="ALO4968" s="41"/>
      <c r="ALP4968" s="41"/>
    </row>
    <row r="4969" spans="1:1004" ht="28.5" customHeight="1" x14ac:dyDescent="0.2">
      <c r="A4969" s="281" t="s">
        <v>3266</v>
      </c>
      <c r="B4969" s="282"/>
      <c r="C4969" s="282"/>
      <c r="D4969" s="282"/>
      <c r="E4969" s="282"/>
      <c r="F4969" s="282"/>
      <c r="G4969" s="282"/>
      <c r="H4969" s="282"/>
      <c r="I4969" s="282"/>
      <c r="J4969" s="282"/>
      <c r="K4969" s="282"/>
      <c r="L4969" s="282"/>
      <c r="M4969" s="282"/>
      <c r="N4969" s="282"/>
      <c r="O4969" s="282"/>
      <c r="P4969" s="282"/>
      <c r="Q4969" s="282"/>
      <c r="R4969" s="283"/>
      <c r="S4969" s="284" t="s">
        <v>2849</v>
      </c>
      <c r="T4969" s="285"/>
      <c r="U4969" s="286"/>
      <c r="V4969" s="284" t="s">
        <v>3469</v>
      </c>
      <c r="W4969" s="285"/>
      <c r="X4969" s="286"/>
      <c r="Y4969" s="284" t="s">
        <v>152</v>
      </c>
      <c r="Z4969" s="285"/>
      <c r="AA4969" s="286"/>
      <c r="AB4969" s="284" t="s">
        <v>152</v>
      </c>
      <c r="AC4969" s="285"/>
      <c r="AD4969" s="286"/>
      <c r="AE4969" s="284" t="s">
        <v>152</v>
      </c>
      <c r="AF4969" s="285"/>
      <c r="AG4969" s="286"/>
      <c r="ALL4969" s="41"/>
      <c r="ALM4969" s="41"/>
      <c r="ALN4969" s="41"/>
      <c r="ALO4969" s="41"/>
      <c r="ALP4969" s="41"/>
    </row>
    <row r="4970" spans="1:1004" x14ac:dyDescent="0.2">
      <c r="A4970" s="293" t="s">
        <v>2860</v>
      </c>
      <c r="B4970" s="387"/>
      <c r="C4970" s="387"/>
      <c r="D4970" s="387"/>
      <c r="E4970" s="387"/>
      <c r="F4970" s="387"/>
      <c r="G4970" s="387"/>
      <c r="H4970" s="387"/>
      <c r="I4970" s="387"/>
      <c r="J4970" s="387"/>
      <c r="K4970" s="387"/>
      <c r="L4970" s="387"/>
      <c r="M4970" s="387"/>
      <c r="N4970" s="387"/>
      <c r="O4970" s="387"/>
      <c r="P4970" s="387"/>
      <c r="Q4970" s="387"/>
      <c r="R4970" s="295"/>
      <c r="S4970" s="287"/>
      <c r="T4970" s="288"/>
      <c r="U4970" s="289"/>
      <c r="V4970" s="287"/>
      <c r="W4970" s="288"/>
      <c r="X4970" s="289"/>
      <c r="Y4970" s="287"/>
      <c r="Z4970" s="288"/>
      <c r="AA4970" s="289"/>
      <c r="AB4970" s="287"/>
      <c r="AC4970" s="288"/>
      <c r="AD4970" s="289"/>
      <c r="AE4970" s="287"/>
      <c r="AF4970" s="288"/>
      <c r="AG4970" s="289"/>
      <c r="ALL4970" s="41"/>
      <c r="ALM4970" s="41"/>
      <c r="ALN4970" s="41"/>
      <c r="ALO4970" s="41"/>
      <c r="ALP4970" s="41"/>
    </row>
    <row r="4971" spans="1:1004" x14ac:dyDescent="0.2">
      <c r="A4971" s="388" t="s">
        <v>2861</v>
      </c>
      <c r="B4971" s="389"/>
      <c r="C4971" s="389"/>
      <c r="D4971" s="389"/>
      <c r="E4971" s="389"/>
      <c r="F4971" s="389"/>
      <c r="G4971" s="389"/>
      <c r="H4971" s="389"/>
      <c r="I4971" s="389"/>
      <c r="J4971" s="389"/>
      <c r="K4971" s="389"/>
      <c r="L4971" s="389"/>
      <c r="M4971" s="389"/>
      <c r="N4971" s="389"/>
      <c r="O4971" s="389"/>
      <c r="P4971" s="389"/>
      <c r="Q4971" s="389"/>
      <c r="R4971" s="390"/>
      <c r="S4971" s="290"/>
      <c r="T4971" s="291"/>
      <c r="U4971" s="292"/>
      <c r="V4971" s="290"/>
      <c r="W4971" s="291"/>
      <c r="X4971" s="292"/>
      <c r="Y4971" s="290"/>
      <c r="Z4971" s="291"/>
      <c r="AA4971" s="292"/>
      <c r="AB4971" s="290"/>
      <c r="AC4971" s="291"/>
      <c r="AD4971" s="292"/>
      <c r="AE4971" s="290"/>
      <c r="AF4971" s="291"/>
      <c r="AG4971" s="292"/>
      <c r="ALL4971" s="41"/>
      <c r="ALM4971" s="41"/>
      <c r="ALN4971" s="41"/>
      <c r="ALO4971" s="41"/>
      <c r="ALP4971" s="41"/>
    </row>
    <row r="4972" spans="1:1004" x14ac:dyDescent="0.2">
      <c r="A4972" s="215"/>
      <c r="B4972" s="212"/>
      <c r="C4972" s="212"/>
      <c r="D4972" s="212"/>
      <c r="E4972" s="212"/>
      <c r="F4972" s="212"/>
      <c r="G4972" s="212"/>
      <c r="H4972" s="212"/>
      <c r="I4972" s="212"/>
      <c r="J4972" s="212"/>
      <c r="K4972" s="212"/>
      <c r="L4972" s="212"/>
      <c r="M4972" s="212"/>
      <c r="N4972" s="212"/>
      <c r="O4972" s="212"/>
      <c r="P4972" s="212"/>
      <c r="Q4972" s="212"/>
      <c r="R4972" s="212"/>
      <c r="S4972" s="200"/>
      <c r="T4972" s="200"/>
      <c r="U4972" s="200"/>
      <c r="V4972" s="200"/>
      <c r="W4972" s="200"/>
      <c r="X4972" s="200"/>
      <c r="Y4972" s="200"/>
      <c r="Z4972" s="200"/>
      <c r="AA4972" s="200"/>
      <c r="AB4972" s="200"/>
      <c r="AC4972" s="200"/>
      <c r="AD4972" s="200"/>
      <c r="AE4972" s="200"/>
      <c r="AF4972" s="200"/>
      <c r="AG4972" s="201"/>
      <c r="ALL4972" s="41"/>
      <c r="ALM4972" s="41"/>
      <c r="ALN4972" s="41"/>
      <c r="ALO4972" s="41"/>
      <c r="ALP4972" s="41"/>
    </row>
    <row r="4973" spans="1:1004" ht="21.75" customHeight="1" x14ac:dyDescent="0.2">
      <c r="A4973" s="434" t="s">
        <v>2748</v>
      </c>
      <c r="B4973" s="435"/>
      <c r="C4973" s="435"/>
      <c r="D4973" s="435"/>
      <c r="E4973" s="435"/>
      <c r="F4973" s="435"/>
      <c r="G4973" s="435"/>
      <c r="H4973" s="435"/>
      <c r="I4973" s="436"/>
      <c r="J4973" s="395" t="s">
        <v>284</v>
      </c>
      <c r="K4973" s="437"/>
      <c r="L4973" s="437"/>
      <c r="M4973" s="438"/>
      <c r="N4973" s="377" t="s">
        <v>285</v>
      </c>
      <c r="O4973" s="351"/>
      <c r="P4973" s="351"/>
      <c r="Q4973" s="351"/>
      <c r="R4973" s="351"/>
      <c r="S4973" s="351"/>
      <c r="T4973" s="351"/>
      <c r="U4973" s="351"/>
      <c r="V4973" s="351"/>
      <c r="W4973" s="351"/>
      <c r="X4973" s="351"/>
      <c r="Y4973" s="351"/>
      <c r="Z4973" s="351"/>
      <c r="AA4973" s="351"/>
      <c r="AB4973" s="351"/>
      <c r="AC4973" s="351"/>
      <c r="AD4973" s="351"/>
      <c r="AE4973" s="351"/>
      <c r="AF4973" s="351"/>
      <c r="AG4973" s="352"/>
      <c r="ALL4973" s="41"/>
      <c r="ALM4973" s="41"/>
      <c r="ALN4973" s="41"/>
      <c r="ALO4973" s="41"/>
      <c r="ALP4973" s="41"/>
    </row>
    <row r="4974" spans="1:1004" ht="24.75" customHeight="1" x14ac:dyDescent="0.2">
      <c r="A4974" s="439" t="s">
        <v>2749</v>
      </c>
      <c r="B4974" s="440"/>
      <c r="C4974" s="440"/>
      <c r="D4974" s="440"/>
      <c r="E4974" s="440"/>
      <c r="F4974" s="440"/>
      <c r="G4974" s="440"/>
      <c r="H4974" s="440"/>
      <c r="I4974" s="441"/>
      <c r="J4974" s="321" t="s">
        <v>3254</v>
      </c>
      <c r="K4974" s="322"/>
      <c r="L4974" s="322"/>
      <c r="M4974" s="322"/>
      <c r="N4974" s="322"/>
      <c r="O4974" s="322"/>
      <c r="P4974" s="322"/>
      <c r="Q4974" s="322"/>
      <c r="R4974" s="322"/>
      <c r="S4974" s="322"/>
      <c r="T4974" s="381" t="s">
        <v>2742</v>
      </c>
      <c r="U4974" s="381"/>
      <c r="V4974" s="381"/>
      <c r="W4974" s="381"/>
      <c r="X4974" s="322" t="s">
        <v>3255</v>
      </c>
      <c r="Y4974" s="322"/>
      <c r="Z4974" s="322"/>
      <c r="AA4974" s="322"/>
      <c r="AB4974" s="322"/>
      <c r="AC4974" s="322"/>
      <c r="AD4974" s="322"/>
      <c r="AE4974" s="322"/>
      <c r="AF4974" s="322"/>
      <c r="AG4974" s="359"/>
      <c r="ALL4974" s="41"/>
      <c r="ALM4974" s="41"/>
      <c r="ALN4974" s="41"/>
      <c r="ALO4974" s="41"/>
      <c r="ALP4974" s="41"/>
    </row>
    <row r="4975" spans="1:1004" ht="26.25" customHeight="1" x14ac:dyDescent="0.2">
      <c r="A4975" s="442" t="s">
        <v>2750</v>
      </c>
      <c r="B4975" s="443"/>
      <c r="C4975" s="443"/>
      <c r="D4975" s="443"/>
      <c r="E4975" s="443"/>
      <c r="F4975" s="443"/>
      <c r="G4975" s="443"/>
      <c r="H4975" s="443"/>
      <c r="I4975" s="444"/>
      <c r="J4975" s="321" t="s">
        <v>3267</v>
      </c>
      <c r="K4975" s="322"/>
      <c r="L4975" s="322"/>
      <c r="M4975" s="322"/>
      <c r="N4975" s="322"/>
      <c r="O4975" s="322"/>
      <c r="P4975" s="322"/>
      <c r="Q4975" s="322"/>
      <c r="R4975" s="322"/>
      <c r="S4975" s="322"/>
      <c r="T4975" s="322"/>
      <c r="U4975" s="322"/>
      <c r="V4975" s="322"/>
      <c r="W4975" s="322"/>
      <c r="X4975" s="322"/>
      <c r="Y4975" s="322"/>
      <c r="Z4975" s="322"/>
      <c r="AA4975" s="322"/>
      <c r="AB4975" s="322"/>
      <c r="AC4975" s="322"/>
      <c r="AD4975" s="322"/>
      <c r="AE4975" s="322"/>
      <c r="AF4975" s="322"/>
      <c r="AG4975" s="359"/>
      <c r="ALL4975" s="41"/>
      <c r="ALM4975" s="41"/>
      <c r="ALN4975" s="41"/>
      <c r="ALO4975" s="41"/>
      <c r="ALP4975" s="41"/>
    </row>
    <row r="4976" spans="1:1004" x14ac:dyDescent="0.2">
      <c r="A4976" s="448" t="s">
        <v>2752</v>
      </c>
      <c r="B4976" s="449"/>
      <c r="C4976" s="449"/>
      <c r="D4976" s="449"/>
      <c r="E4976" s="449"/>
      <c r="F4976" s="449"/>
      <c r="G4976" s="449"/>
      <c r="H4976" s="449"/>
      <c r="I4976" s="450"/>
      <c r="J4976" s="384" t="s">
        <v>2597</v>
      </c>
      <c r="K4976" s="385"/>
      <c r="L4976" s="385"/>
      <c r="M4976" s="385"/>
      <c r="N4976" s="385"/>
      <c r="O4976" s="385"/>
      <c r="P4976" s="385"/>
      <c r="Q4976" s="385"/>
      <c r="R4976" s="385"/>
      <c r="S4976" s="385"/>
      <c r="T4976" s="385"/>
      <c r="U4976" s="385"/>
      <c r="V4976" s="385"/>
      <c r="W4976" s="385"/>
      <c r="X4976" s="385"/>
      <c r="Y4976" s="385"/>
      <c r="Z4976" s="385"/>
      <c r="AA4976" s="385"/>
      <c r="AB4976" s="385"/>
      <c r="AC4976" s="385"/>
      <c r="AD4976" s="385"/>
      <c r="AE4976" s="385"/>
      <c r="AF4976" s="385"/>
      <c r="AG4976" s="386"/>
      <c r="ALL4976" s="41"/>
      <c r="ALM4976" s="41"/>
      <c r="ALN4976" s="41"/>
      <c r="ALO4976" s="41"/>
      <c r="ALP4976" s="41"/>
    </row>
    <row r="4977" spans="1:1004" x14ac:dyDescent="0.2">
      <c r="A4977" s="208"/>
      <c r="B4977" s="187"/>
      <c r="C4977" s="187"/>
      <c r="D4977" s="187"/>
      <c r="E4977" s="187"/>
      <c r="F4977" s="187"/>
      <c r="G4977" s="187"/>
      <c r="H4977" s="187"/>
      <c r="I4977" s="187"/>
      <c r="J4977" s="187"/>
      <c r="K4977" s="187"/>
      <c r="L4977" s="187"/>
      <c r="M4977" s="187"/>
      <c r="N4977" s="187"/>
      <c r="O4977" s="187"/>
      <c r="P4977" s="187"/>
      <c r="Q4977" s="187"/>
      <c r="R4977" s="187"/>
      <c r="S4977" s="187"/>
      <c r="T4977" s="187"/>
      <c r="U4977" s="187"/>
      <c r="V4977" s="187"/>
      <c r="W4977" s="187"/>
      <c r="X4977" s="187"/>
      <c r="Y4977" s="187"/>
      <c r="Z4977" s="187"/>
      <c r="AA4977" s="187"/>
      <c r="AB4977" s="187"/>
      <c r="AC4977" s="187"/>
      <c r="AD4977" s="187"/>
      <c r="AE4977" s="187"/>
      <c r="AF4977" s="187"/>
      <c r="AG4977" s="214"/>
      <c r="ALL4977" s="41"/>
      <c r="ALM4977" s="41"/>
      <c r="ALN4977" s="41"/>
      <c r="ALO4977" s="41"/>
      <c r="ALP4977" s="41"/>
    </row>
    <row r="4978" spans="1:1004" x14ac:dyDescent="0.2">
      <c r="A4978" s="275" t="s">
        <v>2833</v>
      </c>
      <c r="B4978" s="276"/>
      <c r="C4978" s="277"/>
      <c r="D4978" s="370" t="s">
        <v>2597</v>
      </c>
      <c r="E4978" s="371"/>
      <c r="F4978" s="371"/>
      <c r="G4978" s="371"/>
      <c r="H4978" s="371"/>
      <c r="I4978" s="371"/>
      <c r="J4978" s="371"/>
      <c r="K4978" s="371"/>
      <c r="L4978" s="371"/>
      <c r="M4978" s="371"/>
      <c r="N4978" s="371"/>
      <c r="O4978" s="371"/>
      <c r="P4978" s="371"/>
      <c r="Q4978" s="371"/>
      <c r="R4978" s="371"/>
      <c r="S4978" s="371"/>
      <c r="T4978" s="371"/>
      <c r="U4978" s="371"/>
      <c r="V4978" s="371"/>
      <c r="W4978" s="371"/>
      <c r="X4978" s="371"/>
      <c r="Y4978" s="371"/>
      <c r="Z4978" s="371"/>
      <c r="AA4978" s="371"/>
      <c r="AB4978" s="371"/>
      <c r="AC4978" s="371"/>
      <c r="AD4978" s="371"/>
      <c r="AE4978" s="371"/>
      <c r="AF4978" s="371"/>
      <c r="AG4978" s="372"/>
      <c r="ALL4978" s="41"/>
      <c r="ALM4978" s="41"/>
      <c r="ALN4978" s="41"/>
      <c r="ALO4978" s="41"/>
      <c r="ALP4978" s="41"/>
    </row>
    <row r="4979" spans="1:1004" ht="24.75" customHeight="1" x14ac:dyDescent="0.2">
      <c r="A4979" s="275" t="s">
        <v>2835</v>
      </c>
      <c r="B4979" s="276"/>
      <c r="C4979" s="276"/>
      <c r="D4979" s="276"/>
      <c r="E4979" s="276"/>
      <c r="F4979" s="276"/>
      <c r="G4979" s="276"/>
      <c r="H4979" s="276"/>
      <c r="I4979" s="276"/>
      <c r="J4979" s="276"/>
      <c r="K4979" s="276"/>
      <c r="L4979" s="276"/>
      <c r="M4979" s="276"/>
      <c r="N4979" s="276"/>
      <c r="O4979" s="276"/>
      <c r="P4979" s="276"/>
      <c r="Q4979" s="276"/>
      <c r="R4979" s="277"/>
      <c r="S4979" s="278" t="s">
        <v>2836</v>
      </c>
      <c r="T4979" s="279"/>
      <c r="U4979" s="280"/>
      <c r="V4979" s="278" t="s">
        <v>2837</v>
      </c>
      <c r="W4979" s="279"/>
      <c r="X4979" s="280"/>
      <c r="Y4979" s="278" t="s">
        <v>2838</v>
      </c>
      <c r="Z4979" s="279"/>
      <c r="AA4979" s="280"/>
      <c r="AB4979" s="278" t="s">
        <v>3444</v>
      </c>
      <c r="AC4979" s="279"/>
      <c r="AD4979" s="280"/>
      <c r="AE4979" s="278" t="s">
        <v>3445</v>
      </c>
      <c r="AF4979" s="279"/>
      <c r="AG4979" s="280"/>
      <c r="ALL4979" s="41"/>
      <c r="ALM4979" s="41"/>
      <c r="ALN4979" s="41"/>
      <c r="ALO4979" s="41"/>
      <c r="ALP4979" s="41"/>
    </row>
    <row r="4980" spans="1:1004" x14ac:dyDescent="0.2">
      <c r="A4980" s="281" t="s">
        <v>3268</v>
      </c>
      <c r="B4980" s="282"/>
      <c r="C4980" s="282"/>
      <c r="D4980" s="282"/>
      <c r="E4980" s="282"/>
      <c r="F4980" s="282"/>
      <c r="G4980" s="282"/>
      <c r="H4980" s="282"/>
      <c r="I4980" s="282"/>
      <c r="J4980" s="282"/>
      <c r="K4980" s="282"/>
      <c r="L4980" s="282"/>
      <c r="M4980" s="282"/>
      <c r="N4980" s="282"/>
      <c r="O4980" s="282"/>
      <c r="P4980" s="282"/>
      <c r="Q4980" s="282"/>
      <c r="R4980" s="283"/>
      <c r="S4980" s="284" t="s">
        <v>2867</v>
      </c>
      <c r="T4980" s="285"/>
      <c r="U4980" s="286"/>
      <c r="V4980" s="284" t="s">
        <v>3469</v>
      </c>
      <c r="W4980" s="285"/>
      <c r="X4980" s="286"/>
      <c r="Y4980" s="284" t="s">
        <v>1214</v>
      </c>
      <c r="Z4980" s="285"/>
      <c r="AA4980" s="286"/>
      <c r="AB4980" s="284" t="s">
        <v>1214</v>
      </c>
      <c r="AC4980" s="285"/>
      <c r="AD4980" s="286"/>
      <c r="AE4980" s="284" t="s">
        <v>1214</v>
      </c>
      <c r="AF4980" s="285"/>
      <c r="AG4980" s="286"/>
      <c r="ALL4980" s="41"/>
      <c r="ALM4980" s="41"/>
      <c r="ALN4980" s="41"/>
      <c r="ALO4980" s="41"/>
      <c r="ALP4980" s="41"/>
    </row>
    <row r="4981" spans="1:1004" x14ac:dyDescent="0.2">
      <c r="A4981" s="293" t="s">
        <v>2860</v>
      </c>
      <c r="B4981" s="387"/>
      <c r="C4981" s="387"/>
      <c r="D4981" s="387"/>
      <c r="E4981" s="387"/>
      <c r="F4981" s="387"/>
      <c r="G4981" s="387"/>
      <c r="H4981" s="387"/>
      <c r="I4981" s="387"/>
      <c r="J4981" s="387"/>
      <c r="K4981" s="387"/>
      <c r="L4981" s="387"/>
      <c r="M4981" s="387"/>
      <c r="N4981" s="387"/>
      <c r="O4981" s="387"/>
      <c r="P4981" s="387"/>
      <c r="Q4981" s="387"/>
      <c r="R4981" s="295"/>
      <c r="S4981" s="287"/>
      <c r="T4981" s="288"/>
      <c r="U4981" s="289"/>
      <c r="V4981" s="287"/>
      <c r="W4981" s="288"/>
      <c r="X4981" s="289"/>
      <c r="Y4981" s="287"/>
      <c r="Z4981" s="288"/>
      <c r="AA4981" s="289"/>
      <c r="AB4981" s="287"/>
      <c r="AC4981" s="288"/>
      <c r="AD4981" s="289"/>
      <c r="AE4981" s="287"/>
      <c r="AF4981" s="288"/>
      <c r="AG4981" s="289"/>
      <c r="ALL4981" s="41"/>
      <c r="ALM4981" s="41"/>
      <c r="ALN4981" s="41"/>
      <c r="ALO4981" s="41"/>
      <c r="ALP4981" s="41"/>
    </row>
    <row r="4982" spans="1:1004" x14ac:dyDescent="0.2">
      <c r="A4982" s="388" t="s">
        <v>2861</v>
      </c>
      <c r="B4982" s="389"/>
      <c r="C4982" s="389"/>
      <c r="D4982" s="389"/>
      <c r="E4982" s="389"/>
      <c r="F4982" s="389"/>
      <c r="G4982" s="389"/>
      <c r="H4982" s="389"/>
      <c r="I4982" s="389"/>
      <c r="J4982" s="389"/>
      <c r="K4982" s="389"/>
      <c r="L4982" s="389"/>
      <c r="M4982" s="389"/>
      <c r="N4982" s="389"/>
      <c r="O4982" s="389"/>
      <c r="P4982" s="389"/>
      <c r="Q4982" s="389"/>
      <c r="R4982" s="390"/>
      <c r="S4982" s="290"/>
      <c r="T4982" s="291"/>
      <c r="U4982" s="292"/>
      <c r="V4982" s="290"/>
      <c r="W4982" s="291"/>
      <c r="X4982" s="292"/>
      <c r="Y4982" s="290"/>
      <c r="Z4982" s="291"/>
      <c r="AA4982" s="292"/>
      <c r="AB4982" s="290"/>
      <c r="AC4982" s="291"/>
      <c r="AD4982" s="292"/>
      <c r="AE4982" s="290"/>
      <c r="AF4982" s="291"/>
      <c r="AG4982" s="292"/>
      <c r="ALL4982" s="41"/>
      <c r="ALM4982" s="41"/>
      <c r="ALN4982" s="41"/>
      <c r="ALO4982" s="41"/>
      <c r="ALP4982" s="41"/>
    </row>
    <row r="4983" spans="1:1004" ht="14.25" x14ac:dyDescent="0.2">
      <c r="A4983" s="187"/>
      <c r="B4983" s="187"/>
      <c r="C4983" s="187"/>
      <c r="D4983" s="187"/>
      <c r="E4983" s="187"/>
      <c r="F4983" s="187"/>
      <c r="G4983" s="188"/>
      <c r="H4983" s="188"/>
      <c r="I4983" s="188"/>
      <c r="J4983" s="188"/>
      <c r="K4983" s="188"/>
      <c r="L4983" s="188"/>
      <c r="M4983" s="188"/>
      <c r="N4983" s="188"/>
      <c r="O4983" s="188"/>
      <c r="P4983" s="188"/>
      <c r="Q4983" s="188"/>
      <c r="R4983" s="189"/>
      <c r="S4983" s="189"/>
      <c r="T4983" s="189"/>
      <c r="U4983" s="189"/>
      <c r="V4983" s="189"/>
      <c r="W4983" s="189"/>
      <c r="X4983" s="189"/>
      <c r="Y4983" s="189"/>
      <c r="Z4983" s="189"/>
      <c r="AA4983" s="189"/>
      <c r="AB4983" s="189"/>
      <c r="AC4983" s="189"/>
      <c r="AD4983" s="189"/>
      <c r="AE4983" s="189"/>
      <c r="AF4983" s="189"/>
      <c r="AG4983" s="189"/>
      <c r="ALL4983" s="41"/>
      <c r="ALM4983" s="41"/>
      <c r="ALN4983" s="41"/>
      <c r="ALO4983" s="41"/>
      <c r="ALP4983" s="41"/>
    </row>
    <row r="4984" spans="1:1004" ht="22.5" customHeight="1" x14ac:dyDescent="0.2">
      <c r="A4984" s="310" t="s">
        <v>2886</v>
      </c>
      <c r="B4984" s="311"/>
      <c r="C4984" s="311"/>
      <c r="D4984" s="311"/>
      <c r="E4984" s="311"/>
      <c r="F4984" s="311"/>
      <c r="G4984" s="311"/>
      <c r="H4984" s="311"/>
      <c r="I4984" s="567"/>
      <c r="J4984" s="568" t="s">
        <v>2604</v>
      </c>
      <c r="K4984" s="568"/>
      <c r="L4984" s="568"/>
      <c r="M4984" s="568"/>
      <c r="N4984" s="620" t="s">
        <v>3269</v>
      </c>
      <c r="O4984" s="620"/>
      <c r="P4984" s="620"/>
      <c r="Q4984" s="620"/>
      <c r="R4984" s="620"/>
      <c r="S4984" s="620"/>
      <c r="T4984" s="620"/>
      <c r="U4984" s="620"/>
      <c r="V4984" s="620"/>
      <c r="W4984" s="620"/>
      <c r="X4984" s="620"/>
      <c r="Y4984" s="620"/>
      <c r="Z4984" s="620"/>
      <c r="AA4984" s="620"/>
      <c r="AB4984" s="620"/>
      <c r="AC4984" s="620"/>
      <c r="AD4984" s="620"/>
      <c r="AE4984" s="620"/>
      <c r="AF4984" s="620"/>
      <c r="AG4984" s="620"/>
      <c r="ALL4984" s="41"/>
      <c r="ALM4984" s="41"/>
      <c r="ALN4984" s="41"/>
      <c r="ALO4984" s="41"/>
      <c r="ALP4984" s="41"/>
    </row>
    <row r="4985" spans="1:1004" ht="18" customHeight="1" x14ac:dyDescent="0.2">
      <c r="A4985" s="318" t="s">
        <v>2749</v>
      </c>
      <c r="B4985" s="319"/>
      <c r="C4985" s="319"/>
      <c r="D4985" s="319"/>
      <c r="E4985" s="319"/>
      <c r="F4985" s="319"/>
      <c r="G4985" s="319"/>
      <c r="H4985" s="319"/>
      <c r="I4985" s="621"/>
      <c r="J4985" s="622" t="s">
        <v>3254</v>
      </c>
      <c r="K4985" s="622"/>
      <c r="L4985" s="622"/>
      <c r="M4985" s="622"/>
      <c r="N4985" s="622"/>
      <c r="O4985" s="622"/>
      <c r="P4985" s="622"/>
      <c r="Q4985" s="622"/>
      <c r="R4985" s="622"/>
      <c r="S4985" s="622"/>
      <c r="T4985" s="623" t="s">
        <v>2742</v>
      </c>
      <c r="U4985" s="623"/>
      <c r="V4985" s="623"/>
      <c r="W4985" s="623"/>
      <c r="X4985" s="622" t="s">
        <v>3270</v>
      </c>
      <c r="Y4985" s="622"/>
      <c r="Z4985" s="622"/>
      <c r="AA4985" s="622"/>
      <c r="AB4985" s="622"/>
      <c r="AC4985" s="622"/>
      <c r="AD4985" s="622"/>
      <c r="AE4985" s="622"/>
      <c r="AF4985" s="622"/>
      <c r="AG4985" s="572"/>
      <c r="ALL4985" s="41"/>
      <c r="ALM4985" s="41"/>
      <c r="ALN4985" s="41"/>
      <c r="ALO4985" s="41"/>
      <c r="ALP4985" s="41"/>
    </row>
    <row r="4986" spans="1:1004" x14ac:dyDescent="0.2">
      <c r="A4986" s="318" t="s">
        <v>2890</v>
      </c>
      <c r="B4986" s="319"/>
      <c r="C4986" s="319"/>
      <c r="D4986" s="319"/>
      <c r="E4986" s="319"/>
      <c r="F4986" s="319"/>
      <c r="G4986" s="319"/>
      <c r="H4986" s="319"/>
      <c r="I4986" s="621"/>
      <c r="J4986" s="622" t="s">
        <v>3083</v>
      </c>
      <c r="K4986" s="622"/>
      <c r="L4986" s="622"/>
      <c r="M4986" s="622"/>
      <c r="N4986" s="622"/>
      <c r="O4986" s="622"/>
      <c r="P4986" s="622"/>
      <c r="Q4986" s="622"/>
      <c r="R4986" s="622"/>
      <c r="S4986" s="622"/>
      <c r="T4986" s="622"/>
      <c r="U4986" s="622"/>
      <c r="V4986" s="622"/>
      <c r="W4986" s="622"/>
      <c r="X4986" s="622"/>
      <c r="Y4986" s="622"/>
      <c r="Z4986" s="622"/>
      <c r="AA4986" s="622"/>
      <c r="AB4986" s="622"/>
      <c r="AC4986" s="622"/>
      <c r="AD4986" s="622"/>
      <c r="AE4986" s="622"/>
      <c r="AF4986" s="622"/>
      <c r="AG4986" s="572"/>
      <c r="ALL4986" s="41"/>
      <c r="ALM4986" s="41"/>
      <c r="ALN4986" s="41"/>
      <c r="ALO4986" s="41"/>
      <c r="ALP4986" s="41"/>
    </row>
    <row r="4987" spans="1:1004" x14ac:dyDescent="0.2">
      <c r="A4987" s="328" t="s">
        <v>2891</v>
      </c>
      <c r="B4987" s="329"/>
      <c r="C4987" s="329"/>
      <c r="D4987" s="329"/>
      <c r="E4987" s="329"/>
      <c r="F4987" s="329"/>
      <c r="G4987" s="329"/>
      <c r="H4987" s="329"/>
      <c r="I4987" s="624"/>
      <c r="J4987" s="625" t="s">
        <v>3271</v>
      </c>
      <c r="K4987" s="625"/>
      <c r="L4987" s="625"/>
      <c r="M4987" s="625"/>
      <c r="N4987" s="625"/>
      <c r="O4987" s="625"/>
      <c r="P4987" s="625"/>
      <c r="Q4987" s="625"/>
      <c r="R4987" s="625"/>
      <c r="S4987" s="625"/>
      <c r="T4987" s="625"/>
      <c r="U4987" s="625"/>
      <c r="V4987" s="625"/>
      <c r="W4987" s="625"/>
      <c r="X4987" s="625"/>
      <c r="Y4987" s="625"/>
      <c r="Z4987" s="625"/>
      <c r="AA4987" s="625"/>
      <c r="AB4987" s="625"/>
      <c r="AC4987" s="625"/>
      <c r="AD4987" s="625"/>
      <c r="AE4987" s="625"/>
      <c r="AF4987" s="625"/>
      <c r="AG4987" s="574"/>
      <c r="ALL4987" s="41"/>
      <c r="ALM4987" s="41"/>
      <c r="ALN4987" s="41"/>
      <c r="ALO4987" s="41"/>
      <c r="ALP4987" s="41"/>
    </row>
    <row r="4988" spans="1:1004" x14ac:dyDescent="0.2">
      <c r="A4988" s="626" t="s">
        <v>2893</v>
      </c>
      <c r="B4988" s="627"/>
      <c r="C4988" s="627"/>
      <c r="D4988" s="627"/>
      <c r="E4988" s="627"/>
      <c r="F4988" s="627"/>
      <c r="G4988" s="627"/>
      <c r="H4988" s="627"/>
      <c r="I4988" s="628"/>
      <c r="J4988" s="629" t="s">
        <v>2605</v>
      </c>
      <c r="K4988" s="629"/>
      <c r="L4988" s="629"/>
      <c r="M4988" s="629"/>
      <c r="N4988" s="629"/>
      <c r="O4988" s="629"/>
      <c r="P4988" s="629"/>
      <c r="Q4988" s="629"/>
      <c r="R4988" s="629"/>
      <c r="S4988" s="629"/>
      <c r="T4988" s="629"/>
      <c r="U4988" s="629"/>
      <c r="V4988" s="629"/>
      <c r="W4988" s="629"/>
      <c r="X4988" s="629"/>
      <c r="Y4988" s="629"/>
      <c r="Z4988" s="629"/>
      <c r="AA4988" s="629"/>
      <c r="AB4988" s="629"/>
      <c r="AC4988" s="629"/>
      <c r="AD4988" s="629"/>
      <c r="AE4988" s="629"/>
      <c r="AF4988" s="629"/>
      <c r="AG4988" s="630"/>
      <c r="ALL4988" s="41"/>
      <c r="ALM4988" s="41"/>
      <c r="ALN4988" s="41"/>
      <c r="ALO4988" s="41"/>
      <c r="ALP4988" s="41"/>
    </row>
    <row r="4989" spans="1:1004" x14ac:dyDescent="0.2">
      <c r="A4989" s="208"/>
      <c r="B4989" s="213"/>
      <c r="C4989" s="213"/>
      <c r="D4989" s="187"/>
      <c r="E4989" s="187"/>
      <c r="F4989" s="187"/>
      <c r="G4989" s="187"/>
      <c r="H4989" s="187"/>
      <c r="I4989" s="187"/>
      <c r="J4989" s="187"/>
      <c r="K4989" s="187"/>
      <c r="L4989" s="187"/>
      <c r="M4989" s="187"/>
      <c r="N4989" s="187"/>
      <c r="O4989" s="187"/>
      <c r="P4989" s="187"/>
      <c r="Q4989" s="187"/>
      <c r="R4989" s="187"/>
      <c r="S4989" s="187"/>
      <c r="T4989" s="187"/>
      <c r="U4989" s="187"/>
      <c r="V4989" s="187"/>
      <c r="W4989" s="187"/>
      <c r="X4989" s="187"/>
      <c r="Y4989" s="187"/>
      <c r="Z4989" s="187"/>
      <c r="AA4989" s="187"/>
      <c r="AB4989" s="187"/>
      <c r="AC4989" s="187"/>
      <c r="AD4989" s="187"/>
      <c r="AE4989" s="187"/>
      <c r="AF4989" s="187"/>
      <c r="AG4989" s="214"/>
      <c r="ALL4989" s="41"/>
      <c r="ALM4989" s="41"/>
      <c r="ALN4989" s="41"/>
      <c r="ALO4989" s="41"/>
      <c r="ALP4989" s="41"/>
    </row>
    <row r="4990" spans="1:1004" x14ac:dyDescent="0.2">
      <c r="A4990" s="275" t="s">
        <v>2833</v>
      </c>
      <c r="B4990" s="276"/>
      <c r="C4990" s="277"/>
      <c r="D4990" s="343" t="s">
        <v>3272</v>
      </c>
      <c r="E4990" s="344"/>
      <c r="F4990" s="344"/>
      <c r="G4990" s="344"/>
      <c r="H4990" s="344"/>
      <c r="I4990" s="344"/>
      <c r="J4990" s="344"/>
      <c r="K4990" s="344"/>
      <c r="L4990" s="344"/>
      <c r="M4990" s="344"/>
      <c r="N4990" s="344"/>
      <c r="O4990" s="344"/>
      <c r="P4990" s="344"/>
      <c r="Q4990" s="344"/>
      <c r="R4990" s="344"/>
      <c r="S4990" s="344"/>
      <c r="T4990" s="344"/>
      <c r="U4990" s="344"/>
      <c r="V4990" s="344"/>
      <c r="W4990" s="344"/>
      <c r="X4990" s="344"/>
      <c r="Y4990" s="344"/>
      <c r="Z4990" s="344"/>
      <c r="AA4990" s="344"/>
      <c r="AB4990" s="344"/>
      <c r="AC4990" s="344"/>
      <c r="AD4990" s="344"/>
      <c r="AE4990" s="344"/>
      <c r="AF4990" s="344"/>
      <c r="AG4990" s="345"/>
      <c r="ALL4990" s="41"/>
      <c r="ALM4990" s="41"/>
      <c r="ALN4990" s="41"/>
      <c r="ALO4990" s="41"/>
      <c r="ALP4990" s="41"/>
    </row>
    <row r="4991" spans="1:1004" ht="26.25" customHeight="1" x14ac:dyDescent="0.2">
      <c r="A4991" s="275" t="s">
        <v>2835</v>
      </c>
      <c r="B4991" s="276"/>
      <c r="C4991" s="276"/>
      <c r="D4991" s="276"/>
      <c r="E4991" s="276"/>
      <c r="F4991" s="276"/>
      <c r="G4991" s="276"/>
      <c r="H4991" s="276"/>
      <c r="I4991" s="276"/>
      <c r="J4991" s="276"/>
      <c r="K4991" s="276"/>
      <c r="L4991" s="276"/>
      <c r="M4991" s="276"/>
      <c r="N4991" s="276"/>
      <c r="O4991" s="276"/>
      <c r="P4991" s="276"/>
      <c r="Q4991" s="276"/>
      <c r="R4991" s="277"/>
      <c r="S4991" s="278" t="s">
        <v>2836</v>
      </c>
      <c r="T4991" s="279"/>
      <c r="U4991" s="280"/>
      <c r="V4991" s="278" t="s">
        <v>2837</v>
      </c>
      <c r="W4991" s="279"/>
      <c r="X4991" s="280"/>
      <c r="Y4991" s="278" t="s">
        <v>2838</v>
      </c>
      <c r="Z4991" s="279"/>
      <c r="AA4991" s="280"/>
      <c r="AB4991" s="278" t="s">
        <v>3444</v>
      </c>
      <c r="AC4991" s="279"/>
      <c r="AD4991" s="280"/>
      <c r="AE4991" s="278" t="s">
        <v>3445</v>
      </c>
      <c r="AF4991" s="279"/>
      <c r="AG4991" s="280"/>
      <c r="ALL4991" s="41"/>
      <c r="ALM4991" s="41"/>
      <c r="ALN4991" s="41"/>
      <c r="ALO4991" s="41"/>
      <c r="ALP4991" s="41"/>
    </row>
    <row r="4992" spans="1:1004" x14ac:dyDescent="0.2">
      <c r="A4992" s="281" t="s">
        <v>3273</v>
      </c>
      <c r="B4992" s="282"/>
      <c r="C4992" s="282"/>
      <c r="D4992" s="282"/>
      <c r="E4992" s="282"/>
      <c r="F4992" s="282"/>
      <c r="G4992" s="282"/>
      <c r="H4992" s="282"/>
      <c r="I4992" s="282"/>
      <c r="J4992" s="282"/>
      <c r="K4992" s="282"/>
      <c r="L4992" s="282"/>
      <c r="M4992" s="282"/>
      <c r="N4992" s="282"/>
      <c r="O4992" s="282"/>
      <c r="P4992" s="282"/>
      <c r="Q4992" s="282"/>
      <c r="R4992" s="283"/>
      <c r="S4992" s="284" t="s">
        <v>2897</v>
      </c>
      <c r="T4992" s="285"/>
      <c r="U4992" s="286"/>
      <c r="V4992" s="284" t="s">
        <v>3469</v>
      </c>
      <c r="W4992" s="285"/>
      <c r="X4992" s="286"/>
      <c r="Y4992" s="284"/>
      <c r="Z4992" s="285"/>
      <c r="AA4992" s="286"/>
      <c r="AB4992" s="284"/>
      <c r="AC4992" s="285"/>
      <c r="AD4992" s="286"/>
      <c r="AE4992" s="585"/>
      <c r="AF4992" s="586"/>
      <c r="AG4992" s="587"/>
      <c r="ALL4992" s="41"/>
      <c r="ALM4992" s="41"/>
      <c r="ALN4992" s="41"/>
      <c r="ALO4992" s="41"/>
      <c r="ALP4992" s="41"/>
    </row>
    <row r="4993" spans="1:1004" x14ac:dyDescent="0.2">
      <c r="A4993" s="293" t="s">
        <v>2860</v>
      </c>
      <c r="B4993" s="387"/>
      <c r="C4993" s="387"/>
      <c r="D4993" s="387"/>
      <c r="E4993" s="387"/>
      <c r="F4993" s="387"/>
      <c r="G4993" s="387"/>
      <c r="H4993" s="387"/>
      <c r="I4993" s="387"/>
      <c r="J4993" s="387"/>
      <c r="K4993" s="387"/>
      <c r="L4993" s="387"/>
      <c r="M4993" s="387"/>
      <c r="N4993" s="387"/>
      <c r="O4993" s="387"/>
      <c r="P4993" s="387"/>
      <c r="Q4993" s="387"/>
      <c r="R4993" s="295"/>
      <c r="S4993" s="287"/>
      <c r="T4993" s="288"/>
      <c r="U4993" s="289"/>
      <c r="V4993" s="287"/>
      <c r="W4993" s="288"/>
      <c r="X4993" s="289"/>
      <c r="Y4993" s="287"/>
      <c r="Z4993" s="288"/>
      <c r="AA4993" s="289"/>
      <c r="AB4993" s="287"/>
      <c r="AC4993" s="288"/>
      <c r="AD4993" s="289"/>
      <c r="AE4993" s="588"/>
      <c r="AF4993" s="589"/>
      <c r="AG4993" s="590"/>
      <c r="ALL4993" s="41"/>
      <c r="ALM4993" s="41"/>
      <c r="ALN4993" s="41"/>
      <c r="ALO4993" s="41"/>
      <c r="ALP4993" s="41"/>
    </row>
    <row r="4994" spans="1:1004" x14ac:dyDescent="0.2">
      <c r="A4994" s="388" t="s">
        <v>2861</v>
      </c>
      <c r="B4994" s="389"/>
      <c r="C4994" s="389"/>
      <c r="D4994" s="389"/>
      <c r="E4994" s="389"/>
      <c r="F4994" s="389"/>
      <c r="G4994" s="389"/>
      <c r="H4994" s="389"/>
      <c r="I4994" s="389"/>
      <c r="J4994" s="389"/>
      <c r="K4994" s="389"/>
      <c r="L4994" s="389"/>
      <c r="M4994" s="389"/>
      <c r="N4994" s="389"/>
      <c r="O4994" s="389"/>
      <c r="P4994" s="389"/>
      <c r="Q4994" s="389"/>
      <c r="R4994" s="390"/>
      <c r="S4994" s="290"/>
      <c r="T4994" s="291"/>
      <c r="U4994" s="292"/>
      <c r="V4994" s="290"/>
      <c r="W4994" s="291"/>
      <c r="X4994" s="292"/>
      <c r="Y4994" s="290"/>
      <c r="Z4994" s="291"/>
      <c r="AA4994" s="292"/>
      <c r="AB4994" s="290"/>
      <c r="AC4994" s="291"/>
      <c r="AD4994" s="292"/>
      <c r="AE4994" s="591"/>
      <c r="AF4994" s="592"/>
      <c r="AG4994" s="593"/>
      <c r="ALL4994" s="41"/>
      <c r="ALM4994" s="41"/>
      <c r="ALN4994" s="41"/>
      <c r="ALO4994" s="41"/>
      <c r="ALP4994" s="41"/>
    </row>
    <row r="4995" spans="1:1004" x14ac:dyDescent="0.2">
      <c r="A4995" s="212"/>
      <c r="B4995" s="212"/>
      <c r="C4995" s="212"/>
      <c r="D4995" s="212"/>
      <c r="E4995" s="212"/>
      <c r="F4995" s="212"/>
      <c r="G4995" s="212"/>
      <c r="H4995" s="212"/>
      <c r="I4995" s="212"/>
      <c r="J4995" s="212"/>
      <c r="K4995" s="212"/>
      <c r="L4995" s="212"/>
      <c r="M4995" s="212"/>
      <c r="N4995" s="212"/>
      <c r="O4995" s="212"/>
      <c r="P4995" s="212"/>
      <c r="Q4995" s="212"/>
      <c r="R4995" s="212"/>
      <c r="S4995" s="200"/>
      <c r="T4995" s="200"/>
      <c r="U4995" s="200"/>
      <c r="V4995" s="200"/>
      <c r="W4995" s="200"/>
      <c r="X4995" s="200"/>
      <c r="Y4995" s="200"/>
      <c r="Z4995" s="200"/>
      <c r="AA4995" s="200"/>
      <c r="AB4995" s="200"/>
      <c r="AC4995" s="200"/>
      <c r="AD4995" s="200"/>
      <c r="AE4995" s="250"/>
      <c r="AF4995" s="250"/>
      <c r="AG4995" s="250"/>
      <c r="ALL4995" s="41"/>
      <c r="ALM4995" s="41"/>
      <c r="ALN4995" s="41"/>
      <c r="ALO4995" s="41"/>
      <c r="ALP4995" s="41"/>
    </row>
    <row r="4996" spans="1:1004" ht="30.75" customHeight="1" x14ac:dyDescent="0.2">
      <c r="A4996" s="346" t="s">
        <v>2886</v>
      </c>
      <c r="B4996" s="347"/>
      <c r="C4996" s="347"/>
      <c r="D4996" s="347"/>
      <c r="E4996" s="347"/>
      <c r="F4996" s="347"/>
      <c r="G4996" s="347"/>
      <c r="H4996" s="347"/>
      <c r="I4996" s="348"/>
      <c r="J4996" s="349" t="s">
        <v>1247</v>
      </c>
      <c r="K4996" s="350"/>
      <c r="L4996" s="350"/>
      <c r="M4996" s="594"/>
      <c r="N4996" s="595" t="s">
        <v>2610</v>
      </c>
      <c r="O4996" s="596"/>
      <c r="P4996" s="596"/>
      <c r="Q4996" s="596"/>
      <c r="R4996" s="596"/>
      <c r="S4996" s="596"/>
      <c r="T4996" s="596"/>
      <c r="U4996" s="596"/>
      <c r="V4996" s="596"/>
      <c r="W4996" s="596"/>
      <c r="X4996" s="596"/>
      <c r="Y4996" s="596"/>
      <c r="Z4996" s="596"/>
      <c r="AA4996" s="596"/>
      <c r="AB4996" s="596"/>
      <c r="AC4996" s="596"/>
      <c r="AD4996" s="596"/>
      <c r="AE4996" s="596"/>
      <c r="AF4996" s="596"/>
      <c r="AG4996" s="597"/>
      <c r="ALL4996" s="41"/>
      <c r="ALM4996" s="41"/>
      <c r="ALN4996" s="41"/>
      <c r="ALO4996" s="41"/>
      <c r="ALP4996" s="41"/>
    </row>
    <row r="4997" spans="1:1004" ht="34.5" customHeight="1" x14ac:dyDescent="0.2">
      <c r="A4997" s="353" t="s">
        <v>2749</v>
      </c>
      <c r="B4997" s="598"/>
      <c r="C4997" s="598"/>
      <c r="D4997" s="598"/>
      <c r="E4997" s="598"/>
      <c r="F4997" s="598"/>
      <c r="G4997" s="598"/>
      <c r="H4997" s="598"/>
      <c r="I4997" s="599"/>
      <c r="J4997" s="600" t="s">
        <v>3221</v>
      </c>
      <c r="K4997" s="601"/>
      <c r="L4997" s="601"/>
      <c r="M4997" s="601"/>
      <c r="N4997" s="601"/>
      <c r="O4997" s="601"/>
      <c r="P4997" s="601"/>
      <c r="Q4997" s="601"/>
      <c r="R4997" s="601"/>
      <c r="S4997" s="602"/>
      <c r="T4997" s="603" t="s">
        <v>2742</v>
      </c>
      <c r="U4997" s="604"/>
      <c r="V4997" s="604"/>
      <c r="W4997" s="605"/>
      <c r="X4997" s="606" t="s">
        <v>3222</v>
      </c>
      <c r="Y4997" s="607"/>
      <c r="Z4997" s="607"/>
      <c r="AA4997" s="607"/>
      <c r="AB4997" s="607"/>
      <c r="AC4997" s="607"/>
      <c r="AD4997" s="607"/>
      <c r="AE4997" s="607"/>
      <c r="AF4997" s="607"/>
      <c r="AG4997" s="608"/>
      <c r="ALL4997" s="41"/>
      <c r="ALM4997" s="41"/>
      <c r="ALN4997" s="41"/>
      <c r="ALO4997" s="41"/>
      <c r="ALP4997" s="41"/>
    </row>
    <row r="4998" spans="1:1004" ht="27.75" customHeight="1" x14ac:dyDescent="0.2">
      <c r="A4998" s="353" t="s">
        <v>2890</v>
      </c>
      <c r="B4998" s="598"/>
      <c r="C4998" s="598"/>
      <c r="D4998" s="598"/>
      <c r="E4998" s="598"/>
      <c r="F4998" s="598"/>
      <c r="G4998" s="598"/>
      <c r="H4998" s="598"/>
      <c r="I4998" s="599"/>
      <c r="J4998" s="600" t="s">
        <v>3504</v>
      </c>
      <c r="K4998" s="601"/>
      <c r="L4998" s="601"/>
      <c r="M4998" s="601"/>
      <c r="N4998" s="601"/>
      <c r="O4998" s="601"/>
      <c r="P4998" s="601"/>
      <c r="Q4998" s="601"/>
      <c r="R4998" s="601"/>
      <c r="S4998" s="601"/>
      <c r="T4998" s="601"/>
      <c r="U4998" s="601"/>
      <c r="V4998" s="601"/>
      <c r="W4998" s="601"/>
      <c r="X4998" s="601"/>
      <c r="Y4998" s="601"/>
      <c r="Z4998" s="601"/>
      <c r="AA4998" s="601"/>
      <c r="AB4998" s="601"/>
      <c r="AC4998" s="601"/>
      <c r="AD4998" s="601"/>
      <c r="AE4998" s="601"/>
      <c r="AF4998" s="601"/>
      <c r="AG4998" s="608"/>
      <c r="ALL4998" s="41"/>
      <c r="ALM4998" s="41"/>
      <c r="ALN4998" s="41"/>
      <c r="ALO4998" s="41"/>
      <c r="ALP4998" s="41"/>
    </row>
    <row r="4999" spans="1:1004" ht="69.75" customHeight="1" x14ac:dyDescent="0.2">
      <c r="A4999" s="360" t="s">
        <v>2891</v>
      </c>
      <c r="B4999" s="609"/>
      <c r="C4999" s="609"/>
      <c r="D4999" s="609"/>
      <c r="E4999" s="609"/>
      <c r="F4999" s="609"/>
      <c r="G4999" s="609"/>
      <c r="H4999" s="609"/>
      <c r="I4999" s="610"/>
      <c r="J4999" s="600" t="s">
        <v>3503</v>
      </c>
      <c r="K4999" s="601"/>
      <c r="L4999" s="601"/>
      <c r="M4999" s="601"/>
      <c r="N4999" s="601"/>
      <c r="O4999" s="601"/>
      <c r="P4999" s="601"/>
      <c r="Q4999" s="601"/>
      <c r="R4999" s="601"/>
      <c r="S4999" s="601"/>
      <c r="T4999" s="601"/>
      <c r="U4999" s="601"/>
      <c r="V4999" s="601"/>
      <c r="W4999" s="601"/>
      <c r="X4999" s="601"/>
      <c r="Y4999" s="601"/>
      <c r="Z4999" s="601"/>
      <c r="AA4999" s="601"/>
      <c r="AB4999" s="601"/>
      <c r="AC4999" s="601"/>
      <c r="AD4999" s="601"/>
      <c r="AE4999" s="601"/>
      <c r="AF4999" s="601"/>
      <c r="AG4999" s="608"/>
      <c r="ALL4999" s="41"/>
      <c r="ALM4999" s="41"/>
      <c r="ALN4999" s="41"/>
      <c r="ALO4999" s="41"/>
      <c r="ALP4999" s="41"/>
    </row>
    <row r="5000" spans="1:1004" ht="24.75" customHeight="1" x14ac:dyDescent="0.2">
      <c r="A5000" s="614" t="s">
        <v>2893</v>
      </c>
      <c r="B5000" s="615"/>
      <c r="C5000" s="615"/>
      <c r="D5000" s="615"/>
      <c r="E5000" s="615"/>
      <c r="F5000" s="615"/>
      <c r="G5000" s="615"/>
      <c r="H5000" s="615"/>
      <c r="I5000" s="616"/>
      <c r="J5000" s="617"/>
      <c r="K5000" s="618"/>
      <c r="L5000" s="618"/>
      <c r="M5000" s="618"/>
      <c r="N5000" s="618"/>
      <c r="O5000" s="618"/>
      <c r="P5000" s="618"/>
      <c r="Q5000" s="618"/>
      <c r="R5000" s="618"/>
      <c r="S5000" s="618"/>
      <c r="T5000" s="618"/>
      <c r="U5000" s="618"/>
      <c r="V5000" s="618"/>
      <c r="W5000" s="618"/>
      <c r="X5000" s="618"/>
      <c r="Y5000" s="618"/>
      <c r="Z5000" s="618"/>
      <c r="AA5000" s="618"/>
      <c r="AB5000" s="618"/>
      <c r="AC5000" s="618"/>
      <c r="AD5000" s="618"/>
      <c r="AE5000" s="618"/>
      <c r="AF5000" s="618"/>
      <c r="AG5000" s="619"/>
      <c r="ALL5000" s="41"/>
      <c r="ALM5000" s="41"/>
      <c r="ALN5000" s="41"/>
      <c r="ALO5000" s="41"/>
      <c r="ALP5000" s="41"/>
    </row>
    <row r="5001" spans="1:1004" x14ac:dyDescent="0.2">
      <c r="A5001" s="208"/>
      <c r="B5001" s="213"/>
      <c r="C5001" s="213"/>
      <c r="D5001" s="187"/>
      <c r="E5001" s="187"/>
      <c r="F5001" s="187"/>
      <c r="G5001" s="187"/>
      <c r="H5001" s="187"/>
      <c r="I5001" s="187"/>
      <c r="J5001" s="187"/>
      <c r="K5001" s="187"/>
      <c r="L5001" s="187"/>
      <c r="M5001" s="187"/>
      <c r="N5001" s="187"/>
      <c r="O5001" s="187"/>
      <c r="P5001" s="187"/>
      <c r="Q5001" s="187"/>
      <c r="R5001" s="187"/>
      <c r="S5001" s="187"/>
      <c r="T5001" s="187"/>
      <c r="U5001" s="187"/>
      <c r="V5001" s="187"/>
      <c r="W5001" s="187"/>
      <c r="X5001" s="187"/>
      <c r="Y5001" s="187"/>
      <c r="Z5001" s="187"/>
      <c r="AA5001" s="187"/>
      <c r="AB5001" s="187"/>
      <c r="AC5001" s="187"/>
      <c r="AD5001" s="187"/>
      <c r="AE5001" s="187"/>
      <c r="AF5001" s="187"/>
      <c r="AG5001" s="214"/>
      <c r="ALL5001" s="41"/>
      <c r="ALM5001" s="41"/>
      <c r="ALN5001" s="41"/>
      <c r="ALO5001" s="41"/>
      <c r="ALP5001" s="41"/>
    </row>
    <row r="5002" spans="1:1004" x14ac:dyDescent="0.2">
      <c r="A5002" s="275" t="s">
        <v>2833</v>
      </c>
      <c r="B5002" s="276"/>
      <c r="C5002" s="277"/>
      <c r="D5002" s="343"/>
      <c r="E5002" s="344"/>
      <c r="F5002" s="344"/>
      <c r="G5002" s="344"/>
      <c r="H5002" s="344"/>
      <c r="I5002" s="344"/>
      <c r="J5002" s="344"/>
      <c r="K5002" s="344"/>
      <c r="L5002" s="344"/>
      <c r="M5002" s="344"/>
      <c r="N5002" s="344"/>
      <c r="O5002" s="344"/>
      <c r="P5002" s="344"/>
      <c r="Q5002" s="344"/>
      <c r="R5002" s="344"/>
      <c r="S5002" s="344"/>
      <c r="T5002" s="344"/>
      <c r="U5002" s="344"/>
      <c r="V5002" s="344"/>
      <c r="W5002" s="344"/>
      <c r="X5002" s="344"/>
      <c r="Y5002" s="344"/>
      <c r="Z5002" s="344"/>
      <c r="AA5002" s="344"/>
      <c r="AB5002" s="344"/>
      <c r="AC5002" s="344"/>
      <c r="AD5002" s="344"/>
      <c r="AE5002" s="344"/>
      <c r="AF5002" s="344"/>
      <c r="AG5002" s="345"/>
      <c r="ALL5002" s="41"/>
      <c r="ALM5002" s="41"/>
      <c r="ALN5002" s="41"/>
      <c r="ALO5002" s="41"/>
      <c r="ALP5002" s="41"/>
    </row>
    <row r="5003" spans="1:1004" ht="24.75" customHeight="1" x14ac:dyDescent="0.2">
      <c r="A5003" s="275" t="s">
        <v>2835</v>
      </c>
      <c r="B5003" s="276"/>
      <c r="C5003" s="276"/>
      <c r="D5003" s="276"/>
      <c r="E5003" s="276"/>
      <c r="F5003" s="276"/>
      <c r="G5003" s="276"/>
      <c r="H5003" s="276"/>
      <c r="I5003" s="276"/>
      <c r="J5003" s="276"/>
      <c r="K5003" s="276"/>
      <c r="L5003" s="276"/>
      <c r="M5003" s="276"/>
      <c r="N5003" s="276"/>
      <c r="O5003" s="276"/>
      <c r="P5003" s="276"/>
      <c r="Q5003" s="276"/>
      <c r="R5003" s="277"/>
      <c r="S5003" s="278" t="s">
        <v>2836</v>
      </c>
      <c r="T5003" s="279"/>
      <c r="U5003" s="280"/>
      <c r="V5003" s="278" t="s">
        <v>2837</v>
      </c>
      <c r="W5003" s="279"/>
      <c r="X5003" s="280"/>
      <c r="Y5003" s="278" t="s">
        <v>2838</v>
      </c>
      <c r="Z5003" s="279"/>
      <c r="AA5003" s="280"/>
      <c r="AB5003" s="278" t="s">
        <v>3444</v>
      </c>
      <c r="AC5003" s="279"/>
      <c r="AD5003" s="280"/>
      <c r="AE5003" s="278" t="s">
        <v>3445</v>
      </c>
      <c r="AF5003" s="279"/>
      <c r="AG5003" s="280"/>
      <c r="ALL5003" s="41"/>
      <c r="ALM5003" s="41"/>
      <c r="ALN5003" s="41"/>
      <c r="ALO5003" s="41"/>
      <c r="ALP5003" s="41"/>
    </row>
    <row r="5004" spans="1:1004" ht="12.75" customHeight="1" x14ac:dyDescent="0.2">
      <c r="A5004" s="281" t="s">
        <v>3219</v>
      </c>
      <c r="B5004" s="282"/>
      <c r="C5004" s="282"/>
      <c r="D5004" s="282"/>
      <c r="E5004" s="282"/>
      <c r="F5004" s="282"/>
      <c r="G5004" s="282"/>
      <c r="H5004" s="282"/>
      <c r="I5004" s="282"/>
      <c r="J5004" s="282"/>
      <c r="K5004" s="282"/>
      <c r="L5004" s="282"/>
      <c r="M5004" s="282"/>
      <c r="N5004" s="282"/>
      <c r="O5004" s="282"/>
      <c r="P5004" s="282"/>
      <c r="Q5004" s="282"/>
      <c r="R5004" s="283"/>
      <c r="S5004" s="284" t="s">
        <v>2270</v>
      </c>
      <c r="T5004" s="285"/>
      <c r="U5004" s="286"/>
      <c r="V5004" s="284" t="s">
        <v>2270</v>
      </c>
      <c r="W5004" s="285"/>
      <c r="X5004" s="286"/>
      <c r="Y5004" s="284" t="s">
        <v>2270</v>
      </c>
      <c r="Z5004" s="285"/>
      <c r="AA5004" s="286"/>
      <c r="AB5004" s="284"/>
      <c r="AC5004" s="285"/>
      <c r="AD5004" s="286"/>
      <c r="AE5004" s="585"/>
      <c r="AF5004" s="586"/>
      <c r="AG5004" s="587"/>
      <c r="ALL5004" s="41"/>
      <c r="ALM5004" s="41"/>
      <c r="ALN5004" s="41"/>
      <c r="ALO5004" s="41"/>
      <c r="ALP5004" s="41"/>
    </row>
    <row r="5005" spans="1:1004" ht="12.75" customHeight="1" x14ac:dyDescent="0.2">
      <c r="A5005" s="293" t="s">
        <v>2860</v>
      </c>
      <c r="B5005" s="387"/>
      <c r="C5005" s="387"/>
      <c r="D5005" s="387"/>
      <c r="E5005" s="387"/>
      <c r="F5005" s="387"/>
      <c r="G5005" s="387"/>
      <c r="H5005" s="387"/>
      <c r="I5005" s="387"/>
      <c r="J5005" s="387"/>
      <c r="K5005" s="387"/>
      <c r="L5005" s="387"/>
      <c r="M5005" s="387"/>
      <c r="N5005" s="387"/>
      <c r="O5005" s="387"/>
      <c r="P5005" s="387"/>
      <c r="Q5005" s="387"/>
      <c r="R5005" s="295"/>
      <c r="S5005" s="287"/>
      <c r="T5005" s="288"/>
      <c r="U5005" s="289"/>
      <c r="V5005" s="287"/>
      <c r="W5005" s="288"/>
      <c r="X5005" s="289"/>
      <c r="Y5005" s="287"/>
      <c r="Z5005" s="288"/>
      <c r="AA5005" s="289"/>
      <c r="AB5005" s="287"/>
      <c r="AC5005" s="288"/>
      <c r="AD5005" s="289"/>
      <c r="AE5005" s="588"/>
      <c r="AF5005" s="589"/>
      <c r="AG5005" s="590"/>
      <c r="ALL5005" s="41"/>
      <c r="ALM5005" s="41"/>
      <c r="ALN5005" s="41"/>
      <c r="ALO5005" s="41"/>
      <c r="ALP5005" s="41"/>
    </row>
    <row r="5006" spans="1:1004" ht="12.75" customHeight="1" x14ac:dyDescent="0.2">
      <c r="A5006" s="388" t="s">
        <v>2861</v>
      </c>
      <c r="B5006" s="389"/>
      <c r="C5006" s="389"/>
      <c r="D5006" s="389"/>
      <c r="E5006" s="389"/>
      <c r="F5006" s="389"/>
      <c r="G5006" s="389"/>
      <c r="H5006" s="389"/>
      <c r="I5006" s="389"/>
      <c r="J5006" s="389"/>
      <c r="K5006" s="389"/>
      <c r="L5006" s="389"/>
      <c r="M5006" s="389"/>
      <c r="N5006" s="389"/>
      <c r="O5006" s="389"/>
      <c r="P5006" s="389"/>
      <c r="Q5006" s="389"/>
      <c r="R5006" s="390"/>
      <c r="S5006" s="290"/>
      <c r="T5006" s="291"/>
      <c r="U5006" s="292"/>
      <c r="V5006" s="290"/>
      <c r="W5006" s="291"/>
      <c r="X5006" s="292"/>
      <c r="Y5006" s="290"/>
      <c r="Z5006" s="291"/>
      <c r="AA5006" s="292"/>
      <c r="AB5006" s="290"/>
      <c r="AC5006" s="291"/>
      <c r="AD5006" s="292"/>
      <c r="AE5006" s="591"/>
      <c r="AF5006" s="592"/>
      <c r="AG5006" s="593"/>
      <c r="ALL5006" s="41"/>
      <c r="ALM5006" s="41"/>
      <c r="ALN5006" s="41"/>
      <c r="ALO5006" s="41"/>
      <c r="ALP5006" s="41"/>
    </row>
    <row r="5007" spans="1:1004" x14ac:dyDescent="0.2">
      <c r="A5007" s="212"/>
      <c r="B5007" s="212"/>
      <c r="C5007" s="212"/>
      <c r="D5007" s="212"/>
      <c r="E5007" s="212"/>
      <c r="F5007" s="212"/>
      <c r="G5007" s="212"/>
      <c r="H5007" s="212"/>
      <c r="I5007" s="212"/>
      <c r="J5007" s="212"/>
      <c r="K5007" s="212"/>
      <c r="L5007" s="212"/>
      <c r="M5007" s="212"/>
      <c r="N5007" s="212"/>
      <c r="O5007" s="212"/>
      <c r="P5007" s="212"/>
      <c r="Q5007" s="212"/>
      <c r="R5007" s="212"/>
      <c r="S5007" s="200"/>
      <c r="T5007" s="200"/>
      <c r="U5007" s="200"/>
      <c r="V5007" s="200"/>
      <c r="W5007" s="200"/>
      <c r="X5007" s="200"/>
      <c r="Y5007" s="200"/>
      <c r="Z5007" s="200"/>
      <c r="AA5007" s="200"/>
      <c r="AB5007" s="200"/>
      <c r="AC5007" s="200"/>
      <c r="AD5007" s="200"/>
      <c r="AE5007" s="250"/>
      <c r="AF5007" s="250"/>
      <c r="AG5007" s="250"/>
      <c r="ALL5007" s="41"/>
      <c r="ALM5007" s="41"/>
      <c r="ALN5007" s="41"/>
      <c r="ALO5007" s="41"/>
      <c r="ALP5007" s="41"/>
    </row>
    <row r="5008" spans="1:1004" ht="22.5" customHeight="1" x14ac:dyDescent="0.2">
      <c r="A5008" s="346" t="s">
        <v>2886</v>
      </c>
      <c r="B5008" s="347"/>
      <c r="C5008" s="347"/>
      <c r="D5008" s="347"/>
      <c r="E5008" s="347"/>
      <c r="F5008" s="347"/>
      <c r="G5008" s="347"/>
      <c r="H5008" s="347"/>
      <c r="I5008" s="348"/>
      <c r="J5008" s="349" t="s">
        <v>793</v>
      </c>
      <c r="K5008" s="350"/>
      <c r="L5008" s="350"/>
      <c r="M5008" s="594"/>
      <c r="N5008" s="595" t="s">
        <v>3505</v>
      </c>
      <c r="O5008" s="596"/>
      <c r="P5008" s="596"/>
      <c r="Q5008" s="596"/>
      <c r="R5008" s="596"/>
      <c r="S5008" s="596"/>
      <c r="T5008" s="596"/>
      <c r="U5008" s="596"/>
      <c r="V5008" s="596"/>
      <c r="W5008" s="596"/>
      <c r="X5008" s="596"/>
      <c r="Y5008" s="596"/>
      <c r="Z5008" s="596"/>
      <c r="AA5008" s="596"/>
      <c r="AB5008" s="596"/>
      <c r="AC5008" s="596"/>
      <c r="AD5008" s="596"/>
      <c r="AE5008" s="596"/>
      <c r="AF5008" s="596"/>
      <c r="AG5008" s="597"/>
      <c r="ALL5008" s="41"/>
      <c r="ALM5008" s="41"/>
      <c r="ALN5008" s="41"/>
      <c r="ALO5008" s="41"/>
      <c r="ALP5008" s="41"/>
    </row>
    <row r="5009" spans="1:1004" ht="33" customHeight="1" x14ac:dyDescent="0.2">
      <c r="A5009" s="353" t="s">
        <v>2749</v>
      </c>
      <c r="B5009" s="598"/>
      <c r="C5009" s="598"/>
      <c r="D5009" s="598"/>
      <c r="E5009" s="598"/>
      <c r="F5009" s="598"/>
      <c r="G5009" s="598"/>
      <c r="H5009" s="598"/>
      <c r="I5009" s="599"/>
      <c r="J5009" s="600" t="s">
        <v>3221</v>
      </c>
      <c r="K5009" s="601"/>
      <c r="L5009" s="601"/>
      <c r="M5009" s="601"/>
      <c r="N5009" s="601"/>
      <c r="O5009" s="601"/>
      <c r="P5009" s="601"/>
      <c r="Q5009" s="601"/>
      <c r="R5009" s="601"/>
      <c r="S5009" s="602"/>
      <c r="T5009" s="603" t="s">
        <v>2742</v>
      </c>
      <c r="U5009" s="604"/>
      <c r="V5009" s="604"/>
      <c r="W5009" s="605"/>
      <c r="X5009" s="606" t="s">
        <v>3222</v>
      </c>
      <c r="Y5009" s="607"/>
      <c r="Z5009" s="607"/>
      <c r="AA5009" s="607"/>
      <c r="AB5009" s="607"/>
      <c r="AC5009" s="607"/>
      <c r="AD5009" s="607"/>
      <c r="AE5009" s="607"/>
      <c r="AF5009" s="607"/>
      <c r="AG5009" s="608"/>
      <c r="ALL5009" s="41"/>
      <c r="ALM5009" s="41"/>
      <c r="ALN5009" s="41"/>
      <c r="ALO5009" s="41"/>
      <c r="ALP5009" s="41"/>
    </row>
    <row r="5010" spans="1:1004" ht="30" customHeight="1" x14ac:dyDescent="0.2">
      <c r="A5010" s="353" t="s">
        <v>2890</v>
      </c>
      <c r="B5010" s="598"/>
      <c r="C5010" s="598"/>
      <c r="D5010" s="598"/>
      <c r="E5010" s="598"/>
      <c r="F5010" s="598"/>
      <c r="G5010" s="598"/>
      <c r="H5010" s="598"/>
      <c r="I5010" s="599"/>
      <c r="J5010" s="600" t="s">
        <v>3506</v>
      </c>
      <c r="K5010" s="601"/>
      <c r="L5010" s="601"/>
      <c r="M5010" s="601"/>
      <c r="N5010" s="601"/>
      <c r="O5010" s="601"/>
      <c r="P5010" s="601"/>
      <c r="Q5010" s="601"/>
      <c r="R5010" s="601"/>
      <c r="S5010" s="601"/>
      <c r="T5010" s="601"/>
      <c r="U5010" s="601"/>
      <c r="V5010" s="601"/>
      <c r="W5010" s="601"/>
      <c r="X5010" s="601"/>
      <c r="Y5010" s="601"/>
      <c r="Z5010" s="601"/>
      <c r="AA5010" s="601"/>
      <c r="AB5010" s="601"/>
      <c r="AC5010" s="601"/>
      <c r="AD5010" s="601"/>
      <c r="AE5010" s="601"/>
      <c r="AF5010" s="601"/>
      <c r="AG5010" s="608"/>
      <c r="ALL5010" s="41"/>
      <c r="ALM5010" s="41"/>
      <c r="ALN5010" s="41"/>
      <c r="ALO5010" s="41"/>
      <c r="ALP5010" s="41"/>
    </row>
    <row r="5011" spans="1:1004" ht="326.25" customHeight="1" x14ac:dyDescent="0.2">
      <c r="A5011" s="360" t="s">
        <v>2891</v>
      </c>
      <c r="B5011" s="609"/>
      <c r="C5011" s="609"/>
      <c r="D5011" s="609"/>
      <c r="E5011" s="609"/>
      <c r="F5011" s="609"/>
      <c r="G5011" s="609"/>
      <c r="H5011" s="609"/>
      <c r="I5011" s="610"/>
      <c r="J5011" s="611" t="s">
        <v>3507</v>
      </c>
      <c r="K5011" s="612"/>
      <c r="L5011" s="612"/>
      <c r="M5011" s="612"/>
      <c r="N5011" s="612"/>
      <c r="O5011" s="612"/>
      <c r="P5011" s="612"/>
      <c r="Q5011" s="612"/>
      <c r="R5011" s="612"/>
      <c r="S5011" s="612"/>
      <c r="T5011" s="612"/>
      <c r="U5011" s="612"/>
      <c r="V5011" s="612"/>
      <c r="W5011" s="612"/>
      <c r="X5011" s="612"/>
      <c r="Y5011" s="612"/>
      <c r="Z5011" s="612"/>
      <c r="AA5011" s="612"/>
      <c r="AB5011" s="612"/>
      <c r="AC5011" s="612"/>
      <c r="AD5011" s="612"/>
      <c r="AE5011" s="612"/>
      <c r="AF5011" s="612"/>
      <c r="AG5011" s="613"/>
      <c r="ALL5011" s="41"/>
      <c r="ALM5011" s="41"/>
      <c r="ALN5011" s="41"/>
      <c r="ALO5011" s="41"/>
      <c r="ALP5011" s="41"/>
    </row>
    <row r="5012" spans="1:1004" ht="12.75" customHeight="1" x14ac:dyDescent="0.2">
      <c r="A5012" s="614" t="s">
        <v>2893</v>
      </c>
      <c r="B5012" s="615"/>
      <c r="C5012" s="615"/>
      <c r="D5012" s="615"/>
      <c r="E5012" s="615"/>
      <c r="F5012" s="615"/>
      <c r="G5012" s="615"/>
      <c r="H5012" s="615"/>
      <c r="I5012" s="616"/>
      <c r="J5012" s="617"/>
      <c r="K5012" s="618"/>
      <c r="L5012" s="618"/>
      <c r="M5012" s="618"/>
      <c r="N5012" s="618"/>
      <c r="O5012" s="618"/>
      <c r="P5012" s="618"/>
      <c r="Q5012" s="618"/>
      <c r="R5012" s="618"/>
      <c r="S5012" s="618"/>
      <c r="T5012" s="618"/>
      <c r="U5012" s="618"/>
      <c r="V5012" s="618"/>
      <c r="W5012" s="618"/>
      <c r="X5012" s="618"/>
      <c r="Y5012" s="618"/>
      <c r="Z5012" s="618"/>
      <c r="AA5012" s="618"/>
      <c r="AB5012" s="618"/>
      <c r="AC5012" s="618"/>
      <c r="AD5012" s="618"/>
      <c r="AE5012" s="618"/>
      <c r="AF5012" s="618"/>
      <c r="AG5012" s="619"/>
      <c r="ALL5012" s="41"/>
      <c r="ALM5012" s="41"/>
      <c r="ALN5012" s="41"/>
      <c r="ALO5012" s="41"/>
      <c r="ALP5012" s="41"/>
    </row>
    <row r="5013" spans="1:1004" x14ac:dyDescent="0.2">
      <c r="A5013" s="208"/>
      <c r="B5013" s="213"/>
      <c r="C5013" s="213"/>
      <c r="D5013" s="187"/>
      <c r="E5013" s="187"/>
      <c r="F5013" s="187"/>
      <c r="G5013" s="187"/>
      <c r="H5013" s="187"/>
      <c r="I5013" s="187"/>
      <c r="J5013" s="187"/>
      <c r="K5013" s="187"/>
      <c r="L5013" s="187"/>
      <c r="M5013" s="187"/>
      <c r="N5013" s="187"/>
      <c r="O5013" s="187"/>
      <c r="P5013" s="187"/>
      <c r="Q5013" s="187"/>
      <c r="R5013" s="187"/>
      <c r="S5013" s="187"/>
      <c r="T5013" s="187"/>
      <c r="U5013" s="187"/>
      <c r="V5013" s="187"/>
      <c r="W5013" s="187"/>
      <c r="X5013" s="187"/>
      <c r="Y5013" s="187"/>
      <c r="Z5013" s="187"/>
      <c r="AA5013" s="187"/>
      <c r="AB5013" s="187"/>
      <c r="AC5013" s="187"/>
      <c r="AD5013" s="187"/>
      <c r="AE5013" s="187"/>
      <c r="AF5013" s="187"/>
      <c r="AG5013" s="214"/>
      <c r="ALL5013" s="41"/>
      <c r="ALM5013" s="41"/>
      <c r="ALN5013" s="41"/>
      <c r="ALO5013" s="41"/>
      <c r="ALP5013" s="41"/>
    </row>
    <row r="5014" spans="1:1004" x14ac:dyDescent="0.2">
      <c r="A5014" s="275" t="s">
        <v>2833</v>
      </c>
      <c r="B5014" s="276"/>
      <c r="C5014" s="277"/>
      <c r="D5014" s="343"/>
      <c r="E5014" s="344"/>
      <c r="F5014" s="344"/>
      <c r="G5014" s="344"/>
      <c r="H5014" s="344"/>
      <c r="I5014" s="344"/>
      <c r="J5014" s="344"/>
      <c r="K5014" s="344"/>
      <c r="L5014" s="344"/>
      <c r="M5014" s="344"/>
      <c r="N5014" s="344"/>
      <c r="O5014" s="344"/>
      <c r="P5014" s="344"/>
      <c r="Q5014" s="344"/>
      <c r="R5014" s="344"/>
      <c r="S5014" s="344"/>
      <c r="T5014" s="344"/>
      <c r="U5014" s="344"/>
      <c r="V5014" s="344"/>
      <c r="W5014" s="344"/>
      <c r="X5014" s="344"/>
      <c r="Y5014" s="344"/>
      <c r="Z5014" s="344"/>
      <c r="AA5014" s="344"/>
      <c r="AB5014" s="344"/>
      <c r="AC5014" s="344"/>
      <c r="AD5014" s="344"/>
      <c r="AE5014" s="344"/>
      <c r="AF5014" s="344"/>
      <c r="AG5014" s="345"/>
      <c r="ALL5014" s="41"/>
      <c r="ALM5014" s="41"/>
      <c r="ALN5014" s="41"/>
      <c r="ALO5014" s="41"/>
      <c r="ALP5014" s="41"/>
    </row>
    <row r="5015" spans="1:1004" ht="28.5" customHeight="1" x14ac:dyDescent="0.2">
      <c r="A5015" s="275" t="s">
        <v>2835</v>
      </c>
      <c r="B5015" s="276"/>
      <c r="C5015" s="276"/>
      <c r="D5015" s="276"/>
      <c r="E5015" s="276"/>
      <c r="F5015" s="276"/>
      <c r="G5015" s="276"/>
      <c r="H5015" s="276"/>
      <c r="I5015" s="276"/>
      <c r="J5015" s="276"/>
      <c r="K5015" s="276"/>
      <c r="L5015" s="276"/>
      <c r="M5015" s="276"/>
      <c r="N5015" s="276"/>
      <c r="O5015" s="276"/>
      <c r="P5015" s="276"/>
      <c r="Q5015" s="276"/>
      <c r="R5015" s="277"/>
      <c r="S5015" s="278" t="s">
        <v>2836</v>
      </c>
      <c r="T5015" s="279"/>
      <c r="U5015" s="280"/>
      <c r="V5015" s="278" t="s">
        <v>2837</v>
      </c>
      <c r="W5015" s="279"/>
      <c r="X5015" s="280"/>
      <c r="Y5015" s="278" t="s">
        <v>2838</v>
      </c>
      <c r="Z5015" s="279"/>
      <c r="AA5015" s="280"/>
      <c r="AB5015" s="278" t="s">
        <v>3444</v>
      </c>
      <c r="AC5015" s="279"/>
      <c r="AD5015" s="280"/>
      <c r="AE5015" s="278" t="s">
        <v>3445</v>
      </c>
      <c r="AF5015" s="279"/>
      <c r="AG5015" s="280"/>
      <c r="ALL5015" s="41"/>
      <c r="ALM5015" s="41"/>
      <c r="ALN5015" s="41"/>
      <c r="ALO5015" s="41"/>
      <c r="ALP5015" s="41"/>
    </row>
    <row r="5016" spans="1:1004" ht="12.75" customHeight="1" x14ac:dyDescent="0.2">
      <c r="A5016" s="281" t="s">
        <v>3251</v>
      </c>
      <c r="B5016" s="282"/>
      <c r="C5016" s="282"/>
      <c r="D5016" s="282"/>
      <c r="E5016" s="282"/>
      <c r="F5016" s="282"/>
      <c r="G5016" s="282"/>
      <c r="H5016" s="282"/>
      <c r="I5016" s="282"/>
      <c r="J5016" s="282"/>
      <c r="K5016" s="282"/>
      <c r="L5016" s="282"/>
      <c r="M5016" s="282"/>
      <c r="N5016" s="282"/>
      <c r="O5016" s="282"/>
      <c r="P5016" s="282"/>
      <c r="Q5016" s="282"/>
      <c r="R5016" s="283"/>
      <c r="S5016" s="284"/>
      <c r="T5016" s="285"/>
      <c r="U5016" s="286"/>
      <c r="V5016" s="284" t="s">
        <v>3469</v>
      </c>
      <c r="W5016" s="285"/>
      <c r="X5016" s="286"/>
      <c r="Y5016" s="284"/>
      <c r="Z5016" s="285"/>
      <c r="AA5016" s="286"/>
      <c r="AB5016" s="284"/>
      <c r="AC5016" s="285"/>
      <c r="AD5016" s="286"/>
      <c r="AE5016" s="585"/>
      <c r="AF5016" s="586"/>
      <c r="AG5016" s="587"/>
      <c r="ALL5016" s="41"/>
      <c r="ALM5016" s="41"/>
      <c r="ALN5016" s="41"/>
      <c r="ALO5016" s="41"/>
      <c r="ALP5016" s="41"/>
    </row>
    <row r="5017" spans="1:1004" ht="12.75" customHeight="1" x14ac:dyDescent="0.2">
      <c r="A5017" s="293" t="s">
        <v>2860</v>
      </c>
      <c r="B5017" s="387"/>
      <c r="C5017" s="387"/>
      <c r="D5017" s="387"/>
      <c r="E5017" s="387"/>
      <c r="F5017" s="387"/>
      <c r="G5017" s="387"/>
      <c r="H5017" s="387"/>
      <c r="I5017" s="387"/>
      <c r="J5017" s="387"/>
      <c r="K5017" s="387"/>
      <c r="L5017" s="387"/>
      <c r="M5017" s="387"/>
      <c r="N5017" s="387"/>
      <c r="O5017" s="387"/>
      <c r="P5017" s="387"/>
      <c r="Q5017" s="387"/>
      <c r="R5017" s="295"/>
      <c r="S5017" s="287"/>
      <c r="T5017" s="288"/>
      <c r="U5017" s="289"/>
      <c r="V5017" s="287"/>
      <c r="W5017" s="288"/>
      <c r="X5017" s="289"/>
      <c r="Y5017" s="287"/>
      <c r="Z5017" s="288"/>
      <c r="AA5017" s="289"/>
      <c r="AB5017" s="287"/>
      <c r="AC5017" s="288"/>
      <c r="AD5017" s="289"/>
      <c r="AE5017" s="588"/>
      <c r="AF5017" s="589"/>
      <c r="AG5017" s="590"/>
      <c r="ALL5017" s="41"/>
      <c r="ALM5017" s="41"/>
      <c r="ALN5017" s="41"/>
      <c r="ALO5017" s="41"/>
      <c r="ALP5017" s="41"/>
    </row>
    <row r="5018" spans="1:1004" ht="12.75" customHeight="1" x14ac:dyDescent="0.2">
      <c r="A5018" s="388" t="s">
        <v>2861</v>
      </c>
      <c r="B5018" s="389"/>
      <c r="C5018" s="389"/>
      <c r="D5018" s="389"/>
      <c r="E5018" s="389"/>
      <c r="F5018" s="389"/>
      <c r="G5018" s="389"/>
      <c r="H5018" s="389"/>
      <c r="I5018" s="389"/>
      <c r="J5018" s="389"/>
      <c r="K5018" s="389"/>
      <c r="L5018" s="389"/>
      <c r="M5018" s="389"/>
      <c r="N5018" s="389"/>
      <c r="O5018" s="389"/>
      <c r="P5018" s="389"/>
      <c r="Q5018" s="389"/>
      <c r="R5018" s="390"/>
      <c r="S5018" s="290"/>
      <c r="T5018" s="291"/>
      <c r="U5018" s="292"/>
      <c r="V5018" s="290"/>
      <c r="W5018" s="291"/>
      <c r="X5018" s="292"/>
      <c r="Y5018" s="290"/>
      <c r="Z5018" s="291"/>
      <c r="AA5018" s="292"/>
      <c r="AB5018" s="290"/>
      <c r="AC5018" s="291"/>
      <c r="AD5018" s="292"/>
      <c r="AE5018" s="591"/>
      <c r="AF5018" s="592"/>
      <c r="AG5018" s="593"/>
      <c r="ALL5018" s="41"/>
      <c r="ALM5018" s="41"/>
      <c r="ALN5018" s="41"/>
      <c r="ALO5018" s="41"/>
      <c r="ALP5018" s="41"/>
    </row>
    <row r="5019" spans="1:1004" ht="12.75" customHeight="1" x14ac:dyDescent="0.2">
      <c r="A5019" s="212"/>
      <c r="B5019" s="212"/>
      <c r="C5019" s="212"/>
      <c r="D5019" s="212"/>
      <c r="E5019" s="212"/>
      <c r="F5019" s="212"/>
      <c r="G5019" s="212"/>
      <c r="H5019" s="212"/>
      <c r="I5019" s="212"/>
      <c r="J5019" s="212"/>
      <c r="K5019" s="212"/>
      <c r="L5019" s="212"/>
      <c r="M5019" s="212"/>
      <c r="N5019" s="212"/>
      <c r="O5019" s="212"/>
      <c r="P5019" s="212"/>
      <c r="Q5019" s="212"/>
      <c r="R5019" s="212"/>
      <c r="S5019" s="200"/>
      <c r="T5019" s="200"/>
      <c r="U5019" s="200"/>
      <c r="V5019" s="200"/>
      <c r="W5019" s="200"/>
      <c r="X5019" s="200"/>
      <c r="Y5019" s="200"/>
      <c r="Z5019" s="200"/>
      <c r="AA5019" s="200"/>
      <c r="AB5019" s="200"/>
      <c r="AC5019" s="200"/>
      <c r="AD5019" s="200"/>
      <c r="AE5019" s="250"/>
      <c r="AF5019" s="250"/>
      <c r="AG5019" s="250"/>
      <c r="ALL5019" s="41"/>
      <c r="ALM5019" s="41"/>
      <c r="ALN5019" s="41"/>
      <c r="ALO5019" s="41"/>
      <c r="ALP5019" s="41"/>
    </row>
    <row r="5020" spans="1:1004" ht="19.5" customHeight="1" x14ac:dyDescent="0.2">
      <c r="A5020" s="310" t="s">
        <v>2886</v>
      </c>
      <c r="B5020" s="311"/>
      <c r="C5020" s="311"/>
      <c r="D5020" s="311"/>
      <c r="E5020" s="311"/>
      <c r="F5020" s="311"/>
      <c r="G5020" s="311"/>
      <c r="H5020" s="311"/>
      <c r="I5020" s="567"/>
      <c r="J5020" s="568" t="s">
        <v>991</v>
      </c>
      <c r="K5020" s="568"/>
      <c r="L5020" s="568"/>
      <c r="M5020" s="568"/>
      <c r="N5020" s="569" t="s">
        <v>3508</v>
      </c>
      <c r="O5020" s="569"/>
      <c r="P5020" s="569"/>
      <c r="Q5020" s="569"/>
      <c r="R5020" s="569"/>
      <c r="S5020" s="569"/>
      <c r="T5020" s="569"/>
      <c r="U5020" s="569"/>
      <c r="V5020" s="569"/>
      <c r="W5020" s="569"/>
      <c r="X5020" s="569"/>
      <c r="Y5020" s="569"/>
      <c r="Z5020" s="569"/>
      <c r="AA5020" s="569"/>
      <c r="AB5020" s="569"/>
      <c r="AC5020" s="569"/>
      <c r="AD5020" s="569"/>
      <c r="AE5020" s="569"/>
      <c r="AF5020" s="569"/>
      <c r="AG5020" s="569"/>
      <c r="ALL5020" s="41"/>
      <c r="ALM5020" s="41"/>
      <c r="ALN5020" s="41"/>
      <c r="ALO5020" s="41"/>
      <c r="ALP5020" s="41"/>
    </row>
    <row r="5021" spans="1:1004" ht="27" customHeight="1" x14ac:dyDescent="0.2">
      <c r="A5021" s="353" t="s">
        <v>2749</v>
      </c>
      <c r="B5021" s="353"/>
      <c r="C5021" s="353"/>
      <c r="D5021" s="353"/>
      <c r="E5021" s="353"/>
      <c r="F5021" s="353"/>
      <c r="G5021" s="353"/>
      <c r="H5021" s="353"/>
      <c r="I5021" s="353"/>
      <c r="J5021" s="570" t="s">
        <v>3539</v>
      </c>
      <c r="K5021" s="570"/>
      <c r="L5021" s="570"/>
      <c r="M5021" s="570"/>
      <c r="N5021" s="570"/>
      <c r="O5021" s="570"/>
      <c r="P5021" s="570"/>
      <c r="Q5021" s="570"/>
      <c r="R5021" s="570"/>
      <c r="S5021" s="570"/>
      <c r="T5021" s="571" t="s">
        <v>2742</v>
      </c>
      <c r="U5021" s="571"/>
      <c r="V5021" s="571"/>
      <c r="W5021" s="571"/>
      <c r="X5021" s="572" t="s">
        <v>3540</v>
      </c>
      <c r="Y5021" s="572"/>
      <c r="Z5021" s="572"/>
      <c r="AA5021" s="572"/>
      <c r="AB5021" s="572"/>
      <c r="AC5021" s="572"/>
      <c r="AD5021" s="572"/>
      <c r="AE5021" s="572"/>
      <c r="AF5021" s="572"/>
      <c r="AG5021" s="572"/>
      <c r="ALL5021" s="41"/>
      <c r="ALM5021" s="41"/>
      <c r="ALN5021" s="41"/>
      <c r="ALO5021" s="41"/>
      <c r="ALP5021" s="41"/>
    </row>
    <row r="5022" spans="1:1004" ht="18.75" customHeight="1" x14ac:dyDescent="0.2">
      <c r="A5022" s="353" t="s">
        <v>2890</v>
      </c>
      <c r="B5022" s="353"/>
      <c r="C5022" s="353"/>
      <c r="D5022" s="353"/>
      <c r="E5022" s="353"/>
      <c r="F5022" s="353"/>
      <c r="G5022" s="353"/>
      <c r="H5022" s="353"/>
      <c r="I5022" s="353"/>
      <c r="J5022" s="572" t="s">
        <v>3541</v>
      </c>
      <c r="K5022" s="572"/>
      <c r="L5022" s="572"/>
      <c r="M5022" s="572"/>
      <c r="N5022" s="572"/>
      <c r="O5022" s="572"/>
      <c r="P5022" s="572"/>
      <c r="Q5022" s="572"/>
      <c r="R5022" s="572"/>
      <c r="S5022" s="572"/>
      <c r="T5022" s="572"/>
      <c r="U5022" s="572"/>
      <c r="V5022" s="572"/>
      <c r="W5022" s="572"/>
      <c r="X5022" s="572"/>
      <c r="Y5022" s="572"/>
      <c r="Z5022" s="572"/>
      <c r="AA5022" s="572"/>
      <c r="AB5022" s="572"/>
      <c r="AC5022" s="572"/>
      <c r="AD5022" s="572"/>
      <c r="AE5022" s="572"/>
      <c r="AF5022" s="572"/>
      <c r="AG5022" s="572"/>
      <c r="ALL5022" s="41"/>
      <c r="ALM5022" s="41"/>
      <c r="ALN5022" s="41"/>
      <c r="ALO5022" s="41"/>
      <c r="ALP5022" s="41"/>
    </row>
    <row r="5023" spans="1:1004" ht="240.75" customHeight="1" x14ac:dyDescent="0.2">
      <c r="A5023" s="360" t="s">
        <v>2891</v>
      </c>
      <c r="B5023" s="360"/>
      <c r="C5023" s="360"/>
      <c r="D5023" s="360"/>
      <c r="E5023" s="360"/>
      <c r="F5023" s="360"/>
      <c r="G5023" s="360"/>
      <c r="H5023" s="360"/>
      <c r="I5023" s="360"/>
      <c r="J5023" s="573" t="s">
        <v>3698</v>
      </c>
      <c r="K5023" s="574"/>
      <c r="L5023" s="574"/>
      <c r="M5023" s="574"/>
      <c r="N5023" s="574"/>
      <c r="O5023" s="574"/>
      <c r="P5023" s="574"/>
      <c r="Q5023" s="574"/>
      <c r="R5023" s="574"/>
      <c r="S5023" s="574"/>
      <c r="T5023" s="574"/>
      <c r="U5023" s="574"/>
      <c r="V5023" s="574"/>
      <c r="W5023" s="574"/>
      <c r="X5023" s="574"/>
      <c r="Y5023" s="574"/>
      <c r="Z5023" s="574"/>
      <c r="AA5023" s="574"/>
      <c r="AB5023" s="574"/>
      <c r="AC5023" s="574"/>
      <c r="AD5023" s="574"/>
      <c r="AE5023" s="574"/>
      <c r="AF5023" s="574"/>
      <c r="AG5023" s="574"/>
      <c r="ALL5023" s="41"/>
      <c r="ALM5023" s="41"/>
      <c r="ALN5023" s="41"/>
      <c r="ALO5023" s="41"/>
      <c r="ALP5023" s="41"/>
    </row>
    <row r="5024" spans="1:1004" ht="18" customHeight="1" x14ac:dyDescent="0.2">
      <c r="A5024" s="575" t="s">
        <v>2893</v>
      </c>
      <c r="B5024" s="575"/>
      <c r="C5024" s="575"/>
      <c r="D5024" s="575"/>
      <c r="E5024" s="575"/>
      <c r="F5024" s="575"/>
      <c r="G5024" s="575"/>
      <c r="H5024" s="575"/>
      <c r="I5024" s="575"/>
      <c r="J5024" s="576" t="s">
        <v>3542</v>
      </c>
      <c r="K5024" s="576"/>
      <c r="L5024" s="576"/>
      <c r="M5024" s="576"/>
      <c r="N5024" s="576"/>
      <c r="O5024" s="576"/>
      <c r="P5024" s="576"/>
      <c r="Q5024" s="576"/>
      <c r="R5024" s="576"/>
      <c r="S5024" s="576"/>
      <c r="T5024" s="576"/>
      <c r="U5024" s="576"/>
      <c r="V5024" s="576"/>
      <c r="W5024" s="576"/>
      <c r="X5024" s="576"/>
      <c r="Y5024" s="576"/>
      <c r="Z5024" s="576"/>
      <c r="AA5024" s="576"/>
      <c r="AB5024" s="576"/>
      <c r="AC5024" s="576"/>
      <c r="AD5024" s="576"/>
      <c r="AE5024" s="576"/>
      <c r="AF5024" s="576"/>
      <c r="AG5024" s="576"/>
      <c r="ALL5024" s="41"/>
      <c r="ALM5024" s="41"/>
      <c r="ALN5024" s="41"/>
      <c r="ALO5024" s="41"/>
      <c r="ALP5024" s="41"/>
    </row>
    <row r="5025" spans="1:1004" ht="12.75" customHeight="1" x14ac:dyDescent="0.2">
      <c r="A5025" s="208"/>
      <c r="B5025" s="213"/>
      <c r="C5025" s="213"/>
      <c r="D5025" s="187"/>
      <c r="E5025" s="187"/>
      <c r="F5025" s="187"/>
      <c r="G5025" s="187"/>
      <c r="H5025" s="187"/>
      <c r="I5025" s="187"/>
      <c r="J5025" s="187"/>
      <c r="K5025" s="187"/>
      <c r="L5025" s="187"/>
      <c r="M5025" s="187"/>
      <c r="N5025" s="187"/>
      <c r="O5025" s="187"/>
      <c r="P5025" s="187"/>
      <c r="Q5025" s="187"/>
      <c r="R5025" s="187"/>
      <c r="S5025" s="187"/>
      <c r="T5025" s="187"/>
      <c r="U5025" s="187"/>
      <c r="V5025" s="187"/>
      <c r="W5025" s="187"/>
      <c r="X5025" s="187"/>
      <c r="Y5025" s="187"/>
      <c r="Z5025" s="187"/>
      <c r="AA5025" s="187"/>
      <c r="AB5025" s="187"/>
      <c r="AC5025" s="187"/>
      <c r="AD5025" s="187"/>
      <c r="AE5025" s="187"/>
      <c r="AF5025" s="187"/>
      <c r="AG5025" s="214"/>
      <c r="ALL5025" s="41"/>
      <c r="ALM5025" s="41"/>
      <c r="ALN5025" s="41"/>
      <c r="ALO5025" s="41"/>
      <c r="ALP5025" s="41"/>
    </row>
    <row r="5026" spans="1:1004" ht="12.75" customHeight="1" x14ac:dyDescent="0.2">
      <c r="A5026" s="577" t="s">
        <v>2833</v>
      </c>
      <c r="B5026" s="577"/>
      <c r="C5026" s="577"/>
      <c r="D5026" s="578" t="s">
        <v>3543</v>
      </c>
      <c r="E5026" s="578"/>
      <c r="F5026" s="578"/>
      <c r="G5026" s="578"/>
      <c r="H5026" s="578"/>
      <c r="I5026" s="578"/>
      <c r="J5026" s="578"/>
      <c r="K5026" s="578"/>
      <c r="L5026" s="578"/>
      <c r="M5026" s="578"/>
      <c r="N5026" s="578"/>
      <c r="O5026" s="578"/>
      <c r="P5026" s="578"/>
      <c r="Q5026" s="578"/>
      <c r="R5026" s="578"/>
      <c r="S5026" s="578"/>
      <c r="T5026" s="578"/>
      <c r="U5026" s="578"/>
      <c r="V5026" s="578"/>
      <c r="W5026" s="578"/>
      <c r="X5026" s="578"/>
      <c r="Y5026" s="578"/>
      <c r="Z5026" s="578"/>
      <c r="AA5026" s="578"/>
      <c r="AB5026" s="578"/>
      <c r="AC5026" s="578"/>
      <c r="AD5026" s="578"/>
      <c r="AE5026" s="578"/>
      <c r="AF5026" s="578"/>
      <c r="AG5026" s="578"/>
      <c r="ALL5026" s="41"/>
      <c r="ALM5026" s="41"/>
      <c r="ALN5026" s="41"/>
      <c r="ALO5026" s="41"/>
      <c r="ALP5026" s="41"/>
    </row>
    <row r="5027" spans="1:1004" ht="26.25" customHeight="1" x14ac:dyDescent="0.2">
      <c r="A5027" s="577" t="s">
        <v>2835</v>
      </c>
      <c r="B5027" s="577"/>
      <c r="C5027" s="577"/>
      <c r="D5027" s="577"/>
      <c r="E5027" s="577"/>
      <c r="F5027" s="577"/>
      <c r="G5027" s="577"/>
      <c r="H5027" s="577"/>
      <c r="I5027" s="577"/>
      <c r="J5027" s="577"/>
      <c r="K5027" s="577"/>
      <c r="L5027" s="577"/>
      <c r="M5027" s="577"/>
      <c r="N5027" s="577"/>
      <c r="O5027" s="577"/>
      <c r="P5027" s="577"/>
      <c r="Q5027" s="577"/>
      <c r="R5027" s="577"/>
      <c r="S5027" s="579" t="s">
        <v>2836</v>
      </c>
      <c r="T5027" s="579"/>
      <c r="U5027" s="579"/>
      <c r="V5027" s="579" t="s">
        <v>2837</v>
      </c>
      <c r="W5027" s="579"/>
      <c r="X5027" s="579"/>
      <c r="Y5027" s="579" t="s">
        <v>2838</v>
      </c>
      <c r="Z5027" s="579"/>
      <c r="AA5027" s="579"/>
      <c r="AB5027" s="579" t="s">
        <v>3444</v>
      </c>
      <c r="AC5027" s="579"/>
      <c r="AD5027" s="579"/>
      <c r="AE5027" s="579" t="s">
        <v>3445</v>
      </c>
      <c r="AF5027" s="579"/>
      <c r="AG5027" s="579"/>
      <c r="ALL5027" s="41"/>
      <c r="ALM5027" s="41"/>
      <c r="ALN5027" s="41"/>
      <c r="ALO5027" s="41"/>
      <c r="ALP5027" s="41"/>
    </row>
    <row r="5028" spans="1:1004" ht="12.75" customHeight="1" x14ac:dyDescent="0.2">
      <c r="A5028" s="580" t="s">
        <v>3544</v>
      </c>
      <c r="B5028" s="580"/>
      <c r="C5028" s="580"/>
      <c r="D5028" s="580"/>
      <c r="E5028" s="580"/>
      <c r="F5028" s="580"/>
      <c r="G5028" s="580"/>
      <c r="H5028" s="580"/>
      <c r="I5028" s="580"/>
      <c r="J5028" s="580"/>
      <c r="K5028" s="580"/>
      <c r="L5028" s="580"/>
      <c r="M5028" s="580"/>
      <c r="N5028" s="580"/>
      <c r="O5028" s="580"/>
      <c r="P5028" s="580"/>
      <c r="Q5028" s="580"/>
      <c r="R5028" s="580"/>
      <c r="S5028" s="581" t="s">
        <v>3546</v>
      </c>
      <c r="T5028" s="581"/>
      <c r="U5028" s="581"/>
      <c r="V5028" s="581" t="s">
        <v>3469</v>
      </c>
      <c r="W5028" s="581"/>
      <c r="X5028" s="581"/>
      <c r="Y5028" s="581" t="s">
        <v>152</v>
      </c>
      <c r="Z5028" s="581"/>
      <c r="AA5028" s="581"/>
      <c r="AB5028" s="581" t="s">
        <v>3545</v>
      </c>
      <c r="AC5028" s="581"/>
      <c r="AD5028" s="581"/>
      <c r="AE5028" s="582">
        <v>450.23</v>
      </c>
      <c r="AF5028" s="582"/>
      <c r="AG5028" s="582"/>
      <c r="ALL5028" s="41"/>
      <c r="ALM5028" s="41"/>
      <c r="ALN5028" s="41"/>
      <c r="ALO5028" s="41"/>
      <c r="ALP5028" s="41"/>
    </row>
    <row r="5029" spans="1:1004" ht="12.75" customHeight="1" x14ac:dyDescent="0.2">
      <c r="A5029" s="583" t="s">
        <v>3006</v>
      </c>
      <c r="B5029" s="583"/>
      <c r="C5029" s="583"/>
      <c r="D5029" s="583"/>
      <c r="E5029" s="583"/>
      <c r="F5029" s="583"/>
      <c r="G5029" s="583"/>
      <c r="H5029" s="583"/>
      <c r="I5029" s="583"/>
      <c r="J5029" s="583"/>
      <c r="K5029" s="583"/>
      <c r="L5029" s="583"/>
      <c r="M5029" s="583"/>
      <c r="N5029" s="583"/>
      <c r="O5029" s="583"/>
      <c r="P5029" s="583"/>
      <c r="Q5029" s="583"/>
      <c r="R5029" s="583"/>
      <c r="S5029" s="581"/>
      <c r="T5029" s="581"/>
      <c r="U5029" s="581"/>
      <c r="V5029" s="581"/>
      <c r="W5029" s="581"/>
      <c r="X5029" s="581"/>
      <c r="Y5029" s="581"/>
      <c r="Z5029" s="581"/>
      <c r="AA5029" s="581"/>
      <c r="AB5029" s="581"/>
      <c r="AC5029" s="581"/>
      <c r="AD5029" s="581"/>
      <c r="AE5029" s="582"/>
      <c r="AF5029" s="582"/>
      <c r="AG5029" s="582"/>
      <c r="ALL5029" s="41"/>
      <c r="ALM5029" s="41"/>
      <c r="ALN5029" s="41"/>
      <c r="ALO5029" s="41"/>
      <c r="ALP5029" s="41"/>
    </row>
    <row r="5030" spans="1:1004" ht="12.75" customHeight="1" x14ac:dyDescent="0.2">
      <c r="A5030" s="584" t="s">
        <v>2861</v>
      </c>
      <c r="B5030" s="584"/>
      <c r="C5030" s="584"/>
      <c r="D5030" s="584"/>
      <c r="E5030" s="584"/>
      <c r="F5030" s="584"/>
      <c r="G5030" s="584"/>
      <c r="H5030" s="584"/>
      <c r="I5030" s="584"/>
      <c r="J5030" s="584"/>
      <c r="K5030" s="584"/>
      <c r="L5030" s="584"/>
      <c r="M5030" s="584"/>
      <c r="N5030" s="584"/>
      <c r="O5030" s="584"/>
      <c r="P5030" s="584"/>
      <c r="Q5030" s="584"/>
      <c r="R5030" s="584"/>
      <c r="S5030" s="581"/>
      <c r="T5030" s="581"/>
      <c r="U5030" s="581"/>
      <c r="V5030" s="581"/>
      <c r="W5030" s="581"/>
      <c r="X5030" s="581"/>
      <c r="Y5030" s="581"/>
      <c r="Z5030" s="581"/>
      <c r="AA5030" s="581"/>
      <c r="AB5030" s="581"/>
      <c r="AC5030" s="581"/>
      <c r="AD5030" s="581"/>
      <c r="AE5030" s="582"/>
      <c r="AF5030" s="582"/>
      <c r="AG5030" s="582"/>
      <c r="ALL5030" s="41"/>
      <c r="ALM5030" s="41"/>
      <c r="ALN5030" s="41"/>
      <c r="ALO5030" s="41"/>
      <c r="ALP5030" s="41"/>
    </row>
    <row r="5031" spans="1:1004" ht="14.25" x14ac:dyDescent="0.2">
      <c r="A5031" s="187"/>
      <c r="B5031" s="187"/>
      <c r="C5031" s="187"/>
      <c r="D5031" s="187"/>
      <c r="E5031" s="187"/>
      <c r="F5031" s="187"/>
      <c r="G5031" s="188"/>
      <c r="H5031" s="188"/>
      <c r="I5031" s="188"/>
      <c r="J5031" s="188"/>
      <c r="K5031" s="188"/>
      <c r="L5031" s="188"/>
      <c r="M5031" s="188"/>
      <c r="N5031" s="188"/>
      <c r="O5031" s="188"/>
      <c r="P5031" s="188"/>
      <c r="Q5031" s="188"/>
      <c r="R5031" s="189"/>
      <c r="S5031" s="189"/>
      <c r="T5031" s="189"/>
      <c r="U5031" s="189"/>
      <c r="V5031" s="189"/>
      <c r="W5031" s="189"/>
      <c r="X5031" s="189"/>
      <c r="Y5031" s="189"/>
      <c r="Z5031" s="189"/>
      <c r="AA5031" s="189"/>
      <c r="AB5031" s="189"/>
      <c r="AC5031" s="189"/>
      <c r="AD5031" s="189"/>
      <c r="AE5031" s="189"/>
      <c r="AF5031" s="189"/>
      <c r="AG5031" s="189"/>
      <c r="ALL5031" s="41"/>
      <c r="ALM5031" s="41"/>
      <c r="ALN5031" s="41"/>
      <c r="ALO5031" s="41"/>
      <c r="ALP5031" s="41"/>
    </row>
    <row r="5032" spans="1:1004" ht="15.75" x14ac:dyDescent="0.2">
      <c r="A5032" s="394" t="s">
        <v>2736</v>
      </c>
      <c r="B5032" s="394"/>
      <c r="C5032" s="394"/>
      <c r="D5032" s="394"/>
      <c r="E5032" s="394"/>
      <c r="F5032" s="394"/>
      <c r="G5032" s="394"/>
      <c r="H5032" s="394"/>
      <c r="I5032" s="394"/>
      <c r="J5032" s="394"/>
      <c r="K5032" s="394"/>
      <c r="L5032" s="394"/>
      <c r="M5032" s="394"/>
      <c r="N5032" s="394"/>
      <c r="O5032" s="394"/>
      <c r="P5032" s="394"/>
      <c r="Q5032" s="394"/>
      <c r="R5032" s="394"/>
      <c r="S5032" s="394"/>
      <c r="T5032" s="394"/>
      <c r="U5032" s="394"/>
      <c r="V5032" s="394"/>
      <c r="W5032" s="394"/>
      <c r="X5032" s="394"/>
      <c r="Y5032" s="394"/>
      <c r="Z5032" s="394"/>
      <c r="AA5032" s="394"/>
      <c r="AB5032" s="394"/>
      <c r="AC5032" s="394"/>
      <c r="AD5032" s="394"/>
      <c r="AE5032" s="394"/>
      <c r="AF5032" s="394"/>
      <c r="AG5032" s="394"/>
      <c r="ALL5032" s="41"/>
      <c r="ALM5032" s="41"/>
      <c r="ALN5032" s="41"/>
      <c r="ALO5032" s="41"/>
      <c r="ALP5032" s="41"/>
    </row>
    <row r="5033" spans="1:1004" x14ac:dyDescent="0.2">
      <c r="A5033" s="187"/>
      <c r="B5033" s="187"/>
      <c r="C5033" s="187"/>
      <c r="D5033" s="187"/>
      <c r="E5033" s="187"/>
      <c r="F5033" s="187"/>
      <c r="G5033" s="187"/>
      <c r="H5033" s="187"/>
      <c r="I5033" s="187"/>
      <c r="J5033" s="187"/>
      <c r="K5033" s="187"/>
      <c r="L5033" s="187"/>
      <c r="M5033" s="187"/>
      <c r="N5033" s="187"/>
      <c r="O5033" s="187"/>
      <c r="P5033" s="187"/>
      <c r="Q5033" s="187"/>
      <c r="R5033" s="187"/>
      <c r="S5033" s="187"/>
      <c r="T5033" s="187"/>
      <c r="U5033" s="187"/>
      <c r="V5033" s="187"/>
      <c r="W5033" s="187"/>
      <c r="X5033" s="187"/>
      <c r="Y5033" s="187"/>
      <c r="Z5033" s="187"/>
      <c r="AA5033" s="187"/>
      <c r="AB5033" s="187"/>
      <c r="AC5033" s="187"/>
      <c r="AD5033" s="187"/>
      <c r="AE5033" s="187"/>
      <c r="AF5033" s="187"/>
      <c r="AG5033" s="187"/>
      <c r="ALL5033" s="41"/>
      <c r="ALM5033" s="41"/>
      <c r="ALN5033" s="41"/>
      <c r="ALO5033" s="41"/>
      <c r="ALP5033" s="41"/>
    </row>
    <row r="5034" spans="1:1004" ht="19.5" customHeight="1" x14ac:dyDescent="0.2">
      <c r="A5034" s="557" t="s">
        <v>2737</v>
      </c>
      <c r="B5034" s="558"/>
      <c r="C5034" s="558"/>
      <c r="D5034" s="558"/>
      <c r="E5034" s="558"/>
      <c r="F5034" s="558"/>
      <c r="G5034" s="558"/>
      <c r="H5034" s="558"/>
      <c r="I5034" s="559"/>
      <c r="J5034" s="560" t="s">
        <v>881</v>
      </c>
      <c r="K5034" s="561"/>
      <c r="L5034" s="561"/>
      <c r="M5034" s="562"/>
      <c r="N5034" s="563" t="s">
        <v>3274</v>
      </c>
      <c r="O5034" s="564"/>
      <c r="P5034" s="564"/>
      <c r="Q5034" s="564"/>
      <c r="R5034" s="564"/>
      <c r="S5034" s="564"/>
      <c r="T5034" s="564"/>
      <c r="U5034" s="564"/>
      <c r="V5034" s="564"/>
      <c r="W5034" s="564"/>
      <c r="X5034" s="564"/>
      <c r="Y5034" s="564"/>
      <c r="Z5034" s="564"/>
      <c r="AA5034" s="564"/>
      <c r="AB5034" s="564"/>
      <c r="AC5034" s="564"/>
      <c r="AD5034" s="564"/>
      <c r="AE5034" s="564"/>
      <c r="AF5034" s="564"/>
      <c r="AG5034" s="565"/>
      <c r="ALL5034" s="41"/>
      <c r="ALM5034" s="41"/>
      <c r="ALN5034" s="41"/>
      <c r="ALO5034" s="41"/>
      <c r="ALP5034" s="41"/>
    </row>
    <row r="5035" spans="1:1004" x14ac:dyDescent="0.2">
      <c r="A5035" s="380" t="s">
        <v>2738</v>
      </c>
      <c r="B5035" s="380"/>
      <c r="C5035" s="380"/>
      <c r="D5035" s="380"/>
      <c r="E5035" s="380"/>
      <c r="F5035" s="380"/>
      <c r="G5035" s="380"/>
      <c r="H5035" s="380"/>
      <c r="I5035" s="380"/>
      <c r="J5035" s="321" t="s">
        <v>3275</v>
      </c>
      <c r="K5035" s="322"/>
      <c r="L5035" s="322"/>
      <c r="M5035" s="322"/>
      <c r="N5035" s="322"/>
      <c r="O5035" s="322"/>
      <c r="P5035" s="322"/>
      <c r="Q5035" s="322"/>
      <c r="R5035" s="322"/>
      <c r="S5035" s="322"/>
      <c r="T5035" s="322"/>
      <c r="U5035" s="322"/>
      <c r="V5035" s="322"/>
      <c r="W5035" s="322"/>
      <c r="X5035" s="322"/>
      <c r="Y5035" s="322"/>
      <c r="Z5035" s="322"/>
      <c r="AA5035" s="322"/>
      <c r="AB5035" s="322"/>
      <c r="AC5035" s="322"/>
      <c r="AD5035" s="322"/>
      <c r="AE5035" s="322"/>
      <c r="AF5035" s="322"/>
      <c r="AG5035" s="359"/>
      <c r="ALL5035" s="41"/>
      <c r="ALM5035" s="41"/>
      <c r="ALN5035" s="41"/>
      <c r="ALO5035" s="41"/>
      <c r="ALP5035" s="41"/>
    </row>
    <row r="5036" spans="1:1004" ht="25.5" customHeight="1" x14ac:dyDescent="0.2">
      <c r="A5036" s="380" t="s">
        <v>2740</v>
      </c>
      <c r="B5036" s="380"/>
      <c r="C5036" s="380"/>
      <c r="D5036" s="380"/>
      <c r="E5036" s="380"/>
      <c r="F5036" s="380"/>
      <c r="G5036" s="380"/>
      <c r="H5036" s="380"/>
      <c r="I5036" s="380"/>
      <c r="J5036" s="321" t="s">
        <v>2902</v>
      </c>
      <c r="K5036" s="322"/>
      <c r="L5036" s="322"/>
      <c r="M5036" s="322"/>
      <c r="N5036" s="322"/>
      <c r="O5036" s="322"/>
      <c r="P5036" s="322"/>
      <c r="Q5036" s="322"/>
      <c r="R5036" s="322"/>
      <c r="S5036" s="322"/>
      <c r="T5036" s="401" t="s">
        <v>2742</v>
      </c>
      <c r="U5036" s="401"/>
      <c r="V5036" s="401"/>
      <c r="W5036" s="401"/>
      <c r="X5036" s="566" t="s">
        <v>3276</v>
      </c>
      <c r="Y5036" s="566"/>
      <c r="Z5036" s="566"/>
      <c r="AA5036" s="566"/>
      <c r="AB5036" s="566"/>
      <c r="AC5036" s="566"/>
      <c r="AD5036" s="566"/>
      <c r="AE5036" s="566"/>
      <c r="AF5036" s="566"/>
      <c r="AG5036" s="358"/>
      <c r="ALL5036" s="41"/>
      <c r="ALM5036" s="41"/>
      <c r="ALN5036" s="41"/>
      <c r="ALO5036" s="41"/>
      <c r="ALP5036" s="41"/>
    </row>
    <row r="5037" spans="1:1004" ht="33" customHeight="1" x14ac:dyDescent="0.2">
      <c r="A5037" s="380" t="s">
        <v>2744</v>
      </c>
      <c r="B5037" s="380"/>
      <c r="C5037" s="380"/>
      <c r="D5037" s="380"/>
      <c r="E5037" s="380"/>
      <c r="F5037" s="380"/>
      <c r="G5037" s="380"/>
      <c r="H5037" s="380"/>
      <c r="I5037" s="380"/>
      <c r="J5037" s="321" t="s">
        <v>3277</v>
      </c>
      <c r="K5037" s="322"/>
      <c r="L5037" s="322"/>
      <c r="M5037" s="322"/>
      <c r="N5037" s="322"/>
      <c r="O5037" s="322"/>
      <c r="P5037" s="322"/>
      <c r="Q5037" s="322"/>
      <c r="R5037" s="322"/>
      <c r="S5037" s="322"/>
      <c r="T5037" s="322"/>
      <c r="U5037" s="322"/>
      <c r="V5037" s="322"/>
      <c r="W5037" s="322"/>
      <c r="X5037" s="322"/>
      <c r="Y5037" s="322"/>
      <c r="Z5037" s="322"/>
      <c r="AA5037" s="322"/>
      <c r="AB5037" s="322"/>
      <c r="AC5037" s="322"/>
      <c r="AD5037" s="322"/>
      <c r="AE5037" s="322"/>
      <c r="AF5037" s="322"/>
      <c r="AG5037" s="359"/>
      <c r="ALL5037" s="41"/>
      <c r="ALM5037" s="41"/>
      <c r="ALN5037" s="41"/>
      <c r="ALO5037" s="41"/>
      <c r="ALP5037" s="41"/>
    </row>
    <row r="5038" spans="1:1004" ht="27.75" customHeight="1" x14ac:dyDescent="0.2">
      <c r="A5038" s="402" t="s">
        <v>2746</v>
      </c>
      <c r="B5038" s="402"/>
      <c r="C5038" s="402"/>
      <c r="D5038" s="402"/>
      <c r="E5038" s="402"/>
      <c r="F5038" s="402"/>
      <c r="G5038" s="402"/>
      <c r="H5038" s="402"/>
      <c r="I5038" s="402"/>
      <c r="J5038" s="321" t="s">
        <v>3277</v>
      </c>
      <c r="K5038" s="322"/>
      <c r="L5038" s="322"/>
      <c r="M5038" s="322"/>
      <c r="N5038" s="322"/>
      <c r="O5038" s="322"/>
      <c r="P5038" s="322"/>
      <c r="Q5038" s="322"/>
      <c r="R5038" s="322"/>
      <c r="S5038" s="322"/>
      <c r="T5038" s="322"/>
      <c r="U5038" s="322"/>
      <c r="V5038" s="322"/>
      <c r="W5038" s="322"/>
      <c r="X5038" s="322"/>
      <c r="Y5038" s="322"/>
      <c r="Z5038" s="322"/>
      <c r="AA5038" s="322"/>
      <c r="AB5038" s="322"/>
      <c r="AC5038" s="322"/>
      <c r="AD5038" s="322"/>
      <c r="AE5038" s="322"/>
      <c r="AF5038" s="322"/>
      <c r="AG5038" s="359"/>
      <c r="ALL5038" s="41"/>
      <c r="ALM5038" s="41"/>
      <c r="ALN5038" s="41"/>
      <c r="ALO5038" s="41"/>
      <c r="ALP5038" s="41"/>
    </row>
    <row r="5039" spans="1:1004" x14ac:dyDescent="0.2">
      <c r="A5039" s="197"/>
      <c r="B5039" s="192"/>
      <c r="C5039" s="192"/>
      <c r="D5039" s="192"/>
      <c r="E5039" s="192"/>
      <c r="F5039" s="192"/>
      <c r="G5039" s="192"/>
      <c r="H5039" s="192"/>
      <c r="I5039" s="192"/>
      <c r="J5039" s="216"/>
      <c r="K5039" s="216"/>
      <c r="L5039" s="216"/>
      <c r="M5039" s="216"/>
      <c r="N5039" s="216"/>
      <c r="O5039" s="216"/>
      <c r="P5039" s="216"/>
      <c r="Q5039" s="216"/>
      <c r="R5039" s="216"/>
      <c r="S5039" s="216"/>
      <c r="T5039" s="216"/>
      <c r="U5039" s="216"/>
      <c r="V5039" s="216"/>
      <c r="W5039" s="216"/>
      <c r="X5039" s="216"/>
      <c r="Y5039" s="216"/>
      <c r="Z5039" s="216"/>
      <c r="AA5039" s="216"/>
      <c r="AB5039" s="216"/>
      <c r="AC5039" s="216"/>
      <c r="AD5039" s="216"/>
      <c r="AE5039" s="216"/>
      <c r="AF5039" s="216"/>
      <c r="AG5039" s="214"/>
      <c r="ALL5039" s="41"/>
      <c r="ALM5039" s="41"/>
      <c r="ALN5039" s="41"/>
      <c r="ALO5039" s="41"/>
      <c r="ALP5039" s="41"/>
    </row>
    <row r="5040" spans="1:1004" x14ac:dyDescent="0.2">
      <c r="A5040" s="273" t="s">
        <v>2833</v>
      </c>
      <c r="B5040" s="273"/>
      <c r="C5040" s="273"/>
      <c r="D5040" s="343" t="s">
        <v>3278</v>
      </c>
      <c r="E5040" s="344"/>
      <c r="F5040" s="344"/>
      <c r="G5040" s="344"/>
      <c r="H5040" s="344"/>
      <c r="I5040" s="344"/>
      <c r="J5040" s="344"/>
      <c r="K5040" s="344"/>
      <c r="L5040" s="344"/>
      <c r="M5040" s="344"/>
      <c r="N5040" s="344"/>
      <c r="O5040" s="344"/>
      <c r="P5040" s="344"/>
      <c r="Q5040" s="344"/>
      <c r="R5040" s="344"/>
      <c r="S5040" s="344"/>
      <c r="T5040" s="344"/>
      <c r="U5040" s="344"/>
      <c r="V5040" s="344"/>
      <c r="W5040" s="344"/>
      <c r="X5040" s="344"/>
      <c r="Y5040" s="344"/>
      <c r="Z5040" s="344"/>
      <c r="AA5040" s="344"/>
      <c r="AB5040" s="344"/>
      <c r="AC5040" s="344"/>
      <c r="AD5040" s="344"/>
      <c r="AE5040" s="344"/>
      <c r="AF5040" s="344"/>
      <c r="AG5040" s="345"/>
      <c r="ALL5040" s="41"/>
      <c r="ALM5040" s="41"/>
      <c r="ALN5040" s="41"/>
      <c r="ALO5040" s="41"/>
      <c r="ALP5040" s="41"/>
    </row>
    <row r="5041" spans="1:1004" ht="36" customHeight="1" x14ac:dyDescent="0.2">
      <c r="A5041" s="273" t="s">
        <v>2835</v>
      </c>
      <c r="B5041" s="273"/>
      <c r="C5041" s="273"/>
      <c r="D5041" s="273"/>
      <c r="E5041" s="273"/>
      <c r="F5041" s="273"/>
      <c r="G5041" s="273"/>
      <c r="H5041" s="273"/>
      <c r="I5041" s="273"/>
      <c r="J5041" s="273"/>
      <c r="K5041" s="273"/>
      <c r="L5041" s="273"/>
      <c r="M5041" s="273"/>
      <c r="N5041" s="273"/>
      <c r="O5041" s="273"/>
      <c r="P5041" s="273"/>
      <c r="Q5041" s="273"/>
      <c r="R5041" s="273"/>
      <c r="S5041" s="373" t="s">
        <v>2836</v>
      </c>
      <c r="T5041" s="373"/>
      <c r="U5041" s="373"/>
      <c r="V5041" s="373" t="s">
        <v>2837</v>
      </c>
      <c r="W5041" s="373"/>
      <c r="X5041" s="373"/>
      <c r="Y5041" s="373" t="s">
        <v>2838</v>
      </c>
      <c r="Z5041" s="373"/>
      <c r="AA5041" s="373"/>
      <c r="AB5041" s="278" t="s">
        <v>3444</v>
      </c>
      <c r="AC5041" s="279"/>
      <c r="AD5041" s="280"/>
      <c r="AE5041" s="278" t="s">
        <v>3445</v>
      </c>
      <c r="AF5041" s="279"/>
      <c r="AG5041" s="280"/>
      <c r="ALL5041" s="41"/>
      <c r="ALM5041" s="41"/>
      <c r="ALN5041" s="41"/>
      <c r="ALO5041" s="41"/>
      <c r="ALP5041" s="41"/>
    </row>
    <row r="5042" spans="1:1004" x14ac:dyDescent="0.2">
      <c r="A5042" s="281" t="s">
        <v>3279</v>
      </c>
      <c r="B5042" s="282"/>
      <c r="C5042" s="282"/>
      <c r="D5042" s="282"/>
      <c r="E5042" s="282"/>
      <c r="F5042" s="282"/>
      <c r="G5042" s="282"/>
      <c r="H5042" s="282"/>
      <c r="I5042" s="282"/>
      <c r="J5042" s="282"/>
      <c r="K5042" s="282"/>
      <c r="L5042" s="282"/>
      <c r="M5042" s="282"/>
      <c r="N5042" s="282"/>
      <c r="O5042" s="282"/>
      <c r="P5042" s="282"/>
      <c r="Q5042" s="282"/>
      <c r="R5042" s="283"/>
      <c r="S5042" s="284" t="s">
        <v>3280</v>
      </c>
      <c r="T5042" s="285"/>
      <c r="U5042" s="286"/>
      <c r="V5042" s="284" t="s">
        <v>3469</v>
      </c>
      <c r="W5042" s="285"/>
      <c r="X5042" s="286"/>
      <c r="Y5042" s="539">
        <v>65441496.789999999</v>
      </c>
      <c r="Z5042" s="540"/>
      <c r="AA5042" s="541"/>
      <c r="AB5042" s="539">
        <v>50000000</v>
      </c>
      <c r="AC5042" s="540"/>
      <c r="AD5042" s="541"/>
      <c r="AE5042" s="548">
        <v>44517878.840000004</v>
      </c>
      <c r="AF5042" s="549"/>
      <c r="AG5042" s="550"/>
      <c r="ALL5042" s="41"/>
      <c r="ALM5042" s="41"/>
      <c r="ALN5042" s="41"/>
      <c r="ALO5042" s="41"/>
      <c r="ALP5042" s="41"/>
    </row>
    <row r="5043" spans="1:1004" x14ac:dyDescent="0.2">
      <c r="A5043" s="293" t="s">
        <v>2860</v>
      </c>
      <c r="B5043" s="387"/>
      <c r="C5043" s="387"/>
      <c r="D5043" s="387"/>
      <c r="E5043" s="387"/>
      <c r="F5043" s="387"/>
      <c r="G5043" s="387"/>
      <c r="H5043" s="387"/>
      <c r="I5043" s="387"/>
      <c r="J5043" s="387"/>
      <c r="K5043" s="387"/>
      <c r="L5043" s="387"/>
      <c r="M5043" s="387"/>
      <c r="N5043" s="387"/>
      <c r="O5043" s="387"/>
      <c r="P5043" s="387"/>
      <c r="Q5043" s="387"/>
      <c r="R5043" s="295"/>
      <c r="S5043" s="287"/>
      <c r="T5043" s="288"/>
      <c r="U5043" s="289"/>
      <c r="V5043" s="287"/>
      <c r="W5043" s="288"/>
      <c r="X5043" s="289"/>
      <c r="Y5043" s="542"/>
      <c r="Z5043" s="543"/>
      <c r="AA5043" s="544"/>
      <c r="AB5043" s="542"/>
      <c r="AC5043" s="543"/>
      <c r="AD5043" s="544"/>
      <c r="AE5043" s="551"/>
      <c r="AF5043" s="552"/>
      <c r="AG5043" s="553"/>
      <c r="ALL5043" s="41"/>
      <c r="ALM5043" s="41"/>
      <c r="ALN5043" s="41"/>
      <c r="ALO5043" s="41"/>
      <c r="ALP5043" s="41"/>
    </row>
    <row r="5044" spans="1:1004" x14ac:dyDescent="0.2">
      <c r="A5044" s="388" t="s">
        <v>2845</v>
      </c>
      <c r="B5044" s="389"/>
      <c r="C5044" s="389"/>
      <c r="D5044" s="389"/>
      <c r="E5044" s="389"/>
      <c r="F5044" s="389"/>
      <c r="G5044" s="389"/>
      <c r="H5044" s="389"/>
      <c r="I5044" s="389"/>
      <c r="J5044" s="389"/>
      <c r="K5044" s="389"/>
      <c r="L5044" s="389"/>
      <c r="M5044" s="389"/>
      <c r="N5044" s="389"/>
      <c r="O5044" s="389"/>
      <c r="P5044" s="389"/>
      <c r="Q5044" s="389"/>
      <c r="R5044" s="390"/>
      <c r="S5044" s="290"/>
      <c r="T5044" s="291"/>
      <c r="U5044" s="292"/>
      <c r="V5044" s="290"/>
      <c r="W5044" s="291"/>
      <c r="X5044" s="292"/>
      <c r="Y5044" s="545"/>
      <c r="Z5044" s="546"/>
      <c r="AA5044" s="547"/>
      <c r="AB5044" s="545"/>
      <c r="AC5044" s="546"/>
      <c r="AD5044" s="547"/>
      <c r="AE5044" s="554"/>
      <c r="AF5044" s="555"/>
      <c r="AG5044" s="556"/>
      <c r="ALL5044" s="41"/>
      <c r="ALM5044" s="41"/>
      <c r="ALN5044" s="41"/>
      <c r="ALO5044" s="41"/>
      <c r="ALP5044" s="41"/>
    </row>
    <row r="5045" spans="1:1004" x14ac:dyDescent="0.2">
      <c r="A5045" s="187"/>
      <c r="B5045" s="187"/>
      <c r="C5045" s="187"/>
      <c r="D5045" s="187"/>
      <c r="E5045" s="187"/>
      <c r="F5045" s="187"/>
      <c r="G5045" s="187"/>
      <c r="H5045" s="187"/>
      <c r="I5045" s="187"/>
      <c r="J5045" s="187"/>
      <c r="K5045" s="187"/>
      <c r="L5045" s="187"/>
      <c r="M5045" s="187"/>
      <c r="N5045" s="187"/>
      <c r="O5045" s="187"/>
      <c r="P5045" s="187"/>
      <c r="Q5045" s="187"/>
      <c r="R5045" s="187"/>
      <c r="S5045" s="187"/>
      <c r="T5045" s="187"/>
      <c r="U5045" s="187"/>
      <c r="V5045" s="187"/>
      <c r="W5045" s="187"/>
      <c r="X5045" s="187"/>
      <c r="Y5045" s="187"/>
      <c r="Z5045" s="187"/>
      <c r="AA5045" s="187"/>
      <c r="AB5045" s="187"/>
      <c r="AC5045" s="187"/>
      <c r="AD5045" s="187"/>
      <c r="AE5045" s="187"/>
      <c r="AF5045" s="187"/>
      <c r="AG5045" s="187"/>
      <c r="ALL5045" s="41"/>
      <c r="ALM5045" s="41"/>
      <c r="ALN5045" s="41"/>
      <c r="ALO5045" s="41"/>
      <c r="ALP5045" s="41"/>
    </row>
    <row r="5046" spans="1:1004" x14ac:dyDescent="0.2">
      <c r="A5046" s="204"/>
      <c r="B5046" s="205"/>
      <c r="C5046" s="205"/>
      <c r="D5046" s="205"/>
      <c r="E5046" s="205"/>
      <c r="F5046" s="205"/>
      <c r="G5046" s="205"/>
      <c r="H5046" s="205"/>
      <c r="I5046" s="205"/>
      <c r="J5046" s="205"/>
      <c r="K5046" s="205"/>
      <c r="L5046" s="205"/>
      <c r="M5046" s="205"/>
      <c r="N5046" s="205"/>
      <c r="O5046" s="205"/>
      <c r="P5046" s="205"/>
      <c r="Q5046" s="205"/>
      <c r="R5046" s="205"/>
      <c r="S5046" s="202"/>
      <c r="T5046" s="202"/>
      <c r="U5046" s="202"/>
      <c r="V5046" s="202"/>
      <c r="W5046" s="202"/>
      <c r="X5046" s="202"/>
      <c r="Y5046" s="202"/>
      <c r="Z5046" s="202"/>
      <c r="AA5046" s="202"/>
      <c r="AB5046" s="202"/>
      <c r="AC5046" s="202"/>
      <c r="AD5046" s="202"/>
      <c r="AE5046" s="202"/>
      <c r="AF5046" s="202"/>
      <c r="AG5046" s="203"/>
      <c r="ALL5046" s="41"/>
      <c r="ALM5046" s="41"/>
      <c r="ALN5046" s="41"/>
      <c r="ALO5046" s="41"/>
      <c r="ALP5046" s="41"/>
    </row>
    <row r="5047" spans="1:1004" ht="15" x14ac:dyDescent="0.2">
      <c r="A5047" s="403" t="s">
        <v>2722</v>
      </c>
      <c r="B5047" s="403"/>
      <c r="C5047" s="403"/>
      <c r="D5047" s="403"/>
      <c r="E5047" s="403"/>
      <c r="F5047" s="514" t="s">
        <v>2001</v>
      </c>
      <c r="G5047" s="515"/>
      <c r="H5047" s="516"/>
      <c r="I5047" s="407"/>
      <c r="J5047" s="408"/>
      <c r="K5047" s="408"/>
      <c r="L5047" s="408"/>
      <c r="M5047" s="408"/>
      <c r="N5047" s="408"/>
      <c r="O5047" s="408"/>
      <c r="P5047" s="408"/>
      <c r="Q5047" s="408"/>
      <c r="R5047" s="408"/>
      <c r="S5047" s="408"/>
      <c r="T5047" s="408"/>
      <c r="U5047" s="408"/>
      <c r="V5047" s="408"/>
      <c r="W5047" s="408"/>
      <c r="X5047" s="408"/>
      <c r="Y5047" s="408"/>
      <c r="Z5047" s="408"/>
      <c r="AA5047" s="408"/>
      <c r="AB5047" s="408"/>
      <c r="AC5047" s="408"/>
      <c r="AD5047" s="408"/>
      <c r="AE5047" s="408"/>
      <c r="AF5047" s="408"/>
      <c r="AG5047" s="409"/>
      <c r="ALL5047" s="41"/>
      <c r="ALM5047" s="41"/>
      <c r="ALN5047" s="41"/>
      <c r="ALO5047" s="41"/>
      <c r="ALP5047" s="41"/>
    </row>
    <row r="5048" spans="1:1004" ht="15" x14ac:dyDescent="0.2">
      <c r="A5048" s="403" t="s">
        <v>2723</v>
      </c>
      <c r="B5048" s="403"/>
      <c r="C5048" s="403"/>
      <c r="D5048" s="403"/>
      <c r="E5048" s="403"/>
      <c r="F5048" s="410" t="s">
        <v>3281</v>
      </c>
      <c r="G5048" s="411"/>
      <c r="H5048" s="412"/>
      <c r="I5048" s="407" t="s">
        <v>3282</v>
      </c>
      <c r="J5048" s="408"/>
      <c r="K5048" s="408"/>
      <c r="L5048" s="408"/>
      <c r="M5048" s="408"/>
      <c r="N5048" s="408"/>
      <c r="O5048" s="408"/>
      <c r="P5048" s="408"/>
      <c r="Q5048" s="408"/>
      <c r="R5048" s="408"/>
      <c r="S5048" s="408"/>
      <c r="T5048" s="408"/>
      <c r="U5048" s="408"/>
      <c r="V5048" s="408"/>
      <c r="W5048" s="408"/>
      <c r="X5048" s="408"/>
      <c r="Y5048" s="408"/>
      <c r="Z5048" s="408"/>
      <c r="AA5048" s="408"/>
      <c r="AB5048" s="408"/>
      <c r="AC5048" s="408"/>
      <c r="AD5048" s="408"/>
      <c r="AE5048" s="408"/>
      <c r="AF5048" s="408"/>
      <c r="AG5048" s="409"/>
      <c r="ALL5048" s="41"/>
      <c r="ALM5048" s="41"/>
      <c r="ALN5048" s="41"/>
      <c r="ALO5048" s="41"/>
      <c r="ALP5048" s="41"/>
    </row>
    <row r="5049" spans="1:1004" x14ac:dyDescent="0.2">
      <c r="A5049" s="187"/>
      <c r="B5049" s="187"/>
      <c r="C5049" s="187"/>
      <c r="D5049" s="187"/>
      <c r="E5049" s="187"/>
      <c r="F5049" s="187"/>
      <c r="G5049" s="187"/>
      <c r="H5049" s="187"/>
      <c r="I5049" s="187"/>
      <c r="J5049" s="187"/>
      <c r="K5049" s="187"/>
      <c r="L5049" s="187"/>
      <c r="M5049" s="187"/>
      <c r="N5049" s="187"/>
      <c r="O5049" s="187"/>
      <c r="P5049" s="187"/>
      <c r="Q5049" s="187"/>
      <c r="R5049" s="187"/>
      <c r="S5049" s="187"/>
      <c r="T5049" s="187"/>
      <c r="U5049" s="187"/>
      <c r="V5049" s="187"/>
      <c r="W5049" s="187"/>
      <c r="X5049" s="187"/>
      <c r="Y5049" s="187"/>
      <c r="Z5049" s="187"/>
      <c r="AA5049" s="187"/>
      <c r="AB5049" s="187"/>
      <c r="AC5049" s="187"/>
      <c r="AD5049" s="187"/>
      <c r="AE5049" s="187"/>
      <c r="AF5049" s="187"/>
      <c r="AG5049" s="187"/>
      <c r="ALL5049" s="41"/>
      <c r="ALM5049" s="41"/>
      <c r="ALN5049" s="41"/>
      <c r="ALO5049" s="41"/>
      <c r="ALP5049" s="41"/>
    </row>
    <row r="5050" spans="1:1004" ht="15" x14ac:dyDescent="0.2">
      <c r="A5050" s="190"/>
      <c r="B5050" s="191"/>
      <c r="C5050" s="191"/>
      <c r="D5050" s="191"/>
      <c r="E5050" s="191"/>
      <c r="F5050" s="191"/>
      <c r="G5050" s="191"/>
      <c r="H5050" s="191"/>
      <c r="I5050" s="191"/>
      <c r="J5050" s="191"/>
      <c r="K5050" s="191"/>
      <c r="L5050" s="187"/>
      <c r="M5050" s="187"/>
      <c r="N5050" s="187"/>
      <c r="O5050" s="187"/>
      <c r="P5050" s="187"/>
      <c r="Q5050" s="187"/>
      <c r="R5050" s="187"/>
      <c r="S5050" s="187"/>
      <c r="T5050" s="187"/>
      <c r="U5050" s="187"/>
      <c r="V5050" s="187"/>
      <c r="W5050" s="187"/>
      <c r="X5050" s="187"/>
      <c r="Y5050" s="187"/>
      <c r="Z5050" s="187"/>
      <c r="AA5050" s="187"/>
      <c r="AB5050" s="187"/>
      <c r="AC5050" s="187"/>
      <c r="AD5050" s="187"/>
      <c r="AE5050" s="187"/>
      <c r="AF5050" s="187"/>
      <c r="AG5050" s="187"/>
      <c r="ALL5050" s="41"/>
      <c r="ALM5050" s="41"/>
      <c r="ALN5050" s="41"/>
      <c r="ALO5050" s="41"/>
      <c r="ALP5050" s="41"/>
    </row>
    <row r="5051" spans="1:1004" ht="36.75" customHeight="1" x14ac:dyDescent="0.2">
      <c r="A5051" s="373" t="s">
        <v>2726</v>
      </c>
      <c r="B5051" s="373"/>
      <c r="C5051" s="373"/>
      <c r="D5051" s="413" t="s">
        <v>2727</v>
      </c>
      <c r="E5051" s="413"/>
      <c r="F5051" s="413"/>
      <c r="G5051" s="278" t="s">
        <v>2728</v>
      </c>
      <c r="H5051" s="279"/>
      <c r="I5051" s="279"/>
      <c r="J5051" s="279"/>
      <c r="K5051" s="279"/>
      <c r="L5051" s="279"/>
      <c r="M5051" s="279"/>
      <c r="N5051" s="279"/>
      <c r="O5051" s="279"/>
      <c r="P5051" s="279"/>
      <c r="Q5051" s="280"/>
      <c r="R5051" s="373" t="s">
        <v>3441</v>
      </c>
      <c r="S5051" s="373"/>
      <c r="T5051" s="373"/>
      <c r="U5051" s="373"/>
      <c r="V5051" s="373" t="s">
        <v>3442</v>
      </c>
      <c r="W5051" s="373"/>
      <c r="X5051" s="373"/>
      <c r="Y5051" s="373"/>
      <c r="Z5051" s="373" t="s">
        <v>3443</v>
      </c>
      <c r="AA5051" s="373"/>
      <c r="AB5051" s="373"/>
      <c r="AC5051" s="373"/>
      <c r="AD5051" s="278" t="s">
        <v>2729</v>
      </c>
      <c r="AE5051" s="279"/>
      <c r="AF5051" s="279"/>
      <c r="AG5051" s="280"/>
      <c r="ALL5051" s="41"/>
      <c r="ALM5051" s="41"/>
      <c r="ALN5051" s="41"/>
      <c r="ALO5051" s="41"/>
      <c r="ALP5051" s="41"/>
    </row>
    <row r="5052" spans="1:1004" ht="27" customHeight="1" x14ac:dyDescent="0.2">
      <c r="A5052" s="414" t="s">
        <v>365</v>
      </c>
      <c r="B5052" s="414"/>
      <c r="C5052" s="414"/>
      <c r="D5052" s="414" t="s">
        <v>365</v>
      </c>
      <c r="E5052" s="414"/>
      <c r="F5052" s="414"/>
      <c r="G5052" s="415" t="s">
        <v>217</v>
      </c>
      <c r="H5052" s="415"/>
      <c r="I5052" s="415"/>
      <c r="J5052" s="415"/>
      <c r="K5052" s="415"/>
      <c r="L5052" s="415"/>
      <c r="M5052" s="415"/>
      <c r="N5052" s="415"/>
      <c r="O5052" s="415"/>
      <c r="P5052" s="415"/>
      <c r="Q5052" s="415"/>
      <c r="R5052" s="416">
        <v>8376000</v>
      </c>
      <c r="S5052" s="416"/>
      <c r="T5052" s="416"/>
      <c r="U5052" s="416"/>
      <c r="V5052" s="416">
        <v>17785281</v>
      </c>
      <c r="W5052" s="416"/>
      <c r="X5052" s="416"/>
      <c r="Y5052" s="416"/>
      <c r="Z5052" s="416">
        <v>10740505.220000001</v>
      </c>
      <c r="AA5052" s="416"/>
      <c r="AB5052" s="416"/>
      <c r="AC5052" s="416"/>
      <c r="AD5052" s="417">
        <f>Z5052/V5052</f>
        <v>0.60389853947204997</v>
      </c>
      <c r="AE5052" s="418"/>
      <c r="AF5052" s="418"/>
      <c r="AG5052" s="419"/>
      <c r="ALL5052" s="41"/>
      <c r="ALM5052" s="41"/>
      <c r="ALN5052" s="41"/>
      <c r="ALO5052" s="41"/>
      <c r="ALP5052" s="41"/>
    </row>
    <row r="5053" spans="1:1004" ht="21.75" customHeight="1" x14ac:dyDescent="0.2">
      <c r="A5053" s="423"/>
      <c r="B5053" s="423"/>
      <c r="C5053" s="423"/>
      <c r="D5053" s="423"/>
      <c r="E5053" s="423"/>
      <c r="F5053" s="423"/>
      <c r="G5053" s="424" t="s">
        <v>2232</v>
      </c>
      <c r="H5053" s="425"/>
      <c r="I5053" s="425"/>
      <c r="J5053" s="425"/>
      <c r="K5053" s="425"/>
      <c r="L5053" s="425"/>
      <c r="M5053" s="425"/>
      <c r="N5053" s="425"/>
      <c r="O5053" s="425"/>
      <c r="P5053" s="425"/>
      <c r="Q5053" s="426"/>
      <c r="R5053" s="427">
        <f>SUM(R5052)</f>
        <v>8376000</v>
      </c>
      <c r="S5053" s="427"/>
      <c r="T5053" s="427"/>
      <c r="U5053" s="427"/>
      <c r="V5053" s="427">
        <f>SUM(V5052)</f>
        <v>17785281</v>
      </c>
      <c r="W5053" s="427"/>
      <c r="X5053" s="427"/>
      <c r="Y5053" s="427"/>
      <c r="Z5053" s="427">
        <f>SUM(Z5052)</f>
        <v>10740505.220000001</v>
      </c>
      <c r="AA5053" s="427"/>
      <c r="AB5053" s="427"/>
      <c r="AC5053" s="427"/>
      <c r="AD5053" s="428">
        <f>Z5053/V5053</f>
        <v>0.60389853947204997</v>
      </c>
      <c r="AE5053" s="429"/>
      <c r="AF5053" s="429"/>
      <c r="AG5053" s="430"/>
      <c r="ALL5053" s="41"/>
      <c r="ALM5053" s="41"/>
      <c r="ALN5053" s="41"/>
      <c r="ALO5053" s="41"/>
      <c r="ALP5053" s="41"/>
    </row>
    <row r="5054" spans="1:1004" x14ac:dyDescent="0.2">
      <c r="A5054" s="187"/>
      <c r="B5054" s="187"/>
      <c r="C5054" s="187"/>
      <c r="D5054" s="187"/>
      <c r="E5054" s="187"/>
      <c r="F5054" s="187"/>
      <c r="G5054" s="187"/>
      <c r="H5054" s="187"/>
      <c r="I5054" s="187"/>
      <c r="J5054" s="187"/>
      <c r="K5054" s="187"/>
      <c r="L5054" s="187"/>
      <c r="M5054" s="187"/>
      <c r="N5054" s="187"/>
      <c r="O5054" s="187"/>
      <c r="P5054" s="187"/>
      <c r="Q5054" s="187"/>
      <c r="R5054" s="187"/>
      <c r="S5054" s="187"/>
      <c r="T5054" s="187"/>
      <c r="U5054" s="187"/>
      <c r="V5054" s="187"/>
      <c r="W5054" s="187"/>
      <c r="X5054" s="187"/>
      <c r="Y5054" s="187"/>
      <c r="Z5054" s="187"/>
      <c r="AA5054" s="187"/>
      <c r="AB5054" s="187"/>
      <c r="AC5054" s="187"/>
      <c r="AD5054" s="187"/>
      <c r="AE5054" s="187"/>
      <c r="AF5054" s="187"/>
      <c r="AG5054" s="187"/>
      <c r="ALL5054" s="41"/>
      <c r="ALM5054" s="41"/>
      <c r="ALN5054" s="41"/>
      <c r="ALO5054" s="41"/>
      <c r="ALP5054" s="41"/>
    </row>
    <row r="5055" spans="1:1004" ht="15.75" x14ac:dyDescent="0.2">
      <c r="A5055" s="394" t="s">
        <v>2736</v>
      </c>
      <c r="B5055" s="394"/>
      <c r="C5055" s="394"/>
      <c r="D5055" s="394"/>
      <c r="E5055" s="394"/>
      <c r="F5055" s="394"/>
      <c r="G5055" s="394"/>
      <c r="H5055" s="394"/>
      <c r="I5055" s="394"/>
      <c r="J5055" s="394"/>
      <c r="K5055" s="394"/>
      <c r="L5055" s="394"/>
      <c r="M5055" s="394"/>
      <c r="N5055" s="394"/>
      <c r="O5055" s="394"/>
      <c r="P5055" s="394"/>
      <c r="Q5055" s="394"/>
      <c r="R5055" s="394"/>
      <c r="S5055" s="394"/>
      <c r="T5055" s="394"/>
      <c r="U5055" s="394"/>
      <c r="V5055" s="394"/>
      <c r="W5055" s="394"/>
      <c r="X5055" s="394"/>
      <c r="Y5055" s="394"/>
      <c r="Z5055" s="394"/>
      <c r="AA5055" s="394"/>
      <c r="AB5055" s="394"/>
      <c r="AC5055" s="394"/>
      <c r="AD5055" s="394"/>
      <c r="AE5055" s="394"/>
      <c r="AF5055" s="394"/>
      <c r="AG5055" s="394"/>
      <c r="ALL5055" s="41"/>
      <c r="ALM5055" s="41"/>
      <c r="ALN5055" s="41"/>
      <c r="ALO5055" s="41"/>
      <c r="ALP5055" s="41"/>
    </row>
    <row r="5056" spans="1:1004" x14ac:dyDescent="0.2">
      <c r="A5056" s="187"/>
      <c r="B5056" s="187"/>
      <c r="C5056" s="187"/>
      <c r="D5056" s="187"/>
      <c r="E5056" s="187"/>
      <c r="F5056" s="187"/>
      <c r="G5056" s="187"/>
      <c r="H5056" s="187"/>
      <c r="I5056" s="187"/>
      <c r="J5056" s="187"/>
      <c r="K5056" s="187"/>
      <c r="L5056" s="187"/>
      <c r="M5056" s="187"/>
      <c r="N5056" s="187"/>
      <c r="O5056" s="187"/>
      <c r="P5056" s="187"/>
      <c r="Q5056" s="187"/>
      <c r="R5056" s="187"/>
      <c r="S5056" s="187"/>
      <c r="T5056" s="187"/>
      <c r="U5056" s="187"/>
      <c r="V5056" s="187"/>
      <c r="W5056" s="187"/>
      <c r="X5056" s="187"/>
      <c r="Y5056" s="187"/>
      <c r="Z5056" s="187"/>
      <c r="AA5056" s="187"/>
      <c r="AB5056" s="187"/>
      <c r="AC5056" s="187"/>
      <c r="AD5056" s="187"/>
      <c r="AE5056" s="187"/>
      <c r="AF5056" s="187"/>
      <c r="AG5056" s="187"/>
      <c r="ALL5056" s="41"/>
      <c r="ALM5056" s="41"/>
      <c r="ALN5056" s="41"/>
      <c r="ALO5056" s="41"/>
      <c r="ALP5056" s="41"/>
    </row>
    <row r="5057" spans="1:1004" ht="21" customHeight="1" x14ac:dyDescent="0.2">
      <c r="A5057" s="374" t="s">
        <v>2737</v>
      </c>
      <c r="B5057" s="374"/>
      <c r="C5057" s="374"/>
      <c r="D5057" s="374"/>
      <c r="E5057" s="374"/>
      <c r="F5057" s="374"/>
      <c r="G5057" s="374"/>
      <c r="H5057" s="374"/>
      <c r="I5057" s="374"/>
      <c r="J5057" s="395" t="s">
        <v>365</v>
      </c>
      <c r="K5057" s="396"/>
      <c r="L5057" s="396"/>
      <c r="M5057" s="397"/>
      <c r="N5057" s="398" t="s">
        <v>3283</v>
      </c>
      <c r="O5057" s="399"/>
      <c r="P5057" s="399"/>
      <c r="Q5057" s="399"/>
      <c r="R5057" s="399"/>
      <c r="S5057" s="399"/>
      <c r="T5057" s="399"/>
      <c r="U5057" s="399"/>
      <c r="V5057" s="399"/>
      <c r="W5057" s="399"/>
      <c r="X5057" s="399"/>
      <c r="Y5057" s="399"/>
      <c r="Z5057" s="399"/>
      <c r="AA5057" s="399"/>
      <c r="AB5057" s="399"/>
      <c r="AC5057" s="399"/>
      <c r="AD5057" s="399"/>
      <c r="AE5057" s="399"/>
      <c r="AF5057" s="399"/>
      <c r="AG5057" s="400"/>
      <c r="ALL5057" s="41"/>
      <c r="ALM5057" s="41"/>
      <c r="ALN5057" s="41"/>
      <c r="ALO5057" s="41"/>
      <c r="ALP5057" s="41"/>
    </row>
    <row r="5058" spans="1:1004" x14ac:dyDescent="0.2">
      <c r="A5058" s="380" t="s">
        <v>2738</v>
      </c>
      <c r="B5058" s="380"/>
      <c r="C5058" s="380"/>
      <c r="D5058" s="380"/>
      <c r="E5058" s="380"/>
      <c r="F5058" s="380"/>
      <c r="G5058" s="380"/>
      <c r="H5058" s="380"/>
      <c r="I5058" s="380"/>
      <c r="J5058" s="321" t="s">
        <v>2901</v>
      </c>
      <c r="K5058" s="322"/>
      <c r="L5058" s="322"/>
      <c r="M5058" s="322"/>
      <c r="N5058" s="322"/>
      <c r="O5058" s="322"/>
      <c r="P5058" s="322"/>
      <c r="Q5058" s="322"/>
      <c r="R5058" s="322"/>
      <c r="S5058" s="322"/>
      <c r="T5058" s="322"/>
      <c r="U5058" s="322"/>
      <c r="V5058" s="322"/>
      <c r="W5058" s="322"/>
      <c r="X5058" s="322"/>
      <c r="Y5058" s="322"/>
      <c r="Z5058" s="322"/>
      <c r="AA5058" s="322"/>
      <c r="AB5058" s="322"/>
      <c r="AC5058" s="322"/>
      <c r="AD5058" s="322"/>
      <c r="AE5058" s="322"/>
      <c r="AF5058" s="322"/>
      <c r="AG5058" s="359"/>
      <c r="ALL5058" s="41"/>
      <c r="ALM5058" s="41"/>
      <c r="ALN5058" s="41"/>
      <c r="ALO5058" s="41"/>
      <c r="ALP5058" s="41"/>
    </row>
    <row r="5059" spans="1:1004" x14ac:dyDescent="0.2">
      <c r="A5059" s="380" t="s">
        <v>2740</v>
      </c>
      <c r="B5059" s="380"/>
      <c r="C5059" s="380"/>
      <c r="D5059" s="380"/>
      <c r="E5059" s="380"/>
      <c r="F5059" s="380"/>
      <c r="G5059" s="380"/>
      <c r="H5059" s="380"/>
      <c r="I5059" s="380"/>
      <c r="J5059" s="321" t="s">
        <v>3284</v>
      </c>
      <c r="K5059" s="322"/>
      <c r="L5059" s="322"/>
      <c r="M5059" s="322"/>
      <c r="N5059" s="322"/>
      <c r="O5059" s="322"/>
      <c r="P5059" s="322"/>
      <c r="Q5059" s="322"/>
      <c r="R5059" s="322"/>
      <c r="S5059" s="322"/>
      <c r="T5059" s="401" t="s">
        <v>2742</v>
      </c>
      <c r="U5059" s="401"/>
      <c r="V5059" s="401"/>
      <c r="W5059" s="401"/>
      <c r="X5059" s="322" t="s">
        <v>3285</v>
      </c>
      <c r="Y5059" s="322"/>
      <c r="Z5059" s="322"/>
      <c r="AA5059" s="322"/>
      <c r="AB5059" s="322"/>
      <c r="AC5059" s="322"/>
      <c r="AD5059" s="322"/>
      <c r="AE5059" s="322"/>
      <c r="AF5059" s="322"/>
      <c r="AG5059" s="359"/>
      <c r="ALL5059" s="41"/>
      <c r="ALM5059" s="41"/>
      <c r="ALN5059" s="41"/>
      <c r="ALO5059" s="41"/>
      <c r="ALP5059" s="41"/>
    </row>
    <row r="5060" spans="1:1004" ht="31.5" customHeight="1" x14ac:dyDescent="0.2">
      <c r="A5060" s="380" t="s">
        <v>2744</v>
      </c>
      <c r="B5060" s="380"/>
      <c r="C5060" s="380"/>
      <c r="D5060" s="380"/>
      <c r="E5060" s="380"/>
      <c r="F5060" s="380"/>
      <c r="G5060" s="380"/>
      <c r="H5060" s="380"/>
      <c r="I5060" s="380"/>
      <c r="J5060" s="363" t="s">
        <v>3286</v>
      </c>
      <c r="K5060" s="535"/>
      <c r="L5060" s="535"/>
      <c r="M5060" s="535"/>
      <c r="N5060" s="535"/>
      <c r="O5060" s="535"/>
      <c r="P5060" s="535"/>
      <c r="Q5060" s="535"/>
      <c r="R5060" s="535"/>
      <c r="S5060" s="535"/>
      <c r="T5060" s="535"/>
      <c r="U5060" s="535"/>
      <c r="V5060" s="535"/>
      <c r="W5060" s="535"/>
      <c r="X5060" s="535"/>
      <c r="Y5060" s="535"/>
      <c r="Z5060" s="535"/>
      <c r="AA5060" s="535"/>
      <c r="AB5060" s="535"/>
      <c r="AC5060" s="535"/>
      <c r="AD5060" s="535"/>
      <c r="AE5060" s="535"/>
      <c r="AF5060" s="535"/>
      <c r="AG5060" s="365"/>
      <c r="ALL5060" s="41"/>
      <c r="ALM5060" s="41"/>
      <c r="ALN5060" s="41"/>
      <c r="ALO5060" s="41"/>
      <c r="ALP5060" s="41"/>
    </row>
    <row r="5061" spans="1:1004" ht="36.75" customHeight="1" x14ac:dyDescent="0.2">
      <c r="A5061" s="402" t="s">
        <v>2746</v>
      </c>
      <c r="B5061" s="402"/>
      <c r="C5061" s="402"/>
      <c r="D5061" s="402"/>
      <c r="E5061" s="402"/>
      <c r="F5061" s="402"/>
      <c r="G5061" s="402"/>
      <c r="H5061" s="402"/>
      <c r="I5061" s="402"/>
      <c r="J5061" s="536" t="s">
        <v>3287</v>
      </c>
      <c r="K5061" s="537"/>
      <c r="L5061" s="537"/>
      <c r="M5061" s="537"/>
      <c r="N5061" s="537"/>
      <c r="O5061" s="537"/>
      <c r="P5061" s="537"/>
      <c r="Q5061" s="537"/>
      <c r="R5061" s="537"/>
      <c r="S5061" s="537"/>
      <c r="T5061" s="537"/>
      <c r="U5061" s="537"/>
      <c r="V5061" s="537"/>
      <c r="W5061" s="537"/>
      <c r="X5061" s="537"/>
      <c r="Y5061" s="537"/>
      <c r="Z5061" s="537"/>
      <c r="AA5061" s="537"/>
      <c r="AB5061" s="537"/>
      <c r="AC5061" s="537"/>
      <c r="AD5061" s="537"/>
      <c r="AE5061" s="537"/>
      <c r="AF5061" s="537"/>
      <c r="AG5061" s="538"/>
      <c r="ALL5061" s="41"/>
      <c r="ALM5061" s="41"/>
      <c r="ALN5061" s="41"/>
      <c r="ALO5061" s="41"/>
      <c r="ALP5061" s="41"/>
    </row>
    <row r="5062" spans="1:1004" x14ac:dyDescent="0.2">
      <c r="A5062" s="197"/>
      <c r="B5062" s="192"/>
      <c r="C5062" s="192"/>
      <c r="D5062" s="192"/>
      <c r="E5062" s="192"/>
      <c r="F5062" s="192"/>
      <c r="G5062" s="192"/>
      <c r="H5062" s="192"/>
      <c r="I5062" s="192"/>
      <c r="J5062" s="216"/>
      <c r="K5062" s="216"/>
      <c r="L5062" s="216"/>
      <c r="M5062" s="216"/>
      <c r="N5062" s="216"/>
      <c r="O5062" s="216"/>
      <c r="P5062" s="216"/>
      <c r="Q5062" s="216"/>
      <c r="R5062" s="216"/>
      <c r="S5062" s="216"/>
      <c r="T5062" s="216"/>
      <c r="U5062" s="216"/>
      <c r="V5062" s="216"/>
      <c r="W5062" s="216"/>
      <c r="X5062" s="216"/>
      <c r="Y5062" s="216"/>
      <c r="Z5062" s="216"/>
      <c r="AA5062" s="216"/>
      <c r="AB5062" s="216"/>
      <c r="AC5062" s="216"/>
      <c r="AD5062" s="216"/>
      <c r="AE5062" s="216"/>
      <c r="AF5062" s="216"/>
      <c r="AG5062" s="214"/>
      <c r="ALL5062" s="41"/>
      <c r="ALM5062" s="41"/>
      <c r="ALN5062" s="41"/>
      <c r="ALO5062" s="41"/>
      <c r="ALP5062" s="41"/>
    </row>
    <row r="5063" spans="1:1004" x14ac:dyDescent="0.2">
      <c r="A5063" s="273" t="s">
        <v>2833</v>
      </c>
      <c r="B5063" s="273"/>
      <c r="C5063" s="273"/>
      <c r="D5063" s="343" t="s">
        <v>3288</v>
      </c>
      <c r="E5063" s="344"/>
      <c r="F5063" s="344"/>
      <c r="G5063" s="344"/>
      <c r="H5063" s="344"/>
      <c r="I5063" s="344"/>
      <c r="J5063" s="344"/>
      <c r="K5063" s="344"/>
      <c r="L5063" s="344"/>
      <c r="M5063" s="344"/>
      <c r="N5063" s="344"/>
      <c r="O5063" s="344"/>
      <c r="P5063" s="344"/>
      <c r="Q5063" s="344"/>
      <c r="R5063" s="344"/>
      <c r="S5063" s="344"/>
      <c r="T5063" s="344"/>
      <c r="U5063" s="344"/>
      <c r="V5063" s="344"/>
      <c r="W5063" s="344"/>
      <c r="X5063" s="344"/>
      <c r="Y5063" s="344"/>
      <c r="Z5063" s="344"/>
      <c r="AA5063" s="344"/>
      <c r="AB5063" s="344"/>
      <c r="AC5063" s="344"/>
      <c r="AD5063" s="344"/>
      <c r="AE5063" s="344"/>
      <c r="AF5063" s="344"/>
      <c r="AG5063" s="345"/>
      <c r="ALL5063" s="41"/>
      <c r="ALM5063" s="41"/>
      <c r="ALN5063" s="41"/>
      <c r="ALO5063" s="41"/>
      <c r="ALP5063" s="41"/>
    </row>
    <row r="5064" spans="1:1004" ht="32.25" customHeight="1" x14ac:dyDescent="0.2">
      <c r="A5064" s="273" t="s">
        <v>2835</v>
      </c>
      <c r="B5064" s="273"/>
      <c r="C5064" s="273"/>
      <c r="D5064" s="273"/>
      <c r="E5064" s="273"/>
      <c r="F5064" s="273"/>
      <c r="G5064" s="273"/>
      <c r="H5064" s="273"/>
      <c r="I5064" s="273"/>
      <c r="J5064" s="273"/>
      <c r="K5064" s="273"/>
      <c r="L5064" s="273"/>
      <c r="M5064" s="273"/>
      <c r="N5064" s="273"/>
      <c r="O5064" s="273"/>
      <c r="P5064" s="273"/>
      <c r="Q5064" s="273"/>
      <c r="R5064" s="273"/>
      <c r="S5064" s="373" t="s">
        <v>2836</v>
      </c>
      <c r="T5064" s="373"/>
      <c r="U5064" s="373"/>
      <c r="V5064" s="373" t="s">
        <v>2837</v>
      </c>
      <c r="W5064" s="373"/>
      <c r="X5064" s="373"/>
      <c r="Y5064" s="373" t="s">
        <v>2838</v>
      </c>
      <c r="Z5064" s="373"/>
      <c r="AA5064" s="373"/>
      <c r="AB5064" s="278" t="s">
        <v>3444</v>
      </c>
      <c r="AC5064" s="279"/>
      <c r="AD5064" s="280"/>
      <c r="AE5064" s="278" t="s">
        <v>3445</v>
      </c>
      <c r="AF5064" s="279"/>
      <c r="AG5064" s="280"/>
      <c r="ALL5064" s="41"/>
      <c r="ALM5064" s="41"/>
      <c r="ALN5064" s="41"/>
      <c r="ALO5064" s="41"/>
      <c r="ALP5064" s="41"/>
    </row>
    <row r="5065" spans="1:1004" ht="18.75" customHeight="1" x14ac:dyDescent="0.2">
      <c r="A5065" s="281" t="s">
        <v>3289</v>
      </c>
      <c r="B5065" s="282"/>
      <c r="C5065" s="282"/>
      <c r="D5065" s="282"/>
      <c r="E5065" s="282"/>
      <c r="F5065" s="282"/>
      <c r="G5065" s="282"/>
      <c r="H5065" s="282"/>
      <c r="I5065" s="282"/>
      <c r="J5065" s="282"/>
      <c r="K5065" s="282"/>
      <c r="L5065" s="282"/>
      <c r="M5065" s="282"/>
      <c r="N5065" s="282"/>
      <c r="O5065" s="282"/>
      <c r="P5065" s="282"/>
      <c r="Q5065" s="282"/>
      <c r="R5065" s="283"/>
      <c r="S5065" s="521" t="s">
        <v>3290</v>
      </c>
      <c r="T5065" s="522"/>
      <c r="U5065" s="523"/>
      <c r="V5065" s="284" t="s">
        <v>3469</v>
      </c>
      <c r="W5065" s="285"/>
      <c r="X5065" s="286"/>
      <c r="Y5065" s="284" t="s">
        <v>3291</v>
      </c>
      <c r="Z5065" s="285"/>
      <c r="AA5065" s="286"/>
      <c r="AB5065" s="284" t="s">
        <v>3215</v>
      </c>
      <c r="AC5065" s="285"/>
      <c r="AD5065" s="286"/>
      <c r="AE5065" s="284" t="s">
        <v>3578</v>
      </c>
      <c r="AF5065" s="285"/>
      <c r="AG5065" s="286"/>
      <c r="ALL5065" s="41"/>
      <c r="ALM5065" s="41"/>
      <c r="ALN5065" s="41"/>
      <c r="ALO5065" s="41"/>
      <c r="ALP5065" s="41"/>
    </row>
    <row r="5066" spans="1:1004" ht="15.75" customHeight="1" x14ac:dyDescent="0.2">
      <c r="A5066" s="293" t="s">
        <v>3292</v>
      </c>
      <c r="B5066" s="387"/>
      <c r="C5066" s="387"/>
      <c r="D5066" s="387"/>
      <c r="E5066" s="387"/>
      <c r="F5066" s="387"/>
      <c r="G5066" s="387"/>
      <c r="H5066" s="387"/>
      <c r="I5066" s="387"/>
      <c r="J5066" s="387"/>
      <c r="K5066" s="387"/>
      <c r="L5066" s="387"/>
      <c r="M5066" s="387"/>
      <c r="N5066" s="387"/>
      <c r="O5066" s="387"/>
      <c r="P5066" s="387"/>
      <c r="Q5066" s="387"/>
      <c r="R5066" s="295"/>
      <c r="S5066" s="524"/>
      <c r="T5066" s="525"/>
      <c r="U5066" s="526"/>
      <c r="V5066" s="287"/>
      <c r="W5066" s="288"/>
      <c r="X5066" s="289"/>
      <c r="Y5066" s="287"/>
      <c r="Z5066" s="288"/>
      <c r="AA5066" s="289"/>
      <c r="AB5066" s="287"/>
      <c r="AC5066" s="288"/>
      <c r="AD5066" s="289"/>
      <c r="AE5066" s="287"/>
      <c r="AF5066" s="288"/>
      <c r="AG5066" s="289"/>
      <c r="ALL5066" s="41"/>
      <c r="ALM5066" s="41"/>
      <c r="ALN5066" s="41"/>
      <c r="ALO5066" s="41"/>
      <c r="ALP5066" s="41"/>
    </row>
    <row r="5067" spans="1:1004" x14ac:dyDescent="0.2">
      <c r="A5067" s="293" t="s">
        <v>3293</v>
      </c>
      <c r="B5067" s="387"/>
      <c r="C5067" s="387"/>
      <c r="D5067" s="387"/>
      <c r="E5067" s="387"/>
      <c r="F5067" s="387"/>
      <c r="G5067" s="387"/>
      <c r="H5067" s="387"/>
      <c r="I5067" s="387"/>
      <c r="J5067" s="387"/>
      <c r="K5067" s="387"/>
      <c r="L5067" s="387"/>
      <c r="M5067" s="387"/>
      <c r="N5067" s="387"/>
      <c r="O5067" s="387"/>
      <c r="P5067" s="387"/>
      <c r="Q5067" s="387"/>
      <c r="R5067" s="295"/>
      <c r="S5067" s="524"/>
      <c r="T5067" s="525"/>
      <c r="U5067" s="526"/>
      <c r="V5067" s="287"/>
      <c r="W5067" s="288"/>
      <c r="X5067" s="289"/>
      <c r="Y5067" s="287"/>
      <c r="Z5067" s="288"/>
      <c r="AA5067" s="289"/>
      <c r="AB5067" s="287"/>
      <c r="AC5067" s="288"/>
      <c r="AD5067" s="289"/>
      <c r="AE5067" s="287"/>
      <c r="AF5067" s="288"/>
      <c r="AG5067" s="289"/>
      <c r="ALL5067" s="41"/>
      <c r="ALM5067" s="41"/>
      <c r="ALN5067" s="41"/>
      <c r="ALO5067" s="41"/>
      <c r="ALP5067" s="41"/>
    </row>
    <row r="5068" spans="1:1004" x14ac:dyDescent="0.2">
      <c r="A5068" s="388" t="s">
        <v>3294</v>
      </c>
      <c r="B5068" s="389"/>
      <c r="C5068" s="389"/>
      <c r="D5068" s="389"/>
      <c r="E5068" s="389"/>
      <c r="F5068" s="389"/>
      <c r="G5068" s="389"/>
      <c r="H5068" s="389"/>
      <c r="I5068" s="389"/>
      <c r="J5068" s="389"/>
      <c r="K5068" s="389"/>
      <c r="L5068" s="389"/>
      <c r="M5068" s="389"/>
      <c r="N5068" s="389"/>
      <c r="O5068" s="389"/>
      <c r="P5068" s="389"/>
      <c r="Q5068" s="389"/>
      <c r="R5068" s="390"/>
      <c r="S5068" s="527"/>
      <c r="T5068" s="528"/>
      <c r="U5068" s="529"/>
      <c r="V5068" s="290"/>
      <c r="W5068" s="291"/>
      <c r="X5068" s="292"/>
      <c r="Y5068" s="290"/>
      <c r="Z5068" s="291"/>
      <c r="AA5068" s="292"/>
      <c r="AB5068" s="290"/>
      <c r="AC5068" s="291"/>
      <c r="AD5068" s="292"/>
      <c r="AE5068" s="290"/>
      <c r="AF5068" s="291"/>
      <c r="AG5068" s="292"/>
      <c r="ALL5068" s="41"/>
      <c r="ALM5068" s="41"/>
      <c r="ALN5068" s="41"/>
      <c r="ALO5068" s="41"/>
      <c r="ALP5068" s="41"/>
    </row>
    <row r="5069" spans="1:1004" x14ac:dyDescent="0.2">
      <c r="A5069" s="187"/>
      <c r="B5069" s="187"/>
      <c r="C5069" s="187"/>
      <c r="D5069" s="187"/>
      <c r="E5069" s="187"/>
      <c r="F5069" s="187"/>
      <c r="G5069" s="187"/>
      <c r="H5069" s="187"/>
      <c r="I5069" s="187"/>
      <c r="J5069" s="187"/>
      <c r="K5069" s="187"/>
      <c r="L5069" s="187"/>
      <c r="M5069" s="187"/>
      <c r="N5069" s="187"/>
      <c r="O5069" s="187"/>
      <c r="P5069" s="187"/>
      <c r="Q5069" s="187"/>
      <c r="R5069" s="187"/>
      <c r="S5069" s="187"/>
      <c r="T5069" s="187"/>
      <c r="U5069" s="187"/>
      <c r="V5069" s="187"/>
      <c r="W5069" s="187"/>
      <c r="X5069" s="187"/>
      <c r="Y5069" s="187"/>
      <c r="Z5069" s="187"/>
      <c r="AA5069" s="187"/>
      <c r="AB5069" s="187"/>
      <c r="AC5069" s="187"/>
      <c r="AD5069" s="187"/>
      <c r="AE5069" s="187"/>
      <c r="AF5069" s="187"/>
      <c r="AG5069" s="187"/>
      <c r="ALL5069" s="41"/>
      <c r="ALM5069" s="41"/>
      <c r="ALN5069" s="41"/>
      <c r="ALO5069" s="41"/>
      <c r="ALP5069" s="41"/>
    </row>
    <row r="5070" spans="1:1004" ht="24" customHeight="1" x14ac:dyDescent="0.2">
      <c r="A5070" s="374" t="s">
        <v>2748</v>
      </c>
      <c r="B5070" s="374"/>
      <c r="C5070" s="374"/>
      <c r="D5070" s="374"/>
      <c r="E5070" s="374"/>
      <c r="F5070" s="374"/>
      <c r="G5070" s="374"/>
      <c r="H5070" s="374"/>
      <c r="I5070" s="374"/>
      <c r="J5070" s="375" t="s">
        <v>216</v>
      </c>
      <c r="K5070" s="376"/>
      <c r="L5070" s="376"/>
      <c r="M5070" s="376"/>
      <c r="N5070" s="377" t="s">
        <v>217</v>
      </c>
      <c r="O5070" s="351"/>
      <c r="P5070" s="351"/>
      <c r="Q5070" s="351"/>
      <c r="R5070" s="351"/>
      <c r="S5070" s="351"/>
      <c r="T5070" s="351"/>
      <c r="U5070" s="351"/>
      <c r="V5070" s="351"/>
      <c r="W5070" s="351"/>
      <c r="X5070" s="351"/>
      <c r="Y5070" s="351"/>
      <c r="Z5070" s="351"/>
      <c r="AA5070" s="351"/>
      <c r="AB5070" s="351"/>
      <c r="AC5070" s="351"/>
      <c r="AD5070" s="351"/>
      <c r="AE5070" s="351"/>
      <c r="AF5070" s="351"/>
      <c r="AG5070" s="352"/>
      <c r="ALL5070" s="41"/>
      <c r="ALM5070" s="41"/>
      <c r="ALN5070" s="41"/>
      <c r="ALO5070" s="41"/>
      <c r="ALP5070" s="41"/>
    </row>
    <row r="5071" spans="1:1004" ht="18.75" customHeight="1" x14ac:dyDescent="0.2">
      <c r="A5071" s="380" t="s">
        <v>2749</v>
      </c>
      <c r="B5071" s="380"/>
      <c r="C5071" s="380"/>
      <c r="D5071" s="380"/>
      <c r="E5071" s="380"/>
      <c r="F5071" s="380"/>
      <c r="G5071" s="380"/>
      <c r="H5071" s="380"/>
      <c r="I5071" s="380"/>
      <c r="J5071" s="321" t="s">
        <v>3284</v>
      </c>
      <c r="K5071" s="322"/>
      <c r="L5071" s="322"/>
      <c r="M5071" s="322"/>
      <c r="N5071" s="322"/>
      <c r="O5071" s="322"/>
      <c r="P5071" s="322"/>
      <c r="Q5071" s="322"/>
      <c r="R5071" s="322"/>
      <c r="S5071" s="322"/>
      <c r="T5071" s="401" t="s">
        <v>2742</v>
      </c>
      <c r="U5071" s="401"/>
      <c r="V5071" s="401"/>
      <c r="W5071" s="401"/>
      <c r="X5071" s="322" t="s">
        <v>3285</v>
      </c>
      <c r="Y5071" s="322"/>
      <c r="Z5071" s="322"/>
      <c r="AA5071" s="322"/>
      <c r="AB5071" s="322"/>
      <c r="AC5071" s="322"/>
      <c r="AD5071" s="322"/>
      <c r="AE5071" s="322"/>
      <c r="AF5071" s="322"/>
      <c r="AG5071" s="359"/>
      <c r="ALL5071" s="41"/>
      <c r="ALM5071" s="41"/>
      <c r="ALN5071" s="41"/>
      <c r="ALO5071" s="41"/>
      <c r="ALP5071" s="41"/>
    </row>
    <row r="5072" spans="1:1004" ht="31.5" customHeight="1" x14ac:dyDescent="0.2">
      <c r="A5072" s="382" t="s">
        <v>2750</v>
      </c>
      <c r="B5072" s="382"/>
      <c r="C5072" s="382"/>
      <c r="D5072" s="382"/>
      <c r="E5072" s="382"/>
      <c r="F5072" s="382"/>
      <c r="G5072" s="382"/>
      <c r="H5072" s="382"/>
      <c r="I5072" s="382"/>
      <c r="J5072" s="363" t="s">
        <v>3286</v>
      </c>
      <c r="K5072" s="535"/>
      <c r="L5072" s="535"/>
      <c r="M5072" s="535"/>
      <c r="N5072" s="535"/>
      <c r="O5072" s="535"/>
      <c r="P5072" s="535"/>
      <c r="Q5072" s="535"/>
      <c r="R5072" s="535"/>
      <c r="S5072" s="535"/>
      <c r="T5072" s="535"/>
      <c r="U5072" s="535"/>
      <c r="V5072" s="535"/>
      <c r="W5072" s="535"/>
      <c r="X5072" s="535"/>
      <c r="Y5072" s="535"/>
      <c r="Z5072" s="535"/>
      <c r="AA5072" s="535"/>
      <c r="AB5072" s="535"/>
      <c r="AC5072" s="535"/>
      <c r="AD5072" s="535"/>
      <c r="AE5072" s="535"/>
      <c r="AF5072" s="535"/>
      <c r="AG5072" s="365"/>
      <c r="ALL5072" s="41"/>
      <c r="ALM5072" s="41"/>
      <c r="ALN5072" s="41"/>
      <c r="ALO5072" s="41"/>
      <c r="ALP5072" s="41"/>
    </row>
    <row r="5073" spans="1:1004" ht="32.25" customHeight="1" x14ac:dyDescent="0.2">
      <c r="A5073" s="383" t="s">
        <v>2752</v>
      </c>
      <c r="B5073" s="383"/>
      <c r="C5073" s="383"/>
      <c r="D5073" s="383"/>
      <c r="E5073" s="383"/>
      <c r="F5073" s="383"/>
      <c r="G5073" s="383"/>
      <c r="H5073" s="383"/>
      <c r="I5073" s="383"/>
      <c r="J5073" s="536" t="s">
        <v>3287</v>
      </c>
      <c r="K5073" s="537"/>
      <c r="L5073" s="537"/>
      <c r="M5073" s="537"/>
      <c r="N5073" s="537"/>
      <c r="O5073" s="537"/>
      <c r="P5073" s="537"/>
      <c r="Q5073" s="537"/>
      <c r="R5073" s="537"/>
      <c r="S5073" s="537"/>
      <c r="T5073" s="537"/>
      <c r="U5073" s="537"/>
      <c r="V5073" s="537"/>
      <c r="W5073" s="537"/>
      <c r="X5073" s="537"/>
      <c r="Y5073" s="537"/>
      <c r="Z5073" s="537"/>
      <c r="AA5073" s="537"/>
      <c r="AB5073" s="537"/>
      <c r="AC5073" s="537"/>
      <c r="AD5073" s="537"/>
      <c r="AE5073" s="537"/>
      <c r="AF5073" s="537"/>
      <c r="AG5073" s="538"/>
      <c r="ALL5073" s="41"/>
      <c r="ALM5073" s="41"/>
      <c r="ALN5073" s="41"/>
      <c r="ALO5073" s="41"/>
      <c r="ALP5073" s="41"/>
    </row>
    <row r="5074" spans="1:1004" x14ac:dyDescent="0.2">
      <c r="A5074" s="208"/>
      <c r="B5074" s="187"/>
      <c r="C5074" s="187"/>
      <c r="D5074" s="187"/>
      <c r="E5074" s="187"/>
      <c r="F5074" s="187"/>
      <c r="G5074" s="187"/>
      <c r="H5074" s="187"/>
      <c r="I5074" s="187"/>
      <c r="J5074" s="187"/>
      <c r="K5074" s="187"/>
      <c r="L5074" s="187"/>
      <c r="M5074" s="187"/>
      <c r="N5074" s="187"/>
      <c r="O5074" s="187"/>
      <c r="P5074" s="187"/>
      <c r="Q5074" s="187"/>
      <c r="R5074" s="187"/>
      <c r="S5074" s="187"/>
      <c r="T5074" s="187"/>
      <c r="U5074" s="187"/>
      <c r="V5074" s="187"/>
      <c r="W5074" s="187"/>
      <c r="X5074" s="187"/>
      <c r="Y5074" s="187"/>
      <c r="Z5074" s="187"/>
      <c r="AA5074" s="187"/>
      <c r="AB5074" s="187"/>
      <c r="AC5074" s="187"/>
      <c r="AD5074" s="187"/>
      <c r="AE5074" s="187"/>
      <c r="AF5074" s="187"/>
      <c r="AG5074" s="214"/>
      <c r="ALL5074" s="41"/>
      <c r="ALM5074" s="41"/>
      <c r="ALN5074" s="41"/>
      <c r="ALO5074" s="41"/>
      <c r="ALP5074" s="41"/>
    </row>
    <row r="5075" spans="1:1004" x14ac:dyDescent="0.2">
      <c r="A5075" s="273" t="s">
        <v>2833</v>
      </c>
      <c r="B5075" s="273"/>
      <c r="C5075" s="273"/>
      <c r="D5075" s="370" t="s">
        <v>3295</v>
      </c>
      <c r="E5075" s="371"/>
      <c r="F5075" s="371"/>
      <c r="G5075" s="371"/>
      <c r="H5075" s="371"/>
      <c r="I5075" s="371"/>
      <c r="J5075" s="371"/>
      <c r="K5075" s="371"/>
      <c r="L5075" s="371"/>
      <c r="M5075" s="371"/>
      <c r="N5075" s="371"/>
      <c r="O5075" s="371"/>
      <c r="P5075" s="371"/>
      <c r="Q5075" s="371"/>
      <c r="R5075" s="371"/>
      <c r="S5075" s="371"/>
      <c r="T5075" s="371"/>
      <c r="U5075" s="371"/>
      <c r="V5075" s="371"/>
      <c r="W5075" s="371"/>
      <c r="X5075" s="371"/>
      <c r="Y5075" s="371"/>
      <c r="Z5075" s="371"/>
      <c r="AA5075" s="371"/>
      <c r="AB5075" s="371"/>
      <c r="AC5075" s="371"/>
      <c r="AD5075" s="371"/>
      <c r="AE5075" s="371"/>
      <c r="AF5075" s="371"/>
      <c r="AG5075" s="372"/>
      <c r="ALL5075" s="41"/>
      <c r="ALM5075" s="41"/>
      <c r="ALN5075" s="41"/>
      <c r="ALO5075" s="41"/>
      <c r="ALP5075" s="41"/>
    </row>
    <row r="5076" spans="1:1004" ht="29.25" customHeight="1" x14ac:dyDescent="0.2">
      <c r="A5076" s="273" t="s">
        <v>2835</v>
      </c>
      <c r="B5076" s="273"/>
      <c r="C5076" s="273"/>
      <c r="D5076" s="273"/>
      <c r="E5076" s="273"/>
      <c r="F5076" s="273"/>
      <c r="G5076" s="273"/>
      <c r="H5076" s="273"/>
      <c r="I5076" s="273"/>
      <c r="J5076" s="273"/>
      <c r="K5076" s="273"/>
      <c r="L5076" s="273"/>
      <c r="M5076" s="273"/>
      <c r="N5076" s="273"/>
      <c r="O5076" s="273"/>
      <c r="P5076" s="273"/>
      <c r="Q5076" s="273"/>
      <c r="R5076" s="273"/>
      <c r="S5076" s="373" t="s">
        <v>2836</v>
      </c>
      <c r="T5076" s="373"/>
      <c r="U5076" s="373"/>
      <c r="V5076" s="373" t="s">
        <v>2837</v>
      </c>
      <c r="W5076" s="373"/>
      <c r="X5076" s="373"/>
      <c r="Y5076" s="373" t="s">
        <v>2838</v>
      </c>
      <c r="Z5076" s="373"/>
      <c r="AA5076" s="373"/>
      <c r="AB5076" s="278" t="s">
        <v>3444</v>
      </c>
      <c r="AC5076" s="279"/>
      <c r="AD5076" s="280"/>
      <c r="AE5076" s="278" t="s">
        <v>3445</v>
      </c>
      <c r="AF5076" s="279"/>
      <c r="AG5076" s="280"/>
      <c r="ALL5076" s="41"/>
      <c r="ALM5076" s="41"/>
      <c r="ALN5076" s="41"/>
      <c r="ALO5076" s="41"/>
      <c r="ALP5076" s="41"/>
    </row>
    <row r="5077" spans="1:1004" x14ac:dyDescent="0.2">
      <c r="A5077" s="281" t="s">
        <v>3296</v>
      </c>
      <c r="B5077" s="282"/>
      <c r="C5077" s="282"/>
      <c r="D5077" s="282"/>
      <c r="E5077" s="282"/>
      <c r="F5077" s="282"/>
      <c r="G5077" s="282"/>
      <c r="H5077" s="282"/>
      <c r="I5077" s="282"/>
      <c r="J5077" s="282"/>
      <c r="K5077" s="282"/>
      <c r="L5077" s="282"/>
      <c r="M5077" s="282"/>
      <c r="N5077" s="282"/>
      <c r="O5077" s="282"/>
      <c r="P5077" s="282"/>
      <c r="Q5077" s="282"/>
      <c r="R5077" s="283"/>
      <c r="S5077" s="284" t="s">
        <v>2867</v>
      </c>
      <c r="T5077" s="285"/>
      <c r="U5077" s="286"/>
      <c r="V5077" s="284" t="s">
        <v>3469</v>
      </c>
      <c r="W5077" s="285"/>
      <c r="X5077" s="286"/>
      <c r="Y5077" s="284" t="s">
        <v>3291</v>
      </c>
      <c r="Z5077" s="285"/>
      <c r="AA5077" s="286"/>
      <c r="AB5077" s="284" t="s">
        <v>3215</v>
      </c>
      <c r="AC5077" s="285"/>
      <c r="AD5077" s="286"/>
      <c r="AE5077" s="284" t="s">
        <v>3578</v>
      </c>
      <c r="AF5077" s="285"/>
      <c r="AG5077" s="286"/>
      <c r="ALL5077" s="41"/>
      <c r="ALM5077" s="41"/>
      <c r="ALN5077" s="41"/>
      <c r="ALO5077" s="41"/>
      <c r="ALP5077" s="41"/>
    </row>
    <row r="5078" spans="1:1004" x14ac:dyDescent="0.2">
      <c r="A5078" s="293" t="s">
        <v>2860</v>
      </c>
      <c r="B5078" s="387"/>
      <c r="C5078" s="387"/>
      <c r="D5078" s="387"/>
      <c r="E5078" s="387"/>
      <c r="F5078" s="387"/>
      <c r="G5078" s="387"/>
      <c r="H5078" s="387"/>
      <c r="I5078" s="387"/>
      <c r="J5078" s="387"/>
      <c r="K5078" s="387"/>
      <c r="L5078" s="387"/>
      <c r="M5078" s="387"/>
      <c r="N5078" s="387"/>
      <c r="O5078" s="387"/>
      <c r="P5078" s="387"/>
      <c r="Q5078" s="387"/>
      <c r="R5078" s="295"/>
      <c r="S5078" s="287"/>
      <c r="T5078" s="288"/>
      <c r="U5078" s="289"/>
      <c r="V5078" s="287"/>
      <c r="W5078" s="288"/>
      <c r="X5078" s="289"/>
      <c r="Y5078" s="287"/>
      <c r="Z5078" s="288"/>
      <c r="AA5078" s="289"/>
      <c r="AB5078" s="287"/>
      <c r="AC5078" s="288"/>
      <c r="AD5078" s="289"/>
      <c r="AE5078" s="287"/>
      <c r="AF5078" s="288"/>
      <c r="AG5078" s="289"/>
      <c r="ALL5078" s="41"/>
      <c r="ALM5078" s="41"/>
      <c r="ALN5078" s="41"/>
      <c r="ALO5078" s="41"/>
      <c r="ALP5078" s="41"/>
    </row>
    <row r="5079" spans="1:1004" x14ac:dyDescent="0.2">
      <c r="A5079" s="388" t="s">
        <v>2881</v>
      </c>
      <c r="B5079" s="389"/>
      <c r="C5079" s="389"/>
      <c r="D5079" s="389"/>
      <c r="E5079" s="389"/>
      <c r="F5079" s="389"/>
      <c r="G5079" s="389"/>
      <c r="H5079" s="389"/>
      <c r="I5079" s="389"/>
      <c r="J5079" s="389"/>
      <c r="K5079" s="389"/>
      <c r="L5079" s="389"/>
      <c r="M5079" s="389"/>
      <c r="N5079" s="389"/>
      <c r="O5079" s="389"/>
      <c r="P5079" s="389"/>
      <c r="Q5079" s="389"/>
      <c r="R5079" s="390"/>
      <c r="S5079" s="290"/>
      <c r="T5079" s="291"/>
      <c r="U5079" s="292"/>
      <c r="V5079" s="290"/>
      <c r="W5079" s="291"/>
      <c r="X5079" s="292"/>
      <c r="Y5079" s="290"/>
      <c r="Z5079" s="291"/>
      <c r="AA5079" s="292"/>
      <c r="AB5079" s="290"/>
      <c r="AC5079" s="291"/>
      <c r="AD5079" s="292"/>
      <c r="AE5079" s="290"/>
      <c r="AF5079" s="291"/>
      <c r="AG5079" s="292"/>
      <c r="ALL5079" s="41"/>
      <c r="ALM5079" s="41"/>
      <c r="ALN5079" s="41"/>
      <c r="ALO5079" s="41"/>
      <c r="ALP5079" s="41"/>
    </row>
    <row r="5080" spans="1:1004" x14ac:dyDescent="0.2">
      <c r="A5080" s="204"/>
      <c r="B5080" s="205"/>
      <c r="C5080" s="205"/>
      <c r="D5080" s="205"/>
      <c r="E5080" s="205"/>
      <c r="F5080" s="205"/>
      <c r="G5080" s="205"/>
      <c r="H5080" s="205"/>
      <c r="I5080" s="205"/>
      <c r="J5080" s="205"/>
      <c r="K5080" s="205"/>
      <c r="L5080" s="205"/>
      <c r="M5080" s="205"/>
      <c r="N5080" s="205"/>
      <c r="O5080" s="205"/>
      <c r="P5080" s="205"/>
      <c r="Q5080" s="205"/>
      <c r="R5080" s="205"/>
      <c r="S5080" s="202"/>
      <c r="T5080" s="202"/>
      <c r="U5080" s="202"/>
      <c r="V5080" s="202"/>
      <c r="W5080" s="202"/>
      <c r="X5080" s="202"/>
      <c r="Y5080" s="202"/>
      <c r="Z5080" s="202"/>
      <c r="AA5080" s="202"/>
      <c r="AB5080" s="202"/>
      <c r="AC5080" s="202"/>
      <c r="AD5080" s="202"/>
      <c r="AE5080" s="202"/>
      <c r="AF5080" s="202"/>
      <c r="AG5080" s="203"/>
      <c r="ALL5080" s="41"/>
      <c r="ALM5080" s="41"/>
      <c r="ALN5080" s="41"/>
      <c r="ALO5080" s="41"/>
      <c r="ALP5080" s="41"/>
    </row>
    <row r="5081" spans="1:1004" ht="21.75" customHeight="1" x14ac:dyDescent="0.2">
      <c r="A5081" s="403" t="s">
        <v>2722</v>
      </c>
      <c r="B5081" s="403"/>
      <c r="C5081" s="403"/>
      <c r="D5081" s="403"/>
      <c r="E5081" s="403"/>
      <c r="F5081" s="514"/>
      <c r="G5081" s="515"/>
      <c r="H5081" s="516"/>
      <c r="I5081" s="407" t="s">
        <v>3297</v>
      </c>
      <c r="J5081" s="408"/>
      <c r="K5081" s="408"/>
      <c r="L5081" s="408"/>
      <c r="M5081" s="408"/>
      <c r="N5081" s="408"/>
      <c r="O5081" s="408"/>
      <c r="P5081" s="408"/>
      <c r="Q5081" s="408"/>
      <c r="R5081" s="408"/>
      <c r="S5081" s="408"/>
      <c r="T5081" s="408"/>
      <c r="U5081" s="408"/>
      <c r="V5081" s="408"/>
      <c r="W5081" s="408"/>
      <c r="X5081" s="408"/>
      <c r="Y5081" s="408"/>
      <c r="Z5081" s="408"/>
      <c r="AA5081" s="408"/>
      <c r="AB5081" s="408"/>
      <c r="AC5081" s="408"/>
      <c r="AD5081" s="408"/>
      <c r="AE5081" s="408"/>
      <c r="AF5081" s="408"/>
      <c r="AG5081" s="409"/>
      <c r="ALL5081" s="41"/>
      <c r="ALM5081" s="41"/>
      <c r="ALN5081" s="41"/>
      <c r="ALO5081" s="41"/>
      <c r="ALP5081" s="41"/>
    </row>
    <row r="5082" spans="1:1004" ht="15" x14ac:dyDescent="0.2">
      <c r="A5082" s="403" t="s">
        <v>2723</v>
      </c>
      <c r="B5082" s="403"/>
      <c r="C5082" s="403"/>
      <c r="D5082" s="403"/>
      <c r="E5082" s="403"/>
      <c r="F5082" s="410"/>
      <c r="G5082" s="411"/>
      <c r="H5082" s="412"/>
      <c r="I5082" s="407" t="s">
        <v>3298</v>
      </c>
      <c r="J5082" s="408"/>
      <c r="K5082" s="408"/>
      <c r="L5082" s="408"/>
      <c r="M5082" s="408"/>
      <c r="N5082" s="408"/>
      <c r="O5082" s="408"/>
      <c r="P5082" s="408"/>
      <c r="Q5082" s="408"/>
      <c r="R5082" s="408"/>
      <c r="S5082" s="408"/>
      <c r="T5082" s="408"/>
      <c r="U5082" s="408"/>
      <c r="V5082" s="408"/>
      <c r="W5082" s="408"/>
      <c r="X5082" s="408"/>
      <c r="Y5082" s="408"/>
      <c r="Z5082" s="408"/>
      <c r="AA5082" s="408"/>
      <c r="AB5082" s="408"/>
      <c r="AC5082" s="408"/>
      <c r="AD5082" s="408"/>
      <c r="AE5082" s="408"/>
      <c r="AF5082" s="408"/>
      <c r="AG5082" s="409"/>
      <c r="ALL5082" s="41"/>
      <c r="ALM5082" s="41"/>
      <c r="ALN5082" s="41"/>
      <c r="ALO5082" s="41"/>
      <c r="ALP5082" s="41"/>
    </row>
    <row r="5083" spans="1:1004" x14ac:dyDescent="0.2">
      <c r="A5083" s="187"/>
      <c r="B5083" s="187"/>
      <c r="C5083" s="187"/>
      <c r="D5083" s="187"/>
      <c r="E5083" s="187"/>
      <c r="F5083" s="187"/>
      <c r="G5083" s="187"/>
      <c r="H5083" s="187"/>
      <c r="I5083" s="187"/>
      <c r="J5083" s="187"/>
      <c r="K5083" s="187"/>
      <c r="L5083" s="187"/>
      <c r="M5083" s="187"/>
      <c r="N5083" s="187"/>
      <c r="O5083" s="187"/>
      <c r="P5083" s="187"/>
      <c r="Q5083" s="187"/>
      <c r="R5083" s="187"/>
      <c r="S5083" s="187"/>
      <c r="T5083" s="187"/>
      <c r="U5083" s="187"/>
      <c r="V5083" s="187"/>
      <c r="W5083" s="187"/>
      <c r="X5083" s="187"/>
      <c r="Y5083" s="187"/>
      <c r="Z5083" s="187"/>
      <c r="AA5083" s="187"/>
      <c r="AB5083" s="187"/>
      <c r="AC5083" s="187"/>
      <c r="AD5083" s="187"/>
      <c r="AE5083" s="187"/>
      <c r="AF5083" s="187"/>
      <c r="AG5083" s="187"/>
      <c r="ALL5083" s="41"/>
      <c r="ALM5083" s="41"/>
      <c r="ALN5083" s="41"/>
      <c r="ALO5083" s="41"/>
      <c r="ALP5083" s="41"/>
    </row>
    <row r="5084" spans="1:1004" ht="15" x14ac:dyDescent="0.2">
      <c r="A5084" s="190" t="s">
        <v>2725</v>
      </c>
      <c r="B5084" s="191"/>
      <c r="C5084" s="191"/>
      <c r="D5084" s="191"/>
      <c r="E5084" s="191"/>
      <c r="F5084" s="191"/>
      <c r="G5084" s="191"/>
      <c r="H5084" s="191"/>
      <c r="I5084" s="191"/>
      <c r="J5084" s="191"/>
      <c r="K5084" s="191"/>
      <c r="L5084" s="187"/>
      <c r="M5084" s="187"/>
      <c r="N5084" s="187"/>
      <c r="O5084" s="187"/>
      <c r="P5084" s="187"/>
      <c r="Q5084" s="187"/>
      <c r="R5084" s="187"/>
      <c r="S5084" s="187"/>
      <c r="T5084" s="187"/>
      <c r="U5084" s="187"/>
      <c r="V5084" s="187"/>
      <c r="W5084" s="187"/>
      <c r="X5084" s="187"/>
      <c r="Y5084" s="187"/>
      <c r="Z5084" s="187"/>
      <c r="AA5084" s="187"/>
      <c r="AB5084" s="187"/>
      <c r="AC5084" s="187"/>
      <c r="AD5084" s="187"/>
      <c r="AE5084" s="187"/>
      <c r="AF5084" s="187"/>
      <c r="AG5084" s="187"/>
      <c r="ALL5084" s="41"/>
      <c r="ALM5084" s="41"/>
      <c r="ALN5084" s="41"/>
      <c r="ALO5084" s="41"/>
      <c r="ALP5084" s="41"/>
    </row>
    <row r="5085" spans="1:1004" ht="35.25" customHeight="1" x14ac:dyDescent="0.2">
      <c r="A5085" s="373" t="s">
        <v>2726</v>
      </c>
      <c r="B5085" s="373"/>
      <c r="C5085" s="373"/>
      <c r="D5085" s="413" t="s">
        <v>2727</v>
      </c>
      <c r="E5085" s="413"/>
      <c r="F5085" s="413"/>
      <c r="G5085" s="278" t="s">
        <v>2728</v>
      </c>
      <c r="H5085" s="279"/>
      <c r="I5085" s="279"/>
      <c r="J5085" s="279"/>
      <c r="K5085" s="279"/>
      <c r="L5085" s="279"/>
      <c r="M5085" s="279"/>
      <c r="N5085" s="279"/>
      <c r="O5085" s="279"/>
      <c r="P5085" s="279"/>
      <c r="Q5085" s="280"/>
      <c r="R5085" s="373" t="s">
        <v>3441</v>
      </c>
      <c r="S5085" s="373"/>
      <c r="T5085" s="373"/>
      <c r="U5085" s="373"/>
      <c r="V5085" s="373" t="s">
        <v>3442</v>
      </c>
      <c r="W5085" s="373"/>
      <c r="X5085" s="373"/>
      <c r="Y5085" s="373"/>
      <c r="Z5085" s="373" t="s">
        <v>3443</v>
      </c>
      <c r="AA5085" s="373"/>
      <c r="AB5085" s="373"/>
      <c r="AC5085" s="373"/>
      <c r="AD5085" s="278" t="s">
        <v>2729</v>
      </c>
      <c r="AE5085" s="279"/>
      <c r="AF5085" s="279"/>
      <c r="AG5085" s="280"/>
      <c r="ALL5085" s="41"/>
      <c r="ALM5085" s="41"/>
      <c r="ALN5085" s="41"/>
      <c r="ALO5085" s="41"/>
      <c r="ALP5085" s="41"/>
    </row>
    <row r="5086" spans="1:1004" ht="31.5" customHeight="1" x14ac:dyDescent="0.2">
      <c r="A5086" s="414" t="s">
        <v>3299</v>
      </c>
      <c r="B5086" s="414"/>
      <c r="C5086" s="414"/>
      <c r="D5086" s="414" t="s">
        <v>2731</v>
      </c>
      <c r="E5086" s="414"/>
      <c r="F5086" s="414"/>
      <c r="G5086" s="415" t="s">
        <v>3300</v>
      </c>
      <c r="H5086" s="415"/>
      <c r="I5086" s="415"/>
      <c r="J5086" s="415"/>
      <c r="K5086" s="415"/>
      <c r="L5086" s="415"/>
      <c r="M5086" s="415"/>
      <c r="N5086" s="415"/>
      <c r="O5086" s="415"/>
      <c r="P5086" s="415"/>
      <c r="Q5086" s="415"/>
      <c r="R5086" s="416">
        <v>171837000</v>
      </c>
      <c r="S5086" s="416"/>
      <c r="T5086" s="416"/>
      <c r="U5086" s="416"/>
      <c r="V5086" s="416">
        <v>192595903.88</v>
      </c>
      <c r="W5086" s="416"/>
      <c r="X5086" s="416"/>
      <c r="Y5086" s="416"/>
      <c r="Z5086" s="416">
        <v>184339199.63</v>
      </c>
      <c r="AA5086" s="416"/>
      <c r="AB5086" s="416"/>
      <c r="AC5086" s="416"/>
      <c r="AD5086" s="417">
        <f>Z5086/V5086</f>
        <v>0.95712938809360937</v>
      </c>
      <c r="AE5086" s="418"/>
      <c r="AF5086" s="418"/>
      <c r="AG5086" s="419"/>
      <c r="ALL5086" s="41"/>
      <c r="ALM5086" s="41"/>
      <c r="ALN5086" s="41"/>
      <c r="ALO5086" s="41"/>
      <c r="ALP5086" s="41"/>
    </row>
    <row r="5087" spans="1:1004" ht="17.25" customHeight="1" x14ac:dyDescent="0.2">
      <c r="A5087" s="423"/>
      <c r="B5087" s="423"/>
      <c r="C5087" s="423"/>
      <c r="D5087" s="423"/>
      <c r="E5087" s="423"/>
      <c r="F5087" s="423"/>
      <c r="G5087" s="424" t="s">
        <v>2232</v>
      </c>
      <c r="H5087" s="425"/>
      <c r="I5087" s="425"/>
      <c r="J5087" s="425"/>
      <c r="K5087" s="425"/>
      <c r="L5087" s="425"/>
      <c r="M5087" s="425"/>
      <c r="N5087" s="425"/>
      <c r="O5087" s="425"/>
      <c r="P5087" s="425"/>
      <c r="Q5087" s="426"/>
      <c r="R5087" s="427">
        <f>SUM(R5086)</f>
        <v>171837000</v>
      </c>
      <c r="S5087" s="427"/>
      <c r="T5087" s="427"/>
      <c r="U5087" s="427"/>
      <c r="V5087" s="427">
        <f>SUM(V5086)</f>
        <v>192595903.88</v>
      </c>
      <c r="W5087" s="427"/>
      <c r="X5087" s="427"/>
      <c r="Y5087" s="427"/>
      <c r="Z5087" s="427">
        <f>SUM(Z5086)</f>
        <v>184339199.63</v>
      </c>
      <c r="AA5087" s="427"/>
      <c r="AB5087" s="427"/>
      <c r="AC5087" s="427"/>
      <c r="AD5087" s="428">
        <f>Z5087/V5087</f>
        <v>0.95712938809360937</v>
      </c>
      <c r="AE5087" s="429"/>
      <c r="AF5087" s="429"/>
      <c r="AG5087" s="430"/>
      <c r="ALL5087" s="41"/>
      <c r="ALM5087" s="41"/>
      <c r="ALN5087" s="41"/>
      <c r="ALO5087" s="41"/>
      <c r="ALP5087" s="41"/>
    </row>
    <row r="5088" spans="1:1004" x14ac:dyDescent="0.2">
      <c r="A5088" s="187"/>
      <c r="B5088" s="187"/>
      <c r="C5088" s="187"/>
      <c r="D5088" s="187"/>
      <c r="E5088" s="187"/>
      <c r="F5088" s="187"/>
      <c r="G5088" s="187"/>
      <c r="H5088" s="187"/>
      <c r="I5088" s="187"/>
      <c r="J5088" s="187"/>
      <c r="K5088" s="187"/>
      <c r="L5088" s="187"/>
      <c r="M5088" s="187"/>
      <c r="N5088" s="187"/>
      <c r="O5088" s="187"/>
      <c r="P5088" s="187"/>
      <c r="Q5088" s="187"/>
      <c r="R5088" s="187"/>
      <c r="S5088" s="187"/>
      <c r="T5088" s="187"/>
      <c r="U5088" s="187"/>
      <c r="V5088" s="187"/>
      <c r="W5088" s="187"/>
      <c r="X5088" s="187"/>
      <c r="Y5088" s="187"/>
      <c r="Z5088" s="187"/>
      <c r="AA5088" s="187"/>
      <c r="AB5088" s="187"/>
      <c r="AC5088" s="187"/>
      <c r="AD5088" s="187"/>
      <c r="AE5088" s="187"/>
      <c r="AF5088" s="187"/>
      <c r="AG5088" s="187"/>
      <c r="ALL5088" s="41"/>
      <c r="ALM5088" s="41"/>
      <c r="ALN5088" s="41"/>
      <c r="ALO5088" s="41"/>
      <c r="ALP5088" s="41"/>
    </row>
    <row r="5089" spans="1:1004" ht="15.75" x14ac:dyDescent="0.2">
      <c r="A5089" s="394" t="s">
        <v>2736</v>
      </c>
      <c r="B5089" s="394"/>
      <c r="C5089" s="394"/>
      <c r="D5089" s="394"/>
      <c r="E5089" s="394"/>
      <c r="F5089" s="394"/>
      <c r="G5089" s="394"/>
      <c r="H5089" s="394"/>
      <c r="I5089" s="394"/>
      <c r="J5089" s="394"/>
      <c r="K5089" s="394"/>
      <c r="L5089" s="394"/>
      <c r="M5089" s="394"/>
      <c r="N5089" s="394"/>
      <c r="O5089" s="394"/>
      <c r="P5089" s="394"/>
      <c r="Q5089" s="394"/>
      <c r="R5089" s="394"/>
      <c r="S5089" s="394"/>
      <c r="T5089" s="394"/>
      <c r="U5089" s="394"/>
      <c r="V5089" s="394"/>
      <c r="W5089" s="394"/>
      <c r="X5089" s="394"/>
      <c r="Y5089" s="394"/>
      <c r="Z5089" s="394"/>
      <c r="AA5089" s="394"/>
      <c r="AB5089" s="394"/>
      <c r="AC5089" s="394"/>
      <c r="AD5089" s="394"/>
      <c r="AE5089" s="394"/>
      <c r="AF5089" s="394"/>
      <c r="AG5089" s="394"/>
      <c r="ALL5089" s="41"/>
      <c r="ALM5089" s="41"/>
      <c r="ALN5089" s="41"/>
      <c r="ALO5089" s="41"/>
      <c r="ALP5089" s="41"/>
    </row>
    <row r="5090" spans="1:1004" x14ac:dyDescent="0.2">
      <c r="A5090" s="187"/>
      <c r="B5090" s="187"/>
      <c r="C5090" s="187"/>
      <c r="D5090" s="187"/>
      <c r="E5090" s="187"/>
      <c r="F5090" s="187"/>
      <c r="G5090" s="187"/>
      <c r="H5090" s="187"/>
      <c r="I5090" s="187"/>
      <c r="J5090" s="187"/>
      <c r="K5090" s="187"/>
      <c r="L5090" s="187"/>
      <c r="M5090" s="187"/>
      <c r="N5090" s="187"/>
      <c r="O5090" s="187"/>
      <c r="P5090" s="187"/>
      <c r="Q5090" s="187"/>
      <c r="R5090" s="187"/>
      <c r="S5090" s="187"/>
      <c r="T5090" s="187"/>
      <c r="U5090" s="187"/>
      <c r="V5090" s="187"/>
      <c r="W5090" s="187"/>
      <c r="X5090" s="187"/>
      <c r="Y5090" s="187"/>
      <c r="Z5090" s="187"/>
      <c r="AA5090" s="187"/>
      <c r="AB5090" s="187"/>
      <c r="AC5090" s="187"/>
      <c r="AD5090" s="187"/>
      <c r="AE5090" s="187"/>
      <c r="AF5090" s="187"/>
      <c r="AG5090" s="187"/>
      <c r="ALL5090" s="41"/>
      <c r="ALM5090" s="41"/>
      <c r="ALN5090" s="41"/>
      <c r="ALO5090" s="41"/>
      <c r="ALP5090" s="41"/>
    </row>
    <row r="5091" spans="1:1004" ht="21.75" customHeight="1" x14ac:dyDescent="0.2">
      <c r="A5091" s="374" t="s">
        <v>2737</v>
      </c>
      <c r="B5091" s="374"/>
      <c r="C5091" s="374"/>
      <c r="D5091" s="374"/>
      <c r="E5091" s="374"/>
      <c r="F5091" s="374"/>
      <c r="G5091" s="374"/>
      <c r="H5091" s="374"/>
      <c r="I5091" s="374"/>
      <c r="J5091" s="395" t="s">
        <v>3299</v>
      </c>
      <c r="K5091" s="396"/>
      <c r="L5091" s="396"/>
      <c r="M5091" s="397"/>
      <c r="N5091" s="398" t="s">
        <v>243</v>
      </c>
      <c r="O5091" s="399"/>
      <c r="P5091" s="399"/>
      <c r="Q5091" s="399"/>
      <c r="R5091" s="399"/>
      <c r="S5091" s="399"/>
      <c r="T5091" s="399"/>
      <c r="U5091" s="399"/>
      <c r="V5091" s="399"/>
      <c r="W5091" s="399"/>
      <c r="X5091" s="399"/>
      <c r="Y5091" s="399"/>
      <c r="Z5091" s="399"/>
      <c r="AA5091" s="399"/>
      <c r="AB5091" s="399"/>
      <c r="AC5091" s="399"/>
      <c r="AD5091" s="399"/>
      <c r="AE5091" s="399"/>
      <c r="AF5091" s="399"/>
      <c r="AG5091" s="400"/>
      <c r="ALL5091" s="41"/>
      <c r="ALM5091" s="41"/>
      <c r="ALN5091" s="41"/>
      <c r="ALO5091" s="41"/>
      <c r="ALP5091" s="41"/>
    </row>
    <row r="5092" spans="1:1004" x14ac:dyDescent="0.2">
      <c r="A5092" s="380" t="s">
        <v>2738</v>
      </c>
      <c r="B5092" s="380"/>
      <c r="C5092" s="380"/>
      <c r="D5092" s="380"/>
      <c r="E5092" s="380"/>
      <c r="F5092" s="380"/>
      <c r="G5092" s="380"/>
      <c r="H5092" s="380"/>
      <c r="I5092" s="380"/>
      <c r="J5092" s="321" t="s">
        <v>3014</v>
      </c>
      <c r="K5092" s="322"/>
      <c r="L5092" s="322"/>
      <c r="M5092" s="322"/>
      <c r="N5092" s="322"/>
      <c r="O5092" s="322"/>
      <c r="P5092" s="322"/>
      <c r="Q5092" s="322"/>
      <c r="R5092" s="322"/>
      <c r="S5092" s="322"/>
      <c r="T5092" s="322"/>
      <c r="U5092" s="322"/>
      <c r="V5092" s="322"/>
      <c r="W5092" s="322"/>
      <c r="X5092" s="322"/>
      <c r="Y5092" s="322"/>
      <c r="Z5092" s="322"/>
      <c r="AA5092" s="322"/>
      <c r="AB5092" s="322"/>
      <c r="AC5092" s="322"/>
      <c r="AD5092" s="322"/>
      <c r="AE5092" s="322"/>
      <c r="AF5092" s="322"/>
      <c r="AG5092" s="359"/>
      <c r="ALL5092" s="41"/>
      <c r="ALM5092" s="41"/>
      <c r="ALN5092" s="41"/>
      <c r="ALO5092" s="41"/>
      <c r="ALP5092" s="41"/>
    </row>
    <row r="5093" spans="1:1004" ht="30.75" customHeight="1" x14ac:dyDescent="0.2">
      <c r="A5093" s="380" t="s">
        <v>2740</v>
      </c>
      <c r="B5093" s="380"/>
      <c r="C5093" s="380"/>
      <c r="D5093" s="380"/>
      <c r="E5093" s="380"/>
      <c r="F5093" s="380"/>
      <c r="G5093" s="380"/>
      <c r="H5093" s="380"/>
      <c r="I5093" s="380"/>
      <c r="J5093" s="321" t="s">
        <v>3015</v>
      </c>
      <c r="K5093" s="322"/>
      <c r="L5093" s="322"/>
      <c r="M5093" s="322"/>
      <c r="N5093" s="322"/>
      <c r="O5093" s="322"/>
      <c r="P5093" s="322"/>
      <c r="Q5093" s="322"/>
      <c r="R5093" s="322"/>
      <c r="S5093" s="322"/>
      <c r="T5093" s="401" t="s">
        <v>2742</v>
      </c>
      <c r="U5093" s="401"/>
      <c r="V5093" s="401"/>
      <c r="W5093" s="401"/>
      <c r="X5093" s="322" t="s">
        <v>3016</v>
      </c>
      <c r="Y5093" s="322"/>
      <c r="Z5093" s="322"/>
      <c r="AA5093" s="322"/>
      <c r="AB5093" s="322"/>
      <c r="AC5093" s="322"/>
      <c r="AD5093" s="322"/>
      <c r="AE5093" s="322"/>
      <c r="AF5093" s="322"/>
      <c r="AG5093" s="359"/>
      <c r="ALL5093" s="41"/>
      <c r="ALM5093" s="41"/>
      <c r="ALN5093" s="41"/>
      <c r="ALO5093" s="41"/>
      <c r="ALP5093" s="41"/>
    </row>
    <row r="5094" spans="1:1004" ht="22.5" customHeight="1" x14ac:dyDescent="0.2">
      <c r="A5094" s="380" t="s">
        <v>2744</v>
      </c>
      <c r="B5094" s="380"/>
      <c r="C5094" s="380"/>
      <c r="D5094" s="380"/>
      <c r="E5094" s="380"/>
      <c r="F5094" s="380"/>
      <c r="G5094" s="380"/>
      <c r="H5094" s="380"/>
      <c r="I5094" s="380"/>
      <c r="J5094" s="321" t="s">
        <v>3301</v>
      </c>
      <c r="K5094" s="322"/>
      <c r="L5094" s="322"/>
      <c r="M5094" s="322"/>
      <c r="N5094" s="322"/>
      <c r="O5094" s="322"/>
      <c r="P5094" s="322"/>
      <c r="Q5094" s="322"/>
      <c r="R5094" s="322"/>
      <c r="S5094" s="322"/>
      <c r="T5094" s="322"/>
      <c r="U5094" s="322"/>
      <c r="V5094" s="322"/>
      <c r="W5094" s="322"/>
      <c r="X5094" s="322"/>
      <c r="Y5094" s="322"/>
      <c r="Z5094" s="322"/>
      <c r="AA5094" s="322"/>
      <c r="AB5094" s="322"/>
      <c r="AC5094" s="322"/>
      <c r="AD5094" s="322"/>
      <c r="AE5094" s="322"/>
      <c r="AF5094" s="322"/>
      <c r="AG5094" s="359"/>
      <c r="ALL5094" s="41"/>
      <c r="ALM5094" s="41"/>
      <c r="ALN5094" s="41"/>
      <c r="ALO5094" s="41"/>
      <c r="ALP5094" s="41"/>
    </row>
    <row r="5095" spans="1:1004" ht="27" customHeight="1" x14ac:dyDescent="0.2">
      <c r="A5095" s="402" t="s">
        <v>2746</v>
      </c>
      <c r="B5095" s="402"/>
      <c r="C5095" s="402"/>
      <c r="D5095" s="402"/>
      <c r="E5095" s="402"/>
      <c r="F5095" s="402"/>
      <c r="G5095" s="402"/>
      <c r="H5095" s="402"/>
      <c r="I5095" s="402"/>
      <c r="J5095" s="384" t="s">
        <v>3302</v>
      </c>
      <c r="K5095" s="385"/>
      <c r="L5095" s="385"/>
      <c r="M5095" s="385"/>
      <c r="N5095" s="385"/>
      <c r="O5095" s="385"/>
      <c r="P5095" s="385"/>
      <c r="Q5095" s="385"/>
      <c r="R5095" s="385"/>
      <c r="S5095" s="385"/>
      <c r="T5095" s="385"/>
      <c r="U5095" s="385"/>
      <c r="V5095" s="385"/>
      <c r="W5095" s="385"/>
      <c r="X5095" s="385"/>
      <c r="Y5095" s="385"/>
      <c r="Z5095" s="385"/>
      <c r="AA5095" s="385"/>
      <c r="AB5095" s="385"/>
      <c r="AC5095" s="385"/>
      <c r="AD5095" s="385"/>
      <c r="AE5095" s="385"/>
      <c r="AF5095" s="385"/>
      <c r="AG5095" s="386"/>
      <c r="ALL5095" s="41"/>
      <c r="ALM5095" s="41"/>
      <c r="ALN5095" s="41"/>
      <c r="ALO5095" s="41"/>
      <c r="ALP5095" s="41"/>
    </row>
    <row r="5096" spans="1:1004" x14ac:dyDescent="0.2">
      <c r="A5096" s="197"/>
      <c r="B5096" s="192"/>
      <c r="C5096" s="192"/>
      <c r="D5096" s="192"/>
      <c r="E5096" s="192"/>
      <c r="F5096" s="192"/>
      <c r="G5096" s="192"/>
      <c r="H5096" s="192"/>
      <c r="I5096" s="192"/>
      <c r="J5096" s="216"/>
      <c r="K5096" s="216"/>
      <c r="L5096" s="216"/>
      <c r="M5096" s="216"/>
      <c r="N5096" s="216"/>
      <c r="O5096" s="216"/>
      <c r="P5096" s="216"/>
      <c r="Q5096" s="216"/>
      <c r="R5096" s="216"/>
      <c r="S5096" s="216"/>
      <c r="T5096" s="216"/>
      <c r="U5096" s="216"/>
      <c r="V5096" s="216"/>
      <c r="W5096" s="216"/>
      <c r="X5096" s="216"/>
      <c r="Y5096" s="216"/>
      <c r="Z5096" s="216"/>
      <c r="AA5096" s="216"/>
      <c r="AB5096" s="216"/>
      <c r="AC5096" s="216"/>
      <c r="AD5096" s="216"/>
      <c r="AE5096" s="216"/>
      <c r="AF5096" s="216"/>
      <c r="AG5096" s="214"/>
      <c r="ALL5096" s="41"/>
      <c r="ALM5096" s="41"/>
      <c r="ALN5096" s="41"/>
      <c r="ALO5096" s="41"/>
      <c r="ALP5096" s="41"/>
    </row>
    <row r="5097" spans="1:1004" x14ac:dyDescent="0.2">
      <c r="A5097" s="273" t="s">
        <v>2833</v>
      </c>
      <c r="B5097" s="273"/>
      <c r="C5097" s="273"/>
      <c r="D5097" s="343" t="s">
        <v>3303</v>
      </c>
      <c r="E5097" s="344"/>
      <c r="F5097" s="344"/>
      <c r="G5097" s="344"/>
      <c r="H5097" s="344"/>
      <c r="I5097" s="344"/>
      <c r="J5097" s="344"/>
      <c r="K5097" s="344"/>
      <c r="L5097" s="344"/>
      <c r="M5097" s="344"/>
      <c r="N5097" s="344"/>
      <c r="O5097" s="344"/>
      <c r="P5097" s="344"/>
      <c r="Q5097" s="344"/>
      <c r="R5097" s="344"/>
      <c r="S5097" s="344"/>
      <c r="T5097" s="344"/>
      <c r="U5097" s="344"/>
      <c r="V5097" s="344"/>
      <c r="W5097" s="344"/>
      <c r="X5097" s="344"/>
      <c r="Y5097" s="344"/>
      <c r="Z5097" s="344"/>
      <c r="AA5097" s="344"/>
      <c r="AB5097" s="344"/>
      <c r="AC5097" s="344"/>
      <c r="AD5097" s="344"/>
      <c r="AE5097" s="344"/>
      <c r="AF5097" s="344"/>
      <c r="AG5097" s="345"/>
      <c r="ALL5097" s="41"/>
      <c r="ALM5097" s="41"/>
      <c r="ALN5097" s="41"/>
      <c r="ALO5097" s="41"/>
      <c r="ALP5097" s="41"/>
    </row>
    <row r="5098" spans="1:1004" ht="29.25" customHeight="1" x14ac:dyDescent="0.2">
      <c r="A5098" s="273" t="s">
        <v>2835</v>
      </c>
      <c r="B5098" s="273"/>
      <c r="C5098" s="273"/>
      <c r="D5098" s="273"/>
      <c r="E5098" s="273"/>
      <c r="F5098" s="273"/>
      <c r="G5098" s="273"/>
      <c r="H5098" s="273"/>
      <c r="I5098" s="273"/>
      <c r="J5098" s="273"/>
      <c r="K5098" s="273"/>
      <c r="L5098" s="273"/>
      <c r="M5098" s="273"/>
      <c r="N5098" s="273"/>
      <c r="O5098" s="273"/>
      <c r="P5098" s="273"/>
      <c r="Q5098" s="273"/>
      <c r="R5098" s="273"/>
      <c r="S5098" s="373" t="s">
        <v>2836</v>
      </c>
      <c r="T5098" s="373"/>
      <c r="U5098" s="373"/>
      <c r="V5098" s="373" t="s">
        <v>2837</v>
      </c>
      <c r="W5098" s="373"/>
      <c r="X5098" s="373"/>
      <c r="Y5098" s="373" t="s">
        <v>2838</v>
      </c>
      <c r="Z5098" s="373"/>
      <c r="AA5098" s="373"/>
      <c r="AB5098" s="278" t="s">
        <v>3444</v>
      </c>
      <c r="AC5098" s="279"/>
      <c r="AD5098" s="280"/>
      <c r="AE5098" s="278" t="s">
        <v>3445</v>
      </c>
      <c r="AF5098" s="279"/>
      <c r="AG5098" s="280"/>
      <c r="ALL5098" s="41"/>
      <c r="ALM5098" s="41"/>
      <c r="ALN5098" s="41"/>
      <c r="ALO5098" s="41"/>
      <c r="ALP5098" s="41"/>
    </row>
    <row r="5099" spans="1:1004" ht="39.75" customHeight="1" x14ac:dyDescent="0.2">
      <c r="A5099" s="281" t="s">
        <v>3304</v>
      </c>
      <c r="B5099" s="282"/>
      <c r="C5099" s="282"/>
      <c r="D5099" s="282"/>
      <c r="E5099" s="282"/>
      <c r="F5099" s="282"/>
      <c r="G5099" s="282"/>
      <c r="H5099" s="282"/>
      <c r="I5099" s="282"/>
      <c r="J5099" s="282"/>
      <c r="K5099" s="282"/>
      <c r="L5099" s="282"/>
      <c r="M5099" s="282"/>
      <c r="N5099" s="282"/>
      <c r="O5099" s="282"/>
      <c r="P5099" s="282"/>
      <c r="Q5099" s="282"/>
      <c r="R5099" s="283"/>
      <c r="S5099" s="284" t="s">
        <v>2849</v>
      </c>
      <c r="T5099" s="285"/>
      <c r="U5099" s="286"/>
      <c r="V5099" s="284" t="s">
        <v>3469</v>
      </c>
      <c r="W5099" s="285"/>
      <c r="X5099" s="286"/>
      <c r="Y5099" s="284" t="s">
        <v>2937</v>
      </c>
      <c r="Z5099" s="285"/>
      <c r="AA5099" s="286"/>
      <c r="AB5099" s="284" t="s">
        <v>3305</v>
      </c>
      <c r="AC5099" s="285"/>
      <c r="AD5099" s="286"/>
      <c r="AE5099" s="284" t="s">
        <v>3306</v>
      </c>
      <c r="AF5099" s="285"/>
      <c r="AG5099" s="286"/>
      <c r="ALL5099" s="41"/>
      <c r="ALM5099" s="41"/>
      <c r="ALN5099" s="41"/>
      <c r="ALO5099" s="41"/>
      <c r="ALP5099" s="41"/>
    </row>
    <row r="5100" spans="1:1004" x14ac:dyDescent="0.2">
      <c r="A5100" s="293" t="s">
        <v>2860</v>
      </c>
      <c r="B5100" s="387"/>
      <c r="C5100" s="387"/>
      <c r="D5100" s="387"/>
      <c r="E5100" s="387"/>
      <c r="F5100" s="387"/>
      <c r="G5100" s="387"/>
      <c r="H5100" s="387"/>
      <c r="I5100" s="387"/>
      <c r="J5100" s="387"/>
      <c r="K5100" s="387"/>
      <c r="L5100" s="387"/>
      <c r="M5100" s="387"/>
      <c r="N5100" s="387"/>
      <c r="O5100" s="387"/>
      <c r="P5100" s="387"/>
      <c r="Q5100" s="387"/>
      <c r="R5100" s="295"/>
      <c r="S5100" s="287"/>
      <c r="T5100" s="288"/>
      <c r="U5100" s="289"/>
      <c r="V5100" s="287"/>
      <c r="W5100" s="288"/>
      <c r="X5100" s="289"/>
      <c r="Y5100" s="287"/>
      <c r="Z5100" s="288"/>
      <c r="AA5100" s="289"/>
      <c r="AB5100" s="287"/>
      <c r="AC5100" s="288"/>
      <c r="AD5100" s="289"/>
      <c r="AE5100" s="287"/>
      <c r="AF5100" s="288"/>
      <c r="AG5100" s="289"/>
      <c r="ALL5100" s="41"/>
      <c r="ALM5100" s="41"/>
      <c r="ALN5100" s="41"/>
      <c r="ALO5100" s="41"/>
      <c r="ALP5100" s="41"/>
    </row>
    <row r="5101" spans="1:1004" x14ac:dyDescent="0.2">
      <c r="A5101" s="388" t="s">
        <v>2845</v>
      </c>
      <c r="B5101" s="389"/>
      <c r="C5101" s="389"/>
      <c r="D5101" s="389"/>
      <c r="E5101" s="389"/>
      <c r="F5101" s="389"/>
      <c r="G5101" s="389"/>
      <c r="H5101" s="389"/>
      <c r="I5101" s="389"/>
      <c r="J5101" s="389"/>
      <c r="K5101" s="389"/>
      <c r="L5101" s="389"/>
      <c r="M5101" s="389"/>
      <c r="N5101" s="389"/>
      <c r="O5101" s="389"/>
      <c r="P5101" s="389"/>
      <c r="Q5101" s="389"/>
      <c r="R5101" s="390"/>
      <c r="S5101" s="290"/>
      <c r="T5101" s="291"/>
      <c r="U5101" s="292"/>
      <c r="V5101" s="290"/>
      <c r="W5101" s="291"/>
      <c r="X5101" s="292"/>
      <c r="Y5101" s="290"/>
      <c r="Z5101" s="291"/>
      <c r="AA5101" s="292"/>
      <c r="AB5101" s="290"/>
      <c r="AC5101" s="291"/>
      <c r="AD5101" s="292"/>
      <c r="AE5101" s="290"/>
      <c r="AF5101" s="291"/>
      <c r="AG5101" s="292"/>
      <c r="ALL5101" s="41"/>
      <c r="ALM5101" s="41"/>
      <c r="ALN5101" s="41"/>
      <c r="ALO5101" s="41"/>
      <c r="ALP5101" s="41"/>
    </row>
    <row r="5102" spans="1:1004" ht="16.5" customHeight="1" x14ac:dyDescent="0.2">
      <c r="A5102" s="281" t="s">
        <v>3307</v>
      </c>
      <c r="B5102" s="282"/>
      <c r="C5102" s="282"/>
      <c r="D5102" s="282"/>
      <c r="E5102" s="282"/>
      <c r="F5102" s="282"/>
      <c r="G5102" s="282"/>
      <c r="H5102" s="282"/>
      <c r="I5102" s="282"/>
      <c r="J5102" s="282"/>
      <c r="K5102" s="282"/>
      <c r="L5102" s="282"/>
      <c r="M5102" s="282"/>
      <c r="N5102" s="282"/>
      <c r="O5102" s="282"/>
      <c r="P5102" s="282"/>
      <c r="Q5102" s="282"/>
      <c r="R5102" s="283"/>
      <c r="S5102" s="284" t="s">
        <v>2849</v>
      </c>
      <c r="T5102" s="285"/>
      <c r="U5102" s="286"/>
      <c r="V5102" s="284" t="s">
        <v>3469</v>
      </c>
      <c r="W5102" s="285"/>
      <c r="X5102" s="286"/>
      <c r="Y5102" s="284" t="s">
        <v>3305</v>
      </c>
      <c r="Z5102" s="285"/>
      <c r="AA5102" s="286"/>
      <c r="AB5102" s="284" t="s">
        <v>3305</v>
      </c>
      <c r="AC5102" s="285"/>
      <c r="AD5102" s="286"/>
      <c r="AE5102" s="284" t="s">
        <v>3305</v>
      </c>
      <c r="AF5102" s="285"/>
      <c r="AG5102" s="286"/>
      <c r="ALL5102" s="41"/>
      <c r="ALM5102" s="41"/>
      <c r="ALN5102" s="41"/>
      <c r="ALO5102" s="41"/>
      <c r="ALP5102" s="41"/>
    </row>
    <row r="5103" spans="1:1004" x14ac:dyDescent="0.2">
      <c r="A5103" s="293" t="s">
        <v>2860</v>
      </c>
      <c r="B5103" s="387"/>
      <c r="C5103" s="387"/>
      <c r="D5103" s="387"/>
      <c r="E5103" s="387"/>
      <c r="F5103" s="387"/>
      <c r="G5103" s="387"/>
      <c r="H5103" s="387"/>
      <c r="I5103" s="387"/>
      <c r="J5103" s="387"/>
      <c r="K5103" s="387"/>
      <c r="L5103" s="387"/>
      <c r="M5103" s="387"/>
      <c r="N5103" s="387"/>
      <c r="O5103" s="387"/>
      <c r="P5103" s="387"/>
      <c r="Q5103" s="387"/>
      <c r="R5103" s="295"/>
      <c r="S5103" s="287"/>
      <c r="T5103" s="288"/>
      <c r="U5103" s="289"/>
      <c r="V5103" s="287"/>
      <c r="W5103" s="288"/>
      <c r="X5103" s="289"/>
      <c r="Y5103" s="287"/>
      <c r="Z5103" s="288"/>
      <c r="AA5103" s="289"/>
      <c r="AB5103" s="287"/>
      <c r="AC5103" s="288"/>
      <c r="AD5103" s="289"/>
      <c r="AE5103" s="287"/>
      <c r="AF5103" s="288"/>
      <c r="AG5103" s="289"/>
      <c r="ALL5103" s="41"/>
      <c r="ALM5103" s="41"/>
      <c r="ALN5103" s="41"/>
      <c r="ALO5103" s="41"/>
      <c r="ALP5103" s="41"/>
    </row>
    <row r="5104" spans="1:1004" x14ac:dyDescent="0.2">
      <c r="A5104" s="388" t="s">
        <v>2845</v>
      </c>
      <c r="B5104" s="389"/>
      <c r="C5104" s="389"/>
      <c r="D5104" s="389"/>
      <c r="E5104" s="389"/>
      <c r="F5104" s="389"/>
      <c r="G5104" s="389"/>
      <c r="H5104" s="389"/>
      <c r="I5104" s="389"/>
      <c r="J5104" s="389"/>
      <c r="K5104" s="389"/>
      <c r="L5104" s="389"/>
      <c r="M5104" s="389"/>
      <c r="N5104" s="389"/>
      <c r="O5104" s="389"/>
      <c r="P5104" s="389"/>
      <c r="Q5104" s="389"/>
      <c r="R5104" s="390"/>
      <c r="S5104" s="290"/>
      <c r="T5104" s="291"/>
      <c r="U5104" s="292"/>
      <c r="V5104" s="290"/>
      <c r="W5104" s="291"/>
      <c r="X5104" s="292"/>
      <c r="Y5104" s="290"/>
      <c r="Z5104" s="291"/>
      <c r="AA5104" s="292"/>
      <c r="AB5104" s="290"/>
      <c r="AC5104" s="291"/>
      <c r="AD5104" s="292"/>
      <c r="AE5104" s="290"/>
      <c r="AF5104" s="291"/>
      <c r="AG5104" s="292"/>
      <c r="ALL5104" s="41"/>
      <c r="ALM5104" s="41"/>
      <c r="ALN5104" s="41"/>
      <c r="ALO5104" s="41"/>
      <c r="ALP5104" s="41"/>
    </row>
    <row r="5105" spans="1:1004" x14ac:dyDescent="0.2">
      <c r="A5105" s="204"/>
      <c r="B5105" s="205"/>
      <c r="C5105" s="205"/>
      <c r="D5105" s="205"/>
      <c r="E5105" s="205"/>
      <c r="F5105" s="205"/>
      <c r="G5105" s="205"/>
      <c r="H5105" s="205"/>
      <c r="I5105" s="205"/>
      <c r="J5105" s="205"/>
      <c r="K5105" s="205"/>
      <c r="L5105" s="205"/>
      <c r="M5105" s="205"/>
      <c r="N5105" s="205"/>
      <c r="O5105" s="205"/>
      <c r="P5105" s="205"/>
      <c r="Q5105" s="205"/>
      <c r="R5105" s="205"/>
      <c r="S5105" s="202"/>
      <c r="T5105" s="202"/>
      <c r="U5105" s="202"/>
      <c r="V5105" s="202"/>
      <c r="W5105" s="202"/>
      <c r="X5105" s="202"/>
      <c r="Y5105" s="202"/>
      <c r="Z5105" s="202"/>
      <c r="AA5105" s="202"/>
      <c r="AB5105" s="202"/>
      <c r="AC5105" s="202"/>
      <c r="AD5105" s="202"/>
      <c r="AE5105" s="202"/>
      <c r="AF5105" s="202"/>
      <c r="AG5105" s="203"/>
      <c r="ALL5105" s="41"/>
      <c r="ALM5105" s="41"/>
      <c r="ALN5105" s="41"/>
      <c r="ALO5105" s="41"/>
      <c r="ALP5105" s="41"/>
    </row>
    <row r="5106" spans="1:1004" x14ac:dyDescent="0.2">
      <c r="A5106" s="533" t="s">
        <v>3023</v>
      </c>
      <c r="B5106" s="534"/>
      <c r="C5106" s="534"/>
      <c r="D5106" s="344" t="s">
        <v>3308</v>
      </c>
      <c r="E5106" s="344"/>
      <c r="F5106" s="344"/>
      <c r="G5106" s="344"/>
      <c r="H5106" s="344"/>
      <c r="I5106" s="344"/>
      <c r="J5106" s="344"/>
      <c r="K5106" s="344"/>
      <c r="L5106" s="344"/>
      <c r="M5106" s="344"/>
      <c r="N5106" s="344"/>
      <c r="O5106" s="344"/>
      <c r="P5106" s="344"/>
      <c r="Q5106" s="344"/>
      <c r="R5106" s="344"/>
      <c r="S5106" s="344"/>
      <c r="T5106" s="344"/>
      <c r="U5106" s="344"/>
      <c r="V5106" s="344"/>
      <c r="W5106" s="344"/>
      <c r="X5106" s="344"/>
      <c r="Y5106" s="344"/>
      <c r="Z5106" s="344"/>
      <c r="AA5106" s="344"/>
      <c r="AB5106" s="344"/>
      <c r="AC5106" s="344"/>
      <c r="AD5106" s="344"/>
      <c r="AE5106" s="344"/>
      <c r="AF5106" s="344"/>
      <c r="AG5106" s="345"/>
      <c r="ALL5106" s="41"/>
      <c r="ALM5106" s="41"/>
      <c r="ALN5106" s="41"/>
      <c r="ALO5106" s="41"/>
      <c r="ALP5106" s="41"/>
    </row>
    <row r="5107" spans="1:1004" ht="27" customHeight="1" x14ac:dyDescent="0.2">
      <c r="A5107" s="273" t="s">
        <v>2835</v>
      </c>
      <c r="B5107" s="273"/>
      <c r="C5107" s="273"/>
      <c r="D5107" s="273"/>
      <c r="E5107" s="273"/>
      <c r="F5107" s="273"/>
      <c r="G5107" s="273"/>
      <c r="H5107" s="273"/>
      <c r="I5107" s="273"/>
      <c r="J5107" s="273"/>
      <c r="K5107" s="273"/>
      <c r="L5107" s="273"/>
      <c r="M5107" s="273"/>
      <c r="N5107" s="273"/>
      <c r="O5107" s="273"/>
      <c r="P5107" s="273"/>
      <c r="Q5107" s="273"/>
      <c r="R5107" s="273"/>
      <c r="S5107" s="373" t="s">
        <v>2836</v>
      </c>
      <c r="T5107" s="373"/>
      <c r="U5107" s="373"/>
      <c r="V5107" s="373" t="s">
        <v>2837</v>
      </c>
      <c r="W5107" s="373"/>
      <c r="X5107" s="373"/>
      <c r="Y5107" s="373" t="s">
        <v>2838</v>
      </c>
      <c r="Z5107" s="373"/>
      <c r="AA5107" s="373"/>
      <c r="AB5107" s="278" t="s">
        <v>3444</v>
      </c>
      <c r="AC5107" s="279"/>
      <c r="AD5107" s="280"/>
      <c r="AE5107" s="278" t="s">
        <v>3445</v>
      </c>
      <c r="AF5107" s="279"/>
      <c r="AG5107" s="280"/>
      <c r="ALL5107" s="41"/>
      <c r="ALM5107" s="41"/>
      <c r="ALN5107" s="41"/>
      <c r="ALO5107" s="41"/>
      <c r="ALP5107" s="41"/>
    </row>
    <row r="5108" spans="1:1004" ht="29.25" customHeight="1" x14ac:dyDescent="0.2">
      <c r="A5108" s="281" t="s">
        <v>3309</v>
      </c>
      <c r="B5108" s="282"/>
      <c r="C5108" s="282"/>
      <c r="D5108" s="282"/>
      <c r="E5108" s="282"/>
      <c r="F5108" s="282"/>
      <c r="G5108" s="282"/>
      <c r="H5108" s="282"/>
      <c r="I5108" s="282"/>
      <c r="J5108" s="282"/>
      <c r="K5108" s="282"/>
      <c r="L5108" s="282"/>
      <c r="M5108" s="282"/>
      <c r="N5108" s="282"/>
      <c r="O5108" s="282"/>
      <c r="P5108" s="282"/>
      <c r="Q5108" s="282"/>
      <c r="R5108" s="283"/>
      <c r="S5108" s="284" t="s">
        <v>2849</v>
      </c>
      <c r="T5108" s="285"/>
      <c r="U5108" s="286"/>
      <c r="V5108" s="284" t="s">
        <v>3469</v>
      </c>
      <c r="W5108" s="285"/>
      <c r="X5108" s="286"/>
      <c r="Y5108" s="284" t="s">
        <v>3305</v>
      </c>
      <c r="Z5108" s="285"/>
      <c r="AA5108" s="286"/>
      <c r="AB5108" s="284" t="s">
        <v>3305</v>
      </c>
      <c r="AC5108" s="285"/>
      <c r="AD5108" s="286"/>
      <c r="AE5108" s="284" t="s">
        <v>3305</v>
      </c>
      <c r="AF5108" s="285"/>
      <c r="AG5108" s="286"/>
      <c r="ALL5108" s="41"/>
      <c r="ALM5108" s="41"/>
      <c r="ALN5108" s="41"/>
      <c r="ALO5108" s="41"/>
      <c r="ALP5108" s="41"/>
    </row>
    <row r="5109" spans="1:1004" x14ac:dyDescent="0.2">
      <c r="A5109" s="293" t="s">
        <v>2944</v>
      </c>
      <c r="B5109" s="387"/>
      <c r="C5109" s="387"/>
      <c r="D5109" s="387"/>
      <c r="E5109" s="387"/>
      <c r="F5109" s="387"/>
      <c r="G5109" s="387"/>
      <c r="H5109" s="387"/>
      <c r="I5109" s="387"/>
      <c r="J5109" s="387"/>
      <c r="K5109" s="387"/>
      <c r="L5109" s="387"/>
      <c r="M5109" s="387"/>
      <c r="N5109" s="387"/>
      <c r="O5109" s="387"/>
      <c r="P5109" s="387"/>
      <c r="Q5109" s="387"/>
      <c r="R5109" s="295"/>
      <c r="S5109" s="287"/>
      <c r="T5109" s="288"/>
      <c r="U5109" s="289"/>
      <c r="V5109" s="287"/>
      <c r="W5109" s="288"/>
      <c r="X5109" s="289"/>
      <c r="Y5109" s="287"/>
      <c r="Z5109" s="288"/>
      <c r="AA5109" s="289"/>
      <c r="AB5109" s="287"/>
      <c r="AC5109" s="288"/>
      <c r="AD5109" s="289"/>
      <c r="AE5109" s="287"/>
      <c r="AF5109" s="288"/>
      <c r="AG5109" s="289"/>
      <c r="ALL5109" s="41"/>
      <c r="ALM5109" s="41"/>
      <c r="ALN5109" s="41"/>
      <c r="ALO5109" s="41"/>
      <c r="ALP5109" s="41"/>
    </row>
    <row r="5110" spans="1:1004" x14ac:dyDescent="0.2">
      <c r="A5110" s="293" t="s">
        <v>2860</v>
      </c>
      <c r="B5110" s="387"/>
      <c r="C5110" s="387"/>
      <c r="D5110" s="387"/>
      <c r="E5110" s="387"/>
      <c r="F5110" s="387"/>
      <c r="G5110" s="387"/>
      <c r="H5110" s="387"/>
      <c r="I5110" s="387"/>
      <c r="J5110" s="387"/>
      <c r="K5110" s="387"/>
      <c r="L5110" s="387"/>
      <c r="M5110" s="387"/>
      <c r="N5110" s="387"/>
      <c r="O5110" s="387"/>
      <c r="P5110" s="387"/>
      <c r="Q5110" s="387"/>
      <c r="R5110" s="295"/>
      <c r="S5110" s="287"/>
      <c r="T5110" s="288"/>
      <c r="U5110" s="289"/>
      <c r="V5110" s="287"/>
      <c r="W5110" s="288"/>
      <c r="X5110" s="289"/>
      <c r="Y5110" s="287"/>
      <c r="Z5110" s="288"/>
      <c r="AA5110" s="289"/>
      <c r="AB5110" s="287"/>
      <c r="AC5110" s="288"/>
      <c r="AD5110" s="289"/>
      <c r="AE5110" s="287"/>
      <c r="AF5110" s="288"/>
      <c r="AG5110" s="289"/>
      <c r="ALL5110" s="41"/>
      <c r="ALM5110" s="41"/>
      <c r="ALN5110" s="41"/>
      <c r="ALO5110" s="41"/>
      <c r="ALP5110" s="41"/>
    </row>
    <row r="5111" spans="1:1004" x14ac:dyDescent="0.2">
      <c r="A5111" s="388" t="s">
        <v>2845</v>
      </c>
      <c r="B5111" s="389"/>
      <c r="C5111" s="389"/>
      <c r="D5111" s="389"/>
      <c r="E5111" s="389"/>
      <c r="F5111" s="389"/>
      <c r="G5111" s="389"/>
      <c r="H5111" s="389"/>
      <c r="I5111" s="389"/>
      <c r="J5111" s="389"/>
      <c r="K5111" s="389"/>
      <c r="L5111" s="389"/>
      <c r="M5111" s="389"/>
      <c r="N5111" s="389"/>
      <c r="O5111" s="389"/>
      <c r="P5111" s="389"/>
      <c r="Q5111" s="389"/>
      <c r="R5111" s="390"/>
      <c r="S5111" s="290"/>
      <c r="T5111" s="291"/>
      <c r="U5111" s="292"/>
      <c r="V5111" s="290"/>
      <c r="W5111" s="291"/>
      <c r="X5111" s="292"/>
      <c r="Y5111" s="290"/>
      <c r="Z5111" s="291"/>
      <c r="AA5111" s="292"/>
      <c r="AB5111" s="290"/>
      <c r="AC5111" s="291"/>
      <c r="AD5111" s="292"/>
      <c r="AE5111" s="290"/>
      <c r="AF5111" s="291"/>
      <c r="AG5111" s="292"/>
      <c r="ALL5111" s="41"/>
      <c r="ALM5111" s="41"/>
      <c r="ALN5111" s="41"/>
      <c r="ALO5111" s="41"/>
      <c r="ALP5111" s="41"/>
    </row>
    <row r="5112" spans="1:1004" ht="27.75" customHeight="1" x14ac:dyDescent="0.2">
      <c r="A5112" s="281" t="s">
        <v>3310</v>
      </c>
      <c r="B5112" s="282"/>
      <c r="C5112" s="282"/>
      <c r="D5112" s="282"/>
      <c r="E5112" s="282"/>
      <c r="F5112" s="282"/>
      <c r="G5112" s="282"/>
      <c r="H5112" s="282"/>
      <c r="I5112" s="282"/>
      <c r="J5112" s="282"/>
      <c r="K5112" s="282"/>
      <c r="L5112" s="282"/>
      <c r="M5112" s="282"/>
      <c r="N5112" s="282"/>
      <c r="O5112" s="282"/>
      <c r="P5112" s="282"/>
      <c r="Q5112" s="282"/>
      <c r="R5112" s="283"/>
      <c r="S5112" s="284" t="s">
        <v>2849</v>
      </c>
      <c r="T5112" s="285"/>
      <c r="U5112" s="286"/>
      <c r="V5112" s="284" t="s">
        <v>3469</v>
      </c>
      <c r="W5112" s="285"/>
      <c r="X5112" s="286"/>
      <c r="Y5112" s="284" t="s">
        <v>3305</v>
      </c>
      <c r="Z5112" s="285"/>
      <c r="AA5112" s="286"/>
      <c r="AB5112" s="284" t="s">
        <v>3305</v>
      </c>
      <c r="AC5112" s="285"/>
      <c r="AD5112" s="286"/>
      <c r="AE5112" s="284" t="s">
        <v>3305</v>
      </c>
      <c r="AF5112" s="285"/>
      <c r="AG5112" s="286"/>
      <c r="ALL5112" s="41"/>
      <c r="ALM5112" s="41"/>
      <c r="ALN5112" s="41"/>
      <c r="ALO5112" s="41"/>
      <c r="ALP5112" s="41"/>
    </row>
    <row r="5113" spans="1:1004" x14ac:dyDescent="0.2">
      <c r="A5113" s="293" t="s">
        <v>2944</v>
      </c>
      <c r="B5113" s="387"/>
      <c r="C5113" s="387"/>
      <c r="D5113" s="387"/>
      <c r="E5113" s="387"/>
      <c r="F5113" s="387"/>
      <c r="G5113" s="387"/>
      <c r="H5113" s="387"/>
      <c r="I5113" s="387"/>
      <c r="J5113" s="387"/>
      <c r="K5113" s="387"/>
      <c r="L5113" s="387"/>
      <c r="M5113" s="387"/>
      <c r="N5113" s="387"/>
      <c r="O5113" s="387"/>
      <c r="P5113" s="387"/>
      <c r="Q5113" s="387"/>
      <c r="R5113" s="295"/>
      <c r="S5113" s="287"/>
      <c r="T5113" s="288"/>
      <c r="U5113" s="289"/>
      <c r="V5113" s="287"/>
      <c r="W5113" s="288"/>
      <c r="X5113" s="289"/>
      <c r="Y5113" s="287"/>
      <c r="Z5113" s="288"/>
      <c r="AA5113" s="289"/>
      <c r="AB5113" s="287"/>
      <c r="AC5113" s="288"/>
      <c r="AD5113" s="289"/>
      <c r="AE5113" s="287"/>
      <c r="AF5113" s="288"/>
      <c r="AG5113" s="289"/>
      <c r="ALL5113" s="41"/>
      <c r="ALM5113" s="41"/>
      <c r="ALN5113" s="41"/>
      <c r="ALO5113" s="41"/>
      <c r="ALP5113" s="41"/>
    </row>
    <row r="5114" spans="1:1004" x14ac:dyDescent="0.2">
      <c r="A5114" s="293" t="s">
        <v>2860</v>
      </c>
      <c r="B5114" s="387"/>
      <c r="C5114" s="387"/>
      <c r="D5114" s="387"/>
      <c r="E5114" s="387"/>
      <c r="F5114" s="387"/>
      <c r="G5114" s="387"/>
      <c r="H5114" s="387"/>
      <c r="I5114" s="387"/>
      <c r="J5114" s="387"/>
      <c r="K5114" s="387"/>
      <c r="L5114" s="387"/>
      <c r="M5114" s="387"/>
      <c r="N5114" s="387"/>
      <c r="O5114" s="387"/>
      <c r="P5114" s="387"/>
      <c r="Q5114" s="387"/>
      <c r="R5114" s="295"/>
      <c r="S5114" s="287"/>
      <c r="T5114" s="288"/>
      <c r="U5114" s="289"/>
      <c r="V5114" s="287"/>
      <c r="W5114" s="288"/>
      <c r="X5114" s="289"/>
      <c r="Y5114" s="287"/>
      <c r="Z5114" s="288"/>
      <c r="AA5114" s="289"/>
      <c r="AB5114" s="287"/>
      <c r="AC5114" s="288"/>
      <c r="AD5114" s="289"/>
      <c r="AE5114" s="287"/>
      <c r="AF5114" s="288"/>
      <c r="AG5114" s="289"/>
      <c r="ALL5114" s="41"/>
      <c r="ALM5114" s="41"/>
      <c r="ALN5114" s="41"/>
      <c r="ALO5114" s="41"/>
      <c r="ALP5114" s="41"/>
    </row>
    <row r="5115" spans="1:1004" x14ac:dyDescent="0.2">
      <c r="A5115" s="388" t="s">
        <v>2845</v>
      </c>
      <c r="B5115" s="389"/>
      <c r="C5115" s="389"/>
      <c r="D5115" s="389"/>
      <c r="E5115" s="389"/>
      <c r="F5115" s="389"/>
      <c r="G5115" s="389"/>
      <c r="H5115" s="389"/>
      <c r="I5115" s="389"/>
      <c r="J5115" s="389"/>
      <c r="K5115" s="389"/>
      <c r="L5115" s="389"/>
      <c r="M5115" s="389"/>
      <c r="N5115" s="389"/>
      <c r="O5115" s="389"/>
      <c r="P5115" s="389"/>
      <c r="Q5115" s="389"/>
      <c r="R5115" s="390"/>
      <c r="S5115" s="290"/>
      <c r="T5115" s="291"/>
      <c r="U5115" s="292"/>
      <c r="V5115" s="290"/>
      <c r="W5115" s="291"/>
      <c r="X5115" s="292"/>
      <c r="Y5115" s="290"/>
      <c r="Z5115" s="291"/>
      <c r="AA5115" s="292"/>
      <c r="AB5115" s="290"/>
      <c r="AC5115" s="291"/>
      <c r="AD5115" s="292"/>
      <c r="AE5115" s="290"/>
      <c r="AF5115" s="291"/>
      <c r="AG5115" s="292"/>
      <c r="ALL5115" s="41"/>
      <c r="ALM5115" s="41"/>
      <c r="ALN5115" s="41"/>
      <c r="ALO5115" s="41"/>
      <c r="ALP5115" s="41"/>
    </row>
    <row r="5116" spans="1:1004" x14ac:dyDescent="0.2">
      <c r="A5116" s="187"/>
      <c r="B5116" s="187"/>
      <c r="C5116" s="187"/>
      <c r="D5116" s="187"/>
      <c r="E5116" s="187"/>
      <c r="F5116" s="187"/>
      <c r="G5116" s="187"/>
      <c r="H5116" s="187"/>
      <c r="I5116" s="187"/>
      <c r="J5116" s="187"/>
      <c r="K5116" s="187"/>
      <c r="L5116" s="187"/>
      <c r="M5116" s="187"/>
      <c r="N5116" s="187"/>
      <c r="O5116" s="187"/>
      <c r="P5116" s="187"/>
      <c r="Q5116" s="187"/>
      <c r="R5116" s="187"/>
      <c r="S5116" s="187"/>
      <c r="T5116" s="187"/>
      <c r="U5116" s="187"/>
      <c r="V5116" s="187"/>
      <c r="W5116" s="187"/>
      <c r="X5116" s="187"/>
      <c r="Y5116" s="187"/>
      <c r="Z5116" s="187"/>
      <c r="AA5116" s="187"/>
      <c r="AB5116" s="187"/>
      <c r="AC5116" s="187"/>
      <c r="AD5116" s="187"/>
      <c r="AE5116" s="187"/>
      <c r="AF5116" s="187"/>
      <c r="AG5116" s="187"/>
      <c r="ALL5116" s="41"/>
      <c r="ALM5116" s="41"/>
      <c r="ALN5116" s="41"/>
      <c r="ALO5116" s="41"/>
      <c r="ALP5116" s="41"/>
    </row>
    <row r="5117" spans="1:1004" ht="23.25" customHeight="1" x14ac:dyDescent="0.2">
      <c r="A5117" s="374" t="s">
        <v>2748</v>
      </c>
      <c r="B5117" s="374"/>
      <c r="C5117" s="374"/>
      <c r="D5117" s="374"/>
      <c r="E5117" s="374"/>
      <c r="F5117" s="374"/>
      <c r="G5117" s="374"/>
      <c r="H5117" s="374"/>
      <c r="I5117" s="374"/>
      <c r="J5117" s="375" t="s">
        <v>3299</v>
      </c>
      <c r="K5117" s="376"/>
      <c r="L5117" s="376"/>
      <c r="M5117" s="376"/>
      <c r="N5117" s="377" t="s">
        <v>243</v>
      </c>
      <c r="O5117" s="351"/>
      <c r="P5117" s="351"/>
      <c r="Q5117" s="351"/>
      <c r="R5117" s="351"/>
      <c r="S5117" s="351"/>
      <c r="T5117" s="351"/>
      <c r="U5117" s="351"/>
      <c r="V5117" s="351"/>
      <c r="W5117" s="351"/>
      <c r="X5117" s="351"/>
      <c r="Y5117" s="351"/>
      <c r="Z5117" s="351"/>
      <c r="AA5117" s="351"/>
      <c r="AB5117" s="351"/>
      <c r="AC5117" s="351"/>
      <c r="AD5117" s="351"/>
      <c r="AE5117" s="351"/>
      <c r="AF5117" s="351"/>
      <c r="AG5117" s="352"/>
      <c r="ALL5117" s="41"/>
      <c r="ALM5117" s="41"/>
      <c r="ALN5117" s="41"/>
      <c r="ALO5117" s="41"/>
      <c r="ALP5117" s="41"/>
    </row>
    <row r="5118" spans="1:1004" ht="22.5" customHeight="1" x14ac:dyDescent="0.2">
      <c r="A5118" s="380" t="s">
        <v>2749</v>
      </c>
      <c r="B5118" s="380"/>
      <c r="C5118" s="380"/>
      <c r="D5118" s="380"/>
      <c r="E5118" s="380"/>
      <c r="F5118" s="380"/>
      <c r="G5118" s="380"/>
      <c r="H5118" s="380"/>
      <c r="I5118" s="380"/>
      <c r="J5118" s="321" t="s">
        <v>3015</v>
      </c>
      <c r="K5118" s="322"/>
      <c r="L5118" s="322"/>
      <c r="M5118" s="322"/>
      <c r="N5118" s="322"/>
      <c r="O5118" s="322"/>
      <c r="P5118" s="322"/>
      <c r="Q5118" s="322"/>
      <c r="R5118" s="322"/>
      <c r="S5118" s="322"/>
      <c r="T5118" s="401" t="s">
        <v>2742</v>
      </c>
      <c r="U5118" s="401"/>
      <c r="V5118" s="401"/>
      <c r="W5118" s="401"/>
      <c r="X5118" s="322" t="s">
        <v>3016</v>
      </c>
      <c r="Y5118" s="322"/>
      <c r="Z5118" s="322"/>
      <c r="AA5118" s="322"/>
      <c r="AB5118" s="322"/>
      <c r="AC5118" s="322"/>
      <c r="AD5118" s="322"/>
      <c r="AE5118" s="322"/>
      <c r="AF5118" s="322"/>
      <c r="AG5118" s="359"/>
      <c r="ALL5118" s="41"/>
      <c r="ALM5118" s="41"/>
      <c r="ALN5118" s="41"/>
      <c r="ALO5118" s="41"/>
      <c r="ALP5118" s="41"/>
    </row>
    <row r="5119" spans="1:1004" ht="27.75" customHeight="1" x14ac:dyDescent="0.2">
      <c r="A5119" s="382" t="s">
        <v>2750</v>
      </c>
      <c r="B5119" s="382"/>
      <c r="C5119" s="382"/>
      <c r="D5119" s="382"/>
      <c r="E5119" s="382"/>
      <c r="F5119" s="382"/>
      <c r="G5119" s="382"/>
      <c r="H5119" s="382"/>
      <c r="I5119" s="382"/>
      <c r="J5119" s="321" t="s">
        <v>3301</v>
      </c>
      <c r="K5119" s="322"/>
      <c r="L5119" s="322"/>
      <c r="M5119" s="322"/>
      <c r="N5119" s="322"/>
      <c r="O5119" s="322"/>
      <c r="P5119" s="322"/>
      <c r="Q5119" s="322"/>
      <c r="R5119" s="322"/>
      <c r="S5119" s="322"/>
      <c r="T5119" s="322"/>
      <c r="U5119" s="322"/>
      <c r="V5119" s="322"/>
      <c r="W5119" s="322"/>
      <c r="X5119" s="322"/>
      <c r="Y5119" s="322"/>
      <c r="Z5119" s="322"/>
      <c r="AA5119" s="322"/>
      <c r="AB5119" s="322"/>
      <c r="AC5119" s="322"/>
      <c r="AD5119" s="322"/>
      <c r="AE5119" s="322"/>
      <c r="AF5119" s="322"/>
      <c r="AG5119" s="359"/>
      <c r="ALL5119" s="41"/>
      <c r="ALM5119" s="41"/>
      <c r="ALN5119" s="41"/>
      <c r="ALO5119" s="41"/>
      <c r="ALP5119" s="41"/>
    </row>
    <row r="5120" spans="1:1004" ht="21.75" customHeight="1" x14ac:dyDescent="0.2">
      <c r="A5120" s="383" t="s">
        <v>2752</v>
      </c>
      <c r="B5120" s="383"/>
      <c r="C5120" s="383"/>
      <c r="D5120" s="383"/>
      <c r="E5120" s="383"/>
      <c r="F5120" s="383"/>
      <c r="G5120" s="383"/>
      <c r="H5120" s="383"/>
      <c r="I5120" s="383"/>
      <c r="J5120" s="384" t="s">
        <v>3302</v>
      </c>
      <c r="K5120" s="385"/>
      <c r="L5120" s="385"/>
      <c r="M5120" s="385"/>
      <c r="N5120" s="385"/>
      <c r="O5120" s="385"/>
      <c r="P5120" s="385"/>
      <c r="Q5120" s="385"/>
      <c r="R5120" s="385"/>
      <c r="S5120" s="385"/>
      <c r="T5120" s="385"/>
      <c r="U5120" s="385"/>
      <c r="V5120" s="385"/>
      <c r="W5120" s="385"/>
      <c r="X5120" s="385"/>
      <c r="Y5120" s="385"/>
      <c r="Z5120" s="385"/>
      <c r="AA5120" s="385"/>
      <c r="AB5120" s="385"/>
      <c r="AC5120" s="385"/>
      <c r="AD5120" s="385"/>
      <c r="AE5120" s="385"/>
      <c r="AF5120" s="385"/>
      <c r="AG5120" s="386"/>
      <c r="ALL5120" s="41"/>
      <c r="ALM5120" s="41"/>
      <c r="ALN5120" s="41"/>
      <c r="ALO5120" s="41"/>
      <c r="ALP5120" s="41"/>
    </row>
    <row r="5121" spans="1:1004" x14ac:dyDescent="0.2">
      <c r="A5121" s="208"/>
      <c r="B5121" s="187"/>
      <c r="C5121" s="187"/>
      <c r="D5121" s="187"/>
      <c r="E5121" s="187"/>
      <c r="F5121" s="187"/>
      <c r="G5121" s="187"/>
      <c r="H5121" s="187"/>
      <c r="I5121" s="187"/>
      <c r="J5121" s="187"/>
      <c r="K5121" s="187"/>
      <c r="L5121" s="187"/>
      <c r="M5121" s="187"/>
      <c r="N5121" s="187"/>
      <c r="O5121" s="187"/>
      <c r="P5121" s="187"/>
      <c r="Q5121" s="187"/>
      <c r="R5121" s="187"/>
      <c r="S5121" s="187"/>
      <c r="T5121" s="187"/>
      <c r="U5121" s="187"/>
      <c r="V5121" s="187"/>
      <c r="W5121" s="187"/>
      <c r="X5121" s="187"/>
      <c r="Y5121" s="187"/>
      <c r="Z5121" s="187"/>
      <c r="AA5121" s="187"/>
      <c r="AB5121" s="187"/>
      <c r="AC5121" s="187"/>
      <c r="AD5121" s="187"/>
      <c r="AE5121" s="187"/>
      <c r="AF5121" s="187"/>
      <c r="AG5121" s="214"/>
      <c r="ALL5121" s="41"/>
      <c r="ALM5121" s="41"/>
      <c r="ALN5121" s="41"/>
      <c r="ALO5121" s="41"/>
      <c r="ALP5121" s="41"/>
    </row>
    <row r="5122" spans="1:1004" x14ac:dyDescent="0.2">
      <c r="A5122" s="273" t="s">
        <v>2833</v>
      </c>
      <c r="B5122" s="273"/>
      <c r="C5122" s="273"/>
      <c r="D5122" s="530" t="s">
        <v>3311</v>
      </c>
      <c r="E5122" s="531"/>
      <c r="F5122" s="531"/>
      <c r="G5122" s="531"/>
      <c r="H5122" s="531"/>
      <c r="I5122" s="531"/>
      <c r="J5122" s="531"/>
      <c r="K5122" s="531"/>
      <c r="L5122" s="531"/>
      <c r="M5122" s="531"/>
      <c r="N5122" s="531"/>
      <c r="O5122" s="531"/>
      <c r="P5122" s="531"/>
      <c r="Q5122" s="531"/>
      <c r="R5122" s="531"/>
      <c r="S5122" s="531"/>
      <c r="T5122" s="531"/>
      <c r="U5122" s="531"/>
      <c r="V5122" s="531"/>
      <c r="W5122" s="531"/>
      <c r="X5122" s="531"/>
      <c r="Y5122" s="531"/>
      <c r="Z5122" s="531"/>
      <c r="AA5122" s="531"/>
      <c r="AB5122" s="531"/>
      <c r="AC5122" s="531"/>
      <c r="AD5122" s="531"/>
      <c r="AE5122" s="531"/>
      <c r="AF5122" s="531"/>
      <c r="AG5122" s="532"/>
      <c r="ALL5122" s="41"/>
      <c r="ALM5122" s="41"/>
      <c r="ALN5122" s="41"/>
      <c r="ALO5122" s="41"/>
      <c r="ALP5122" s="41"/>
    </row>
    <row r="5123" spans="1:1004" ht="25.5" customHeight="1" x14ac:dyDescent="0.2">
      <c r="A5123" s="273" t="s">
        <v>2835</v>
      </c>
      <c r="B5123" s="273"/>
      <c r="C5123" s="273"/>
      <c r="D5123" s="273"/>
      <c r="E5123" s="273"/>
      <c r="F5123" s="273"/>
      <c r="G5123" s="273"/>
      <c r="H5123" s="273"/>
      <c r="I5123" s="273"/>
      <c r="J5123" s="273"/>
      <c r="K5123" s="273"/>
      <c r="L5123" s="273"/>
      <c r="M5123" s="273"/>
      <c r="N5123" s="273"/>
      <c r="O5123" s="273"/>
      <c r="P5123" s="273"/>
      <c r="Q5123" s="273"/>
      <c r="R5123" s="273"/>
      <c r="S5123" s="373" t="s">
        <v>2836</v>
      </c>
      <c r="T5123" s="373"/>
      <c r="U5123" s="373"/>
      <c r="V5123" s="373" t="s">
        <v>2837</v>
      </c>
      <c r="W5123" s="373"/>
      <c r="X5123" s="373"/>
      <c r="Y5123" s="373" t="s">
        <v>2838</v>
      </c>
      <c r="Z5123" s="373"/>
      <c r="AA5123" s="373"/>
      <c r="AB5123" s="278" t="s">
        <v>3444</v>
      </c>
      <c r="AC5123" s="279"/>
      <c r="AD5123" s="280"/>
      <c r="AE5123" s="278" t="s">
        <v>3445</v>
      </c>
      <c r="AF5123" s="279"/>
      <c r="AG5123" s="280"/>
      <c r="ALL5123" s="41"/>
      <c r="ALM5123" s="41"/>
      <c r="ALN5123" s="41"/>
      <c r="ALO5123" s="41"/>
      <c r="ALP5123" s="41"/>
    </row>
    <row r="5124" spans="1:1004" ht="15.75" customHeight="1" x14ac:dyDescent="0.2">
      <c r="A5124" s="281" t="s">
        <v>3312</v>
      </c>
      <c r="B5124" s="282"/>
      <c r="C5124" s="282"/>
      <c r="D5124" s="282"/>
      <c r="E5124" s="282"/>
      <c r="F5124" s="282"/>
      <c r="G5124" s="282"/>
      <c r="H5124" s="282"/>
      <c r="I5124" s="282"/>
      <c r="J5124" s="282"/>
      <c r="K5124" s="282"/>
      <c r="L5124" s="282"/>
      <c r="M5124" s="282"/>
      <c r="N5124" s="282"/>
      <c r="O5124" s="282"/>
      <c r="P5124" s="282"/>
      <c r="Q5124" s="282"/>
      <c r="R5124" s="283"/>
      <c r="S5124" s="284" t="s">
        <v>3313</v>
      </c>
      <c r="T5124" s="285"/>
      <c r="U5124" s="286"/>
      <c r="V5124" s="284" t="s">
        <v>3469</v>
      </c>
      <c r="W5124" s="285"/>
      <c r="X5124" s="286"/>
      <c r="Y5124" s="284" t="s">
        <v>1333</v>
      </c>
      <c r="Z5124" s="285"/>
      <c r="AA5124" s="286"/>
      <c r="AB5124" s="284" t="s">
        <v>1333</v>
      </c>
      <c r="AC5124" s="285"/>
      <c r="AD5124" s="286"/>
      <c r="AE5124" s="284" t="s">
        <v>1333</v>
      </c>
      <c r="AF5124" s="285"/>
      <c r="AG5124" s="286"/>
      <c r="ALL5124" s="41"/>
      <c r="ALM5124" s="41"/>
      <c r="ALN5124" s="41"/>
      <c r="ALO5124" s="41"/>
      <c r="ALP5124" s="41"/>
    </row>
    <row r="5125" spans="1:1004" x14ac:dyDescent="0.2">
      <c r="A5125" s="293" t="s">
        <v>2860</v>
      </c>
      <c r="B5125" s="387"/>
      <c r="C5125" s="387"/>
      <c r="D5125" s="387"/>
      <c r="E5125" s="387"/>
      <c r="F5125" s="387"/>
      <c r="G5125" s="387"/>
      <c r="H5125" s="387"/>
      <c r="I5125" s="387"/>
      <c r="J5125" s="387"/>
      <c r="K5125" s="387"/>
      <c r="L5125" s="387"/>
      <c r="M5125" s="387"/>
      <c r="N5125" s="387"/>
      <c r="O5125" s="387"/>
      <c r="P5125" s="387"/>
      <c r="Q5125" s="387"/>
      <c r="R5125" s="295"/>
      <c r="S5125" s="287"/>
      <c r="T5125" s="288"/>
      <c r="U5125" s="289"/>
      <c r="V5125" s="287"/>
      <c r="W5125" s="288"/>
      <c r="X5125" s="289"/>
      <c r="Y5125" s="287"/>
      <c r="Z5125" s="288"/>
      <c r="AA5125" s="289"/>
      <c r="AB5125" s="287"/>
      <c r="AC5125" s="288"/>
      <c r="AD5125" s="289"/>
      <c r="AE5125" s="287"/>
      <c r="AF5125" s="288"/>
      <c r="AG5125" s="289"/>
      <c r="ALL5125" s="41"/>
      <c r="ALM5125" s="41"/>
      <c r="ALN5125" s="41"/>
      <c r="ALO5125" s="41"/>
      <c r="ALP5125" s="41"/>
    </row>
    <row r="5126" spans="1:1004" x14ac:dyDescent="0.2">
      <c r="A5126" s="388" t="s">
        <v>2845</v>
      </c>
      <c r="B5126" s="389"/>
      <c r="C5126" s="389"/>
      <c r="D5126" s="389"/>
      <c r="E5126" s="389"/>
      <c r="F5126" s="389"/>
      <c r="G5126" s="389"/>
      <c r="H5126" s="389"/>
      <c r="I5126" s="389"/>
      <c r="J5126" s="389"/>
      <c r="K5126" s="389"/>
      <c r="L5126" s="389"/>
      <c r="M5126" s="389"/>
      <c r="N5126" s="389"/>
      <c r="O5126" s="389"/>
      <c r="P5126" s="389"/>
      <c r="Q5126" s="389"/>
      <c r="R5126" s="390"/>
      <c r="S5126" s="290"/>
      <c r="T5126" s="291"/>
      <c r="U5126" s="292"/>
      <c r="V5126" s="290"/>
      <c r="W5126" s="291"/>
      <c r="X5126" s="292"/>
      <c r="Y5126" s="290"/>
      <c r="Z5126" s="291"/>
      <c r="AA5126" s="292"/>
      <c r="AB5126" s="290"/>
      <c r="AC5126" s="291"/>
      <c r="AD5126" s="292"/>
      <c r="AE5126" s="290"/>
      <c r="AF5126" s="291"/>
      <c r="AG5126" s="292"/>
      <c r="ALL5126" s="41"/>
      <c r="ALM5126" s="41"/>
      <c r="ALN5126" s="41"/>
      <c r="ALO5126" s="41"/>
      <c r="ALP5126" s="41"/>
    </row>
    <row r="5127" spans="1:1004" ht="20.25" customHeight="1" x14ac:dyDescent="0.2">
      <c r="A5127" s="281" t="s">
        <v>3314</v>
      </c>
      <c r="B5127" s="282"/>
      <c r="C5127" s="282"/>
      <c r="D5127" s="282"/>
      <c r="E5127" s="282"/>
      <c r="F5127" s="282"/>
      <c r="G5127" s="282"/>
      <c r="H5127" s="282"/>
      <c r="I5127" s="282"/>
      <c r="J5127" s="282"/>
      <c r="K5127" s="282"/>
      <c r="L5127" s="282"/>
      <c r="M5127" s="282"/>
      <c r="N5127" s="282"/>
      <c r="O5127" s="282"/>
      <c r="P5127" s="282"/>
      <c r="Q5127" s="282"/>
      <c r="R5127" s="283"/>
      <c r="S5127" s="284" t="s">
        <v>3313</v>
      </c>
      <c r="T5127" s="285"/>
      <c r="U5127" s="286"/>
      <c r="V5127" s="284" t="s">
        <v>3469</v>
      </c>
      <c r="W5127" s="285"/>
      <c r="X5127" s="286"/>
      <c r="Y5127" s="284" t="s">
        <v>1315</v>
      </c>
      <c r="Z5127" s="285"/>
      <c r="AA5127" s="286"/>
      <c r="AB5127" s="284" t="s">
        <v>3315</v>
      </c>
      <c r="AC5127" s="285"/>
      <c r="AD5127" s="286"/>
      <c r="AE5127" s="284" t="s">
        <v>3157</v>
      </c>
      <c r="AF5127" s="285"/>
      <c r="AG5127" s="286"/>
      <c r="ALL5127" s="41"/>
      <c r="ALM5127" s="41"/>
      <c r="ALN5127" s="41"/>
      <c r="ALO5127" s="41"/>
      <c r="ALP5127" s="41"/>
    </row>
    <row r="5128" spans="1:1004" x14ac:dyDescent="0.2">
      <c r="A5128" s="293" t="s">
        <v>2860</v>
      </c>
      <c r="B5128" s="387"/>
      <c r="C5128" s="387"/>
      <c r="D5128" s="387"/>
      <c r="E5128" s="387"/>
      <c r="F5128" s="387"/>
      <c r="G5128" s="387"/>
      <c r="H5128" s="387"/>
      <c r="I5128" s="387"/>
      <c r="J5128" s="387"/>
      <c r="K5128" s="387"/>
      <c r="L5128" s="387"/>
      <c r="M5128" s="387"/>
      <c r="N5128" s="387"/>
      <c r="O5128" s="387"/>
      <c r="P5128" s="387"/>
      <c r="Q5128" s="387"/>
      <c r="R5128" s="295"/>
      <c r="S5128" s="287"/>
      <c r="T5128" s="288"/>
      <c r="U5128" s="289"/>
      <c r="V5128" s="287"/>
      <c r="W5128" s="288"/>
      <c r="X5128" s="289"/>
      <c r="Y5128" s="287"/>
      <c r="Z5128" s="288"/>
      <c r="AA5128" s="289"/>
      <c r="AB5128" s="287"/>
      <c r="AC5128" s="288"/>
      <c r="AD5128" s="289"/>
      <c r="AE5128" s="287"/>
      <c r="AF5128" s="288"/>
      <c r="AG5128" s="289"/>
      <c r="ALL5128" s="41"/>
      <c r="ALM5128" s="41"/>
      <c r="ALN5128" s="41"/>
      <c r="ALO5128" s="41"/>
      <c r="ALP5128" s="41"/>
    </row>
    <row r="5129" spans="1:1004" x14ac:dyDescent="0.2">
      <c r="A5129" s="388" t="s">
        <v>2845</v>
      </c>
      <c r="B5129" s="389"/>
      <c r="C5129" s="389"/>
      <c r="D5129" s="389"/>
      <c r="E5129" s="389"/>
      <c r="F5129" s="389"/>
      <c r="G5129" s="389"/>
      <c r="H5129" s="389"/>
      <c r="I5129" s="389"/>
      <c r="J5129" s="389"/>
      <c r="K5129" s="389"/>
      <c r="L5129" s="389"/>
      <c r="M5129" s="389"/>
      <c r="N5129" s="389"/>
      <c r="O5129" s="389"/>
      <c r="P5129" s="389"/>
      <c r="Q5129" s="389"/>
      <c r="R5129" s="390"/>
      <c r="S5129" s="290"/>
      <c r="T5129" s="291"/>
      <c r="U5129" s="292"/>
      <c r="V5129" s="290"/>
      <c r="W5129" s="291"/>
      <c r="X5129" s="292"/>
      <c r="Y5129" s="290"/>
      <c r="Z5129" s="291"/>
      <c r="AA5129" s="292"/>
      <c r="AB5129" s="290"/>
      <c r="AC5129" s="291"/>
      <c r="AD5129" s="292"/>
      <c r="AE5129" s="290"/>
      <c r="AF5129" s="291"/>
      <c r="AG5129" s="292"/>
      <c r="ALL5129" s="41"/>
      <c r="ALM5129" s="41"/>
      <c r="ALN5129" s="41"/>
      <c r="ALO5129" s="41"/>
      <c r="ALP5129" s="41"/>
    </row>
    <row r="5130" spans="1:1004" ht="27" customHeight="1" x14ac:dyDescent="0.2">
      <c r="A5130" s="281" t="s">
        <v>3316</v>
      </c>
      <c r="B5130" s="282"/>
      <c r="C5130" s="282"/>
      <c r="D5130" s="282"/>
      <c r="E5130" s="282"/>
      <c r="F5130" s="282"/>
      <c r="G5130" s="282"/>
      <c r="H5130" s="282"/>
      <c r="I5130" s="282"/>
      <c r="J5130" s="282"/>
      <c r="K5130" s="282"/>
      <c r="L5130" s="282"/>
      <c r="M5130" s="282"/>
      <c r="N5130" s="282"/>
      <c r="O5130" s="282"/>
      <c r="P5130" s="282"/>
      <c r="Q5130" s="282"/>
      <c r="R5130" s="283"/>
      <c r="S5130" s="284" t="s">
        <v>3313</v>
      </c>
      <c r="T5130" s="285"/>
      <c r="U5130" s="286"/>
      <c r="V5130" s="284" t="s">
        <v>3469</v>
      </c>
      <c r="W5130" s="285"/>
      <c r="X5130" s="286"/>
      <c r="Y5130" s="284" t="s">
        <v>3080</v>
      </c>
      <c r="Z5130" s="285"/>
      <c r="AA5130" s="286"/>
      <c r="AB5130" s="284" t="s">
        <v>3080</v>
      </c>
      <c r="AC5130" s="285"/>
      <c r="AD5130" s="286"/>
      <c r="AE5130" s="284" t="s">
        <v>3080</v>
      </c>
      <c r="AF5130" s="285"/>
      <c r="AG5130" s="286"/>
      <c r="ALL5130" s="41"/>
      <c r="ALM5130" s="41"/>
      <c r="ALN5130" s="41"/>
      <c r="ALO5130" s="41"/>
      <c r="ALP5130" s="41"/>
    </row>
    <row r="5131" spans="1:1004" x14ac:dyDescent="0.2">
      <c r="A5131" s="293" t="s">
        <v>2860</v>
      </c>
      <c r="B5131" s="387"/>
      <c r="C5131" s="387"/>
      <c r="D5131" s="387"/>
      <c r="E5131" s="387"/>
      <c r="F5131" s="387"/>
      <c r="G5131" s="387"/>
      <c r="H5131" s="387"/>
      <c r="I5131" s="387"/>
      <c r="J5131" s="387"/>
      <c r="K5131" s="387"/>
      <c r="L5131" s="387"/>
      <c r="M5131" s="387"/>
      <c r="N5131" s="387"/>
      <c r="O5131" s="387"/>
      <c r="P5131" s="387"/>
      <c r="Q5131" s="387"/>
      <c r="R5131" s="295"/>
      <c r="S5131" s="287"/>
      <c r="T5131" s="288"/>
      <c r="U5131" s="289"/>
      <c r="V5131" s="287"/>
      <c r="W5131" s="288"/>
      <c r="X5131" s="289"/>
      <c r="Y5131" s="287"/>
      <c r="Z5131" s="288"/>
      <c r="AA5131" s="289"/>
      <c r="AB5131" s="287"/>
      <c r="AC5131" s="288"/>
      <c r="AD5131" s="289"/>
      <c r="AE5131" s="287"/>
      <c r="AF5131" s="288"/>
      <c r="AG5131" s="289"/>
      <c r="ALL5131" s="41"/>
      <c r="ALM5131" s="41"/>
      <c r="ALN5131" s="41"/>
      <c r="ALO5131" s="41"/>
      <c r="ALP5131" s="41"/>
    </row>
    <row r="5132" spans="1:1004" x14ac:dyDescent="0.2">
      <c r="A5132" s="388" t="s">
        <v>2845</v>
      </c>
      <c r="B5132" s="389"/>
      <c r="C5132" s="389"/>
      <c r="D5132" s="389"/>
      <c r="E5132" s="389"/>
      <c r="F5132" s="389"/>
      <c r="G5132" s="389"/>
      <c r="H5132" s="389"/>
      <c r="I5132" s="389"/>
      <c r="J5132" s="389"/>
      <c r="K5132" s="389"/>
      <c r="L5132" s="389"/>
      <c r="M5132" s="389"/>
      <c r="N5132" s="389"/>
      <c r="O5132" s="389"/>
      <c r="P5132" s="389"/>
      <c r="Q5132" s="389"/>
      <c r="R5132" s="390"/>
      <c r="S5132" s="290"/>
      <c r="T5132" s="291"/>
      <c r="U5132" s="292"/>
      <c r="V5132" s="290"/>
      <c r="W5132" s="291"/>
      <c r="X5132" s="292"/>
      <c r="Y5132" s="290"/>
      <c r="Z5132" s="291"/>
      <c r="AA5132" s="292"/>
      <c r="AB5132" s="290"/>
      <c r="AC5132" s="291"/>
      <c r="AD5132" s="292"/>
      <c r="AE5132" s="290"/>
      <c r="AF5132" s="291"/>
      <c r="AG5132" s="292"/>
      <c r="ALL5132" s="41"/>
      <c r="ALM5132" s="41"/>
      <c r="ALN5132" s="41"/>
      <c r="ALO5132" s="41"/>
      <c r="ALP5132" s="41"/>
    </row>
    <row r="5133" spans="1:1004" x14ac:dyDescent="0.2">
      <c r="A5133" s="222"/>
      <c r="B5133" s="210"/>
      <c r="C5133" s="210"/>
      <c r="D5133" s="210"/>
      <c r="E5133" s="210"/>
      <c r="F5133" s="189"/>
      <c r="G5133" s="189"/>
      <c r="H5133" s="189"/>
      <c r="I5133" s="189"/>
      <c r="J5133" s="189"/>
      <c r="K5133" s="189"/>
      <c r="L5133" s="189"/>
      <c r="M5133" s="189"/>
      <c r="N5133" s="189"/>
      <c r="O5133" s="189"/>
      <c r="P5133" s="189"/>
      <c r="Q5133" s="189"/>
      <c r="R5133" s="189"/>
      <c r="S5133" s="189"/>
      <c r="T5133" s="189"/>
      <c r="U5133" s="189"/>
      <c r="V5133" s="189"/>
      <c r="W5133" s="189"/>
      <c r="X5133" s="189"/>
      <c r="Y5133" s="189"/>
      <c r="Z5133" s="189"/>
      <c r="AA5133" s="189"/>
      <c r="AB5133" s="189"/>
      <c r="AC5133" s="189"/>
      <c r="AD5133" s="189"/>
      <c r="AE5133" s="189"/>
      <c r="AF5133" s="189"/>
      <c r="AG5133" s="214"/>
      <c r="ALL5133" s="41"/>
      <c r="ALM5133" s="41"/>
      <c r="ALN5133" s="41"/>
      <c r="ALO5133" s="41"/>
      <c r="ALP5133" s="41"/>
    </row>
    <row r="5134" spans="1:1004" ht="13.5" customHeight="1" x14ac:dyDescent="0.2">
      <c r="A5134" s="273" t="s">
        <v>3023</v>
      </c>
      <c r="B5134" s="273"/>
      <c r="C5134" s="273"/>
      <c r="D5134" s="343" t="s">
        <v>3317</v>
      </c>
      <c r="E5134" s="344"/>
      <c r="F5134" s="344"/>
      <c r="G5134" s="344"/>
      <c r="H5134" s="344"/>
      <c r="I5134" s="344"/>
      <c r="J5134" s="344"/>
      <c r="K5134" s="344"/>
      <c r="L5134" s="344"/>
      <c r="M5134" s="344"/>
      <c r="N5134" s="344"/>
      <c r="O5134" s="344"/>
      <c r="P5134" s="344"/>
      <c r="Q5134" s="344"/>
      <c r="R5134" s="344"/>
      <c r="S5134" s="344"/>
      <c r="T5134" s="344"/>
      <c r="U5134" s="344"/>
      <c r="V5134" s="344"/>
      <c r="W5134" s="344"/>
      <c r="X5134" s="344"/>
      <c r="Y5134" s="344"/>
      <c r="Z5134" s="344"/>
      <c r="AA5134" s="344"/>
      <c r="AB5134" s="344"/>
      <c r="AC5134" s="344"/>
      <c r="AD5134" s="344"/>
      <c r="AE5134" s="344"/>
      <c r="AF5134" s="344"/>
      <c r="AG5134" s="345"/>
      <c r="ALL5134" s="41"/>
      <c r="ALM5134" s="41"/>
      <c r="ALN5134" s="41"/>
      <c r="ALO5134" s="41"/>
      <c r="ALP5134" s="41"/>
    </row>
    <row r="5135" spans="1:1004" ht="24.75" customHeight="1" x14ac:dyDescent="0.2">
      <c r="A5135" s="275" t="s">
        <v>2835</v>
      </c>
      <c r="B5135" s="276"/>
      <c r="C5135" s="276"/>
      <c r="D5135" s="276"/>
      <c r="E5135" s="276"/>
      <c r="F5135" s="276"/>
      <c r="G5135" s="276"/>
      <c r="H5135" s="276"/>
      <c r="I5135" s="276"/>
      <c r="J5135" s="276"/>
      <c r="K5135" s="276"/>
      <c r="L5135" s="276"/>
      <c r="M5135" s="276"/>
      <c r="N5135" s="276"/>
      <c r="O5135" s="276"/>
      <c r="P5135" s="276"/>
      <c r="Q5135" s="276"/>
      <c r="R5135" s="277"/>
      <c r="S5135" s="278" t="s">
        <v>2836</v>
      </c>
      <c r="T5135" s="279"/>
      <c r="U5135" s="280"/>
      <c r="V5135" s="278" t="s">
        <v>2837</v>
      </c>
      <c r="W5135" s="279"/>
      <c r="X5135" s="280"/>
      <c r="Y5135" s="278" t="s">
        <v>2838</v>
      </c>
      <c r="Z5135" s="279"/>
      <c r="AA5135" s="280"/>
      <c r="AB5135" s="278" t="s">
        <v>3444</v>
      </c>
      <c r="AC5135" s="279"/>
      <c r="AD5135" s="280"/>
      <c r="AE5135" s="278" t="s">
        <v>3445</v>
      </c>
      <c r="AF5135" s="279"/>
      <c r="AG5135" s="280"/>
      <c r="ALL5135" s="41"/>
      <c r="ALM5135" s="41"/>
      <c r="ALN5135" s="41"/>
      <c r="ALO5135" s="41"/>
      <c r="ALP5135" s="41"/>
    </row>
    <row r="5136" spans="1:1004" ht="18" customHeight="1" x14ac:dyDescent="0.2">
      <c r="A5136" s="281" t="s">
        <v>3318</v>
      </c>
      <c r="B5136" s="282"/>
      <c r="C5136" s="282"/>
      <c r="D5136" s="282"/>
      <c r="E5136" s="282"/>
      <c r="F5136" s="282"/>
      <c r="G5136" s="282"/>
      <c r="H5136" s="282"/>
      <c r="I5136" s="282"/>
      <c r="J5136" s="282"/>
      <c r="K5136" s="282"/>
      <c r="L5136" s="282"/>
      <c r="M5136" s="282"/>
      <c r="N5136" s="282"/>
      <c r="O5136" s="282"/>
      <c r="P5136" s="282"/>
      <c r="Q5136" s="282"/>
      <c r="R5136" s="283"/>
      <c r="S5136" s="521" t="s">
        <v>3319</v>
      </c>
      <c r="T5136" s="522"/>
      <c r="U5136" s="523"/>
      <c r="V5136" s="284" t="s">
        <v>3469</v>
      </c>
      <c r="W5136" s="285"/>
      <c r="X5136" s="286"/>
      <c r="Y5136" s="284" t="s">
        <v>3320</v>
      </c>
      <c r="Z5136" s="285"/>
      <c r="AA5136" s="286"/>
      <c r="AB5136" s="284" t="s">
        <v>840</v>
      </c>
      <c r="AC5136" s="285"/>
      <c r="AD5136" s="286"/>
      <c r="AE5136" s="284" t="s">
        <v>3320</v>
      </c>
      <c r="AF5136" s="285"/>
      <c r="AG5136" s="286"/>
      <c r="ALL5136" s="41"/>
      <c r="ALM5136" s="41"/>
      <c r="ALN5136" s="41"/>
      <c r="ALO5136" s="41"/>
      <c r="ALP5136" s="41"/>
    </row>
    <row r="5137" spans="1:1004" x14ac:dyDescent="0.2">
      <c r="A5137" s="293" t="s">
        <v>2860</v>
      </c>
      <c r="B5137" s="387"/>
      <c r="C5137" s="387"/>
      <c r="D5137" s="387"/>
      <c r="E5137" s="387"/>
      <c r="F5137" s="387"/>
      <c r="G5137" s="387"/>
      <c r="H5137" s="387"/>
      <c r="I5137" s="387"/>
      <c r="J5137" s="387"/>
      <c r="K5137" s="387"/>
      <c r="L5137" s="387"/>
      <c r="M5137" s="387"/>
      <c r="N5137" s="387"/>
      <c r="O5137" s="387"/>
      <c r="P5137" s="387"/>
      <c r="Q5137" s="387"/>
      <c r="R5137" s="295"/>
      <c r="S5137" s="524"/>
      <c r="T5137" s="525"/>
      <c r="U5137" s="526"/>
      <c r="V5137" s="287"/>
      <c r="W5137" s="288"/>
      <c r="X5137" s="289"/>
      <c r="Y5137" s="287"/>
      <c r="Z5137" s="288"/>
      <c r="AA5137" s="289"/>
      <c r="AB5137" s="287"/>
      <c r="AC5137" s="288"/>
      <c r="AD5137" s="289"/>
      <c r="AE5137" s="287"/>
      <c r="AF5137" s="288"/>
      <c r="AG5137" s="289"/>
      <c r="ALL5137" s="41"/>
      <c r="ALM5137" s="41"/>
      <c r="ALN5137" s="41"/>
      <c r="ALO5137" s="41"/>
      <c r="ALP5137" s="41"/>
    </row>
    <row r="5138" spans="1:1004" x14ac:dyDescent="0.2">
      <c r="A5138" s="388" t="s">
        <v>2845</v>
      </c>
      <c r="B5138" s="389"/>
      <c r="C5138" s="389"/>
      <c r="D5138" s="389"/>
      <c r="E5138" s="389"/>
      <c r="F5138" s="389"/>
      <c r="G5138" s="389"/>
      <c r="H5138" s="389"/>
      <c r="I5138" s="389"/>
      <c r="J5138" s="389"/>
      <c r="K5138" s="389"/>
      <c r="L5138" s="389"/>
      <c r="M5138" s="389"/>
      <c r="N5138" s="389"/>
      <c r="O5138" s="389"/>
      <c r="P5138" s="389"/>
      <c r="Q5138" s="389"/>
      <c r="R5138" s="390"/>
      <c r="S5138" s="527"/>
      <c r="T5138" s="528"/>
      <c r="U5138" s="529"/>
      <c r="V5138" s="290"/>
      <c r="W5138" s="291"/>
      <c r="X5138" s="292"/>
      <c r="Y5138" s="290"/>
      <c r="Z5138" s="291"/>
      <c r="AA5138" s="292"/>
      <c r="AB5138" s="290"/>
      <c r="AC5138" s="291"/>
      <c r="AD5138" s="292"/>
      <c r="AE5138" s="290"/>
      <c r="AF5138" s="291"/>
      <c r="AG5138" s="292"/>
      <c r="ALL5138" s="41"/>
      <c r="ALM5138" s="41"/>
      <c r="ALN5138" s="41"/>
      <c r="ALO5138" s="41"/>
      <c r="ALP5138" s="41"/>
    </row>
    <row r="5139" spans="1:1004" ht="31.5" customHeight="1" x14ac:dyDescent="0.2">
      <c r="A5139" s="281" t="s">
        <v>3321</v>
      </c>
      <c r="B5139" s="282"/>
      <c r="C5139" s="282"/>
      <c r="D5139" s="282"/>
      <c r="E5139" s="282"/>
      <c r="F5139" s="282"/>
      <c r="G5139" s="282"/>
      <c r="H5139" s="282"/>
      <c r="I5139" s="282"/>
      <c r="J5139" s="282"/>
      <c r="K5139" s="282"/>
      <c r="L5139" s="282"/>
      <c r="M5139" s="282"/>
      <c r="N5139" s="282"/>
      <c r="O5139" s="282"/>
      <c r="P5139" s="282"/>
      <c r="Q5139" s="282"/>
      <c r="R5139" s="283"/>
      <c r="S5139" s="284" t="s">
        <v>2849</v>
      </c>
      <c r="T5139" s="285"/>
      <c r="U5139" s="286"/>
      <c r="V5139" s="284" t="s">
        <v>3469</v>
      </c>
      <c r="W5139" s="285"/>
      <c r="X5139" s="286"/>
      <c r="Y5139" s="284" t="s">
        <v>3305</v>
      </c>
      <c r="Z5139" s="285"/>
      <c r="AA5139" s="286"/>
      <c r="AB5139" s="284" t="s">
        <v>3305</v>
      </c>
      <c r="AC5139" s="285"/>
      <c r="AD5139" s="286"/>
      <c r="AE5139" s="284" t="s">
        <v>3305</v>
      </c>
      <c r="AF5139" s="285"/>
      <c r="AG5139" s="286"/>
      <c r="ALL5139" s="41"/>
      <c r="ALM5139" s="41"/>
      <c r="ALN5139" s="41"/>
      <c r="ALO5139" s="41"/>
      <c r="ALP5139" s="41"/>
    </row>
    <row r="5140" spans="1:1004" x14ac:dyDescent="0.2">
      <c r="A5140" s="293" t="s">
        <v>2860</v>
      </c>
      <c r="B5140" s="387"/>
      <c r="C5140" s="387"/>
      <c r="D5140" s="387"/>
      <c r="E5140" s="387"/>
      <c r="F5140" s="387"/>
      <c r="G5140" s="387"/>
      <c r="H5140" s="387"/>
      <c r="I5140" s="387"/>
      <c r="J5140" s="387"/>
      <c r="K5140" s="387"/>
      <c r="L5140" s="387"/>
      <c r="M5140" s="387"/>
      <c r="N5140" s="387"/>
      <c r="O5140" s="387"/>
      <c r="P5140" s="387"/>
      <c r="Q5140" s="387"/>
      <c r="R5140" s="295"/>
      <c r="S5140" s="287"/>
      <c r="T5140" s="288"/>
      <c r="U5140" s="289"/>
      <c r="V5140" s="287"/>
      <c r="W5140" s="288"/>
      <c r="X5140" s="289"/>
      <c r="Y5140" s="287"/>
      <c r="Z5140" s="288"/>
      <c r="AA5140" s="289"/>
      <c r="AB5140" s="287"/>
      <c r="AC5140" s="288"/>
      <c r="AD5140" s="289"/>
      <c r="AE5140" s="287"/>
      <c r="AF5140" s="288"/>
      <c r="AG5140" s="289"/>
      <c r="ALL5140" s="41"/>
      <c r="ALM5140" s="41"/>
      <c r="ALN5140" s="41"/>
      <c r="ALO5140" s="41"/>
      <c r="ALP5140" s="41"/>
    </row>
    <row r="5141" spans="1:1004" x14ac:dyDescent="0.2">
      <c r="A5141" s="388" t="s">
        <v>2845</v>
      </c>
      <c r="B5141" s="389"/>
      <c r="C5141" s="389"/>
      <c r="D5141" s="389"/>
      <c r="E5141" s="389"/>
      <c r="F5141" s="389"/>
      <c r="G5141" s="389"/>
      <c r="H5141" s="389"/>
      <c r="I5141" s="389"/>
      <c r="J5141" s="389"/>
      <c r="K5141" s="389"/>
      <c r="L5141" s="389"/>
      <c r="M5141" s="389"/>
      <c r="N5141" s="389"/>
      <c r="O5141" s="389"/>
      <c r="P5141" s="389"/>
      <c r="Q5141" s="389"/>
      <c r="R5141" s="390"/>
      <c r="S5141" s="290"/>
      <c r="T5141" s="291"/>
      <c r="U5141" s="292"/>
      <c r="V5141" s="290"/>
      <c r="W5141" s="291"/>
      <c r="X5141" s="292"/>
      <c r="Y5141" s="290"/>
      <c r="Z5141" s="291"/>
      <c r="AA5141" s="292"/>
      <c r="AB5141" s="290"/>
      <c r="AC5141" s="291"/>
      <c r="AD5141" s="292"/>
      <c r="AE5141" s="290"/>
      <c r="AF5141" s="291"/>
      <c r="AG5141" s="292"/>
      <c r="ALL5141" s="41"/>
      <c r="ALM5141" s="41"/>
      <c r="ALN5141" s="41"/>
      <c r="ALO5141" s="41"/>
      <c r="ALP5141" s="41"/>
    </row>
    <row r="5142" spans="1:1004" x14ac:dyDescent="0.2">
      <c r="A5142" s="204"/>
      <c r="B5142" s="205"/>
      <c r="C5142" s="205"/>
      <c r="D5142" s="205"/>
      <c r="E5142" s="205"/>
      <c r="F5142" s="205"/>
      <c r="G5142" s="205"/>
      <c r="H5142" s="205"/>
      <c r="I5142" s="205"/>
      <c r="J5142" s="205"/>
      <c r="K5142" s="205"/>
      <c r="L5142" s="205"/>
      <c r="M5142" s="205"/>
      <c r="N5142" s="205"/>
      <c r="O5142" s="205"/>
      <c r="P5142" s="205"/>
      <c r="Q5142" s="205"/>
      <c r="R5142" s="205"/>
      <c r="S5142" s="202"/>
      <c r="T5142" s="202"/>
      <c r="U5142" s="202"/>
      <c r="V5142" s="202"/>
      <c r="W5142" s="202"/>
      <c r="X5142" s="202"/>
      <c r="Y5142" s="202"/>
      <c r="Z5142" s="202"/>
      <c r="AA5142" s="202"/>
      <c r="AB5142" s="202"/>
      <c r="AC5142" s="202"/>
      <c r="AD5142" s="202"/>
      <c r="AE5142" s="202"/>
      <c r="AF5142" s="202"/>
      <c r="AG5142" s="203"/>
      <c r="ALL5142" s="41"/>
      <c r="ALM5142" s="41"/>
      <c r="ALN5142" s="41"/>
      <c r="ALO5142" s="41"/>
      <c r="ALP5142" s="41"/>
    </row>
    <row r="5143" spans="1:1004" ht="15" x14ac:dyDescent="0.2">
      <c r="A5143" s="403" t="s">
        <v>2722</v>
      </c>
      <c r="B5143" s="403"/>
      <c r="C5143" s="403"/>
      <c r="D5143" s="403"/>
      <c r="E5143" s="403"/>
      <c r="F5143" s="517" t="s">
        <v>2001</v>
      </c>
      <c r="G5143" s="518"/>
      <c r="H5143" s="519"/>
      <c r="I5143" s="407"/>
      <c r="J5143" s="408"/>
      <c r="K5143" s="408"/>
      <c r="L5143" s="408"/>
      <c r="M5143" s="408"/>
      <c r="N5143" s="408"/>
      <c r="O5143" s="408"/>
      <c r="P5143" s="408"/>
      <c r="Q5143" s="408"/>
      <c r="R5143" s="408"/>
      <c r="S5143" s="408"/>
      <c r="T5143" s="408"/>
      <c r="U5143" s="408"/>
      <c r="V5143" s="408"/>
      <c r="W5143" s="408"/>
      <c r="X5143" s="408"/>
      <c r="Y5143" s="408"/>
      <c r="Z5143" s="408"/>
      <c r="AA5143" s="408"/>
      <c r="AB5143" s="408"/>
      <c r="AC5143" s="408"/>
      <c r="AD5143" s="408"/>
      <c r="AE5143" s="408"/>
      <c r="AF5143" s="408"/>
      <c r="AG5143" s="409"/>
      <c r="ALL5143" s="41"/>
      <c r="ALM5143" s="41"/>
      <c r="ALN5143" s="41"/>
      <c r="ALO5143" s="41"/>
      <c r="ALP5143" s="41"/>
    </row>
    <row r="5144" spans="1:1004" ht="15" x14ac:dyDescent="0.2">
      <c r="A5144" s="403" t="s">
        <v>2723</v>
      </c>
      <c r="B5144" s="403"/>
      <c r="C5144" s="403"/>
      <c r="D5144" s="403"/>
      <c r="E5144" s="403"/>
      <c r="F5144" s="410"/>
      <c r="G5144" s="411"/>
      <c r="H5144" s="412"/>
      <c r="I5144" s="407" t="s">
        <v>3322</v>
      </c>
      <c r="J5144" s="408"/>
      <c r="K5144" s="408"/>
      <c r="L5144" s="408"/>
      <c r="M5144" s="408"/>
      <c r="N5144" s="408"/>
      <c r="O5144" s="408"/>
      <c r="P5144" s="408"/>
      <c r="Q5144" s="408"/>
      <c r="R5144" s="408"/>
      <c r="S5144" s="408"/>
      <c r="T5144" s="408"/>
      <c r="U5144" s="408"/>
      <c r="V5144" s="408"/>
      <c r="W5144" s="408"/>
      <c r="X5144" s="408"/>
      <c r="Y5144" s="408"/>
      <c r="Z5144" s="408"/>
      <c r="AA5144" s="408"/>
      <c r="AB5144" s="408"/>
      <c r="AC5144" s="408"/>
      <c r="AD5144" s="408"/>
      <c r="AE5144" s="408"/>
      <c r="AF5144" s="408"/>
      <c r="AG5144" s="409"/>
      <c r="ALL5144" s="41"/>
      <c r="ALM5144" s="41"/>
      <c r="ALN5144" s="41"/>
      <c r="ALO5144" s="41"/>
      <c r="ALP5144" s="41"/>
    </row>
    <row r="5145" spans="1:1004" x14ac:dyDescent="0.2">
      <c r="A5145" s="187"/>
      <c r="B5145" s="187"/>
      <c r="C5145" s="187"/>
      <c r="D5145" s="187"/>
      <c r="E5145" s="187"/>
      <c r="F5145" s="187"/>
      <c r="G5145" s="187"/>
      <c r="H5145" s="187"/>
      <c r="I5145" s="187"/>
      <c r="J5145" s="187"/>
      <c r="K5145" s="187"/>
      <c r="L5145" s="187"/>
      <c r="M5145" s="187"/>
      <c r="N5145" s="187"/>
      <c r="O5145" s="187"/>
      <c r="P5145" s="187"/>
      <c r="Q5145" s="187"/>
      <c r="R5145" s="187"/>
      <c r="S5145" s="187"/>
      <c r="T5145" s="187"/>
      <c r="U5145" s="187"/>
      <c r="V5145" s="187"/>
      <c r="W5145" s="187"/>
      <c r="X5145" s="187"/>
      <c r="Y5145" s="187"/>
      <c r="Z5145" s="187"/>
      <c r="AA5145" s="187"/>
      <c r="AB5145" s="187"/>
      <c r="AC5145" s="187"/>
      <c r="AD5145" s="187"/>
      <c r="AE5145" s="187"/>
      <c r="AF5145" s="187"/>
      <c r="AG5145" s="187"/>
      <c r="ALL5145" s="41"/>
      <c r="ALM5145" s="41"/>
      <c r="ALN5145" s="41"/>
      <c r="ALO5145" s="41"/>
      <c r="ALP5145" s="41"/>
    </row>
    <row r="5146" spans="1:1004" ht="31.5" customHeight="1" x14ac:dyDescent="0.2">
      <c r="A5146" s="373" t="s">
        <v>2726</v>
      </c>
      <c r="B5146" s="373"/>
      <c r="C5146" s="373"/>
      <c r="D5146" s="413" t="s">
        <v>2727</v>
      </c>
      <c r="E5146" s="413"/>
      <c r="F5146" s="413"/>
      <c r="G5146" s="278" t="s">
        <v>2728</v>
      </c>
      <c r="H5146" s="279"/>
      <c r="I5146" s="279"/>
      <c r="J5146" s="279"/>
      <c r="K5146" s="279"/>
      <c r="L5146" s="279"/>
      <c r="M5146" s="279"/>
      <c r="N5146" s="279"/>
      <c r="O5146" s="279"/>
      <c r="P5146" s="279"/>
      <c r="Q5146" s="280"/>
      <c r="R5146" s="373" t="s">
        <v>3441</v>
      </c>
      <c r="S5146" s="373"/>
      <c r="T5146" s="373"/>
      <c r="U5146" s="373"/>
      <c r="V5146" s="373" t="s">
        <v>3442</v>
      </c>
      <c r="W5146" s="373"/>
      <c r="X5146" s="373"/>
      <c r="Y5146" s="373"/>
      <c r="Z5146" s="373" t="s">
        <v>3443</v>
      </c>
      <c r="AA5146" s="373"/>
      <c r="AB5146" s="373"/>
      <c r="AC5146" s="373"/>
      <c r="AD5146" s="278" t="s">
        <v>2729</v>
      </c>
      <c r="AE5146" s="279"/>
      <c r="AF5146" s="279"/>
      <c r="AG5146" s="280"/>
      <c r="ALL5146" s="41"/>
      <c r="ALM5146" s="41"/>
      <c r="ALN5146" s="41"/>
      <c r="ALO5146" s="41"/>
      <c r="ALP5146" s="41"/>
    </row>
    <row r="5147" spans="1:1004" ht="17.25" customHeight="1" x14ac:dyDescent="0.2">
      <c r="A5147" s="414" t="s">
        <v>460</v>
      </c>
      <c r="B5147" s="414"/>
      <c r="C5147" s="414"/>
      <c r="D5147" s="414" t="s">
        <v>2731</v>
      </c>
      <c r="E5147" s="414"/>
      <c r="F5147" s="414"/>
      <c r="G5147" s="415" t="s">
        <v>462</v>
      </c>
      <c r="H5147" s="415"/>
      <c r="I5147" s="415"/>
      <c r="J5147" s="415"/>
      <c r="K5147" s="415"/>
      <c r="L5147" s="415"/>
      <c r="M5147" s="415"/>
      <c r="N5147" s="415"/>
      <c r="O5147" s="415"/>
      <c r="P5147" s="415"/>
      <c r="Q5147" s="415"/>
      <c r="R5147" s="520">
        <v>8032000</v>
      </c>
      <c r="S5147" s="520"/>
      <c r="T5147" s="520"/>
      <c r="U5147" s="520"/>
      <c r="V5147" s="520">
        <v>9016500</v>
      </c>
      <c r="W5147" s="520"/>
      <c r="X5147" s="520"/>
      <c r="Y5147" s="520"/>
      <c r="Z5147" s="520">
        <v>7855771.2999999998</v>
      </c>
      <c r="AA5147" s="520"/>
      <c r="AB5147" s="520"/>
      <c r="AC5147" s="520"/>
      <c r="AD5147" s="417">
        <f>Z5147/V5147</f>
        <v>0.8712661564908778</v>
      </c>
      <c r="AE5147" s="418"/>
      <c r="AF5147" s="418"/>
      <c r="AG5147" s="419"/>
      <c r="ALL5147" s="41"/>
      <c r="ALM5147" s="41"/>
      <c r="ALN5147" s="41"/>
      <c r="ALO5147" s="41"/>
      <c r="ALP5147" s="41"/>
    </row>
    <row r="5148" spans="1:1004" ht="20.25" customHeight="1" x14ac:dyDescent="0.2">
      <c r="A5148" s="423"/>
      <c r="B5148" s="423"/>
      <c r="C5148" s="423"/>
      <c r="D5148" s="423"/>
      <c r="E5148" s="423"/>
      <c r="F5148" s="423"/>
      <c r="G5148" s="424" t="s">
        <v>2232</v>
      </c>
      <c r="H5148" s="425"/>
      <c r="I5148" s="425"/>
      <c r="J5148" s="425"/>
      <c r="K5148" s="425"/>
      <c r="L5148" s="425"/>
      <c r="M5148" s="425"/>
      <c r="N5148" s="425"/>
      <c r="O5148" s="425"/>
      <c r="P5148" s="425"/>
      <c r="Q5148" s="426"/>
      <c r="R5148" s="427">
        <f>SUM(R5147)</f>
        <v>8032000</v>
      </c>
      <c r="S5148" s="427"/>
      <c r="T5148" s="427"/>
      <c r="U5148" s="427"/>
      <c r="V5148" s="427">
        <f>SUM(V5147)</f>
        <v>9016500</v>
      </c>
      <c r="W5148" s="427"/>
      <c r="X5148" s="427"/>
      <c r="Y5148" s="427"/>
      <c r="Z5148" s="427">
        <f>SUM(Z5147)</f>
        <v>7855771.2999999998</v>
      </c>
      <c r="AA5148" s="427"/>
      <c r="AB5148" s="427"/>
      <c r="AC5148" s="427"/>
      <c r="AD5148" s="428">
        <f>Z5148/V5148</f>
        <v>0.8712661564908778</v>
      </c>
      <c r="AE5148" s="429"/>
      <c r="AF5148" s="429"/>
      <c r="AG5148" s="430"/>
      <c r="ALL5148" s="41"/>
      <c r="ALM5148" s="41"/>
      <c r="ALN5148" s="41"/>
      <c r="ALO5148" s="41"/>
      <c r="ALP5148" s="41"/>
    </row>
    <row r="5149" spans="1:1004" x14ac:dyDescent="0.2">
      <c r="A5149" s="187"/>
      <c r="B5149" s="187"/>
      <c r="C5149" s="187"/>
      <c r="D5149" s="187"/>
      <c r="E5149" s="187"/>
      <c r="F5149" s="187"/>
      <c r="G5149" s="187"/>
      <c r="H5149" s="187"/>
      <c r="I5149" s="187"/>
      <c r="J5149" s="187"/>
      <c r="K5149" s="187"/>
      <c r="L5149" s="187"/>
      <c r="M5149" s="187"/>
      <c r="N5149" s="187"/>
      <c r="O5149" s="187"/>
      <c r="P5149" s="187"/>
      <c r="Q5149" s="187"/>
      <c r="R5149" s="187"/>
      <c r="S5149" s="187"/>
      <c r="T5149" s="187"/>
      <c r="U5149" s="187"/>
      <c r="V5149" s="187"/>
      <c r="W5149" s="187"/>
      <c r="X5149" s="187"/>
      <c r="Y5149" s="187"/>
      <c r="Z5149" s="187"/>
      <c r="AA5149" s="187"/>
      <c r="AB5149" s="187"/>
      <c r="AC5149" s="187"/>
      <c r="AD5149" s="187"/>
      <c r="AE5149" s="187"/>
      <c r="AF5149" s="187"/>
      <c r="AG5149" s="187"/>
      <c r="ALL5149" s="41"/>
      <c r="ALM5149" s="41"/>
      <c r="ALN5149" s="41"/>
      <c r="ALO5149" s="41"/>
      <c r="ALP5149" s="41"/>
    </row>
    <row r="5150" spans="1:1004" ht="15.75" x14ac:dyDescent="0.2">
      <c r="A5150" s="394" t="s">
        <v>2736</v>
      </c>
      <c r="B5150" s="394"/>
      <c r="C5150" s="394"/>
      <c r="D5150" s="394"/>
      <c r="E5150" s="394"/>
      <c r="F5150" s="394"/>
      <c r="G5150" s="394"/>
      <c r="H5150" s="394"/>
      <c r="I5150" s="394"/>
      <c r="J5150" s="394"/>
      <c r="K5150" s="394"/>
      <c r="L5150" s="394"/>
      <c r="M5150" s="394"/>
      <c r="N5150" s="394"/>
      <c r="O5150" s="394"/>
      <c r="P5150" s="394"/>
      <c r="Q5150" s="394"/>
      <c r="R5150" s="394"/>
      <c r="S5150" s="394"/>
      <c r="T5150" s="394"/>
      <c r="U5150" s="394"/>
      <c r="V5150" s="394"/>
      <c r="W5150" s="394"/>
      <c r="X5150" s="394"/>
      <c r="Y5150" s="394"/>
      <c r="Z5150" s="394"/>
      <c r="AA5150" s="394"/>
      <c r="AB5150" s="394"/>
      <c r="AC5150" s="394"/>
      <c r="AD5150" s="394"/>
      <c r="AE5150" s="394"/>
      <c r="AF5150" s="394"/>
      <c r="AG5150" s="394"/>
      <c r="ALL5150" s="41"/>
      <c r="ALM5150" s="41"/>
      <c r="ALN5150" s="41"/>
      <c r="ALO5150" s="41"/>
      <c r="ALP5150" s="41"/>
    </row>
    <row r="5151" spans="1:1004" x14ac:dyDescent="0.2">
      <c r="A5151" s="187"/>
      <c r="B5151" s="187"/>
      <c r="C5151" s="187"/>
      <c r="D5151" s="187"/>
      <c r="E5151" s="187"/>
      <c r="F5151" s="187"/>
      <c r="G5151" s="187"/>
      <c r="H5151" s="187"/>
      <c r="I5151" s="187"/>
      <c r="J5151" s="187"/>
      <c r="K5151" s="187"/>
      <c r="L5151" s="187"/>
      <c r="M5151" s="187"/>
      <c r="N5151" s="187"/>
      <c r="O5151" s="187"/>
      <c r="P5151" s="187"/>
      <c r="Q5151" s="187"/>
      <c r="R5151" s="187"/>
      <c r="S5151" s="187"/>
      <c r="T5151" s="187"/>
      <c r="U5151" s="187"/>
      <c r="V5151" s="187"/>
      <c r="W5151" s="187"/>
      <c r="X5151" s="187"/>
      <c r="Y5151" s="187"/>
      <c r="Z5151" s="187"/>
      <c r="AA5151" s="187"/>
      <c r="AB5151" s="187"/>
      <c r="AC5151" s="187"/>
      <c r="AD5151" s="187"/>
      <c r="AE5151" s="187"/>
      <c r="AF5151" s="187"/>
      <c r="AG5151" s="187"/>
      <c r="ALL5151" s="41"/>
      <c r="ALM5151" s="41"/>
      <c r="ALN5151" s="41"/>
      <c r="ALO5151" s="41"/>
      <c r="ALP5151" s="41"/>
    </row>
    <row r="5152" spans="1:1004" ht="19.5" customHeight="1" x14ac:dyDescent="0.2">
      <c r="A5152" s="374" t="s">
        <v>2737</v>
      </c>
      <c r="B5152" s="374"/>
      <c r="C5152" s="374"/>
      <c r="D5152" s="374"/>
      <c r="E5152" s="374"/>
      <c r="F5152" s="374"/>
      <c r="G5152" s="374"/>
      <c r="H5152" s="374"/>
      <c r="I5152" s="374"/>
      <c r="J5152" s="395" t="s">
        <v>460</v>
      </c>
      <c r="K5152" s="396"/>
      <c r="L5152" s="396"/>
      <c r="M5152" s="397"/>
      <c r="N5152" s="398" t="s">
        <v>3323</v>
      </c>
      <c r="O5152" s="399"/>
      <c r="P5152" s="399"/>
      <c r="Q5152" s="399"/>
      <c r="R5152" s="399"/>
      <c r="S5152" s="399"/>
      <c r="T5152" s="399"/>
      <c r="U5152" s="399"/>
      <c r="V5152" s="399"/>
      <c r="W5152" s="399"/>
      <c r="X5152" s="399"/>
      <c r="Y5152" s="399"/>
      <c r="Z5152" s="399"/>
      <c r="AA5152" s="399"/>
      <c r="AB5152" s="399"/>
      <c r="AC5152" s="399"/>
      <c r="AD5152" s="399"/>
      <c r="AE5152" s="399"/>
      <c r="AF5152" s="399"/>
      <c r="AG5152" s="400"/>
      <c r="ALL5152" s="41"/>
      <c r="ALM5152" s="41"/>
      <c r="ALN5152" s="41"/>
      <c r="ALO5152" s="41"/>
      <c r="ALP5152" s="41"/>
    </row>
    <row r="5153" spans="1:1004" x14ac:dyDescent="0.2">
      <c r="A5153" s="380" t="s">
        <v>2738</v>
      </c>
      <c r="B5153" s="380"/>
      <c r="C5153" s="380"/>
      <c r="D5153" s="380"/>
      <c r="E5153" s="380"/>
      <c r="F5153" s="380"/>
      <c r="G5153" s="380"/>
      <c r="H5153" s="380"/>
      <c r="I5153" s="380"/>
      <c r="J5153" s="321" t="s">
        <v>3014</v>
      </c>
      <c r="K5153" s="322"/>
      <c r="L5153" s="322"/>
      <c r="M5153" s="322"/>
      <c r="N5153" s="322"/>
      <c r="O5153" s="322"/>
      <c r="P5153" s="322"/>
      <c r="Q5153" s="322"/>
      <c r="R5153" s="322"/>
      <c r="S5153" s="322"/>
      <c r="T5153" s="322"/>
      <c r="U5153" s="322"/>
      <c r="V5153" s="322"/>
      <c r="W5153" s="322"/>
      <c r="X5153" s="322"/>
      <c r="Y5153" s="322"/>
      <c r="Z5153" s="322"/>
      <c r="AA5153" s="322"/>
      <c r="AB5153" s="322"/>
      <c r="AC5153" s="322"/>
      <c r="AD5153" s="322"/>
      <c r="AE5153" s="322"/>
      <c r="AF5153" s="322"/>
      <c r="AG5153" s="359"/>
      <c r="ALL5153" s="41"/>
      <c r="ALM5153" s="41"/>
      <c r="ALN5153" s="41"/>
      <c r="ALO5153" s="41"/>
      <c r="ALP5153" s="41"/>
    </row>
    <row r="5154" spans="1:1004" ht="16.5" customHeight="1" x14ac:dyDescent="0.2">
      <c r="A5154" s="380" t="s">
        <v>2740</v>
      </c>
      <c r="B5154" s="380"/>
      <c r="C5154" s="380"/>
      <c r="D5154" s="380"/>
      <c r="E5154" s="380"/>
      <c r="F5154" s="380"/>
      <c r="G5154" s="380"/>
      <c r="H5154" s="380"/>
      <c r="I5154" s="380"/>
      <c r="J5154" s="321" t="s">
        <v>3550</v>
      </c>
      <c r="K5154" s="322"/>
      <c r="L5154" s="322"/>
      <c r="M5154" s="322"/>
      <c r="N5154" s="322"/>
      <c r="O5154" s="322"/>
      <c r="P5154" s="322"/>
      <c r="Q5154" s="322"/>
      <c r="R5154" s="322"/>
      <c r="S5154" s="322"/>
      <c r="T5154" s="401" t="s">
        <v>2742</v>
      </c>
      <c r="U5154" s="401"/>
      <c r="V5154" s="401"/>
      <c r="W5154" s="401"/>
      <c r="X5154" s="322" t="s">
        <v>3324</v>
      </c>
      <c r="Y5154" s="322"/>
      <c r="Z5154" s="322"/>
      <c r="AA5154" s="322"/>
      <c r="AB5154" s="322"/>
      <c r="AC5154" s="322"/>
      <c r="AD5154" s="322"/>
      <c r="AE5154" s="322"/>
      <c r="AF5154" s="322"/>
      <c r="AG5154" s="359"/>
      <c r="ALL5154" s="41"/>
      <c r="ALM5154" s="41"/>
      <c r="ALN5154" s="41"/>
      <c r="ALO5154" s="41"/>
      <c r="ALP5154" s="41"/>
    </row>
    <row r="5155" spans="1:1004" ht="28.5" customHeight="1" x14ac:dyDescent="0.2">
      <c r="A5155" s="380" t="s">
        <v>2744</v>
      </c>
      <c r="B5155" s="380"/>
      <c r="C5155" s="380"/>
      <c r="D5155" s="380"/>
      <c r="E5155" s="380"/>
      <c r="F5155" s="380"/>
      <c r="G5155" s="380"/>
      <c r="H5155" s="380"/>
      <c r="I5155" s="380"/>
      <c r="J5155" s="321" t="s">
        <v>3325</v>
      </c>
      <c r="K5155" s="322"/>
      <c r="L5155" s="322"/>
      <c r="M5155" s="322"/>
      <c r="N5155" s="322"/>
      <c r="O5155" s="322"/>
      <c r="P5155" s="322"/>
      <c r="Q5155" s="322"/>
      <c r="R5155" s="322"/>
      <c r="S5155" s="322"/>
      <c r="T5155" s="322"/>
      <c r="U5155" s="322"/>
      <c r="V5155" s="322"/>
      <c r="W5155" s="322"/>
      <c r="X5155" s="322"/>
      <c r="Y5155" s="322"/>
      <c r="Z5155" s="322"/>
      <c r="AA5155" s="322"/>
      <c r="AB5155" s="322"/>
      <c r="AC5155" s="322"/>
      <c r="AD5155" s="322"/>
      <c r="AE5155" s="322"/>
      <c r="AF5155" s="322"/>
      <c r="AG5155" s="359"/>
      <c r="ALL5155" s="41"/>
      <c r="ALM5155" s="41"/>
      <c r="ALN5155" s="41"/>
      <c r="ALO5155" s="41"/>
      <c r="ALP5155" s="41"/>
    </row>
    <row r="5156" spans="1:1004" ht="27.75" customHeight="1" x14ac:dyDescent="0.2">
      <c r="A5156" s="402" t="s">
        <v>2746</v>
      </c>
      <c r="B5156" s="402"/>
      <c r="C5156" s="402"/>
      <c r="D5156" s="402"/>
      <c r="E5156" s="402"/>
      <c r="F5156" s="402"/>
      <c r="G5156" s="402"/>
      <c r="H5156" s="402"/>
      <c r="I5156" s="402"/>
      <c r="J5156" s="384" t="s">
        <v>3326</v>
      </c>
      <c r="K5156" s="385"/>
      <c r="L5156" s="385"/>
      <c r="M5156" s="385"/>
      <c r="N5156" s="385"/>
      <c r="O5156" s="385"/>
      <c r="P5156" s="385"/>
      <c r="Q5156" s="385"/>
      <c r="R5156" s="385"/>
      <c r="S5156" s="385"/>
      <c r="T5156" s="385"/>
      <c r="U5156" s="385"/>
      <c r="V5156" s="385"/>
      <c r="W5156" s="385"/>
      <c r="X5156" s="385"/>
      <c r="Y5156" s="385"/>
      <c r="Z5156" s="385"/>
      <c r="AA5156" s="385"/>
      <c r="AB5156" s="385"/>
      <c r="AC5156" s="385"/>
      <c r="AD5156" s="385"/>
      <c r="AE5156" s="385"/>
      <c r="AF5156" s="385"/>
      <c r="AG5156" s="386"/>
      <c r="ALL5156" s="41"/>
      <c r="ALM5156" s="41"/>
      <c r="ALN5156" s="41"/>
      <c r="ALO5156" s="41"/>
      <c r="ALP5156" s="41"/>
    </row>
    <row r="5157" spans="1:1004" x14ac:dyDescent="0.2">
      <c r="A5157" s="197"/>
      <c r="B5157" s="192"/>
      <c r="C5157" s="192"/>
      <c r="D5157" s="192"/>
      <c r="E5157" s="192"/>
      <c r="F5157" s="192"/>
      <c r="G5157" s="192"/>
      <c r="H5157" s="192"/>
      <c r="I5157" s="192"/>
      <c r="J5157" s="216"/>
      <c r="K5157" s="216"/>
      <c r="L5157" s="216"/>
      <c r="M5157" s="216"/>
      <c r="N5157" s="216"/>
      <c r="O5157" s="216"/>
      <c r="P5157" s="216"/>
      <c r="Q5157" s="216"/>
      <c r="R5157" s="216"/>
      <c r="S5157" s="216"/>
      <c r="T5157" s="216"/>
      <c r="U5157" s="216"/>
      <c r="V5157" s="216"/>
      <c r="W5157" s="216"/>
      <c r="X5157" s="216"/>
      <c r="Y5157" s="216"/>
      <c r="Z5157" s="216"/>
      <c r="AA5157" s="216"/>
      <c r="AB5157" s="216"/>
      <c r="AC5157" s="216"/>
      <c r="AD5157" s="216"/>
      <c r="AE5157" s="216"/>
      <c r="AF5157" s="216"/>
      <c r="AG5157" s="214"/>
      <c r="ALL5157" s="41"/>
      <c r="ALM5157" s="41"/>
      <c r="ALN5157" s="41"/>
      <c r="ALO5157" s="41"/>
      <c r="ALP5157" s="41"/>
    </row>
    <row r="5158" spans="1:1004" x14ac:dyDescent="0.2">
      <c r="A5158" s="273" t="s">
        <v>2833</v>
      </c>
      <c r="B5158" s="273"/>
      <c r="C5158" s="273"/>
      <c r="D5158" s="343" t="s">
        <v>3327</v>
      </c>
      <c r="E5158" s="344"/>
      <c r="F5158" s="344"/>
      <c r="G5158" s="344"/>
      <c r="H5158" s="344"/>
      <c r="I5158" s="344"/>
      <c r="J5158" s="344"/>
      <c r="K5158" s="344"/>
      <c r="L5158" s="344"/>
      <c r="M5158" s="344"/>
      <c r="N5158" s="344"/>
      <c r="O5158" s="344"/>
      <c r="P5158" s="344"/>
      <c r="Q5158" s="344"/>
      <c r="R5158" s="344"/>
      <c r="S5158" s="344"/>
      <c r="T5158" s="344"/>
      <c r="U5158" s="344"/>
      <c r="V5158" s="344"/>
      <c r="W5158" s="344"/>
      <c r="X5158" s="344"/>
      <c r="Y5158" s="344"/>
      <c r="Z5158" s="344"/>
      <c r="AA5158" s="344"/>
      <c r="AB5158" s="344"/>
      <c r="AC5158" s="344"/>
      <c r="AD5158" s="344"/>
      <c r="AE5158" s="344"/>
      <c r="AF5158" s="344"/>
      <c r="AG5158" s="345"/>
      <c r="ALL5158" s="41"/>
      <c r="ALM5158" s="41"/>
      <c r="ALN5158" s="41"/>
      <c r="ALO5158" s="41"/>
      <c r="ALP5158" s="41"/>
    </row>
    <row r="5159" spans="1:1004" ht="26.25" customHeight="1" x14ac:dyDescent="0.2">
      <c r="A5159" s="273" t="s">
        <v>2835</v>
      </c>
      <c r="B5159" s="273"/>
      <c r="C5159" s="273"/>
      <c r="D5159" s="273"/>
      <c r="E5159" s="273"/>
      <c r="F5159" s="273"/>
      <c r="G5159" s="273"/>
      <c r="H5159" s="273"/>
      <c r="I5159" s="273"/>
      <c r="J5159" s="273"/>
      <c r="K5159" s="273"/>
      <c r="L5159" s="273"/>
      <c r="M5159" s="273"/>
      <c r="N5159" s="273"/>
      <c r="O5159" s="273"/>
      <c r="P5159" s="273"/>
      <c r="Q5159" s="273"/>
      <c r="R5159" s="273"/>
      <c r="S5159" s="373" t="s">
        <v>2836</v>
      </c>
      <c r="T5159" s="373"/>
      <c r="U5159" s="373"/>
      <c r="V5159" s="373" t="s">
        <v>2837</v>
      </c>
      <c r="W5159" s="373"/>
      <c r="X5159" s="373"/>
      <c r="Y5159" s="373" t="s">
        <v>2838</v>
      </c>
      <c r="Z5159" s="373"/>
      <c r="AA5159" s="373"/>
      <c r="AB5159" s="278" t="s">
        <v>3444</v>
      </c>
      <c r="AC5159" s="279"/>
      <c r="AD5159" s="280"/>
      <c r="AE5159" s="278" t="s">
        <v>3445</v>
      </c>
      <c r="AF5159" s="279"/>
      <c r="AG5159" s="280"/>
      <c r="ALL5159" s="41"/>
      <c r="ALM5159" s="41"/>
      <c r="ALN5159" s="41"/>
      <c r="ALO5159" s="41"/>
      <c r="ALP5159" s="41"/>
    </row>
    <row r="5160" spans="1:1004" x14ac:dyDescent="0.2">
      <c r="A5160" s="281" t="s">
        <v>3328</v>
      </c>
      <c r="B5160" s="282"/>
      <c r="C5160" s="282"/>
      <c r="D5160" s="282"/>
      <c r="E5160" s="282"/>
      <c r="F5160" s="282"/>
      <c r="G5160" s="282"/>
      <c r="H5160" s="282"/>
      <c r="I5160" s="282"/>
      <c r="J5160" s="282"/>
      <c r="K5160" s="282"/>
      <c r="L5160" s="282"/>
      <c r="M5160" s="282"/>
      <c r="N5160" s="282"/>
      <c r="O5160" s="282"/>
      <c r="P5160" s="282"/>
      <c r="Q5160" s="282"/>
      <c r="R5160" s="283"/>
      <c r="S5160" s="284" t="s">
        <v>3329</v>
      </c>
      <c r="T5160" s="285"/>
      <c r="U5160" s="286"/>
      <c r="V5160" s="284" t="s">
        <v>3469</v>
      </c>
      <c r="W5160" s="285"/>
      <c r="X5160" s="286"/>
      <c r="Y5160" s="284" t="s">
        <v>2869</v>
      </c>
      <c r="Z5160" s="285"/>
      <c r="AA5160" s="286"/>
      <c r="AB5160" s="284" t="s">
        <v>3185</v>
      </c>
      <c r="AC5160" s="285"/>
      <c r="AD5160" s="286"/>
      <c r="AE5160" s="284" t="s">
        <v>2870</v>
      </c>
      <c r="AF5160" s="285"/>
      <c r="AG5160" s="286"/>
      <c r="ALL5160" s="41"/>
      <c r="ALM5160" s="41"/>
      <c r="ALN5160" s="41"/>
      <c r="ALO5160" s="41"/>
      <c r="ALP5160" s="41"/>
    </row>
    <row r="5161" spans="1:1004" x14ac:dyDescent="0.2">
      <c r="A5161" s="293" t="s">
        <v>2860</v>
      </c>
      <c r="B5161" s="387"/>
      <c r="C5161" s="387"/>
      <c r="D5161" s="387"/>
      <c r="E5161" s="387"/>
      <c r="F5161" s="387"/>
      <c r="G5161" s="387"/>
      <c r="H5161" s="387"/>
      <c r="I5161" s="387"/>
      <c r="J5161" s="387"/>
      <c r="K5161" s="387"/>
      <c r="L5161" s="387"/>
      <c r="M5161" s="387"/>
      <c r="N5161" s="387"/>
      <c r="O5161" s="387"/>
      <c r="P5161" s="387"/>
      <c r="Q5161" s="387"/>
      <c r="R5161" s="295"/>
      <c r="S5161" s="287"/>
      <c r="T5161" s="288"/>
      <c r="U5161" s="289"/>
      <c r="V5161" s="287"/>
      <c r="W5161" s="288"/>
      <c r="X5161" s="289"/>
      <c r="Y5161" s="287"/>
      <c r="Z5161" s="288"/>
      <c r="AA5161" s="289"/>
      <c r="AB5161" s="287"/>
      <c r="AC5161" s="288"/>
      <c r="AD5161" s="289"/>
      <c r="AE5161" s="287"/>
      <c r="AF5161" s="288"/>
      <c r="AG5161" s="289"/>
      <c r="ALL5161" s="41"/>
      <c r="ALM5161" s="41"/>
      <c r="ALN5161" s="41"/>
      <c r="ALO5161" s="41"/>
      <c r="ALP5161" s="41"/>
    </row>
    <row r="5162" spans="1:1004" x14ac:dyDescent="0.2">
      <c r="A5162" s="388" t="s">
        <v>2845</v>
      </c>
      <c r="B5162" s="389"/>
      <c r="C5162" s="389"/>
      <c r="D5162" s="389"/>
      <c r="E5162" s="389"/>
      <c r="F5162" s="389"/>
      <c r="G5162" s="389"/>
      <c r="H5162" s="389"/>
      <c r="I5162" s="389"/>
      <c r="J5162" s="389"/>
      <c r="K5162" s="389"/>
      <c r="L5162" s="389"/>
      <c r="M5162" s="389"/>
      <c r="N5162" s="389"/>
      <c r="O5162" s="389"/>
      <c r="P5162" s="389"/>
      <c r="Q5162" s="389"/>
      <c r="R5162" s="390"/>
      <c r="S5162" s="290"/>
      <c r="T5162" s="291"/>
      <c r="U5162" s="292"/>
      <c r="V5162" s="290"/>
      <c r="W5162" s="291"/>
      <c r="X5162" s="292"/>
      <c r="Y5162" s="290"/>
      <c r="Z5162" s="291"/>
      <c r="AA5162" s="292"/>
      <c r="AB5162" s="290"/>
      <c r="AC5162" s="291"/>
      <c r="AD5162" s="292"/>
      <c r="AE5162" s="290"/>
      <c r="AF5162" s="291"/>
      <c r="AG5162" s="292"/>
      <c r="ALL5162" s="41"/>
      <c r="ALM5162" s="41"/>
      <c r="ALN5162" s="41"/>
      <c r="ALO5162" s="41"/>
      <c r="ALP5162" s="41"/>
    </row>
    <row r="5163" spans="1:1004" x14ac:dyDescent="0.2">
      <c r="A5163" s="187"/>
      <c r="B5163" s="187"/>
      <c r="C5163" s="187"/>
      <c r="D5163" s="187"/>
      <c r="E5163" s="187"/>
      <c r="F5163" s="187"/>
      <c r="G5163" s="187"/>
      <c r="H5163" s="187"/>
      <c r="I5163" s="187"/>
      <c r="J5163" s="187"/>
      <c r="K5163" s="187"/>
      <c r="L5163" s="187"/>
      <c r="M5163" s="187"/>
      <c r="N5163" s="187"/>
      <c r="O5163" s="187"/>
      <c r="P5163" s="187"/>
      <c r="Q5163" s="187"/>
      <c r="R5163" s="187"/>
      <c r="S5163" s="187"/>
      <c r="T5163" s="187"/>
      <c r="U5163" s="187"/>
      <c r="V5163" s="187"/>
      <c r="W5163" s="187"/>
      <c r="X5163" s="187"/>
      <c r="Y5163" s="187"/>
      <c r="Z5163" s="187"/>
      <c r="AA5163" s="187"/>
      <c r="AB5163" s="187"/>
      <c r="AC5163" s="187"/>
      <c r="AD5163" s="187"/>
      <c r="AE5163" s="187"/>
      <c r="AF5163" s="187"/>
      <c r="AG5163" s="187"/>
      <c r="ALL5163" s="41"/>
      <c r="ALM5163" s="41"/>
      <c r="ALN5163" s="41"/>
      <c r="ALO5163" s="41"/>
      <c r="ALP5163" s="41"/>
    </row>
    <row r="5164" spans="1:1004" ht="15" x14ac:dyDescent="0.2">
      <c r="A5164" s="403" t="s">
        <v>2722</v>
      </c>
      <c r="B5164" s="403"/>
      <c r="C5164" s="403"/>
      <c r="D5164" s="403"/>
      <c r="E5164" s="403"/>
      <c r="F5164" s="514"/>
      <c r="G5164" s="515"/>
      <c r="H5164" s="516"/>
      <c r="I5164" s="407" t="s">
        <v>3330</v>
      </c>
      <c r="J5164" s="408"/>
      <c r="K5164" s="408"/>
      <c r="L5164" s="408"/>
      <c r="M5164" s="408"/>
      <c r="N5164" s="408"/>
      <c r="O5164" s="408"/>
      <c r="P5164" s="408"/>
      <c r="Q5164" s="408"/>
      <c r="R5164" s="408"/>
      <c r="S5164" s="408"/>
      <c r="T5164" s="408"/>
      <c r="U5164" s="408"/>
      <c r="V5164" s="408"/>
      <c r="W5164" s="408"/>
      <c r="X5164" s="408"/>
      <c r="Y5164" s="408"/>
      <c r="Z5164" s="408"/>
      <c r="AA5164" s="408"/>
      <c r="AB5164" s="408"/>
      <c r="AC5164" s="408"/>
      <c r="AD5164" s="408"/>
      <c r="AE5164" s="408"/>
      <c r="AF5164" s="408"/>
      <c r="AG5164" s="409"/>
      <c r="ALL5164" s="41"/>
      <c r="ALM5164" s="41"/>
      <c r="ALN5164" s="41"/>
      <c r="ALO5164" s="41"/>
      <c r="ALP5164" s="41"/>
    </row>
    <row r="5165" spans="1:1004" ht="20.25" customHeight="1" x14ac:dyDescent="0.2">
      <c r="A5165" s="403" t="s">
        <v>2723</v>
      </c>
      <c r="B5165" s="403"/>
      <c r="C5165" s="403"/>
      <c r="D5165" s="403"/>
      <c r="E5165" s="403"/>
      <c r="F5165" s="410"/>
      <c r="G5165" s="411"/>
      <c r="H5165" s="412"/>
      <c r="I5165" s="407" t="s">
        <v>3331</v>
      </c>
      <c r="J5165" s="408"/>
      <c r="K5165" s="408"/>
      <c r="L5165" s="408"/>
      <c r="M5165" s="408"/>
      <c r="N5165" s="408"/>
      <c r="O5165" s="408"/>
      <c r="P5165" s="408"/>
      <c r="Q5165" s="408"/>
      <c r="R5165" s="408"/>
      <c r="S5165" s="408"/>
      <c r="T5165" s="408"/>
      <c r="U5165" s="408"/>
      <c r="V5165" s="408"/>
      <c r="W5165" s="408"/>
      <c r="X5165" s="408"/>
      <c r="Y5165" s="408"/>
      <c r="Z5165" s="408"/>
      <c r="AA5165" s="408"/>
      <c r="AB5165" s="408"/>
      <c r="AC5165" s="408"/>
      <c r="AD5165" s="408"/>
      <c r="AE5165" s="408"/>
      <c r="AF5165" s="408"/>
      <c r="AG5165" s="409"/>
      <c r="ALL5165" s="41"/>
      <c r="ALM5165" s="41"/>
      <c r="ALN5165" s="41"/>
      <c r="ALO5165" s="41"/>
      <c r="ALP5165" s="41"/>
    </row>
    <row r="5166" spans="1:1004" x14ac:dyDescent="0.2">
      <c r="A5166" s="187"/>
      <c r="B5166" s="187"/>
      <c r="C5166" s="187"/>
      <c r="D5166" s="187"/>
      <c r="E5166" s="187"/>
      <c r="F5166" s="187"/>
      <c r="G5166" s="187"/>
      <c r="H5166" s="187"/>
      <c r="I5166" s="187"/>
      <c r="J5166" s="187"/>
      <c r="K5166" s="187"/>
      <c r="L5166" s="187"/>
      <c r="M5166" s="187"/>
      <c r="N5166" s="187"/>
      <c r="O5166" s="187"/>
      <c r="P5166" s="187"/>
      <c r="Q5166" s="187"/>
      <c r="R5166" s="187"/>
      <c r="S5166" s="187"/>
      <c r="T5166" s="187"/>
      <c r="U5166" s="187"/>
      <c r="V5166" s="187"/>
      <c r="W5166" s="187"/>
      <c r="X5166" s="187"/>
      <c r="Y5166" s="187"/>
      <c r="Z5166" s="187"/>
      <c r="AA5166" s="187"/>
      <c r="AB5166" s="187"/>
      <c r="AC5166" s="187"/>
      <c r="AD5166" s="187"/>
      <c r="AE5166" s="187"/>
      <c r="AF5166" s="187"/>
      <c r="AG5166" s="187"/>
      <c r="ALL5166" s="41"/>
      <c r="ALM5166" s="41"/>
      <c r="ALN5166" s="41"/>
      <c r="ALO5166" s="41"/>
      <c r="ALP5166" s="41"/>
    </row>
    <row r="5167" spans="1:1004" ht="33" customHeight="1" x14ac:dyDescent="0.2">
      <c r="A5167" s="373" t="s">
        <v>2726</v>
      </c>
      <c r="B5167" s="373"/>
      <c r="C5167" s="373"/>
      <c r="D5167" s="413" t="s">
        <v>2727</v>
      </c>
      <c r="E5167" s="413"/>
      <c r="F5167" s="413"/>
      <c r="G5167" s="278" t="s">
        <v>2728</v>
      </c>
      <c r="H5167" s="279"/>
      <c r="I5167" s="279"/>
      <c r="J5167" s="279"/>
      <c r="K5167" s="279"/>
      <c r="L5167" s="279"/>
      <c r="M5167" s="279"/>
      <c r="N5167" s="279"/>
      <c r="O5167" s="279"/>
      <c r="P5167" s="279"/>
      <c r="Q5167" s="280"/>
      <c r="R5167" s="373" t="s">
        <v>3441</v>
      </c>
      <c r="S5167" s="373"/>
      <c r="T5167" s="373"/>
      <c r="U5167" s="373"/>
      <c r="V5167" s="373" t="s">
        <v>3442</v>
      </c>
      <c r="W5167" s="373"/>
      <c r="X5167" s="373"/>
      <c r="Y5167" s="373"/>
      <c r="Z5167" s="373" t="s">
        <v>3443</v>
      </c>
      <c r="AA5167" s="373"/>
      <c r="AB5167" s="373"/>
      <c r="AC5167" s="373"/>
      <c r="AD5167" s="278" t="s">
        <v>2729</v>
      </c>
      <c r="AE5167" s="279"/>
      <c r="AF5167" s="279"/>
      <c r="AG5167" s="280"/>
      <c r="ALL5167" s="41"/>
      <c r="ALM5167" s="41"/>
      <c r="ALN5167" s="41"/>
      <c r="ALO5167" s="41"/>
      <c r="ALP5167" s="41"/>
    </row>
    <row r="5168" spans="1:1004" ht="23.25" customHeight="1" x14ac:dyDescent="0.2">
      <c r="A5168" s="414" t="s">
        <v>3040</v>
      </c>
      <c r="B5168" s="414"/>
      <c r="C5168" s="414"/>
      <c r="D5168" s="511"/>
      <c r="E5168" s="512"/>
      <c r="F5168" s="513"/>
      <c r="G5168" s="415" t="s">
        <v>3332</v>
      </c>
      <c r="H5168" s="415"/>
      <c r="I5168" s="415"/>
      <c r="J5168" s="415"/>
      <c r="K5168" s="415"/>
      <c r="L5168" s="415"/>
      <c r="M5168" s="415"/>
      <c r="N5168" s="415"/>
      <c r="O5168" s="415"/>
      <c r="P5168" s="415"/>
      <c r="Q5168" s="415"/>
      <c r="R5168" s="416">
        <v>28032000</v>
      </c>
      <c r="S5168" s="416"/>
      <c r="T5168" s="416"/>
      <c r="U5168" s="416"/>
      <c r="V5168" s="416">
        <v>40684758.259999998</v>
      </c>
      <c r="W5168" s="416"/>
      <c r="X5168" s="416"/>
      <c r="Y5168" s="416"/>
      <c r="Z5168" s="416">
        <v>35767856.409999996</v>
      </c>
      <c r="AA5168" s="416"/>
      <c r="AB5168" s="416"/>
      <c r="AC5168" s="416"/>
      <c r="AD5168" s="417">
        <f>Z5168/V5168</f>
        <v>0.87914634225972166</v>
      </c>
      <c r="AE5168" s="418"/>
      <c r="AF5168" s="418"/>
      <c r="AG5168" s="419"/>
      <c r="ALL5168" s="41"/>
      <c r="ALM5168" s="41"/>
      <c r="ALN5168" s="41"/>
      <c r="ALO5168" s="41"/>
      <c r="ALP5168" s="41"/>
    </row>
    <row r="5169" spans="1:1004" ht="29.25" customHeight="1" x14ac:dyDescent="0.2">
      <c r="A5169" s="414"/>
      <c r="B5169" s="414"/>
      <c r="C5169" s="414"/>
      <c r="D5169" s="414" t="s">
        <v>2759</v>
      </c>
      <c r="E5169" s="414"/>
      <c r="F5169" s="414"/>
      <c r="G5169" s="415" t="s">
        <v>248</v>
      </c>
      <c r="H5169" s="415"/>
      <c r="I5169" s="415"/>
      <c r="J5169" s="415"/>
      <c r="K5169" s="415"/>
      <c r="L5169" s="415"/>
      <c r="M5169" s="415"/>
      <c r="N5169" s="415"/>
      <c r="O5169" s="415"/>
      <c r="P5169" s="415"/>
      <c r="Q5169" s="415"/>
      <c r="R5169" s="416">
        <v>28032000</v>
      </c>
      <c r="S5169" s="416"/>
      <c r="T5169" s="416"/>
      <c r="U5169" s="416"/>
      <c r="V5169" s="416">
        <v>40684758.259999998</v>
      </c>
      <c r="W5169" s="416"/>
      <c r="X5169" s="416"/>
      <c r="Y5169" s="416"/>
      <c r="Z5169" s="416">
        <v>35767856.409999996</v>
      </c>
      <c r="AA5169" s="416"/>
      <c r="AB5169" s="416"/>
      <c r="AC5169" s="416"/>
      <c r="AD5169" s="417">
        <f>Z5169/V5169</f>
        <v>0.87914634225972166</v>
      </c>
      <c r="AE5169" s="418"/>
      <c r="AF5169" s="418"/>
      <c r="AG5169" s="419"/>
      <c r="ALL5169" s="41"/>
      <c r="ALM5169" s="41"/>
      <c r="ALN5169" s="41"/>
      <c r="ALO5169" s="41"/>
      <c r="ALP5169" s="41"/>
    </row>
    <row r="5170" spans="1:1004" ht="22.5" customHeight="1" x14ac:dyDescent="0.2">
      <c r="A5170" s="423"/>
      <c r="B5170" s="423"/>
      <c r="C5170" s="423"/>
      <c r="D5170" s="423"/>
      <c r="E5170" s="423"/>
      <c r="F5170" s="423"/>
      <c r="G5170" s="424" t="s">
        <v>2232</v>
      </c>
      <c r="H5170" s="425"/>
      <c r="I5170" s="425"/>
      <c r="J5170" s="425"/>
      <c r="K5170" s="425"/>
      <c r="L5170" s="425"/>
      <c r="M5170" s="425"/>
      <c r="N5170" s="425"/>
      <c r="O5170" s="425"/>
      <c r="P5170" s="425"/>
      <c r="Q5170" s="426"/>
      <c r="R5170" s="427">
        <f>SUM(R5168)</f>
        <v>28032000</v>
      </c>
      <c r="S5170" s="427"/>
      <c r="T5170" s="427"/>
      <c r="U5170" s="427"/>
      <c r="V5170" s="427">
        <f>SUM(V5168)</f>
        <v>40684758.259999998</v>
      </c>
      <c r="W5170" s="427"/>
      <c r="X5170" s="427"/>
      <c r="Y5170" s="427"/>
      <c r="Z5170" s="427">
        <f>SUM(Z5168)</f>
        <v>35767856.409999996</v>
      </c>
      <c r="AA5170" s="427"/>
      <c r="AB5170" s="427"/>
      <c r="AC5170" s="427"/>
      <c r="AD5170" s="428">
        <f>Z5170/V5170</f>
        <v>0.87914634225972166</v>
      </c>
      <c r="AE5170" s="429"/>
      <c r="AF5170" s="429"/>
      <c r="AG5170" s="430"/>
      <c r="ALL5170" s="41"/>
      <c r="ALM5170" s="41"/>
      <c r="ALN5170" s="41"/>
      <c r="ALO5170" s="41"/>
      <c r="ALP5170" s="41"/>
    </row>
    <row r="5171" spans="1:1004" x14ac:dyDescent="0.2">
      <c r="A5171" s="187"/>
      <c r="B5171" s="187"/>
      <c r="C5171" s="187"/>
      <c r="D5171" s="187"/>
      <c r="E5171" s="187"/>
      <c r="F5171" s="187"/>
      <c r="G5171" s="187"/>
      <c r="H5171" s="187"/>
      <c r="I5171" s="187"/>
      <c r="J5171" s="187"/>
      <c r="K5171" s="187"/>
      <c r="L5171" s="187"/>
      <c r="M5171" s="187"/>
      <c r="N5171" s="187"/>
      <c r="O5171" s="187"/>
      <c r="P5171" s="187"/>
      <c r="Q5171" s="187"/>
      <c r="R5171" s="187"/>
      <c r="S5171" s="187"/>
      <c r="T5171" s="187"/>
      <c r="U5171" s="187"/>
      <c r="V5171" s="187"/>
      <c r="W5171" s="187"/>
      <c r="X5171" s="187"/>
      <c r="Y5171" s="187"/>
      <c r="Z5171" s="187"/>
      <c r="AA5171" s="187"/>
      <c r="AB5171" s="187"/>
      <c r="AC5171" s="187"/>
      <c r="AD5171" s="187"/>
      <c r="AE5171" s="187"/>
      <c r="AF5171" s="187"/>
      <c r="AG5171" s="187"/>
      <c r="ALL5171" s="41"/>
      <c r="ALM5171" s="41"/>
      <c r="ALN5171" s="41"/>
      <c r="ALO5171" s="41"/>
      <c r="ALP5171" s="41"/>
    </row>
    <row r="5172" spans="1:1004" ht="15.75" x14ac:dyDescent="0.2">
      <c r="A5172" s="394" t="s">
        <v>2736</v>
      </c>
      <c r="B5172" s="394"/>
      <c r="C5172" s="394"/>
      <c r="D5172" s="394"/>
      <c r="E5172" s="394"/>
      <c r="F5172" s="394"/>
      <c r="G5172" s="394"/>
      <c r="H5172" s="394"/>
      <c r="I5172" s="394"/>
      <c r="J5172" s="394"/>
      <c r="K5172" s="394"/>
      <c r="L5172" s="394"/>
      <c r="M5172" s="394"/>
      <c r="N5172" s="394"/>
      <c r="O5172" s="394"/>
      <c r="P5172" s="394"/>
      <c r="Q5172" s="394"/>
      <c r="R5172" s="394"/>
      <c r="S5172" s="394"/>
      <c r="T5172" s="394"/>
      <c r="U5172" s="394"/>
      <c r="V5172" s="394"/>
      <c r="W5172" s="394"/>
      <c r="X5172" s="394"/>
      <c r="Y5172" s="394"/>
      <c r="Z5172" s="394"/>
      <c r="AA5172" s="394"/>
      <c r="AB5172" s="394"/>
      <c r="AC5172" s="394"/>
      <c r="AD5172" s="394"/>
      <c r="AE5172" s="394"/>
      <c r="AF5172" s="394"/>
      <c r="AG5172" s="394"/>
      <c r="ALL5172" s="41"/>
      <c r="ALM5172" s="41"/>
      <c r="ALN5172" s="41"/>
      <c r="ALO5172" s="41"/>
      <c r="ALP5172" s="41"/>
    </row>
    <row r="5173" spans="1:1004" x14ac:dyDescent="0.2">
      <c r="A5173" s="187"/>
      <c r="B5173" s="187"/>
      <c r="C5173" s="187"/>
      <c r="D5173" s="187"/>
      <c r="E5173" s="187"/>
      <c r="F5173" s="187"/>
      <c r="G5173" s="187"/>
      <c r="H5173" s="187"/>
      <c r="I5173" s="187"/>
      <c r="J5173" s="187"/>
      <c r="K5173" s="187"/>
      <c r="L5173" s="187"/>
      <c r="M5173" s="187"/>
      <c r="N5173" s="187"/>
      <c r="O5173" s="187"/>
      <c r="P5173" s="187"/>
      <c r="Q5173" s="187"/>
      <c r="R5173" s="187"/>
      <c r="S5173" s="187"/>
      <c r="T5173" s="187"/>
      <c r="U5173" s="187"/>
      <c r="V5173" s="187"/>
      <c r="W5173" s="187"/>
      <c r="X5173" s="187"/>
      <c r="Y5173" s="187"/>
      <c r="Z5173" s="187"/>
      <c r="AA5173" s="187"/>
      <c r="AB5173" s="187"/>
      <c r="AC5173" s="187"/>
      <c r="AD5173" s="187"/>
      <c r="AE5173" s="187"/>
      <c r="AF5173" s="187"/>
      <c r="AG5173" s="187"/>
      <c r="ALL5173" s="41"/>
      <c r="ALM5173" s="41"/>
      <c r="ALN5173" s="41"/>
      <c r="ALO5173" s="41"/>
      <c r="ALP5173" s="41"/>
    </row>
    <row r="5174" spans="1:1004" ht="18.75" customHeight="1" x14ac:dyDescent="0.2">
      <c r="A5174" s="374" t="s">
        <v>2737</v>
      </c>
      <c r="B5174" s="374"/>
      <c r="C5174" s="374"/>
      <c r="D5174" s="374"/>
      <c r="E5174" s="374"/>
      <c r="F5174" s="374"/>
      <c r="G5174" s="374"/>
      <c r="H5174" s="374"/>
      <c r="I5174" s="374"/>
      <c r="J5174" s="395" t="s">
        <v>3040</v>
      </c>
      <c r="K5174" s="396"/>
      <c r="L5174" s="396"/>
      <c r="M5174" s="397"/>
      <c r="N5174" s="398" t="s">
        <v>3332</v>
      </c>
      <c r="O5174" s="399"/>
      <c r="P5174" s="399"/>
      <c r="Q5174" s="399"/>
      <c r="R5174" s="399"/>
      <c r="S5174" s="399"/>
      <c r="T5174" s="399"/>
      <c r="U5174" s="399"/>
      <c r="V5174" s="399"/>
      <c r="W5174" s="399"/>
      <c r="X5174" s="399"/>
      <c r="Y5174" s="399"/>
      <c r="Z5174" s="399"/>
      <c r="AA5174" s="399"/>
      <c r="AB5174" s="399"/>
      <c r="AC5174" s="399"/>
      <c r="AD5174" s="399"/>
      <c r="AE5174" s="399"/>
      <c r="AF5174" s="399"/>
      <c r="AG5174" s="400"/>
      <c r="ALL5174" s="41"/>
      <c r="ALM5174" s="41"/>
      <c r="ALN5174" s="41"/>
      <c r="ALO5174" s="41"/>
      <c r="ALP5174" s="41"/>
    </row>
    <row r="5175" spans="1:1004" ht="16.5" customHeight="1" x14ac:dyDescent="0.2">
      <c r="A5175" s="380" t="s">
        <v>2738</v>
      </c>
      <c r="B5175" s="380"/>
      <c r="C5175" s="380"/>
      <c r="D5175" s="380"/>
      <c r="E5175" s="380"/>
      <c r="F5175" s="380"/>
      <c r="G5175" s="380"/>
      <c r="H5175" s="380"/>
      <c r="I5175" s="380"/>
      <c r="J5175" s="321" t="s">
        <v>3333</v>
      </c>
      <c r="K5175" s="322"/>
      <c r="L5175" s="322"/>
      <c r="M5175" s="322"/>
      <c r="N5175" s="322"/>
      <c r="O5175" s="322"/>
      <c r="P5175" s="322"/>
      <c r="Q5175" s="322"/>
      <c r="R5175" s="322"/>
      <c r="S5175" s="322"/>
      <c r="T5175" s="322"/>
      <c r="U5175" s="322"/>
      <c r="V5175" s="322"/>
      <c r="W5175" s="322"/>
      <c r="X5175" s="322"/>
      <c r="Y5175" s="322"/>
      <c r="Z5175" s="322"/>
      <c r="AA5175" s="322"/>
      <c r="AB5175" s="322"/>
      <c r="AC5175" s="322"/>
      <c r="AD5175" s="322"/>
      <c r="AE5175" s="322"/>
      <c r="AF5175" s="322"/>
      <c r="AG5175" s="359"/>
      <c r="ALL5175" s="41"/>
      <c r="ALM5175" s="41"/>
      <c r="ALN5175" s="41"/>
      <c r="ALO5175" s="41"/>
      <c r="ALP5175" s="41"/>
    </row>
    <row r="5176" spans="1:1004" ht="26.25" customHeight="1" x14ac:dyDescent="0.2">
      <c r="A5176" s="380" t="s">
        <v>2740</v>
      </c>
      <c r="B5176" s="380"/>
      <c r="C5176" s="380"/>
      <c r="D5176" s="380"/>
      <c r="E5176" s="380"/>
      <c r="F5176" s="380"/>
      <c r="G5176" s="380"/>
      <c r="H5176" s="380"/>
      <c r="I5176" s="380"/>
      <c r="J5176" s="321" t="s">
        <v>3334</v>
      </c>
      <c r="K5176" s="322"/>
      <c r="L5176" s="322"/>
      <c r="M5176" s="322"/>
      <c r="N5176" s="322"/>
      <c r="O5176" s="322"/>
      <c r="P5176" s="322"/>
      <c r="Q5176" s="322"/>
      <c r="R5176" s="322"/>
      <c r="S5176" s="322"/>
      <c r="T5176" s="401" t="s">
        <v>2742</v>
      </c>
      <c r="U5176" s="401"/>
      <c r="V5176" s="401"/>
      <c r="W5176" s="401"/>
      <c r="X5176" s="322" t="s">
        <v>3335</v>
      </c>
      <c r="Y5176" s="322"/>
      <c r="Z5176" s="322"/>
      <c r="AA5176" s="322"/>
      <c r="AB5176" s="322"/>
      <c r="AC5176" s="322"/>
      <c r="AD5176" s="322"/>
      <c r="AE5176" s="322"/>
      <c r="AF5176" s="322"/>
      <c r="AG5176" s="359"/>
      <c r="ALL5176" s="41"/>
      <c r="ALM5176" s="41"/>
      <c r="ALN5176" s="41"/>
      <c r="ALO5176" s="41"/>
      <c r="ALP5176" s="41"/>
    </row>
    <row r="5177" spans="1:1004" ht="18" customHeight="1" x14ac:dyDescent="0.2">
      <c r="A5177" s="380" t="s">
        <v>2744</v>
      </c>
      <c r="B5177" s="380"/>
      <c r="C5177" s="380"/>
      <c r="D5177" s="380"/>
      <c r="E5177" s="380"/>
      <c r="F5177" s="380"/>
      <c r="G5177" s="380"/>
      <c r="H5177" s="380"/>
      <c r="I5177" s="380"/>
      <c r="J5177" s="321" t="s">
        <v>3336</v>
      </c>
      <c r="K5177" s="322"/>
      <c r="L5177" s="322"/>
      <c r="M5177" s="322"/>
      <c r="N5177" s="322"/>
      <c r="O5177" s="322"/>
      <c r="P5177" s="322"/>
      <c r="Q5177" s="322"/>
      <c r="R5177" s="322"/>
      <c r="S5177" s="322"/>
      <c r="T5177" s="322"/>
      <c r="U5177" s="322"/>
      <c r="V5177" s="322"/>
      <c r="W5177" s="322"/>
      <c r="X5177" s="322"/>
      <c r="Y5177" s="322"/>
      <c r="Z5177" s="322"/>
      <c r="AA5177" s="322"/>
      <c r="AB5177" s="322"/>
      <c r="AC5177" s="322"/>
      <c r="AD5177" s="322"/>
      <c r="AE5177" s="322"/>
      <c r="AF5177" s="322"/>
      <c r="AG5177" s="359"/>
      <c r="ALL5177" s="41"/>
      <c r="ALM5177" s="41"/>
      <c r="ALN5177" s="41"/>
      <c r="ALO5177" s="41"/>
      <c r="ALP5177" s="41"/>
    </row>
    <row r="5178" spans="1:1004" ht="25.5" customHeight="1" x14ac:dyDescent="0.2">
      <c r="A5178" s="402" t="s">
        <v>2746</v>
      </c>
      <c r="B5178" s="402"/>
      <c r="C5178" s="402"/>
      <c r="D5178" s="402"/>
      <c r="E5178" s="402"/>
      <c r="F5178" s="402"/>
      <c r="G5178" s="402"/>
      <c r="H5178" s="402"/>
      <c r="I5178" s="402"/>
      <c r="J5178" s="384" t="s">
        <v>3337</v>
      </c>
      <c r="K5178" s="385"/>
      <c r="L5178" s="385"/>
      <c r="M5178" s="385"/>
      <c r="N5178" s="385"/>
      <c r="O5178" s="385"/>
      <c r="P5178" s="385"/>
      <c r="Q5178" s="385"/>
      <c r="R5178" s="385"/>
      <c r="S5178" s="385"/>
      <c r="T5178" s="385"/>
      <c r="U5178" s="385"/>
      <c r="V5178" s="385"/>
      <c r="W5178" s="385"/>
      <c r="X5178" s="385"/>
      <c r="Y5178" s="385"/>
      <c r="Z5178" s="385"/>
      <c r="AA5178" s="385"/>
      <c r="AB5178" s="385"/>
      <c r="AC5178" s="385"/>
      <c r="AD5178" s="385"/>
      <c r="AE5178" s="385"/>
      <c r="AF5178" s="385"/>
      <c r="AG5178" s="386"/>
      <c r="ALL5178" s="41"/>
      <c r="ALM5178" s="41"/>
      <c r="ALN5178" s="41"/>
      <c r="ALO5178" s="41"/>
      <c r="ALP5178" s="41"/>
    </row>
    <row r="5179" spans="1:1004" x14ac:dyDescent="0.2">
      <c r="A5179" s="197"/>
      <c r="B5179" s="192"/>
      <c r="C5179" s="192"/>
      <c r="D5179" s="192"/>
      <c r="E5179" s="192"/>
      <c r="F5179" s="192"/>
      <c r="G5179" s="192"/>
      <c r="H5179" s="192"/>
      <c r="I5179" s="192"/>
      <c r="J5179" s="216"/>
      <c r="K5179" s="216"/>
      <c r="L5179" s="216"/>
      <c r="M5179" s="216"/>
      <c r="N5179" s="216"/>
      <c r="O5179" s="216"/>
      <c r="P5179" s="216"/>
      <c r="Q5179" s="216"/>
      <c r="R5179" s="216"/>
      <c r="S5179" s="216"/>
      <c r="T5179" s="216"/>
      <c r="U5179" s="216"/>
      <c r="V5179" s="216"/>
      <c r="W5179" s="216"/>
      <c r="X5179" s="216"/>
      <c r="Y5179" s="216"/>
      <c r="Z5179" s="216"/>
      <c r="AA5179" s="216"/>
      <c r="AB5179" s="216"/>
      <c r="AC5179" s="216"/>
      <c r="AD5179" s="216"/>
      <c r="AE5179" s="216"/>
      <c r="AF5179" s="216"/>
      <c r="AG5179" s="214"/>
      <c r="ALL5179" s="41"/>
      <c r="ALM5179" s="41"/>
      <c r="ALN5179" s="41"/>
      <c r="ALO5179" s="41"/>
      <c r="ALP5179" s="41"/>
    </row>
    <row r="5180" spans="1:1004" x14ac:dyDescent="0.2">
      <c r="A5180" s="273" t="s">
        <v>2833</v>
      </c>
      <c r="B5180" s="273"/>
      <c r="C5180" s="273"/>
      <c r="D5180" s="343" t="s">
        <v>3338</v>
      </c>
      <c r="E5180" s="344"/>
      <c r="F5180" s="344"/>
      <c r="G5180" s="344"/>
      <c r="H5180" s="344"/>
      <c r="I5180" s="344"/>
      <c r="J5180" s="344"/>
      <c r="K5180" s="344"/>
      <c r="L5180" s="344"/>
      <c r="M5180" s="344"/>
      <c r="N5180" s="344"/>
      <c r="O5180" s="344"/>
      <c r="P5180" s="344"/>
      <c r="Q5180" s="344"/>
      <c r="R5180" s="344"/>
      <c r="S5180" s="344"/>
      <c r="T5180" s="344"/>
      <c r="U5180" s="344"/>
      <c r="V5180" s="344"/>
      <c r="W5180" s="344"/>
      <c r="X5180" s="344"/>
      <c r="Y5180" s="344"/>
      <c r="Z5180" s="344"/>
      <c r="AA5180" s="344"/>
      <c r="AB5180" s="344"/>
      <c r="AC5180" s="344"/>
      <c r="AD5180" s="344"/>
      <c r="AE5180" s="344"/>
      <c r="AF5180" s="344"/>
      <c r="AG5180" s="345"/>
      <c r="ALL5180" s="41"/>
      <c r="ALM5180" s="41"/>
      <c r="ALN5180" s="41"/>
      <c r="ALO5180" s="41"/>
      <c r="ALP5180" s="41"/>
    </row>
    <row r="5181" spans="1:1004" ht="27" customHeight="1" x14ac:dyDescent="0.2">
      <c r="A5181" s="273" t="s">
        <v>2835</v>
      </c>
      <c r="B5181" s="273"/>
      <c r="C5181" s="273"/>
      <c r="D5181" s="273"/>
      <c r="E5181" s="273"/>
      <c r="F5181" s="273"/>
      <c r="G5181" s="273"/>
      <c r="H5181" s="273"/>
      <c r="I5181" s="273"/>
      <c r="J5181" s="273"/>
      <c r="K5181" s="273"/>
      <c r="L5181" s="273"/>
      <c r="M5181" s="273"/>
      <c r="N5181" s="273"/>
      <c r="O5181" s="273"/>
      <c r="P5181" s="273"/>
      <c r="Q5181" s="273"/>
      <c r="R5181" s="273"/>
      <c r="S5181" s="373" t="s">
        <v>2836</v>
      </c>
      <c r="T5181" s="373"/>
      <c r="U5181" s="373"/>
      <c r="V5181" s="373" t="s">
        <v>2837</v>
      </c>
      <c r="W5181" s="373"/>
      <c r="X5181" s="373"/>
      <c r="Y5181" s="373" t="s">
        <v>2838</v>
      </c>
      <c r="Z5181" s="373"/>
      <c r="AA5181" s="373"/>
      <c r="AB5181" s="278" t="s">
        <v>3444</v>
      </c>
      <c r="AC5181" s="279"/>
      <c r="AD5181" s="280"/>
      <c r="AE5181" s="278" t="s">
        <v>3445</v>
      </c>
      <c r="AF5181" s="279"/>
      <c r="AG5181" s="280"/>
      <c r="ALL5181" s="41"/>
      <c r="ALM5181" s="41"/>
      <c r="ALN5181" s="41"/>
      <c r="ALO5181" s="41"/>
      <c r="ALP5181" s="41"/>
    </row>
    <row r="5182" spans="1:1004" x14ac:dyDescent="0.2">
      <c r="A5182" s="281" t="s">
        <v>3339</v>
      </c>
      <c r="B5182" s="282"/>
      <c r="C5182" s="282"/>
      <c r="D5182" s="282"/>
      <c r="E5182" s="282"/>
      <c r="F5182" s="282"/>
      <c r="G5182" s="282"/>
      <c r="H5182" s="282"/>
      <c r="I5182" s="282"/>
      <c r="J5182" s="282"/>
      <c r="K5182" s="282"/>
      <c r="L5182" s="282"/>
      <c r="M5182" s="282"/>
      <c r="N5182" s="282"/>
      <c r="O5182" s="282"/>
      <c r="P5182" s="282"/>
      <c r="Q5182" s="282"/>
      <c r="R5182" s="283"/>
      <c r="S5182" s="284" t="s">
        <v>2867</v>
      </c>
      <c r="T5182" s="285"/>
      <c r="U5182" s="286"/>
      <c r="V5182" s="284" t="s">
        <v>3469</v>
      </c>
      <c r="W5182" s="285"/>
      <c r="X5182" s="286"/>
      <c r="Y5182" s="284" t="s">
        <v>3340</v>
      </c>
      <c r="Z5182" s="285"/>
      <c r="AA5182" s="286"/>
      <c r="AB5182" s="284" t="s">
        <v>3341</v>
      </c>
      <c r="AC5182" s="285"/>
      <c r="AD5182" s="286"/>
      <c r="AE5182" s="284" t="s">
        <v>2468</v>
      </c>
      <c r="AF5182" s="285"/>
      <c r="AG5182" s="286"/>
      <c r="ALL5182" s="41"/>
      <c r="ALM5182" s="41"/>
      <c r="ALN5182" s="41"/>
      <c r="ALO5182" s="41"/>
      <c r="ALP5182" s="41"/>
    </row>
    <row r="5183" spans="1:1004" x14ac:dyDescent="0.2">
      <c r="A5183" s="293" t="s">
        <v>2860</v>
      </c>
      <c r="B5183" s="387"/>
      <c r="C5183" s="387"/>
      <c r="D5183" s="387"/>
      <c r="E5183" s="387"/>
      <c r="F5183" s="387"/>
      <c r="G5183" s="387"/>
      <c r="H5183" s="387"/>
      <c r="I5183" s="387"/>
      <c r="J5183" s="387"/>
      <c r="K5183" s="387"/>
      <c r="L5183" s="387"/>
      <c r="M5183" s="387"/>
      <c r="N5183" s="387"/>
      <c r="O5183" s="387"/>
      <c r="P5183" s="387"/>
      <c r="Q5183" s="387"/>
      <c r="R5183" s="295"/>
      <c r="S5183" s="287"/>
      <c r="T5183" s="288"/>
      <c r="U5183" s="289"/>
      <c r="V5183" s="287"/>
      <c r="W5183" s="288"/>
      <c r="X5183" s="289"/>
      <c r="Y5183" s="287"/>
      <c r="Z5183" s="288"/>
      <c r="AA5183" s="289"/>
      <c r="AB5183" s="287"/>
      <c r="AC5183" s="288"/>
      <c r="AD5183" s="289"/>
      <c r="AE5183" s="287"/>
      <c r="AF5183" s="288"/>
      <c r="AG5183" s="289"/>
      <c r="ALL5183" s="41"/>
      <c r="ALM5183" s="41"/>
      <c r="ALN5183" s="41"/>
      <c r="ALO5183" s="41"/>
      <c r="ALP5183" s="41"/>
    </row>
    <row r="5184" spans="1:1004" x14ac:dyDescent="0.2">
      <c r="A5184" s="388" t="s">
        <v>2845</v>
      </c>
      <c r="B5184" s="389"/>
      <c r="C5184" s="389"/>
      <c r="D5184" s="389"/>
      <c r="E5184" s="389"/>
      <c r="F5184" s="389"/>
      <c r="G5184" s="389"/>
      <c r="H5184" s="389"/>
      <c r="I5184" s="389"/>
      <c r="J5184" s="389"/>
      <c r="K5184" s="389"/>
      <c r="L5184" s="389"/>
      <c r="M5184" s="389"/>
      <c r="N5184" s="389"/>
      <c r="O5184" s="389"/>
      <c r="P5184" s="389"/>
      <c r="Q5184" s="389"/>
      <c r="R5184" s="390"/>
      <c r="S5184" s="290"/>
      <c r="T5184" s="291"/>
      <c r="U5184" s="292"/>
      <c r="V5184" s="290"/>
      <c r="W5184" s="291"/>
      <c r="X5184" s="292"/>
      <c r="Y5184" s="290"/>
      <c r="Z5184" s="291"/>
      <c r="AA5184" s="292"/>
      <c r="AB5184" s="290"/>
      <c r="AC5184" s="291"/>
      <c r="AD5184" s="292"/>
      <c r="AE5184" s="290"/>
      <c r="AF5184" s="291"/>
      <c r="AG5184" s="292"/>
      <c r="ALL5184" s="41"/>
      <c r="ALM5184" s="41"/>
      <c r="ALN5184" s="41"/>
      <c r="ALO5184" s="41"/>
      <c r="ALP5184" s="41"/>
    </row>
    <row r="5185" spans="1:1004" x14ac:dyDescent="0.2">
      <c r="A5185" s="187"/>
      <c r="B5185" s="187"/>
      <c r="C5185" s="187"/>
      <c r="D5185" s="187"/>
      <c r="E5185" s="187"/>
      <c r="F5185" s="187"/>
      <c r="G5185" s="187"/>
      <c r="H5185" s="187"/>
      <c r="I5185" s="187"/>
      <c r="J5185" s="187"/>
      <c r="K5185" s="187"/>
      <c r="L5185" s="187"/>
      <c r="M5185" s="187"/>
      <c r="N5185" s="187"/>
      <c r="O5185" s="187"/>
      <c r="P5185" s="187"/>
      <c r="Q5185" s="187"/>
      <c r="R5185" s="187"/>
      <c r="S5185" s="187"/>
      <c r="T5185" s="187"/>
      <c r="U5185" s="187"/>
      <c r="V5185" s="187"/>
      <c r="W5185" s="187"/>
      <c r="X5185" s="187"/>
      <c r="Y5185" s="187"/>
      <c r="Z5185" s="187"/>
      <c r="AA5185" s="187"/>
      <c r="AB5185" s="187"/>
      <c r="AC5185" s="187"/>
      <c r="AD5185" s="187"/>
      <c r="AE5185" s="187"/>
      <c r="AF5185" s="187"/>
      <c r="AG5185" s="187"/>
      <c r="ALL5185" s="41"/>
      <c r="ALM5185" s="41"/>
      <c r="ALN5185" s="41"/>
      <c r="ALO5185" s="41"/>
      <c r="ALP5185" s="41"/>
    </row>
    <row r="5186" spans="1:1004" ht="20.25" customHeight="1" x14ac:dyDescent="0.2">
      <c r="A5186" s="374" t="s">
        <v>2748</v>
      </c>
      <c r="B5186" s="374"/>
      <c r="C5186" s="374"/>
      <c r="D5186" s="374"/>
      <c r="E5186" s="374"/>
      <c r="F5186" s="374"/>
      <c r="G5186" s="374"/>
      <c r="H5186" s="374"/>
      <c r="I5186" s="374"/>
      <c r="J5186" s="395" t="s">
        <v>3342</v>
      </c>
      <c r="K5186" s="396"/>
      <c r="L5186" s="396"/>
      <c r="M5186" s="397"/>
      <c r="N5186" s="398" t="s">
        <v>248</v>
      </c>
      <c r="O5186" s="399"/>
      <c r="P5186" s="399"/>
      <c r="Q5186" s="399"/>
      <c r="R5186" s="399"/>
      <c r="S5186" s="399"/>
      <c r="T5186" s="399"/>
      <c r="U5186" s="399"/>
      <c r="V5186" s="399"/>
      <c r="W5186" s="399"/>
      <c r="X5186" s="399"/>
      <c r="Y5186" s="399"/>
      <c r="Z5186" s="399"/>
      <c r="AA5186" s="399"/>
      <c r="AB5186" s="399"/>
      <c r="AC5186" s="399"/>
      <c r="AD5186" s="399"/>
      <c r="AE5186" s="399"/>
      <c r="AF5186" s="399"/>
      <c r="AG5186" s="400"/>
      <c r="ALL5186" s="41"/>
      <c r="ALM5186" s="41"/>
      <c r="ALN5186" s="41"/>
      <c r="ALO5186" s="41"/>
      <c r="ALP5186" s="41"/>
    </row>
    <row r="5187" spans="1:1004" ht="26.25" customHeight="1" x14ac:dyDescent="0.2">
      <c r="A5187" s="380" t="s">
        <v>2749</v>
      </c>
      <c r="B5187" s="380"/>
      <c r="C5187" s="380"/>
      <c r="D5187" s="380"/>
      <c r="E5187" s="380"/>
      <c r="F5187" s="380"/>
      <c r="G5187" s="380"/>
      <c r="H5187" s="380"/>
      <c r="I5187" s="380"/>
      <c r="J5187" s="321" t="s">
        <v>3334</v>
      </c>
      <c r="K5187" s="322"/>
      <c r="L5187" s="322"/>
      <c r="M5187" s="322"/>
      <c r="N5187" s="322"/>
      <c r="O5187" s="322"/>
      <c r="P5187" s="322"/>
      <c r="Q5187" s="322"/>
      <c r="R5187" s="322"/>
      <c r="S5187" s="322"/>
      <c r="T5187" s="401" t="s">
        <v>2742</v>
      </c>
      <c r="U5187" s="401"/>
      <c r="V5187" s="401"/>
      <c r="W5187" s="401"/>
      <c r="X5187" s="322" t="s">
        <v>3532</v>
      </c>
      <c r="Y5187" s="322"/>
      <c r="Z5187" s="322"/>
      <c r="AA5187" s="322"/>
      <c r="AB5187" s="322"/>
      <c r="AC5187" s="322"/>
      <c r="AD5187" s="322"/>
      <c r="AE5187" s="322"/>
      <c r="AF5187" s="322"/>
      <c r="AG5187" s="359"/>
      <c r="ALL5187" s="41"/>
      <c r="ALM5187" s="41"/>
      <c r="ALN5187" s="41"/>
      <c r="ALO5187" s="41"/>
      <c r="ALP5187" s="41"/>
    </row>
    <row r="5188" spans="1:1004" ht="21" customHeight="1" x14ac:dyDescent="0.2">
      <c r="A5188" s="382" t="s">
        <v>2750</v>
      </c>
      <c r="B5188" s="382"/>
      <c r="C5188" s="382"/>
      <c r="D5188" s="382"/>
      <c r="E5188" s="382"/>
      <c r="F5188" s="382"/>
      <c r="G5188" s="382"/>
      <c r="H5188" s="382"/>
      <c r="I5188" s="382"/>
      <c r="J5188" s="321" t="s">
        <v>3336</v>
      </c>
      <c r="K5188" s="322"/>
      <c r="L5188" s="322"/>
      <c r="M5188" s="322"/>
      <c r="N5188" s="322"/>
      <c r="O5188" s="322"/>
      <c r="P5188" s="322"/>
      <c r="Q5188" s="322"/>
      <c r="R5188" s="322"/>
      <c r="S5188" s="322"/>
      <c r="T5188" s="322"/>
      <c r="U5188" s="322"/>
      <c r="V5188" s="322"/>
      <c r="W5188" s="322"/>
      <c r="X5188" s="322"/>
      <c r="Y5188" s="322"/>
      <c r="Z5188" s="322"/>
      <c r="AA5188" s="322"/>
      <c r="AB5188" s="322"/>
      <c r="AC5188" s="322"/>
      <c r="AD5188" s="322"/>
      <c r="AE5188" s="322"/>
      <c r="AF5188" s="322"/>
      <c r="AG5188" s="359"/>
      <c r="ALL5188" s="41"/>
      <c r="ALM5188" s="41"/>
      <c r="ALN5188" s="41"/>
      <c r="ALO5188" s="41"/>
      <c r="ALP5188" s="41"/>
    </row>
    <row r="5189" spans="1:1004" ht="27" customHeight="1" x14ac:dyDescent="0.2">
      <c r="A5189" s="383" t="s">
        <v>2752</v>
      </c>
      <c r="B5189" s="383"/>
      <c r="C5189" s="383"/>
      <c r="D5189" s="383"/>
      <c r="E5189" s="383"/>
      <c r="F5189" s="383"/>
      <c r="G5189" s="383"/>
      <c r="H5189" s="383"/>
      <c r="I5189" s="383"/>
      <c r="J5189" s="384" t="s">
        <v>3337</v>
      </c>
      <c r="K5189" s="385"/>
      <c r="L5189" s="385"/>
      <c r="M5189" s="385"/>
      <c r="N5189" s="385"/>
      <c r="O5189" s="385"/>
      <c r="P5189" s="385"/>
      <c r="Q5189" s="385"/>
      <c r="R5189" s="385"/>
      <c r="S5189" s="385"/>
      <c r="T5189" s="385"/>
      <c r="U5189" s="385"/>
      <c r="V5189" s="385"/>
      <c r="W5189" s="385"/>
      <c r="X5189" s="385"/>
      <c r="Y5189" s="385"/>
      <c r="Z5189" s="385"/>
      <c r="AA5189" s="385"/>
      <c r="AB5189" s="385"/>
      <c r="AC5189" s="385"/>
      <c r="AD5189" s="385"/>
      <c r="AE5189" s="385"/>
      <c r="AF5189" s="385"/>
      <c r="AG5189" s="386"/>
      <c r="ALL5189" s="41"/>
      <c r="ALM5189" s="41"/>
      <c r="ALN5189" s="41"/>
      <c r="ALO5189" s="41"/>
      <c r="ALP5189" s="41"/>
    </row>
    <row r="5190" spans="1:1004" x14ac:dyDescent="0.2">
      <c r="A5190" s="208"/>
      <c r="B5190" s="187"/>
      <c r="C5190" s="187"/>
      <c r="D5190" s="187"/>
      <c r="E5190" s="187"/>
      <c r="F5190" s="187"/>
      <c r="G5190" s="187"/>
      <c r="H5190" s="187"/>
      <c r="I5190" s="187"/>
      <c r="J5190" s="187"/>
      <c r="K5190" s="187"/>
      <c r="L5190" s="187"/>
      <c r="M5190" s="187"/>
      <c r="N5190" s="187"/>
      <c r="O5190" s="187"/>
      <c r="P5190" s="187"/>
      <c r="Q5190" s="187"/>
      <c r="R5190" s="187"/>
      <c r="S5190" s="187"/>
      <c r="T5190" s="187"/>
      <c r="U5190" s="187"/>
      <c r="V5190" s="187"/>
      <c r="W5190" s="187"/>
      <c r="X5190" s="187"/>
      <c r="Y5190" s="187"/>
      <c r="Z5190" s="187"/>
      <c r="AA5190" s="187"/>
      <c r="AB5190" s="187"/>
      <c r="AC5190" s="187"/>
      <c r="AD5190" s="187"/>
      <c r="AE5190" s="187"/>
      <c r="AF5190" s="187"/>
      <c r="AG5190" s="214"/>
      <c r="ALL5190" s="41"/>
      <c r="ALM5190" s="41"/>
      <c r="ALN5190" s="41"/>
      <c r="ALO5190" s="41"/>
      <c r="ALP5190" s="41"/>
    </row>
    <row r="5191" spans="1:1004" x14ac:dyDescent="0.2">
      <c r="A5191" s="273" t="s">
        <v>2833</v>
      </c>
      <c r="B5191" s="273"/>
      <c r="C5191" s="273"/>
      <c r="D5191" s="343" t="s">
        <v>3338</v>
      </c>
      <c r="E5191" s="344"/>
      <c r="F5191" s="344"/>
      <c r="G5191" s="344"/>
      <c r="H5191" s="344"/>
      <c r="I5191" s="344"/>
      <c r="J5191" s="344"/>
      <c r="K5191" s="344"/>
      <c r="L5191" s="344"/>
      <c r="M5191" s="344"/>
      <c r="N5191" s="344"/>
      <c r="O5191" s="344"/>
      <c r="P5191" s="344"/>
      <c r="Q5191" s="344"/>
      <c r="R5191" s="344"/>
      <c r="S5191" s="344"/>
      <c r="T5191" s="344"/>
      <c r="U5191" s="344"/>
      <c r="V5191" s="344"/>
      <c r="W5191" s="344"/>
      <c r="X5191" s="344"/>
      <c r="Y5191" s="344"/>
      <c r="Z5191" s="344"/>
      <c r="AA5191" s="344"/>
      <c r="AB5191" s="344"/>
      <c r="AC5191" s="344"/>
      <c r="AD5191" s="344"/>
      <c r="AE5191" s="344"/>
      <c r="AF5191" s="344"/>
      <c r="AG5191" s="345"/>
      <c r="ALL5191" s="41"/>
      <c r="ALM5191" s="41"/>
      <c r="ALN5191" s="41"/>
      <c r="ALO5191" s="41"/>
      <c r="ALP5191" s="41"/>
    </row>
    <row r="5192" spans="1:1004" ht="27" customHeight="1" x14ac:dyDescent="0.2">
      <c r="A5192" s="273" t="s">
        <v>2835</v>
      </c>
      <c r="B5192" s="273"/>
      <c r="C5192" s="273"/>
      <c r="D5192" s="273"/>
      <c r="E5192" s="273"/>
      <c r="F5192" s="273"/>
      <c r="G5192" s="273"/>
      <c r="H5192" s="273"/>
      <c r="I5192" s="273"/>
      <c r="J5192" s="273"/>
      <c r="K5192" s="273"/>
      <c r="L5192" s="273"/>
      <c r="M5192" s="273"/>
      <c r="N5192" s="273"/>
      <c r="O5192" s="273"/>
      <c r="P5192" s="273"/>
      <c r="Q5192" s="273"/>
      <c r="R5192" s="273"/>
      <c r="S5192" s="373" t="s">
        <v>2836</v>
      </c>
      <c r="T5192" s="373"/>
      <c r="U5192" s="373"/>
      <c r="V5192" s="373" t="s">
        <v>2837</v>
      </c>
      <c r="W5192" s="373"/>
      <c r="X5192" s="373"/>
      <c r="Y5192" s="373" t="s">
        <v>2838</v>
      </c>
      <c r="Z5192" s="373"/>
      <c r="AA5192" s="373"/>
      <c r="AB5192" s="278" t="s">
        <v>3444</v>
      </c>
      <c r="AC5192" s="279"/>
      <c r="AD5192" s="280"/>
      <c r="AE5192" s="278" t="s">
        <v>3445</v>
      </c>
      <c r="AF5192" s="279"/>
      <c r="AG5192" s="280"/>
      <c r="ALL5192" s="41"/>
      <c r="ALM5192" s="41"/>
      <c r="ALN5192" s="41"/>
      <c r="ALO5192" s="41"/>
      <c r="ALP5192" s="41"/>
    </row>
    <row r="5193" spans="1:1004" x14ac:dyDescent="0.2">
      <c r="A5193" s="281" t="s">
        <v>3339</v>
      </c>
      <c r="B5193" s="282"/>
      <c r="C5193" s="282"/>
      <c r="D5193" s="282"/>
      <c r="E5193" s="282"/>
      <c r="F5193" s="282"/>
      <c r="G5193" s="282"/>
      <c r="H5193" s="282"/>
      <c r="I5193" s="282"/>
      <c r="J5193" s="282"/>
      <c r="K5193" s="282"/>
      <c r="L5193" s="282"/>
      <c r="M5193" s="282"/>
      <c r="N5193" s="282"/>
      <c r="O5193" s="282"/>
      <c r="P5193" s="282"/>
      <c r="Q5193" s="282"/>
      <c r="R5193" s="283"/>
      <c r="S5193" s="284" t="s">
        <v>2867</v>
      </c>
      <c r="T5193" s="285"/>
      <c r="U5193" s="286"/>
      <c r="V5193" s="284" t="s">
        <v>3469</v>
      </c>
      <c r="W5193" s="285"/>
      <c r="X5193" s="286"/>
      <c r="Y5193" s="284" t="s">
        <v>3340</v>
      </c>
      <c r="Z5193" s="285"/>
      <c r="AA5193" s="286"/>
      <c r="AB5193" s="284" t="s">
        <v>3341</v>
      </c>
      <c r="AC5193" s="285"/>
      <c r="AD5193" s="286"/>
      <c r="AE5193" s="284" t="s">
        <v>3343</v>
      </c>
      <c r="AF5193" s="285"/>
      <c r="AG5193" s="286"/>
      <c r="ALL5193" s="41"/>
      <c r="ALM5193" s="41"/>
      <c r="ALN5193" s="41"/>
      <c r="ALO5193" s="41"/>
      <c r="ALP5193" s="41"/>
    </row>
    <row r="5194" spans="1:1004" x14ac:dyDescent="0.2">
      <c r="A5194" s="293" t="s">
        <v>2860</v>
      </c>
      <c r="B5194" s="387"/>
      <c r="C5194" s="387"/>
      <c r="D5194" s="387"/>
      <c r="E5194" s="387"/>
      <c r="F5194" s="387"/>
      <c r="G5194" s="387"/>
      <c r="H5194" s="387"/>
      <c r="I5194" s="387"/>
      <c r="J5194" s="387"/>
      <c r="K5194" s="387"/>
      <c r="L5194" s="387"/>
      <c r="M5194" s="387"/>
      <c r="N5194" s="387"/>
      <c r="O5194" s="387"/>
      <c r="P5194" s="387"/>
      <c r="Q5194" s="387"/>
      <c r="R5194" s="295"/>
      <c r="S5194" s="287"/>
      <c r="T5194" s="288"/>
      <c r="U5194" s="289"/>
      <c r="V5194" s="287"/>
      <c r="W5194" s="288"/>
      <c r="X5194" s="289"/>
      <c r="Y5194" s="287"/>
      <c r="Z5194" s="288"/>
      <c r="AA5194" s="289"/>
      <c r="AB5194" s="287"/>
      <c r="AC5194" s="288"/>
      <c r="AD5194" s="289"/>
      <c r="AE5194" s="287"/>
      <c r="AF5194" s="288"/>
      <c r="AG5194" s="289"/>
      <c r="ALL5194" s="41"/>
      <c r="ALM5194" s="41"/>
      <c r="ALN5194" s="41"/>
      <c r="ALO5194" s="41"/>
      <c r="ALP5194" s="41"/>
    </row>
    <row r="5195" spans="1:1004" x14ac:dyDescent="0.2">
      <c r="A5195" s="388" t="s">
        <v>2845</v>
      </c>
      <c r="B5195" s="389"/>
      <c r="C5195" s="389"/>
      <c r="D5195" s="389"/>
      <c r="E5195" s="389"/>
      <c r="F5195" s="389"/>
      <c r="G5195" s="389"/>
      <c r="H5195" s="389"/>
      <c r="I5195" s="389"/>
      <c r="J5195" s="389"/>
      <c r="K5195" s="389"/>
      <c r="L5195" s="389"/>
      <c r="M5195" s="389"/>
      <c r="N5195" s="389"/>
      <c r="O5195" s="389"/>
      <c r="P5195" s="389"/>
      <c r="Q5195" s="389"/>
      <c r="R5195" s="390"/>
      <c r="S5195" s="290"/>
      <c r="T5195" s="291"/>
      <c r="U5195" s="292"/>
      <c r="V5195" s="290"/>
      <c r="W5195" s="291"/>
      <c r="X5195" s="292"/>
      <c r="Y5195" s="290"/>
      <c r="Z5195" s="291"/>
      <c r="AA5195" s="292"/>
      <c r="AB5195" s="290"/>
      <c r="AC5195" s="291"/>
      <c r="AD5195" s="292"/>
      <c r="AE5195" s="290"/>
      <c r="AF5195" s="291"/>
      <c r="AG5195" s="292"/>
      <c r="ALL5195" s="41"/>
      <c r="ALM5195" s="41"/>
      <c r="ALN5195" s="41"/>
      <c r="ALO5195" s="41"/>
      <c r="ALP5195" s="41"/>
    </row>
    <row r="5196" spans="1:1004" x14ac:dyDescent="0.2">
      <c r="A5196" s="212"/>
      <c r="B5196" s="212"/>
      <c r="C5196" s="212"/>
      <c r="D5196" s="212"/>
      <c r="E5196" s="212"/>
      <c r="F5196" s="212"/>
      <c r="G5196" s="212"/>
      <c r="H5196" s="212"/>
      <c r="I5196" s="212"/>
      <c r="J5196" s="212"/>
      <c r="K5196" s="212"/>
      <c r="L5196" s="212"/>
      <c r="M5196" s="212"/>
      <c r="N5196" s="212"/>
      <c r="O5196" s="212"/>
      <c r="P5196" s="212"/>
      <c r="Q5196" s="212"/>
      <c r="R5196" s="212"/>
      <c r="S5196" s="200"/>
      <c r="T5196" s="200"/>
      <c r="U5196" s="200"/>
      <c r="V5196" s="200"/>
      <c r="W5196" s="200"/>
      <c r="X5196" s="200"/>
      <c r="Y5196" s="200"/>
      <c r="Z5196" s="200"/>
      <c r="AA5196" s="200"/>
      <c r="AB5196" s="200"/>
      <c r="AC5196" s="200"/>
      <c r="AD5196" s="200"/>
      <c r="AE5196" s="200"/>
      <c r="AF5196" s="200"/>
      <c r="AG5196" s="200"/>
      <c r="ALL5196" s="41"/>
      <c r="ALM5196" s="41"/>
      <c r="ALN5196" s="41"/>
      <c r="ALO5196" s="41"/>
      <c r="ALP5196" s="41"/>
    </row>
    <row r="5197" spans="1:1004" ht="15.75" x14ac:dyDescent="0.2">
      <c r="A5197" s="394" t="s">
        <v>2736</v>
      </c>
      <c r="B5197" s="394"/>
      <c r="C5197" s="394"/>
      <c r="D5197" s="394"/>
      <c r="E5197" s="394"/>
      <c r="F5197" s="394"/>
      <c r="G5197" s="394"/>
      <c r="H5197" s="394"/>
      <c r="I5197" s="394"/>
      <c r="J5197" s="394"/>
      <c r="K5197" s="394"/>
      <c r="L5197" s="394"/>
      <c r="M5197" s="394"/>
      <c r="N5197" s="394"/>
      <c r="O5197" s="394"/>
      <c r="P5197" s="394"/>
      <c r="Q5197" s="394"/>
      <c r="R5197" s="394"/>
      <c r="S5197" s="394"/>
      <c r="T5197" s="394"/>
      <c r="U5197" s="394"/>
      <c r="V5197" s="394"/>
      <c r="W5197" s="394"/>
      <c r="X5197" s="394"/>
      <c r="Y5197" s="394"/>
      <c r="Z5197" s="394"/>
      <c r="AA5197" s="394"/>
      <c r="AB5197" s="394"/>
      <c r="AC5197" s="394"/>
      <c r="AD5197" s="394"/>
      <c r="AE5197" s="394"/>
      <c r="AF5197" s="394"/>
      <c r="AG5197" s="394"/>
      <c r="ALL5197" s="41"/>
      <c r="ALM5197" s="41"/>
      <c r="ALN5197" s="41"/>
      <c r="ALO5197" s="41"/>
      <c r="ALP5197" s="41"/>
    </row>
    <row r="5198" spans="1:1004" x14ac:dyDescent="0.2">
      <c r="A5198" s="187"/>
      <c r="B5198" s="187"/>
      <c r="C5198" s="187"/>
      <c r="D5198" s="187"/>
      <c r="E5198" s="187"/>
      <c r="F5198" s="187"/>
      <c r="G5198" s="187"/>
      <c r="H5198" s="187"/>
      <c r="I5198" s="187"/>
      <c r="J5198" s="187"/>
      <c r="K5198" s="187"/>
      <c r="L5198" s="187"/>
      <c r="M5198" s="187"/>
      <c r="N5198" s="187"/>
      <c r="O5198" s="187"/>
      <c r="P5198" s="187"/>
      <c r="Q5198" s="187"/>
      <c r="R5198" s="187"/>
      <c r="S5198" s="187"/>
      <c r="T5198" s="187"/>
      <c r="U5198" s="187"/>
      <c r="V5198" s="187"/>
      <c r="W5198" s="187"/>
      <c r="X5198" s="187"/>
      <c r="Y5198" s="187"/>
      <c r="Z5198" s="187"/>
      <c r="AA5198" s="187"/>
      <c r="AB5198" s="187"/>
      <c r="AC5198" s="187"/>
      <c r="AD5198" s="187"/>
      <c r="AE5198" s="187"/>
      <c r="AF5198" s="187"/>
      <c r="AG5198" s="187"/>
      <c r="ALL5198" s="41"/>
      <c r="ALM5198" s="41"/>
      <c r="ALN5198" s="41"/>
      <c r="ALO5198" s="41"/>
      <c r="ALP5198" s="41"/>
    </row>
    <row r="5199" spans="1:1004" ht="21" customHeight="1" x14ac:dyDescent="0.2">
      <c r="A5199" s="374" t="s">
        <v>2737</v>
      </c>
      <c r="B5199" s="374"/>
      <c r="C5199" s="374"/>
      <c r="D5199" s="374"/>
      <c r="E5199" s="374"/>
      <c r="F5199" s="374"/>
      <c r="G5199" s="374"/>
      <c r="H5199" s="374"/>
      <c r="I5199" s="374"/>
      <c r="J5199" s="395" t="s">
        <v>510</v>
      </c>
      <c r="K5199" s="396"/>
      <c r="L5199" s="396"/>
      <c r="M5199" s="397"/>
      <c r="N5199" s="398" t="s">
        <v>3344</v>
      </c>
      <c r="O5199" s="399"/>
      <c r="P5199" s="399"/>
      <c r="Q5199" s="399"/>
      <c r="R5199" s="399"/>
      <c r="S5199" s="399"/>
      <c r="T5199" s="399"/>
      <c r="U5199" s="399"/>
      <c r="V5199" s="399"/>
      <c r="W5199" s="399"/>
      <c r="X5199" s="399"/>
      <c r="Y5199" s="399"/>
      <c r="Z5199" s="399"/>
      <c r="AA5199" s="399"/>
      <c r="AB5199" s="399"/>
      <c r="AC5199" s="399"/>
      <c r="AD5199" s="399"/>
      <c r="AE5199" s="399"/>
      <c r="AF5199" s="399"/>
      <c r="AG5199" s="400"/>
      <c r="ALL5199" s="41"/>
      <c r="ALM5199" s="41"/>
      <c r="ALN5199" s="41"/>
      <c r="ALO5199" s="41"/>
      <c r="ALP5199" s="41"/>
    </row>
    <row r="5200" spans="1:1004" ht="23.25" customHeight="1" x14ac:dyDescent="0.2">
      <c r="A5200" s="508" t="s">
        <v>2738</v>
      </c>
      <c r="B5200" s="508"/>
      <c r="C5200" s="508"/>
      <c r="D5200" s="508"/>
      <c r="E5200" s="508"/>
      <c r="F5200" s="508"/>
      <c r="G5200" s="508"/>
      <c r="H5200" s="508"/>
      <c r="I5200" s="508"/>
      <c r="J5200" s="498" t="s">
        <v>3345</v>
      </c>
      <c r="K5200" s="498"/>
      <c r="L5200" s="498"/>
      <c r="M5200" s="498"/>
      <c r="N5200" s="498"/>
      <c r="O5200" s="498"/>
      <c r="P5200" s="498"/>
      <c r="Q5200" s="498"/>
      <c r="R5200" s="498"/>
      <c r="S5200" s="498"/>
      <c r="T5200" s="498"/>
      <c r="U5200" s="498"/>
      <c r="V5200" s="498"/>
      <c r="W5200" s="498"/>
      <c r="X5200" s="498"/>
      <c r="Y5200" s="498"/>
      <c r="Z5200" s="498"/>
      <c r="AA5200" s="498"/>
      <c r="AB5200" s="498"/>
      <c r="AC5200" s="498"/>
      <c r="AD5200" s="498"/>
      <c r="AE5200" s="498"/>
      <c r="AF5200" s="498"/>
      <c r="AG5200" s="498"/>
      <c r="ALL5200" s="41"/>
      <c r="ALM5200" s="41"/>
      <c r="ALN5200" s="41"/>
      <c r="ALO5200" s="41"/>
      <c r="ALP5200" s="41"/>
    </row>
    <row r="5201" spans="1:1004" ht="27.75" customHeight="1" x14ac:dyDescent="0.2">
      <c r="A5201" s="508" t="s">
        <v>2740</v>
      </c>
      <c r="B5201" s="508"/>
      <c r="C5201" s="508"/>
      <c r="D5201" s="508"/>
      <c r="E5201" s="508"/>
      <c r="F5201" s="508"/>
      <c r="G5201" s="508"/>
      <c r="H5201" s="508"/>
      <c r="I5201" s="508"/>
      <c r="J5201" s="498" t="s">
        <v>3334</v>
      </c>
      <c r="K5201" s="498"/>
      <c r="L5201" s="498"/>
      <c r="M5201" s="498"/>
      <c r="N5201" s="498"/>
      <c r="O5201" s="498"/>
      <c r="P5201" s="498"/>
      <c r="Q5201" s="498"/>
      <c r="R5201" s="498"/>
      <c r="S5201" s="498"/>
      <c r="T5201" s="509" t="s">
        <v>2742</v>
      </c>
      <c r="U5201" s="509"/>
      <c r="V5201" s="509"/>
      <c r="W5201" s="509"/>
      <c r="X5201" s="498" t="s">
        <v>3532</v>
      </c>
      <c r="Y5201" s="498"/>
      <c r="Z5201" s="498"/>
      <c r="AA5201" s="498"/>
      <c r="AB5201" s="498"/>
      <c r="AC5201" s="498"/>
      <c r="AD5201" s="498"/>
      <c r="AE5201" s="498"/>
      <c r="AF5201" s="498"/>
      <c r="AG5201" s="498"/>
      <c r="ALL5201" s="41"/>
      <c r="ALM5201" s="41"/>
      <c r="ALN5201" s="41"/>
      <c r="ALO5201" s="41"/>
      <c r="ALP5201" s="41"/>
    </row>
    <row r="5202" spans="1:1004" ht="30" customHeight="1" x14ac:dyDescent="0.2">
      <c r="A5202" s="508" t="s">
        <v>2744</v>
      </c>
      <c r="B5202" s="508"/>
      <c r="C5202" s="508"/>
      <c r="D5202" s="508"/>
      <c r="E5202" s="508"/>
      <c r="F5202" s="508"/>
      <c r="G5202" s="508"/>
      <c r="H5202" s="508"/>
      <c r="I5202" s="508"/>
      <c r="J5202" s="498" t="s">
        <v>3346</v>
      </c>
      <c r="K5202" s="498"/>
      <c r="L5202" s="498"/>
      <c r="M5202" s="498"/>
      <c r="N5202" s="498"/>
      <c r="O5202" s="498"/>
      <c r="P5202" s="498"/>
      <c r="Q5202" s="498"/>
      <c r="R5202" s="498"/>
      <c r="S5202" s="498"/>
      <c r="T5202" s="498"/>
      <c r="U5202" s="498"/>
      <c r="V5202" s="498"/>
      <c r="W5202" s="498"/>
      <c r="X5202" s="498"/>
      <c r="Y5202" s="498"/>
      <c r="Z5202" s="498"/>
      <c r="AA5202" s="498"/>
      <c r="AB5202" s="498"/>
      <c r="AC5202" s="498"/>
      <c r="AD5202" s="498"/>
      <c r="AE5202" s="498"/>
      <c r="AF5202" s="498"/>
      <c r="AG5202" s="498"/>
      <c r="ALL5202" s="41"/>
      <c r="ALM5202" s="41"/>
      <c r="ALN5202" s="41"/>
      <c r="ALO5202" s="41"/>
      <c r="ALP5202" s="41"/>
    </row>
    <row r="5203" spans="1:1004" ht="27" customHeight="1" x14ac:dyDescent="0.2">
      <c r="A5203" s="510" t="s">
        <v>2746</v>
      </c>
      <c r="B5203" s="510"/>
      <c r="C5203" s="510"/>
      <c r="D5203" s="510"/>
      <c r="E5203" s="510"/>
      <c r="F5203" s="510"/>
      <c r="G5203" s="510"/>
      <c r="H5203" s="510"/>
      <c r="I5203" s="510"/>
      <c r="J5203" s="498" t="s">
        <v>3347</v>
      </c>
      <c r="K5203" s="498"/>
      <c r="L5203" s="498"/>
      <c r="M5203" s="498"/>
      <c r="N5203" s="498"/>
      <c r="O5203" s="498"/>
      <c r="P5203" s="498"/>
      <c r="Q5203" s="498"/>
      <c r="R5203" s="498"/>
      <c r="S5203" s="498"/>
      <c r="T5203" s="498"/>
      <c r="U5203" s="498"/>
      <c r="V5203" s="498"/>
      <c r="W5203" s="498"/>
      <c r="X5203" s="498"/>
      <c r="Y5203" s="498"/>
      <c r="Z5203" s="498"/>
      <c r="AA5203" s="498"/>
      <c r="AB5203" s="498"/>
      <c r="AC5203" s="498"/>
      <c r="AD5203" s="498"/>
      <c r="AE5203" s="498"/>
      <c r="AF5203" s="498"/>
      <c r="AG5203" s="498"/>
      <c r="ALL5203" s="41"/>
      <c r="ALM5203" s="41"/>
      <c r="ALN5203" s="41"/>
      <c r="ALO5203" s="41"/>
      <c r="ALP5203" s="41"/>
    </row>
    <row r="5204" spans="1:1004" x14ac:dyDescent="0.2">
      <c r="A5204" s="187"/>
      <c r="B5204" s="187"/>
      <c r="C5204" s="187"/>
      <c r="D5204" s="187"/>
      <c r="E5204" s="187"/>
      <c r="F5204" s="187"/>
      <c r="G5204" s="187"/>
      <c r="H5204" s="187"/>
      <c r="I5204" s="187"/>
      <c r="J5204" s="187"/>
      <c r="K5204" s="187"/>
      <c r="L5204" s="187"/>
      <c r="M5204" s="187"/>
      <c r="N5204" s="187"/>
      <c r="O5204" s="187"/>
      <c r="P5204" s="187"/>
      <c r="Q5204" s="187"/>
      <c r="R5204" s="187"/>
      <c r="S5204" s="187"/>
      <c r="T5204" s="187"/>
      <c r="U5204" s="187"/>
      <c r="V5204" s="187"/>
      <c r="W5204" s="187"/>
      <c r="X5204" s="187"/>
      <c r="Y5204" s="187"/>
      <c r="Z5204" s="187"/>
      <c r="AA5204" s="187"/>
      <c r="AB5204" s="187"/>
      <c r="AC5204" s="187"/>
      <c r="AD5204" s="187"/>
      <c r="AE5204" s="187"/>
      <c r="AF5204" s="187"/>
      <c r="AG5204" s="187"/>
      <c r="ALL5204" s="41"/>
      <c r="ALM5204" s="41"/>
      <c r="ALN5204" s="41"/>
      <c r="ALO5204" s="41"/>
      <c r="ALP5204" s="41"/>
    </row>
    <row r="5205" spans="1:1004" ht="21.75" customHeight="1" x14ac:dyDescent="0.2">
      <c r="A5205" s="374" t="s">
        <v>2748</v>
      </c>
      <c r="B5205" s="374"/>
      <c r="C5205" s="374"/>
      <c r="D5205" s="374"/>
      <c r="E5205" s="374"/>
      <c r="F5205" s="374"/>
      <c r="G5205" s="374"/>
      <c r="H5205" s="374"/>
      <c r="I5205" s="374"/>
      <c r="J5205" s="507" t="s">
        <v>2731</v>
      </c>
      <c r="K5205" s="501"/>
      <c r="L5205" s="501"/>
      <c r="M5205" s="501"/>
      <c r="N5205" s="502" t="s">
        <v>3348</v>
      </c>
      <c r="O5205" s="503"/>
      <c r="P5205" s="503"/>
      <c r="Q5205" s="503"/>
      <c r="R5205" s="503"/>
      <c r="S5205" s="503"/>
      <c r="T5205" s="503"/>
      <c r="U5205" s="503"/>
      <c r="V5205" s="503"/>
      <c r="W5205" s="503"/>
      <c r="X5205" s="503"/>
      <c r="Y5205" s="503"/>
      <c r="Z5205" s="503"/>
      <c r="AA5205" s="503"/>
      <c r="AB5205" s="503"/>
      <c r="AC5205" s="503"/>
      <c r="AD5205" s="503"/>
      <c r="AE5205" s="503"/>
      <c r="AF5205" s="503"/>
      <c r="AG5205" s="504"/>
      <c r="ALL5205" s="41"/>
      <c r="ALM5205" s="41"/>
      <c r="ALN5205" s="41"/>
      <c r="ALO5205" s="41"/>
      <c r="ALP5205" s="41"/>
    </row>
    <row r="5206" spans="1:1004" ht="27" customHeight="1" x14ac:dyDescent="0.2">
      <c r="A5206" s="380" t="s">
        <v>2749</v>
      </c>
      <c r="B5206" s="380"/>
      <c r="C5206" s="380"/>
      <c r="D5206" s="380"/>
      <c r="E5206" s="380"/>
      <c r="F5206" s="380"/>
      <c r="G5206" s="380"/>
      <c r="H5206" s="380"/>
      <c r="I5206" s="439"/>
      <c r="J5206" s="498" t="s">
        <v>3334</v>
      </c>
      <c r="K5206" s="498"/>
      <c r="L5206" s="498"/>
      <c r="M5206" s="498"/>
      <c r="N5206" s="498"/>
      <c r="O5206" s="498"/>
      <c r="P5206" s="498"/>
      <c r="Q5206" s="498"/>
      <c r="R5206" s="498"/>
      <c r="S5206" s="498"/>
      <c r="T5206" s="499" t="s">
        <v>2742</v>
      </c>
      <c r="U5206" s="499"/>
      <c r="V5206" s="499"/>
      <c r="W5206" s="499"/>
      <c r="X5206" s="326" t="s">
        <v>3532</v>
      </c>
      <c r="Y5206" s="326"/>
      <c r="Z5206" s="326"/>
      <c r="AA5206" s="326"/>
      <c r="AB5206" s="326"/>
      <c r="AC5206" s="326"/>
      <c r="AD5206" s="326"/>
      <c r="AE5206" s="326"/>
      <c r="AF5206" s="326"/>
      <c r="AG5206" s="326"/>
      <c r="ALL5206" s="41"/>
      <c r="ALM5206" s="41"/>
      <c r="ALN5206" s="41"/>
      <c r="ALO5206" s="41"/>
      <c r="ALP5206" s="41"/>
    </row>
    <row r="5207" spans="1:1004" ht="26.25" customHeight="1" x14ac:dyDescent="0.2">
      <c r="A5207" s="382" t="s">
        <v>2750</v>
      </c>
      <c r="B5207" s="382"/>
      <c r="C5207" s="382"/>
      <c r="D5207" s="382"/>
      <c r="E5207" s="382"/>
      <c r="F5207" s="382"/>
      <c r="G5207" s="382"/>
      <c r="H5207" s="382"/>
      <c r="I5207" s="442"/>
      <c r="J5207" s="326" t="s">
        <v>3347</v>
      </c>
      <c r="K5207" s="326"/>
      <c r="L5207" s="326"/>
      <c r="M5207" s="326"/>
      <c r="N5207" s="326"/>
      <c r="O5207" s="326"/>
      <c r="P5207" s="326"/>
      <c r="Q5207" s="326"/>
      <c r="R5207" s="326"/>
      <c r="S5207" s="326"/>
      <c r="T5207" s="326"/>
      <c r="U5207" s="326"/>
      <c r="V5207" s="326"/>
      <c r="W5207" s="326"/>
      <c r="X5207" s="326"/>
      <c r="Y5207" s="326"/>
      <c r="Z5207" s="326"/>
      <c r="AA5207" s="326"/>
      <c r="AB5207" s="326"/>
      <c r="AC5207" s="326"/>
      <c r="AD5207" s="326"/>
      <c r="AE5207" s="326"/>
      <c r="AF5207" s="326"/>
      <c r="AG5207" s="326"/>
      <c r="ALL5207" s="41"/>
      <c r="ALM5207" s="41"/>
      <c r="ALN5207" s="41"/>
      <c r="ALO5207" s="41"/>
      <c r="ALP5207" s="41"/>
    </row>
    <row r="5208" spans="1:1004" ht="31.5" customHeight="1" x14ac:dyDescent="0.2">
      <c r="A5208" s="383" t="s">
        <v>2845</v>
      </c>
      <c r="B5208" s="383"/>
      <c r="C5208" s="383"/>
      <c r="D5208" s="383"/>
      <c r="E5208" s="383"/>
      <c r="F5208" s="383"/>
      <c r="G5208" s="383"/>
      <c r="H5208" s="383"/>
      <c r="I5208" s="448"/>
      <c r="J5208" s="326" t="s">
        <v>3346</v>
      </c>
      <c r="K5208" s="326"/>
      <c r="L5208" s="326"/>
      <c r="M5208" s="326"/>
      <c r="N5208" s="326"/>
      <c r="O5208" s="326"/>
      <c r="P5208" s="326"/>
      <c r="Q5208" s="326"/>
      <c r="R5208" s="326"/>
      <c r="S5208" s="326"/>
      <c r="T5208" s="326"/>
      <c r="U5208" s="326"/>
      <c r="V5208" s="326"/>
      <c r="W5208" s="326"/>
      <c r="X5208" s="326"/>
      <c r="Y5208" s="326"/>
      <c r="Z5208" s="326"/>
      <c r="AA5208" s="326"/>
      <c r="AB5208" s="326"/>
      <c r="AC5208" s="326"/>
      <c r="AD5208" s="326"/>
      <c r="AE5208" s="326"/>
      <c r="AF5208" s="326"/>
      <c r="AG5208" s="326"/>
      <c r="ALL5208" s="41"/>
      <c r="ALM5208" s="41"/>
      <c r="ALN5208" s="41"/>
      <c r="ALO5208" s="41"/>
      <c r="ALP5208" s="41"/>
    </row>
    <row r="5209" spans="1:1004" x14ac:dyDescent="0.2">
      <c r="A5209" s="187"/>
      <c r="B5209" s="187"/>
      <c r="C5209" s="187"/>
      <c r="D5209" s="187"/>
      <c r="E5209" s="187"/>
      <c r="F5209" s="187"/>
      <c r="G5209" s="187"/>
      <c r="H5209" s="187"/>
      <c r="I5209" s="187"/>
      <c r="J5209" s="187"/>
      <c r="K5209" s="187"/>
      <c r="L5209" s="187"/>
      <c r="M5209" s="187"/>
      <c r="N5209" s="187"/>
      <c r="O5209" s="187"/>
      <c r="P5209" s="187"/>
      <c r="Q5209" s="187"/>
      <c r="R5209" s="187"/>
      <c r="S5209" s="187"/>
      <c r="T5209" s="187"/>
      <c r="U5209" s="187"/>
      <c r="V5209" s="187"/>
      <c r="W5209" s="187"/>
      <c r="X5209" s="187"/>
      <c r="Y5209" s="187"/>
      <c r="Z5209" s="187"/>
      <c r="AA5209" s="187"/>
      <c r="AB5209" s="187"/>
      <c r="AC5209" s="187"/>
      <c r="AD5209" s="187"/>
      <c r="AE5209" s="187"/>
      <c r="AF5209" s="187"/>
      <c r="AG5209" s="187"/>
      <c r="ALL5209" s="41"/>
      <c r="ALM5209" s="41"/>
      <c r="ALN5209" s="41"/>
      <c r="ALO5209" s="41"/>
      <c r="ALP5209" s="41"/>
    </row>
    <row r="5210" spans="1:1004" x14ac:dyDescent="0.2">
      <c r="A5210" s="275" t="s">
        <v>2833</v>
      </c>
      <c r="B5210" s="276"/>
      <c r="C5210" s="277"/>
      <c r="D5210" s="370" t="s">
        <v>3129</v>
      </c>
      <c r="E5210" s="371"/>
      <c r="F5210" s="371"/>
      <c r="G5210" s="371"/>
      <c r="H5210" s="371"/>
      <c r="I5210" s="371"/>
      <c r="J5210" s="371"/>
      <c r="K5210" s="371"/>
      <c r="L5210" s="371"/>
      <c r="M5210" s="371"/>
      <c r="N5210" s="371"/>
      <c r="O5210" s="371"/>
      <c r="P5210" s="371"/>
      <c r="Q5210" s="371"/>
      <c r="R5210" s="371"/>
      <c r="S5210" s="371"/>
      <c r="T5210" s="371"/>
      <c r="U5210" s="371"/>
      <c r="V5210" s="371"/>
      <c r="W5210" s="371"/>
      <c r="X5210" s="371"/>
      <c r="Y5210" s="371"/>
      <c r="Z5210" s="371"/>
      <c r="AA5210" s="371"/>
      <c r="AB5210" s="371"/>
      <c r="AC5210" s="371"/>
      <c r="AD5210" s="371"/>
      <c r="AE5210" s="371"/>
      <c r="AF5210" s="371"/>
      <c r="AG5210" s="372"/>
      <c r="ALL5210" s="41"/>
      <c r="ALM5210" s="41"/>
      <c r="ALN5210" s="41"/>
      <c r="ALO5210" s="41"/>
      <c r="ALP5210" s="41"/>
    </row>
    <row r="5211" spans="1:1004" ht="27.75" customHeight="1" x14ac:dyDescent="0.2">
      <c r="A5211" s="273" t="s">
        <v>2835</v>
      </c>
      <c r="B5211" s="273"/>
      <c r="C5211" s="273"/>
      <c r="D5211" s="273"/>
      <c r="E5211" s="273"/>
      <c r="F5211" s="273"/>
      <c r="G5211" s="273"/>
      <c r="H5211" s="273"/>
      <c r="I5211" s="273"/>
      <c r="J5211" s="273"/>
      <c r="K5211" s="273"/>
      <c r="L5211" s="273"/>
      <c r="M5211" s="273"/>
      <c r="N5211" s="273"/>
      <c r="O5211" s="273"/>
      <c r="P5211" s="273"/>
      <c r="Q5211" s="273"/>
      <c r="R5211" s="273"/>
      <c r="S5211" s="278" t="s">
        <v>2836</v>
      </c>
      <c r="T5211" s="279"/>
      <c r="U5211" s="280"/>
      <c r="V5211" s="278" t="s">
        <v>2837</v>
      </c>
      <c r="W5211" s="279"/>
      <c r="X5211" s="280"/>
      <c r="Y5211" s="278" t="s">
        <v>2838</v>
      </c>
      <c r="Z5211" s="279"/>
      <c r="AA5211" s="280"/>
      <c r="AB5211" s="278" t="s">
        <v>3444</v>
      </c>
      <c r="AC5211" s="279"/>
      <c r="AD5211" s="280"/>
      <c r="AE5211" s="278" t="s">
        <v>3445</v>
      </c>
      <c r="AF5211" s="279"/>
      <c r="AG5211" s="280"/>
      <c r="ALL5211" s="41"/>
      <c r="ALM5211" s="41"/>
      <c r="ALN5211" s="41"/>
      <c r="ALO5211" s="41"/>
      <c r="ALP5211" s="41"/>
    </row>
    <row r="5212" spans="1:1004" ht="25.5" customHeight="1" x14ac:dyDescent="0.2">
      <c r="A5212" s="454" t="s">
        <v>3130</v>
      </c>
      <c r="B5212" s="455"/>
      <c r="C5212" s="455"/>
      <c r="D5212" s="455"/>
      <c r="E5212" s="455"/>
      <c r="F5212" s="455"/>
      <c r="G5212" s="455"/>
      <c r="H5212" s="455"/>
      <c r="I5212" s="455"/>
      <c r="J5212" s="455"/>
      <c r="K5212" s="455"/>
      <c r="L5212" s="455"/>
      <c r="M5212" s="455"/>
      <c r="N5212" s="455"/>
      <c r="O5212" s="455"/>
      <c r="P5212" s="455"/>
      <c r="Q5212" s="455"/>
      <c r="R5212" s="456"/>
      <c r="S5212" s="284" t="s">
        <v>3349</v>
      </c>
      <c r="T5212" s="285"/>
      <c r="U5212" s="286"/>
      <c r="V5212" s="284" t="s">
        <v>3469</v>
      </c>
      <c r="W5212" s="285"/>
      <c r="X5212" s="286"/>
      <c r="Y5212" s="284" t="s">
        <v>3131</v>
      </c>
      <c r="Z5212" s="285"/>
      <c r="AA5212" s="286"/>
      <c r="AB5212" s="284" t="s">
        <v>3131</v>
      </c>
      <c r="AC5212" s="285"/>
      <c r="AD5212" s="286"/>
      <c r="AE5212" s="284" t="s">
        <v>3131</v>
      </c>
      <c r="AF5212" s="285"/>
      <c r="AG5212" s="286"/>
      <c r="ALL5212" s="41"/>
      <c r="ALM5212" s="41"/>
      <c r="ALN5212" s="41"/>
      <c r="ALO5212" s="41"/>
      <c r="ALP5212" s="41"/>
    </row>
    <row r="5213" spans="1:1004" x14ac:dyDescent="0.2">
      <c r="A5213" s="457" t="s">
        <v>2860</v>
      </c>
      <c r="B5213" s="458"/>
      <c r="C5213" s="458"/>
      <c r="D5213" s="458"/>
      <c r="E5213" s="458"/>
      <c r="F5213" s="458"/>
      <c r="G5213" s="458"/>
      <c r="H5213" s="458"/>
      <c r="I5213" s="458"/>
      <c r="J5213" s="458"/>
      <c r="K5213" s="458"/>
      <c r="L5213" s="458"/>
      <c r="M5213" s="458"/>
      <c r="N5213" s="458"/>
      <c r="O5213" s="458"/>
      <c r="P5213" s="458"/>
      <c r="Q5213" s="458"/>
      <c r="R5213" s="459"/>
      <c r="S5213" s="287"/>
      <c r="T5213" s="288"/>
      <c r="U5213" s="289"/>
      <c r="V5213" s="287"/>
      <c r="W5213" s="288"/>
      <c r="X5213" s="289"/>
      <c r="Y5213" s="287"/>
      <c r="Z5213" s="288"/>
      <c r="AA5213" s="289"/>
      <c r="AB5213" s="287"/>
      <c r="AC5213" s="288"/>
      <c r="AD5213" s="289"/>
      <c r="AE5213" s="287"/>
      <c r="AF5213" s="288"/>
      <c r="AG5213" s="289"/>
      <c r="ALL5213" s="41"/>
      <c r="ALM5213" s="41"/>
      <c r="ALN5213" s="41"/>
      <c r="ALO5213" s="41"/>
      <c r="ALP5213" s="41"/>
    </row>
    <row r="5214" spans="1:1004" x14ac:dyDescent="0.2">
      <c r="A5214" s="460" t="s">
        <v>2845</v>
      </c>
      <c r="B5214" s="461"/>
      <c r="C5214" s="461"/>
      <c r="D5214" s="461"/>
      <c r="E5214" s="461"/>
      <c r="F5214" s="461"/>
      <c r="G5214" s="461"/>
      <c r="H5214" s="461"/>
      <c r="I5214" s="461"/>
      <c r="J5214" s="461"/>
      <c r="K5214" s="461"/>
      <c r="L5214" s="461"/>
      <c r="M5214" s="461"/>
      <c r="N5214" s="461"/>
      <c r="O5214" s="461"/>
      <c r="P5214" s="461"/>
      <c r="Q5214" s="461"/>
      <c r="R5214" s="462"/>
      <c r="S5214" s="290"/>
      <c r="T5214" s="291"/>
      <c r="U5214" s="292"/>
      <c r="V5214" s="290"/>
      <c r="W5214" s="291"/>
      <c r="X5214" s="292"/>
      <c r="Y5214" s="290"/>
      <c r="Z5214" s="291"/>
      <c r="AA5214" s="292"/>
      <c r="AB5214" s="290"/>
      <c r="AC5214" s="291"/>
      <c r="AD5214" s="292"/>
      <c r="AE5214" s="290"/>
      <c r="AF5214" s="291"/>
      <c r="AG5214" s="292"/>
      <c r="ALL5214" s="41"/>
      <c r="ALM5214" s="41"/>
      <c r="ALN5214" s="41"/>
      <c r="ALO5214" s="41"/>
      <c r="ALP5214" s="41"/>
    </row>
    <row r="5215" spans="1:1004" x14ac:dyDescent="0.2">
      <c r="A5215" s="204"/>
      <c r="B5215" s="205"/>
      <c r="C5215" s="205"/>
      <c r="D5215" s="205"/>
      <c r="E5215" s="205"/>
      <c r="F5215" s="205"/>
      <c r="G5215" s="205"/>
      <c r="H5215" s="205"/>
      <c r="I5215" s="205"/>
      <c r="J5215" s="205"/>
      <c r="K5215" s="205"/>
      <c r="L5215" s="205"/>
      <c r="M5215" s="205"/>
      <c r="N5215" s="205"/>
      <c r="O5215" s="205"/>
      <c r="P5215" s="205"/>
      <c r="Q5215" s="205"/>
      <c r="R5215" s="205"/>
      <c r="S5215" s="202"/>
      <c r="T5215" s="202"/>
      <c r="U5215" s="202"/>
      <c r="V5215" s="202"/>
      <c r="W5215" s="202"/>
      <c r="X5215" s="202"/>
      <c r="Y5215" s="202"/>
      <c r="Z5215" s="202"/>
      <c r="AA5215" s="202"/>
      <c r="AB5215" s="202"/>
      <c r="AC5215" s="202"/>
      <c r="AD5215" s="202"/>
      <c r="AE5215" s="202"/>
      <c r="AF5215" s="202"/>
      <c r="AG5215" s="203"/>
      <c r="ALL5215" s="41"/>
      <c r="ALM5215" s="41"/>
      <c r="ALN5215" s="41"/>
      <c r="ALO5215" s="41"/>
      <c r="ALP5215" s="41"/>
    </row>
    <row r="5216" spans="1:1004" ht="36" customHeight="1" x14ac:dyDescent="0.2">
      <c r="A5216" s="373" t="s">
        <v>2726</v>
      </c>
      <c r="B5216" s="373"/>
      <c r="C5216" s="373"/>
      <c r="D5216" s="278" t="s">
        <v>2727</v>
      </c>
      <c r="E5216" s="279"/>
      <c r="F5216" s="280"/>
      <c r="G5216" s="278" t="s">
        <v>2728</v>
      </c>
      <c r="H5216" s="279"/>
      <c r="I5216" s="279"/>
      <c r="J5216" s="279"/>
      <c r="K5216" s="279"/>
      <c r="L5216" s="279"/>
      <c r="M5216" s="279"/>
      <c r="N5216" s="279"/>
      <c r="O5216" s="279"/>
      <c r="P5216" s="279"/>
      <c r="Q5216" s="280"/>
      <c r="R5216" s="373" t="s">
        <v>3441</v>
      </c>
      <c r="S5216" s="373"/>
      <c r="T5216" s="373"/>
      <c r="U5216" s="373"/>
      <c r="V5216" s="373" t="s">
        <v>3442</v>
      </c>
      <c r="W5216" s="373"/>
      <c r="X5216" s="373"/>
      <c r="Y5216" s="373"/>
      <c r="Z5216" s="373" t="s">
        <v>3443</v>
      </c>
      <c r="AA5216" s="373"/>
      <c r="AB5216" s="373"/>
      <c r="AC5216" s="373"/>
      <c r="AD5216" s="278" t="s">
        <v>2729</v>
      </c>
      <c r="AE5216" s="279"/>
      <c r="AF5216" s="279"/>
      <c r="AG5216" s="280"/>
      <c r="ALL5216" s="41"/>
      <c r="ALM5216" s="41"/>
      <c r="ALN5216" s="41"/>
      <c r="ALO5216" s="41"/>
      <c r="ALP5216" s="41"/>
    </row>
    <row r="5217" spans="1:1004" ht="15.75" customHeight="1" x14ac:dyDescent="0.2">
      <c r="A5217" s="414" t="s">
        <v>510</v>
      </c>
      <c r="B5217" s="414"/>
      <c r="C5217" s="414"/>
      <c r="D5217" s="414"/>
      <c r="E5217" s="414"/>
      <c r="F5217" s="414"/>
      <c r="G5217" s="415" t="s">
        <v>3350</v>
      </c>
      <c r="H5217" s="415"/>
      <c r="I5217" s="415"/>
      <c r="J5217" s="415"/>
      <c r="K5217" s="415"/>
      <c r="L5217" s="415"/>
      <c r="M5217" s="415"/>
      <c r="N5217" s="415"/>
      <c r="O5217" s="415"/>
      <c r="P5217" s="415"/>
      <c r="Q5217" s="415"/>
      <c r="R5217" s="416"/>
      <c r="S5217" s="416"/>
      <c r="T5217" s="416"/>
      <c r="U5217" s="416"/>
      <c r="V5217" s="416"/>
      <c r="W5217" s="416"/>
      <c r="X5217" s="416"/>
      <c r="Y5217" s="416"/>
      <c r="Z5217" s="416"/>
      <c r="AA5217" s="416"/>
      <c r="AB5217" s="416"/>
      <c r="AC5217" s="416"/>
      <c r="AD5217" s="417"/>
      <c r="AE5217" s="418"/>
      <c r="AF5217" s="418"/>
      <c r="AG5217" s="419"/>
      <c r="ALL5217" s="41"/>
      <c r="ALM5217" s="41"/>
      <c r="ALN5217" s="41"/>
      <c r="ALO5217" s="41"/>
      <c r="ALP5217" s="41"/>
    </row>
    <row r="5218" spans="1:1004" ht="20.25" customHeight="1" x14ac:dyDescent="0.2">
      <c r="A5218" s="299"/>
      <c r="B5218" s="300"/>
      <c r="C5218" s="301"/>
      <c r="D5218" s="299" t="s">
        <v>2731</v>
      </c>
      <c r="E5218" s="300"/>
      <c r="F5218" s="301"/>
      <c r="G5218" s="420" t="s">
        <v>3126</v>
      </c>
      <c r="H5218" s="421"/>
      <c r="I5218" s="421"/>
      <c r="J5218" s="421"/>
      <c r="K5218" s="421"/>
      <c r="L5218" s="421"/>
      <c r="M5218" s="421"/>
      <c r="N5218" s="421"/>
      <c r="O5218" s="421"/>
      <c r="P5218" s="421"/>
      <c r="Q5218" s="422"/>
      <c r="R5218" s="431">
        <v>53197000</v>
      </c>
      <c r="S5218" s="432"/>
      <c r="T5218" s="432"/>
      <c r="U5218" s="433"/>
      <c r="V5218" s="431">
        <v>57551800</v>
      </c>
      <c r="W5218" s="432"/>
      <c r="X5218" s="432"/>
      <c r="Y5218" s="433"/>
      <c r="Z5218" s="431">
        <v>54697785.549999997</v>
      </c>
      <c r="AA5218" s="432"/>
      <c r="AB5218" s="432"/>
      <c r="AC5218" s="433"/>
      <c r="AD5218" s="417">
        <f>Z5218/V5218</f>
        <v>0.95040964053252885</v>
      </c>
      <c r="AE5218" s="418"/>
      <c r="AF5218" s="418"/>
      <c r="AG5218" s="419"/>
      <c r="ALL5218" s="41"/>
      <c r="ALM5218" s="41"/>
      <c r="ALN5218" s="41"/>
      <c r="ALO5218" s="41"/>
      <c r="ALP5218" s="41"/>
    </row>
    <row r="5219" spans="1:1004" ht="24" customHeight="1" x14ac:dyDescent="0.2">
      <c r="A5219" s="423"/>
      <c r="B5219" s="423"/>
      <c r="C5219" s="423"/>
      <c r="D5219" s="423"/>
      <c r="E5219" s="423"/>
      <c r="F5219" s="423"/>
      <c r="G5219" s="424" t="s">
        <v>2232</v>
      </c>
      <c r="H5219" s="425"/>
      <c r="I5219" s="425"/>
      <c r="J5219" s="425"/>
      <c r="K5219" s="425"/>
      <c r="L5219" s="425"/>
      <c r="M5219" s="425"/>
      <c r="N5219" s="425"/>
      <c r="O5219" s="425"/>
      <c r="P5219" s="425"/>
      <c r="Q5219" s="426"/>
      <c r="R5219" s="427">
        <f>R5218</f>
        <v>53197000</v>
      </c>
      <c r="S5219" s="427"/>
      <c r="T5219" s="427"/>
      <c r="U5219" s="427"/>
      <c r="V5219" s="427">
        <f t="shared" ref="V5219" si="277">V5218</f>
        <v>57551800</v>
      </c>
      <c r="W5219" s="427"/>
      <c r="X5219" s="427"/>
      <c r="Y5219" s="427"/>
      <c r="Z5219" s="427">
        <f t="shared" ref="Z5219" si="278">Z5218</f>
        <v>54697785.549999997</v>
      </c>
      <c r="AA5219" s="427"/>
      <c r="AB5219" s="427"/>
      <c r="AC5219" s="427"/>
      <c r="AD5219" s="428">
        <f>Z5219/V5219</f>
        <v>0.95040964053252885</v>
      </c>
      <c r="AE5219" s="429"/>
      <c r="AF5219" s="429"/>
      <c r="AG5219" s="430"/>
      <c r="ALL5219" s="41"/>
      <c r="ALM5219" s="41"/>
      <c r="ALN5219" s="41"/>
      <c r="ALO5219" s="41"/>
      <c r="ALP5219" s="41"/>
    </row>
    <row r="5220" spans="1:1004" x14ac:dyDescent="0.2">
      <c r="A5220" s="204"/>
      <c r="B5220" s="205"/>
      <c r="C5220" s="205"/>
      <c r="D5220" s="205"/>
      <c r="E5220" s="205"/>
      <c r="F5220" s="205"/>
      <c r="G5220" s="205"/>
      <c r="H5220" s="205"/>
      <c r="I5220" s="205"/>
      <c r="J5220" s="205"/>
      <c r="K5220" s="205"/>
      <c r="L5220" s="205"/>
      <c r="M5220" s="205"/>
      <c r="N5220" s="205"/>
      <c r="O5220" s="205"/>
      <c r="P5220" s="205"/>
      <c r="Q5220" s="205"/>
      <c r="R5220" s="205"/>
      <c r="S5220" s="202"/>
      <c r="T5220" s="202"/>
      <c r="U5220" s="202"/>
      <c r="V5220" s="202"/>
      <c r="W5220" s="202"/>
      <c r="X5220" s="202"/>
      <c r="Y5220" s="202"/>
      <c r="Z5220" s="202"/>
      <c r="AA5220" s="202"/>
      <c r="AB5220" s="202"/>
      <c r="AC5220" s="202"/>
      <c r="AD5220" s="202"/>
      <c r="AE5220" s="202"/>
      <c r="AF5220" s="202"/>
      <c r="AG5220" s="203"/>
      <c r="ALL5220" s="41"/>
      <c r="ALM5220" s="41"/>
      <c r="ALN5220" s="41"/>
      <c r="ALO5220" s="41"/>
      <c r="ALP5220" s="41"/>
    </row>
    <row r="5221" spans="1:1004" x14ac:dyDescent="0.2">
      <c r="A5221" s="204"/>
      <c r="B5221" s="205"/>
      <c r="C5221" s="205"/>
      <c r="D5221" s="205"/>
      <c r="E5221" s="205"/>
      <c r="F5221" s="205"/>
      <c r="G5221" s="205"/>
      <c r="H5221" s="205"/>
      <c r="I5221" s="205"/>
      <c r="J5221" s="205"/>
      <c r="K5221" s="205"/>
      <c r="L5221" s="205"/>
      <c r="M5221" s="205"/>
      <c r="N5221" s="205"/>
      <c r="O5221" s="205"/>
      <c r="P5221" s="205"/>
      <c r="Q5221" s="205"/>
      <c r="R5221" s="205"/>
      <c r="S5221" s="202"/>
      <c r="T5221" s="202"/>
      <c r="U5221" s="202"/>
      <c r="V5221" s="202"/>
      <c r="W5221" s="202"/>
      <c r="X5221" s="202"/>
      <c r="Y5221" s="202"/>
      <c r="Z5221" s="202"/>
      <c r="AA5221" s="202"/>
      <c r="AB5221" s="202"/>
      <c r="AC5221" s="202"/>
      <c r="AD5221" s="202"/>
      <c r="AE5221" s="202"/>
      <c r="AF5221" s="202"/>
      <c r="AG5221" s="203"/>
      <c r="ALL5221" s="41"/>
      <c r="ALM5221" s="41"/>
      <c r="ALN5221" s="41"/>
      <c r="ALO5221" s="41"/>
      <c r="ALP5221" s="41"/>
    </row>
    <row r="5222" spans="1:1004" ht="15" x14ac:dyDescent="0.2">
      <c r="A5222" s="403" t="s">
        <v>2722</v>
      </c>
      <c r="B5222" s="403"/>
      <c r="C5222" s="403"/>
      <c r="D5222" s="403"/>
      <c r="E5222" s="403"/>
      <c r="F5222" s="410" t="s">
        <v>602</v>
      </c>
      <c r="G5222" s="411"/>
      <c r="H5222" s="412"/>
      <c r="I5222" s="407" t="s">
        <v>3351</v>
      </c>
      <c r="J5222" s="408"/>
      <c r="K5222" s="408"/>
      <c r="L5222" s="408"/>
      <c r="M5222" s="408"/>
      <c r="N5222" s="408"/>
      <c r="O5222" s="408"/>
      <c r="P5222" s="408"/>
      <c r="Q5222" s="408"/>
      <c r="R5222" s="408"/>
      <c r="S5222" s="408"/>
      <c r="T5222" s="408"/>
      <c r="U5222" s="408"/>
      <c r="V5222" s="408"/>
      <c r="W5222" s="408"/>
      <c r="X5222" s="408"/>
      <c r="Y5222" s="408"/>
      <c r="Z5222" s="408"/>
      <c r="AA5222" s="408"/>
      <c r="AB5222" s="408"/>
      <c r="AC5222" s="408"/>
      <c r="AD5222" s="408"/>
      <c r="AE5222" s="408"/>
      <c r="AF5222" s="408"/>
      <c r="AG5222" s="409"/>
      <c r="ALL5222" s="41"/>
      <c r="ALM5222" s="41"/>
      <c r="ALN5222" s="41"/>
      <c r="ALO5222" s="41"/>
      <c r="ALP5222" s="41"/>
    </row>
    <row r="5223" spans="1:1004" ht="15" x14ac:dyDescent="0.2">
      <c r="A5223" s="403" t="s">
        <v>2723</v>
      </c>
      <c r="B5223" s="403"/>
      <c r="C5223" s="403"/>
      <c r="D5223" s="403"/>
      <c r="E5223" s="403"/>
      <c r="F5223" s="410" t="s">
        <v>3352</v>
      </c>
      <c r="G5223" s="411"/>
      <c r="H5223" s="412"/>
      <c r="I5223" s="407" t="s">
        <v>3351</v>
      </c>
      <c r="J5223" s="408"/>
      <c r="K5223" s="408"/>
      <c r="L5223" s="408"/>
      <c r="M5223" s="408"/>
      <c r="N5223" s="408"/>
      <c r="O5223" s="408"/>
      <c r="P5223" s="408"/>
      <c r="Q5223" s="408"/>
      <c r="R5223" s="408"/>
      <c r="S5223" s="408"/>
      <c r="T5223" s="408"/>
      <c r="U5223" s="408"/>
      <c r="V5223" s="408"/>
      <c r="W5223" s="408"/>
      <c r="X5223" s="408"/>
      <c r="Y5223" s="408"/>
      <c r="Z5223" s="408"/>
      <c r="AA5223" s="408"/>
      <c r="AB5223" s="408"/>
      <c r="AC5223" s="408"/>
      <c r="AD5223" s="408"/>
      <c r="AE5223" s="408"/>
      <c r="AF5223" s="408"/>
      <c r="AG5223" s="409"/>
      <c r="ALL5223" s="41"/>
      <c r="ALM5223" s="41"/>
      <c r="ALN5223" s="41"/>
      <c r="ALO5223" s="41"/>
      <c r="ALP5223" s="41"/>
    </row>
    <row r="5224" spans="1:1004" x14ac:dyDescent="0.2">
      <c r="A5224" s="187"/>
      <c r="B5224" s="187"/>
      <c r="C5224" s="187"/>
      <c r="D5224" s="187"/>
      <c r="E5224" s="187"/>
      <c r="F5224" s="187"/>
      <c r="G5224" s="187"/>
      <c r="H5224" s="187"/>
      <c r="I5224" s="187"/>
      <c r="J5224" s="187"/>
      <c r="K5224" s="187"/>
      <c r="L5224" s="187"/>
      <c r="M5224" s="187"/>
      <c r="N5224" s="187"/>
      <c r="O5224" s="187"/>
      <c r="P5224" s="187"/>
      <c r="Q5224" s="187"/>
      <c r="R5224" s="187"/>
      <c r="S5224" s="187"/>
      <c r="T5224" s="187"/>
      <c r="U5224" s="187"/>
      <c r="V5224" s="187"/>
      <c r="W5224" s="187"/>
      <c r="X5224" s="187"/>
      <c r="Y5224" s="187"/>
      <c r="Z5224" s="187"/>
      <c r="AA5224" s="187"/>
      <c r="AB5224" s="187"/>
      <c r="AC5224" s="187"/>
      <c r="AD5224" s="187"/>
      <c r="AE5224" s="187"/>
      <c r="AF5224" s="187"/>
      <c r="AG5224" s="187"/>
      <c r="ALL5224" s="41"/>
      <c r="ALM5224" s="41"/>
      <c r="ALN5224" s="41"/>
      <c r="ALO5224" s="41"/>
      <c r="ALP5224" s="41"/>
    </row>
    <row r="5225" spans="1:1004" ht="51" customHeight="1" x14ac:dyDescent="0.2">
      <c r="A5225" s="373" t="s">
        <v>2726</v>
      </c>
      <c r="B5225" s="373"/>
      <c r="C5225" s="373"/>
      <c r="D5225" s="278" t="s">
        <v>2727</v>
      </c>
      <c r="E5225" s="279"/>
      <c r="F5225" s="280"/>
      <c r="G5225" s="278" t="s">
        <v>2728</v>
      </c>
      <c r="H5225" s="279"/>
      <c r="I5225" s="279"/>
      <c r="J5225" s="279"/>
      <c r="K5225" s="279"/>
      <c r="L5225" s="279"/>
      <c r="M5225" s="279"/>
      <c r="N5225" s="279"/>
      <c r="O5225" s="279"/>
      <c r="P5225" s="279"/>
      <c r="Q5225" s="280"/>
      <c r="R5225" s="373" t="s">
        <v>3441</v>
      </c>
      <c r="S5225" s="373"/>
      <c r="T5225" s="373"/>
      <c r="U5225" s="373"/>
      <c r="V5225" s="373" t="s">
        <v>3442</v>
      </c>
      <c r="W5225" s="373"/>
      <c r="X5225" s="373"/>
      <c r="Y5225" s="373"/>
      <c r="Z5225" s="373" t="s">
        <v>3443</v>
      </c>
      <c r="AA5225" s="373"/>
      <c r="AB5225" s="373"/>
      <c r="AC5225" s="373"/>
      <c r="AD5225" s="278" t="s">
        <v>2729</v>
      </c>
      <c r="AE5225" s="279"/>
      <c r="AF5225" s="279"/>
      <c r="AG5225" s="280"/>
      <c r="ALL5225" s="41"/>
      <c r="ALM5225" s="41"/>
      <c r="ALN5225" s="41"/>
      <c r="ALO5225" s="41"/>
      <c r="ALP5225" s="41"/>
    </row>
    <row r="5226" spans="1:1004" ht="14.25" x14ac:dyDescent="0.2">
      <c r="A5226" s="414" t="s">
        <v>510</v>
      </c>
      <c r="B5226" s="414"/>
      <c r="C5226" s="414"/>
      <c r="D5226" s="414"/>
      <c r="E5226" s="414"/>
      <c r="F5226" s="414"/>
      <c r="G5226" s="415" t="s">
        <v>3350</v>
      </c>
      <c r="H5226" s="415"/>
      <c r="I5226" s="415"/>
      <c r="J5226" s="415"/>
      <c r="K5226" s="415"/>
      <c r="L5226" s="415"/>
      <c r="M5226" s="415"/>
      <c r="N5226" s="415"/>
      <c r="O5226" s="415"/>
      <c r="P5226" s="415"/>
      <c r="Q5226" s="415"/>
      <c r="R5226" s="416"/>
      <c r="S5226" s="416"/>
      <c r="T5226" s="416"/>
      <c r="U5226" s="416"/>
      <c r="V5226" s="416"/>
      <c r="W5226" s="416"/>
      <c r="X5226" s="416"/>
      <c r="Y5226" s="416"/>
      <c r="Z5226" s="416"/>
      <c r="AA5226" s="416"/>
      <c r="AB5226" s="416"/>
      <c r="AC5226" s="416"/>
      <c r="AD5226" s="417"/>
      <c r="AE5226" s="418"/>
      <c r="AF5226" s="418"/>
      <c r="AG5226" s="419"/>
      <c r="ALL5226" s="41"/>
      <c r="ALM5226" s="41"/>
      <c r="ALN5226" s="41"/>
      <c r="ALO5226" s="41"/>
      <c r="ALP5226" s="41"/>
    </row>
    <row r="5227" spans="1:1004" ht="20.25" customHeight="1" x14ac:dyDescent="0.2">
      <c r="A5227" s="299"/>
      <c r="B5227" s="300"/>
      <c r="C5227" s="301"/>
      <c r="D5227" s="299" t="s">
        <v>2731</v>
      </c>
      <c r="E5227" s="300"/>
      <c r="F5227" s="301"/>
      <c r="G5227" s="420" t="s">
        <v>3126</v>
      </c>
      <c r="H5227" s="421"/>
      <c r="I5227" s="421"/>
      <c r="J5227" s="421"/>
      <c r="K5227" s="421"/>
      <c r="L5227" s="421"/>
      <c r="M5227" s="421"/>
      <c r="N5227" s="421"/>
      <c r="O5227" s="421"/>
      <c r="P5227" s="421"/>
      <c r="Q5227" s="422"/>
      <c r="R5227" s="431">
        <v>27927400</v>
      </c>
      <c r="S5227" s="432"/>
      <c r="T5227" s="432"/>
      <c r="U5227" s="433"/>
      <c r="V5227" s="431">
        <v>29468200</v>
      </c>
      <c r="W5227" s="432"/>
      <c r="X5227" s="432"/>
      <c r="Y5227" s="433"/>
      <c r="Z5227" s="431">
        <v>28902741.960000001</v>
      </c>
      <c r="AA5227" s="432"/>
      <c r="AB5227" s="432"/>
      <c r="AC5227" s="433"/>
      <c r="AD5227" s="417">
        <f>Z5227/V5227</f>
        <v>0.98081124602113468</v>
      </c>
      <c r="AE5227" s="418"/>
      <c r="AF5227" s="418"/>
      <c r="AG5227" s="419"/>
      <c r="ALL5227" s="41"/>
      <c r="ALM5227" s="41"/>
      <c r="ALN5227" s="41"/>
      <c r="ALO5227" s="41"/>
      <c r="ALP5227" s="41"/>
    </row>
    <row r="5228" spans="1:1004" ht="22.5" customHeight="1" x14ac:dyDescent="0.2">
      <c r="A5228" s="423"/>
      <c r="B5228" s="423"/>
      <c r="C5228" s="423"/>
      <c r="D5228" s="423"/>
      <c r="E5228" s="423"/>
      <c r="F5228" s="423"/>
      <c r="G5228" s="424" t="s">
        <v>2232</v>
      </c>
      <c r="H5228" s="425"/>
      <c r="I5228" s="425"/>
      <c r="J5228" s="425"/>
      <c r="K5228" s="425"/>
      <c r="L5228" s="425"/>
      <c r="M5228" s="425"/>
      <c r="N5228" s="425"/>
      <c r="O5228" s="425"/>
      <c r="P5228" s="425"/>
      <c r="Q5228" s="426"/>
      <c r="R5228" s="427">
        <f>R5227</f>
        <v>27927400</v>
      </c>
      <c r="S5228" s="427"/>
      <c r="T5228" s="427"/>
      <c r="U5228" s="427"/>
      <c r="V5228" s="427">
        <f t="shared" ref="V5228" si="279">V5227</f>
        <v>29468200</v>
      </c>
      <c r="W5228" s="427"/>
      <c r="X5228" s="427"/>
      <c r="Y5228" s="427"/>
      <c r="Z5228" s="427">
        <f t="shared" ref="Z5228" si="280">Z5227</f>
        <v>28902741.960000001</v>
      </c>
      <c r="AA5228" s="427"/>
      <c r="AB5228" s="427"/>
      <c r="AC5228" s="427"/>
      <c r="AD5228" s="428">
        <f>Z5228/V5228</f>
        <v>0.98081124602113468</v>
      </c>
      <c r="AE5228" s="429"/>
      <c r="AF5228" s="429"/>
      <c r="AG5228" s="430"/>
      <c r="ALL5228" s="41"/>
      <c r="ALM5228" s="41"/>
      <c r="ALN5228" s="41"/>
      <c r="ALO5228" s="41"/>
      <c r="ALP5228" s="41"/>
    </row>
    <row r="5229" spans="1:1004" x14ac:dyDescent="0.2">
      <c r="A5229" s="204"/>
      <c r="B5229" s="205"/>
      <c r="C5229" s="205"/>
      <c r="D5229" s="205"/>
      <c r="E5229" s="205"/>
      <c r="F5229" s="205"/>
      <c r="G5229" s="205"/>
      <c r="H5229" s="205"/>
      <c r="I5229" s="205"/>
      <c r="J5229" s="205"/>
      <c r="K5229" s="205"/>
      <c r="L5229" s="205"/>
      <c r="M5229" s="205"/>
      <c r="N5229" s="205"/>
      <c r="O5229" s="205"/>
      <c r="P5229" s="205"/>
      <c r="Q5229" s="205"/>
      <c r="R5229" s="205"/>
      <c r="S5229" s="202"/>
      <c r="T5229" s="202"/>
      <c r="U5229" s="202"/>
      <c r="V5229" s="202"/>
      <c r="W5229" s="202"/>
      <c r="X5229" s="202"/>
      <c r="Y5229" s="202"/>
      <c r="Z5229" s="202"/>
      <c r="AA5229" s="202"/>
      <c r="AB5229" s="202"/>
      <c r="AC5229" s="202"/>
      <c r="AD5229" s="202"/>
      <c r="AE5229" s="202"/>
      <c r="AF5229" s="202"/>
      <c r="AG5229" s="203"/>
      <c r="ALL5229" s="41"/>
      <c r="ALM5229" s="41"/>
      <c r="ALN5229" s="41"/>
      <c r="ALO5229" s="41"/>
      <c r="ALP5229" s="41"/>
    </row>
    <row r="5230" spans="1:1004" ht="15" x14ac:dyDescent="0.2">
      <c r="A5230" s="403" t="s">
        <v>2722</v>
      </c>
      <c r="B5230" s="403"/>
      <c r="C5230" s="403"/>
      <c r="D5230" s="403"/>
      <c r="E5230" s="403"/>
      <c r="F5230" s="404" t="s">
        <v>613</v>
      </c>
      <c r="G5230" s="405"/>
      <c r="H5230" s="406"/>
      <c r="I5230" s="407" t="s">
        <v>3353</v>
      </c>
      <c r="J5230" s="408"/>
      <c r="K5230" s="408"/>
      <c r="L5230" s="408"/>
      <c r="M5230" s="408"/>
      <c r="N5230" s="408"/>
      <c r="O5230" s="408"/>
      <c r="P5230" s="408"/>
      <c r="Q5230" s="408"/>
      <c r="R5230" s="408"/>
      <c r="S5230" s="408"/>
      <c r="T5230" s="408"/>
      <c r="U5230" s="408"/>
      <c r="V5230" s="408"/>
      <c r="W5230" s="408"/>
      <c r="X5230" s="408"/>
      <c r="Y5230" s="408"/>
      <c r="Z5230" s="408"/>
      <c r="AA5230" s="408"/>
      <c r="AB5230" s="408"/>
      <c r="AC5230" s="408"/>
      <c r="AD5230" s="408"/>
      <c r="AE5230" s="408"/>
      <c r="AF5230" s="408"/>
      <c r="AG5230" s="409"/>
      <c r="ALL5230" s="41"/>
      <c r="ALM5230" s="41"/>
      <c r="ALN5230" s="41"/>
      <c r="ALO5230" s="41"/>
      <c r="ALP5230" s="41"/>
    </row>
    <row r="5231" spans="1:1004" ht="15" x14ac:dyDescent="0.2">
      <c r="A5231" s="403" t="s">
        <v>2723</v>
      </c>
      <c r="B5231" s="403"/>
      <c r="C5231" s="403"/>
      <c r="D5231" s="403"/>
      <c r="E5231" s="403"/>
      <c r="F5231" s="410" t="s">
        <v>3354</v>
      </c>
      <c r="G5231" s="411"/>
      <c r="H5231" s="412"/>
      <c r="I5231" s="407" t="s">
        <v>3353</v>
      </c>
      <c r="J5231" s="408"/>
      <c r="K5231" s="408"/>
      <c r="L5231" s="408"/>
      <c r="M5231" s="408"/>
      <c r="N5231" s="408"/>
      <c r="O5231" s="408"/>
      <c r="P5231" s="408"/>
      <c r="Q5231" s="408"/>
      <c r="R5231" s="408"/>
      <c r="S5231" s="408"/>
      <c r="T5231" s="408"/>
      <c r="U5231" s="408"/>
      <c r="V5231" s="408"/>
      <c r="W5231" s="408"/>
      <c r="X5231" s="408"/>
      <c r="Y5231" s="408"/>
      <c r="Z5231" s="408"/>
      <c r="AA5231" s="408"/>
      <c r="AB5231" s="408"/>
      <c r="AC5231" s="408"/>
      <c r="AD5231" s="408"/>
      <c r="AE5231" s="408"/>
      <c r="AF5231" s="408"/>
      <c r="AG5231" s="409"/>
      <c r="ALL5231" s="41"/>
      <c r="ALM5231" s="41"/>
      <c r="ALN5231" s="41"/>
      <c r="ALO5231" s="41"/>
      <c r="ALP5231" s="41"/>
    </row>
    <row r="5232" spans="1:1004" x14ac:dyDescent="0.2">
      <c r="A5232" s="187"/>
      <c r="B5232" s="187"/>
      <c r="C5232" s="187"/>
      <c r="D5232" s="187"/>
      <c r="E5232" s="187"/>
      <c r="F5232" s="187"/>
      <c r="G5232" s="187"/>
      <c r="H5232" s="187"/>
      <c r="I5232" s="187"/>
      <c r="J5232" s="187"/>
      <c r="K5232" s="187"/>
      <c r="L5232" s="187"/>
      <c r="M5232" s="187"/>
      <c r="N5232" s="187"/>
      <c r="O5232" s="187"/>
      <c r="P5232" s="187"/>
      <c r="Q5232" s="187"/>
      <c r="R5232" s="187"/>
      <c r="S5232" s="187"/>
      <c r="T5232" s="187"/>
      <c r="U5232" s="187"/>
      <c r="V5232" s="187"/>
      <c r="W5232" s="187"/>
      <c r="X5232" s="187"/>
      <c r="Y5232" s="187"/>
      <c r="Z5232" s="187"/>
      <c r="AA5232" s="187"/>
      <c r="AB5232" s="187"/>
      <c r="AC5232" s="187"/>
      <c r="AD5232" s="187"/>
      <c r="AE5232" s="187"/>
      <c r="AF5232" s="187"/>
      <c r="AG5232" s="187"/>
      <c r="ALL5232" s="41"/>
      <c r="ALM5232" s="41"/>
      <c r="ALN5232" s="41"/>
      <c r="ALO5232" s="41"/>
      <c r="ALP5232" s="41"/>
    </row>
    <row r="5233" spans="1:1004" ht="15" x14ac:dyDescent="0.2">
      <c r="A5233" s="190" t="s">
        <v>2725</v>
      </c>
      <c r="B5233" s="191"/>
      <c r="C5233" s="191"/>
      <c r="D5233" s="191"/>
      <c r="E5233" s="191"/>
      <c r="F5233" s="191"/>
      <c r="G5233" s="191"/>
      <c r="H5233" s="191"/>
      <c r="I5233" s="191"/>
      <c r="J5233" s="191"/>
      <c r="K5233" s="191"/>
      <c r="L5233" s="187"/>
      <c r="M5233" s="187"/>
      <c r="N5233" s="187"/>
      <c r="O5233" s="187"/>
      <c r="P5233" s="187"/>
      <c r="Q5233" s="187"/>
      <c r="R5233" s="187"/>
      <c r="S5233" s="187"/>
      <c r="T5233" s="187"/>
      <c r="U5233" s="187"/>
      <c r="V5233" s="187"/>
      <c r="W5233" s="187"/>
      <c r="X5233" s="187"/>
      <c r="Y5233" s="187"/>
      <c r="Z5233" s="187"/>
      <c r="AA5233" s="187"/>
      <c r="AB5233" s="187"/>
      <c r="AC5233" s="187"/>
      <c r="AD5233" s="187"/>
      <c r="AE5233" s="187"/>
      <c r="AF5233" s="187"/>
      <c r="AG5233" s="187"/>
      <c r="ALL5233" s="41"/>
      <c r="ALM5233" s="41"/>
      <c r="ALN5233" s="41"/>
      <c r="ALO5233" s="41"/>
      <c r="ALP5233" s="41"/>
    </row>
    <row r="5234" spans="1:1004" ht="52.5" customHeight="1" x14ac:dyDescent="0.2">
      <c r="A5234" s="373" t="s">
        <v>2726</v>
      </c>
      <c r="B5234" s="373"/>
      <c r="C5234" s="373"/>
      <c r="D5234" s="373" t="s">
        <v>2727</v>
      </c>
      <c r="E5234" s="373"/>
      <c r="F5234" s="373"/>
      <c r="G5234" s="278" t="s">
        <v>2728</v>
      </c>
      <c r="H5234" s="279"/>
      <c r="I5234" s="279"/>
      <c r="J5234" s="279"/>
      <c r="K5234" s="279"/>
      <c r="L5234" s="279"/>
      <c r="M5234" s="279"/>
      <c r="N5234" s="279"/>
      <c r="O5234" s="279"/>
      <c r="P5234" s="279"/>
      <c r="Q5234" s="280"/>
      <c r="R5234" s="373" t="s">
        <v>3441</v>
      </c>
      <c r="S5234" s="373"/>
      <c r="T5234" s="373"/>
      <c r="U5234" s="373"/>
      <c r="V5234" s="373" t="s">
        <v>3442</v>
      </c>
      <c r="W5234" s="373"/>
      <c r="X5234" s="373"/>
      <c r="Y5234" s="373"/>
      <c r="Z5234" s="373" t="s">
        <v>3443</v>
      </c>
      <c r="AA5234" s="373"/>
      <c r="AB5234" s="373"/>
      <c r="AC5234" s="373"/>
      <c r="AD5234" s="278" t="s">
        <v>2729</v>
      </c>
      <c r="AE5234" s="279"/>
      <c r="AF5234" s="279"/>
      <c r="AG5234" s="280"/>
      <c r="ALL5234" s="41"/>
      <c r="ALM5234" s="41"/>
      <c r="ALN5234" s="41"/>
      <c r="ALO5234" s="41"/>
      <c r="ALP5234" s="41"/>
    </row>
    <row r="5235" spans="1:1004" ht="14.25" x14ac:dyDescent="0.2">
      <c r="A5235" s="299" t="s">
        <v>510</v>
      </c>
      <c r="B5235" s="300"/>
      <c r="C5235" s="301"/>
      <c r="D5235" s="299"/>
      <c r="E5235" s="300"/>
      <c r="F5235" s="301"/>
      <c r="G5235" s="420" t="s">
        <v>3355</v>
      </c>
      <c r="H5235" s="421"/>
      <c r="I5235" s="421"/>
      <c r="J5235" s="421"/>
      <c r="K5235" s="421"/>
      <c r="L5235" s="421"/>
      <c r="M5235" s="421"/>
      <c r="N5235" s="421"/>
      <c r="O5235" s="421"/>
      <c r="P5235" s="421"/>
      <c r="Q5235" s="422"/>
      <c r="R5235" s="431"/>
      <c r="S5235" s="432"/>
      <c r="T5235" s="432"/>
      <c r="U5235" s="433"/>
      <c r="V5235" s="431"/>
      <c r="W5235" s="432"/>
      <c r="X5235" s="432"/>
      <c r="Y5235" s="433"/>
      <c r="Z5235" s="431"/>
      <c r="AA5235" s="432"/>
      <c r="AB5235" s="432"/>
      <c r="AC5235" s="433"/>
      <c r="AD5235" s="417"/>
      <c r="AE5235" s="418"/>
      <c r="AF5235" s="418"/>
      <c r="AG5235" s="419"/>
      <c r="ALL5235" s="41"/>
      <c r="ALM5235" s="41"/>
      <c r="ALN5235" s="41"/>
      <c r="ALO5235" s="41"/>
      <c r="ALP5235" s="41"/>
    </row>
    <row r="5236" spans="1:1004" ht="23.25" customHeight="1" x14ac:dyDescent="0.2">
      <c r="A5236" s="299"/>
      <c r="B5236" s="300"/>
      <c r="C5236" s="301"/>
      <c r="D5236" s="299" t="s">
        <v>2731</v>
      </c>
      <c r="E5236" s="300"/>
      <c r="F5236" s="301"/>
      <c r="G5236" s="420" t="s">
        <v>3126</v>
      </c>
      <c r="H5236" s="421"/>
      <c r="I5236" s="421"/>
      <c r="J5236" s="421"/>
      <c r="K5236" s="421"/>
      <c r="L5236" s="421"/>
      <c r="M5236" s="421"/>
      <c r="N5236" s="421"/>
      <c r="O5236" s="421"/>
      <c r="P5236" s="421"/>
      <c r="Q5236" s="422"/>
      <c r="R5236" s="431">
        <v>16764700</v>
      </c>
      <c r="S5236" s="432"/>
      <c r="T5236" s="432"/>
      <c r="U5236" s="433"/>
      <c r="V5236" s="431">
        <v>19578700</v>
      </c>
      <c r="W5236" s="432"/>
      <c r="X5236" s="432"/>
      <c r="Y5236" s="433"/>
      <c r="Z5236" s="431">
        <v>18931310.98</v>
      </c>
      <c r="AA5236" s="432"/>
      <c r="AB5236" s="432"/>
      <c r="AC5236" s="433"/>
      <c r="AD5236" s="417">
        <f>Z5236/V5236</f>
        <v>0.96693401400501566</v>
      </c>
      <c r="AE5236" s="418"/>
      <c r="AF5236" s="418"/>
      <c r="AG5236" s="419"/>
      <c r="ALL5236" s="41"/>
      <c r="ALM5236" s="41"/>
      <c r="ALN5236" s="41"/>
      <c r="ALO5236" s="41"/>
      <c r="ALP5236" s="41"/>
    </row>
    <row r="5237" spans="1:1004" ht="24" customHeight="1" x14ac:dyDescent="0.2">
      <c r="A5237" s="423"/>
      <c r="B5237" s="423"/>
      <c r="C5237" s="423"/>
      <c r="D5237" s="423"/>
      <c r="E5237" s="423"/>
      <c r="F5237" s="423"/>
      <c r="G5237" s="424" t="s">
        <v>2232</v>
      </c>
      <c r="H5237" s="425"/>
      <c r="I5237" s="425"/>
      <c r="J5237" s="425"/>
      <c r="K5237" s="425"/>
      <c r="L5237" s="425"/>
      <c r="M5237" s="425"/>
      <c r="N5237" s="425"/>
      <c r="O5237" s="425"/>
      <c r="P5237" s="425"/>
      <c r="Q5237" s="426"/>
      <c r="R5237" s="427">
        <f>R5236</f>
        <v>16764700</v>
      </c>
      <c r="S5237" s="427"/>
      <c r="T5237" s="427"/>
      <c r="U5237" s="427"/>
      <c r="V5237" s="427">
        <f>V5236</f>
        <v>19578700</v>
      </c>
      <c r="W5237" s="427"/>
      <c r="X5237" s="427"/>
      <c r="Y5237" s="427"/>
      <c r="Z5237" s="427">
        <f>Z5236</f>
        <v>18931310.98</v>
      </c>
      <c r="AA5237" s="427"/>
      <c r="AB5237" s="427"/>
      <c r="AC5237" s="427"/>
      <c r="AD5237" s="428">
        <f>Z5237/V5237</f>
        <v>0.96693401400501566</v>
      </c>
      <c r="AE5237" s="429"/>
      <c r="AF5237" s="429"/>
      <c r="AG5237" s="430"/>
      <c r="ALL5237" s="41"/>
      <c r="ALM5237" s="41"/>
      <c r="ALN5237" s="41"/>
      <c r="ALO5237" s="41"/>
      <c r="ALP5237" s="41"/>
    </row>
    <row r="5238" spans="1:1004" x14ac:dyDescent="0.2">
      <c r="A5238" s="187"/>
      <c r="B5238" s="187"/>
      <c r="C5238" s="187"/>
      <c r="D5238" s="187"/>
      <c r="E5238" s="187"/>
      <c r="F5238" s="187"/>
      <c r="G5238" s="187"/>
      <c r="H5238" s="187"/>
      <c r="I5238" s="187"/>
      <c r="J5238" s="187"/>
      <c r="K5238" s="187"/>
      <c r="L5238" s="187"/>
      <c r="M5238" s="187"/>
      <c r="N5238" s="187"/>
      <c r="O5238" s="187"/>
      <c r="P5238" s="187"/>
      <c r="Q5238" s="187"/>
      <c r="R5238" s="187"/>
      <c r="S5238" s="187"/>
      <c r="T5238" s="187"/>
      <c r="U5238" s="187"/>
      <c r="V5238" s="187"/>
      <c r="W5238" s="187"/>
      <c r="X5238" s="187"/>
      <c r="Y5238" s="187"/>
      <c r="Z5238" s="187"/>
      <c r="AA5238" s="187"/>
      <c r="AB5238" s="187"/>
      <c r="AC5238" s="187"/>
      <c r="AD5238" s="187"/>
      <c r="AE5238" s="187"/>
      <c r="AF5238" s="187"/>
      <c r="AG5238" s="187"/>
      <c r="ALL5238" s="41"/>
      <c r="ALM5238" s="41"/>
      <c r="ALN5238" s="41"/>
      <c r="ALO5238" s="41"/>
      <c r="ALP5238" s="41"/>
    </row>
    <row r="5239" spans="1:1004" ht="15" x14ac:dyDescent="0.2">
      <c r="A5239" s="403" t="s">
        <v>2722</v>
      </c>
      <c r="B5239" s="403"/>
      <c r="C5239" s="403"/>
      <c r="D5239" s="403"/>
      <c r="E5239" s="403"/>
      <c r="F5239" s="410" t="s">
        <v>616</v>
      </c>
      <c r="G5239" s="411"/>
      <c r="H5239" s="412"/>
      <c r="I5239" s="407" t="s">
        <v>3356</v>
      </c>
      <c r="J5239" s="408"/>
      <c r="K5239" s="408"/>
      <c r="L5239" s="408"/>
      <c r="M5239" s="408"/>
      <c r="N5239" s="408"/>
      <c r="O5239" s="408"/>
      <c r="P5239" s="408"/>
      <c r="Q5239" s="408"/>
      <c r="R5239" s="408"/>
      <c r="S5239" s="408"/>
      <c r="T5239" s="408"/>
      <c r="U5239" s="408"/>
      <c r="V5239" s="408"/>
      <c r="W5239" s="408"/>
      <c r="X5239" s="408"/>
      <c r="Y5239" s="408"/>
      <c r="Z5239" s="408"/>
      <c r="AA5239" s="408"/>
      <c r="AB5239" s="408"/>
      <c r="AC5239" s="408"/>
      <c r="AD5239" s="408"/>
      <c r="AE5239" s="408"/>
      <c r="AF5239" s="408"/>
      <c r="AG5239" s="409"/>
      <c r="ALL5239" s="41"/>
      <c r="ALM5239" s="41"/>
      <c r="ALN5239" s="41"/>
      <c r="ALO5239" s="41"/>
      <c r="ALP5239" s="41"/>
    </row>
    <row r="5240" spans="1:1004" ht="15" x14ac:dyDescent="0.2">
      <c r="A5240" s="403" t="s">
        <v>2723</v>
      </c>
      <c r="B5240" s="403"/>
      <c r="C5240" s="403"/>
      <c r="D5240" s="403"/>
      <c r="E5240" s="403"/>
      <c r="F5240" s="410" t="s">
        <v>3357</v>
      </c>
      <c r="G5240" s="411"/>
      <c r="H5240" s="412"/>
      <c r="I5240" s="407" t="s">
        <v>3356</v>
      </c>
      <c r="J5240" s="408"/>
      <c r="K5240" s="408"/>
      <c r="L5240" s="408"/>
      <c r="M5240" s="408"/>
      <c r="N5240" s="408"/>
      <c r="O5240" s="408"/>
      <c r="P5240" s="408"/>
      <c r="Q5240" s="408"/>
      <c r="R5240" s="408"/>
      <c r="S5240" s="408"/>
      <c r="T5240" s="408"/>
      <c r="U5240" s="408"/>
      <c r="V5240" s="408"/>
      <c r="W5240" s="408"/>
      <c r="X5240" s="408"/>
      <c r="Y5240" s="408"/>
      <c r="Z5240" s="408"/>
      <c r="AA5240" s="408"/>
      <c r="AB5240" s="408"/>
      <c r="AC5240" s="408"/>
      <c r="AD5240" s="408"/>
      <c r="AE5240" s="408"/>
      <c r="AF5240" s="408"/>
      <c r="AG5240" s="409"/>
      <c r="ALL5240" s="41"/>
      <c r="ALM5240" s="41"/>
      <c r="ALN5240" s="41"/>
      <c r="ALO5240" s="41"/>
      <c r="ALP5240" s="41"/>
    </row>
    <row r="5241" spans="1:1004" x14ac:dyDescent="0.2">
      <c r="A5241" s="187"/>
      <c r="B5241" s="187"/>
      <c r="C5241" s="187"/>
      <c r="D5241" s="187"/>
      <c r="E5241" s="187"/>
      <c r="F5241" s="187"/>
      <c r="G5241" s="187"/>
      <c r="H5241" s="187"/>
      <c r="I5241" s="187"/>
      <c r="J5241" s="187"/>
      <c r="K5241" s="187"/>
      <c r="L5241" s="187"/>
      <c r="M5241" s="187"/>
      <c r="N5241" s="187"/>
      <c r="O5241" s="187"/>
      <c r="P5241" s="187"/>
      <c r="Q5241" s="187"/>
      <c r="R5241" s="187"/>
      <c r="S5241" s="187"/>
      <c r="T5241" s="187"/>
      <c r="U5241" s="187"/>
      <c r="V5241" s="187"/>
      <c r="W5241" s="187"/>
      <c r="X5241" s="187"/>
      <c r="Y5241" s="187"/>
      <c r="Z5241" s="187"/>
      <c r="AA5241" s="187"/>
      <c r="AB5241" s="187"/>
      <c r="AC5241" s="187"/>
      <c r="AD5241" s="187"/>
      <c r="AE5241" s="187"/>
      <c r="AF5241" s="187"/>
      <c r="AG5241" s="187"/>
      <c r="ALL5241" s="41"/>
      <c r="ALM5241" s="41"/>
      <c r="ALN5241" s="41"/>
      <c r="ALO5241" s="41"/>
      <c r="ALP5241" s="41"/>
    </row>
    <row r="5242" spans="1:1004" ht="51" customHeight="1" x14ac:dyDescent="0.2">
      <c r="A5242" s="373" t="s">
        <v>2726</v>
      </c>
      <c r="B5242" s="373"/>
      <c r="C5242" s="373"/>
      <c r="D5242" s="278" t="s">
        <v>2727</v>
      </c>
      <c r="E5242" s="279"/>
      <c r="F5242" s="280"/>
      <c r="G5242" s="278" t="s">
        <v>2728</v>
      </c>
      <c r="H5242" s="279"/>
      <c r="I5242" s="279"/>
      <c r="J5242" s="279"/>
      <c r="K5242" s="279"/>
      <c r="L5242" s="279"/>
      <c r="M5242" s="279"/>
      <c r="N5242" s="279"/>
      <c r="O5242" s="279"/>
      <c r="P5242" s="279"/>
      <c r="Q5242" s="280"/>
      <c r="R5242" s="373" t="s">
        <v>3441</v>
      </c>
      <c r="S5242" s="373"/>
      <c r="T5242" s="373"/>
      <c r="U5242" s="373"/>
      <c r="V5242" s="373" t="s">
        <v>3442</v>
      </c>
      <c r="W5242" s="373"/>
      <c r="X5242" s="373"/>
      <c r="Y5242" s="373"/>
      <c r="Z5242" s="373" t="s">
        <v>3443</v>
      </c>
      <c r="AA5242" s="373"/>
      <c r="AB5242" s="373"/>
      <c r="AC5242" s="373"/>
      <c r="AD5242" s="278" t="s">
        <v>2729</v>
      </c>
      <c r="AE5242" s="279"/>
      <c r="AF5242" s="279"/>
      <c r="AG5242" s="280"/>
      <c r="ALL5242" s="41"/>
      <c r="ALM5242" s="41"/>
      <c r="ALN5242" s="41"/>
      <c r="ALO5242" s="41"/>
      <c r="ALP5242" s="41"/>
    </row>
    <row r="5243" spans="1:1004" ht="25.5" customHeight="1" x14ac:dyDescent="0.2">
      <c r="A5243" s="414" t="s">
        <v>510</v>
      </c>
      <c r="B5243" s="414"/>
      <c r="C5243" s="414"/>
      <c r="D5243" s="414"/>
      <c r="E5243" s="414"/>
      <c r="F5243" s="414"/>
      <c r="G5243" s="415" t="s">
        <v>3350</v>
      </c>
      <c r="H5243" s="415"/>
      <c r="I5243" s="415"/>
      <c r="J5243" s="415"/>
      <c r="K5243" s="415"/>
      <c r="L5243" s="415"/>
      <c r="M5243" s="415"/>
      <c r="N5243" s="415"/>
      <c r="O5243" s="415"/>
      <c r="P5243" s="415"/>
      <c r="Q5243" s="415"/>
      <c r="R5243" s="416"/>
      <c r="S5243" s="416"/>
      <c r="T5243" s="416"/>
      <c r="U5243" s="416"/>
      <c r="V5243" s="416"/>
      <c r="W5243" s="416"/>
      <c r="X5243" s="416"/>
      <c r="Y5243" s="416"/>
      <c r="Z5243" s="416"/>
      <c r="AA5243" s="416"/>
      <c r="AB5243" s="416"/>
      <c r="AC5243" s="416"/>
      <c r="AD5243" s="417"/>
      <c r="AE5243" s="418"/>
      <c r="AF5243" s="418"/>
      <c r="AG5243" s="419"/>
      <c r="ALL5243" s="41"/>
      <c r="ALM5243" s="41"/>
      <c r="ALN5243" s="41"/>
      <c r="ALO5243" s="41"/>
      <c r="ALP5243" s="41"/>
    </row>
    <row r="5244" spans="1:1004" ht="30" customHeight="1" x14ac:dyDescent="0.2">
      <c r="A5244" s="414"/>
      <c r="B5244" s="414"/>
      <c r="C5244" s="414"/>
      <c r="D5244" s="414" t="s">
        <v>2731</v>
      </c>
      <c r="E5244" s="414"/>
      <c r="F5244" s="414"/>
      <c r="G5244" s="415" t="s">
        <v>3344</v>
      </c>
      <c r="H5244" s="415"/>
      <c r="I5244" s="415"/>
      <c r="J5244" s="415"/>
      <c r="K5244" s="415"/>
      <c r="L5244" s="415"/>
      <c r="M5244" s="415"/>
      <c r="N5244" s="415"/>
      <c r="O5244" s="415"/>
      <c r="P5244" s="415"/>
      <c r="Q5244" s="415"/>
      <c r="R5244" s="416">
        <v>8504900</v>
      </c>
      <c r="S5244" s="416"/>
      <c r="T5244" s="416"/>
      <c r="U5244" s="416"/>
      <c r="V5244" s="416">
        <v>8504900</v>
      </c>
      <c r="W5244" s="416"/>
      <c r="X5244" s="416"/>
      <c r="Y5244" s="416"/>
      <c r="Z5244" s="416">
        <v>6863732.6100000003</v>
      </c>
      <c r="AA5244" s="416"/>
      <c r="AB5244" s="416"/>
      <c r="AC5244" s="416"/>
      <c r="AD5244" s="417">
        <f>Z5244/V5244</f>
        <v>0.80703272348881239</v>
      </c>
      <c r="AE5244" s="418"/>
      <c r="AF5244" s="418"/>
      <c r="AG5244" s="419"/>
      <c r="ALL5244" s="41"/>
      <c r="ALM5244" s="41"/>
      <c r="ALN5244" s="41"/>
      <c r="ALO5244" s="41"/>
      <c r="ALP5244" s="41"/>
    </row>
    <row r="5245" spans="1:1004" ht="26.25" customHeight="1" x14ac:dyDescent="0.2">
      <c r="A5245" s="423"/>
      <c r="B5245" s="423"/>
      <c r="C5245" s="423"/>
      <c r="D5245" s="423"/>
      <c r="E5245" s="423"/>
      <c r="F5245" s="423"/>
      <c r="G5245" s="424" t="s">
        <v>2232</v>
      </c>
      <c r="H5245" s="425"/>
      <c r="I5245" s="425"/>
      <c r="J5245" s="425"/>
      <c r="K5245" s="425"/>
      <c r="L5245" s="425"/>
      <c r="M5245" s="425"/>
      <c r="N5245" s="425"/>
      <c r="O5245" s="425"/>
      <c r="P5245" s="425"/>
      <c r="Q5245" s="426"/>
      <c r="R5245" s="427">
        <f>R5244</f>
        <v>8504900</v>
      </c>
      <c r="S5245" s="427"/>
      <c r="T5245" s="427"/>
      <c r="U5245" s="427"/>
      <c r="V5245" s="427">
        <f t="shared" ref="V5245" si="281">V5244</f>
        <v>8504900</v>
      </c>
      <c r="W5245" s="427"/>
      <c r="X5245" s="427"/>
      <c r="Y5245" s="427"/>
      <c r="Z5245" s="427">
        <f t="shared" ref="Z5245" si="282">Z5244</f>
        <v>6863732.6100000003</v>
      </c>
      <c r="AA5245" s="427"/>
      <c r="AB5245" s="427"/>
      <c r="AC5245" s="427"/>
      <c r="AD5245" s="428">
        <f>Z5245/V5245</f>
        <v>0.80703272348881239</v>
      </c>
      <c r="AE5245" s="429"/>
      <c r="AF5245" s="429"/>
      <c r="AG5245" s="430"/>
      <c r="ALL5245" s="41"/>
      <c r="ALM5245" s="41"/>
      <c r="ALN5245" s="41"/>
      <c r="ALO5245" s="41"/>
      <c r="ALP5245" s="41"/>
    </row>
    <row r="5246" spans="1:1004" x14ac:dyDescent="0.2">
      <c r="A5246" s="187"/>
      <c r="B5246" s="187"/>
      <c r="C5246" s="187"/>
      <c r="D5246" s="187"/>
      <c r="E5246" s="187"/>
      <c r="F5246" s="187"/>
      <c r="G5246" s="187"/>
      <c r="H5246" s="187"/>
      <c r="I5246" s="187"/>
      <c r="J5246" s="187"/>
      <c r="K5246" s="187"/>
      <c r="L5246" s="187"/>
      <c r="M5246" s="187"/>
      <c r="N5246" s="187"/>
      <c r="O5246" s="187"/>
      <c r="P5246" s="187"/>
      <c r="Q5246" s="187"/>
      <c r="R5246" s="187"/>
      <c r="S5246" s="187"/>
      <c r="T5246" s="187"/>
      <c r="U5246" s="187"/>
      <c r="V5246" s="187"/>
      <c r="W5246" s="187"/>
      <c r="X5246" s="187"/>
      <c r="Y5246" s="187"/>
      <c r="Z5246" s="187"/>
      <c r="AA5246" s="187"/>
      <c r="AB5246" s="187"/>
      <c r="AC5246" s="187"/>
      <c r="AD5246" s="187"/>
      <c r="AE5246" s="187"/>
      <c r="AF5246" s="187"/>
      <c r="AG5246" s="187"/>
      <c r="ALL5246" s="41"/>
      <c r="ALM5246" s="41"/>
      <c r="ALN5246" s="41"/>
      <c r="ALO5246" s="41"/>
      <c r="ALP5246" s="41"/>
    </row>
    <row r="5247" spans="1:1004" ht="15.75" x14ac:dyDescent="0.2">
      <c r="A5247" s="394" t="s">
        <v>2736</v>
      </c>
      <c r="B5247" s="394"/>
      <c r="C5247" s="394"/>
      <c r="D5247" s="394"/>
      <c r="E5247" s="394"/>
      <c r="F5247" s="394"/>
      <c r="G5247" s="394"/>
      <c r="H5247" s="394"/>
      <c r="I5247" s="394"/>
      <c r="J5247" s="394"/>
      <c r="K5247" s="394"/>
      <c r="L5247" s="394"/>
      <c r="M5247" s="394"/>
      <c r="N5247" s="394"/>
      <c r="O5247" s="394"/>
      <c r="P5247" s="394"/>
      <c r="Q5247" s="394"/>
      <c r="R5247" s="394"/>
      <c r="S5247" s="394"/>
      <c r="T5247" s="394"/>
      <c r="U5247" s="394"/>
      <c r="V5247" s="394"/>
      <c r="W5247" s="394"/>
      <c r="X5247" s="394"/>
      <c r="Y5247" s="394"/>
      <c r="Z5247" s="394"/>
      <c r="AA5247" s="394"/>
      <c r="AB5247" s="394"/>
      <c r="AC5247" s="394"/>
      <c r="AD5247" s="394"/>
      <c r="AE5247" s="394"/>
      <c r="AF5247" s="394"/>
      <c r="AG5247" s="394"/>
      <c r="ALL5247" s="41"/>
      <c r="ALM5247" s="41"/>
      <c r="ALN5247" s="41"/>
      <c r="ALO5247" s="41"/>
      <c r="ALP5247" s="41"/>
    </row>
    <row r="5248" spans="1:1004" x14ac:dyDescent="0.2">
      <c r="A5248" s="187"/>
      <c r="B5248" s="187"/>
      <c r="C5248" s="187"/>
      <c r="D5248" s="187"/>
      <c r="E5248" s="187"/>
      <c r="F5248" s="187"/>
      <c r="G5248" s="187"/>
      <c r="H5248" s="187"/>
      <c r="I5248" s="187"/>
      <c r="J5248" s="187"/>
      <c r="K5248" s="187"/>
      <c r="L5248" s="187"/>
      <c r="M5248" s="187"/>
      <c r="N5248" s="187"/>
      <c r="O5248" s="187"/>
      <c r="P5248" s="187"/>
      <c r="Q5248" s="187"/>
      <c r="R5248" s="187"/>
      <c r="S5248" s="187"/>
      <c r="T5248" s="187"/>
      <c r="U5248" s="187"/>
      <c r="V5248" s="187"/>
      <c r="W5248" s="187"/>
      <c r="X5248" s="187"/>
      <c r="Y5248" s="187"/>
      <c r="Z5248" s="187"/>
      <c r="AA5248" s="187"/>
      <c r="AB5248" s="187"/>
      <c r="AC5248" s="187"/>
      <c r="AD5248" s="187"/>
      <c r="AE5248" s="187"/>
      <c r="AF5248" s="187"/>
      <c r="AG5248" s="187"/>
      <c r="ALL5248" s="41"/>
      <c r="ALM5248" s="41"/>
      <c r="ALN5248" s="41"/>
      <c r="ALO5248" s="41"/>
      <c r="ALP5248" s="41"/>
    </row>
    <row r="5249" spans="1:1004" ht="24" customHeight="1" x14ac:dyDescent="0.2">
      <c r="A5249" s="374" t="s">
        <v>2737</v>
      </c>
      <c r="B5249" s="374"/>
      <c r="C5249" s="374"/>
      <c r="D5249" s="374"/>
      <c r="E5249" s="374"/>
      <c r="F5249" s="374"/>
      <c r="G5249" s="374"/>
      <c r="H5249" s="374"/>
      <c r="I5249" s="374"/>
      <c r="J5249" s="437" t="s">
        <v>510</v>
      </c>
      <c r="K5249" s="396"/>
      <c r="L5249" s="396"/>
      <c r="M5249" s="397"/>
      <c r="N5249" s="398" t="s">
        <v>3344</v>
      </c>
      <c r="O5249" s="399"/>
      <c r="P5249" s="399"/>
      <c r="Q5249" s="399"/>
      <c r="R5249" s="399"/>
      <c r="S5249" s="399"/>
      <c r="T5249" s="399"/>
      <c r="U5249" s="399"/>
      <c r="V5249" s="399"/>
      <c r="W5249" s="399"/>
      <c r="X5249" s="399"/>
      <c r="Y5249" s="399"/>
      <c r="Z5249" s="399"/>
      <c r="AA5249" s="399"/>
      <c r="AB5249" s="399"/>
      <c r="AC5249" s="399"/>
      <c r="AD5249" s="399"/>
      <c r="AE5249" s="399"/>
      <c r="AF5249" s="399"/>
      <c r="AG5249" s="400"/>
      <c r="ALL5249" s="41"/>
      <c r="ALM5249" s="41"/>
      <c r="ALN5249" s="41"/>
      <c r="ALO5249" s="41"/>
      <c r="ALP5249" s="41"/>
    </row>
    <row r="5250" spans="1:1004" x14ac:dyDescent="0.2">
      <c r="A5250" s="380" t="s">
        <v>2738</v>
      </c>
      <c r="B5250" s="380"/>
      <c r="C5250" s="380"/>
      <c r="D5250" s="380"/>
      <c r="E5250" s="380"/>
      <c r="F5250" s="380"/>
      <c r="G5250" s="380"/>
      <c r="H5250" s="380"/>
      <c r="I5250" s="380"/>
      <c r="J5250" s="325" t="s">
        <v>3345</v>
      </c>
      <c r="K5250" s="326"/>
      <c r="L5250" s="326"/>
      <c r="M5250" s="326"/>
      <c r="N5250" s="326"/>
      <c r="O5250" s="326"/>
      <c r="P5250" s="326"/>
      <c r="Q5250" s="326"/>
      <c r="R5250" s="326"/>
      <c r="S5250" s="326"/>
      <c r="T5250" s="326"/>
      <c r="U5250" s="326"/>
      <c r="V5250" s="326"/>
      <c r="W5250" s="326"/>
      <c r="X5250" s="326"/>
      <c r="Y5250" s="326"/>
      <c r="Z5250" s="326"/>
      <c r="AA5250" s="326"/>
      <c r="AB5250" s="326"/>
      <c r="AC5250" s="326"/>
      <c r="AD5250" s="326"/>
      <c r="AE5250" s="326"/>
      <c r="AF5250" s="326"/>
      <c r="AG5250" s="326"/>
      <c r="ALL5250" s="41"/>
      <c r="ALM5250" s="41"/>
      <c r="ALN5250" s="41"/>
      <c r="ALO5250" s="41"/>
      <c r="ALP5250" s="41"/>
    </row>
    <row r="5251" spans="1:1004" ht="30" customHeight="1" x14ac:dyDescent="0.2">
      <c r="A5251" s="380" t="s">
        <v>2740</v>
      </c>
      <c r="B5251" s="380"/>
      <c r="C5251" s="380"/>
      <c r="D5251" s="380"/>
      <c r="E5251" s="380"/>
      <c r="F5251" s="380"/>
      <c r="G5251" s="380"/>
      <c r="H5251" s="380"/>
      <c r="I5251" s="380"/>
      <c r="J5251" s="498" t="s">
        <v>3334</v>
      </c>
      <c r="K5251" s="498"/>
      <c r="L5251" s="498"/>
      <c r="M5251" s="498"/>
      <c r="N5251" s="498"/>
      <c r="O5251" s="498"/>
      <c r="P5251" s="498"/>
      <c r="Q5251" s="498"/>
      <c r="R5251" s="498"/>
      <c r="S5251" s="498"/>
      <c r="T5251" s="499" t="s">
        <v>2742</v>
      </c>
      <c r="U5251" s="499"/>
      <c r="V5251" s="499"/>
      <c r="W5251" s="499"/>
      <c r="X5251" s="326" t="s">
        <v>3154</v>
      </c>
      <c r="Y5251" s="326"/>
      <c r="Z5251" s="326"/>
      <c r="AA5251" s="326"/>
      <c r="AB5251" s="326"/>
      <c r="AC5251" s="326"/>
      <c r="AD5251" s="326"/>
      <c r="AE5251" s="326"/>
      <c r="AF5251" s="326"/>
      <c r="AG5251" s="326"/>
      <c r="ALL5251" s="41"/>
      <c r="ALM5251" s="41"/>
      <c r="ALN5251" s="41"/>
      <c r="ALO5251" s="41"/>
      <c r="ALP5251" s="41"/>
    </row>
    <row r="5252" spans="1:1004" ht="29.25" customHeight="1" x14ac:dyDescent="0.2">
      <c r="A5252" s="380" t="s">
        <v>2744</v>
      </c>
      <c r="B5252" s="380"/>
      <c r="C5252" s="380"/>
      <c r="D5252" s="380"/>
      <c r="E5252" s="380"/>
      <c r="F5252" s="380"/>
      <c r="G5252" s="380"/>
      <c r="H5252" s="380"/>
      <c r="I5252" s="380"/>
      <c r="J5252" s="325" t="s">
        <v>3346</v>
      </c>
      <c r="K5252" s="326"/>
      <c r="L5252" s="326"/>
      <c r="M5252" s="326"/>
      <c r="N5252" s="326"/>
      <c r="O5252" s="326"/>
      <c r="P5252" s="326"/>
      <c r="Q5252" s="326"/>
      <c r="R5252" s="326"/>
      <c r="S5252" s="326"/>
      <c r="T5252" s="326"/>
      <c r="U5252" s="326"/>
      <c r="V5252" s="326"/>
      <c r="W5252" s="326"/>
      <c r="X5252" s="326"/>
      <c r="Y5252" s="326"/>
      <c r="Z5252" s="326"/>
      <c r="AA5252" s="326"/>
      <c r="AB5252" s="326"/>
      <c r="AC5252" s="326"/>
      <c r="AD5252" s="326"/>
      <c r="AE5252" s="326"/>
      <c r="AF5252" s="326"/>
      <c r="AG5252" s="326"/>
      <c r="ALL5252" s="41"/>
      <c r="ALM5252" s="41"/>
      <c r="ALN5252" s="41"/>
      <c r="ALO5252" s="41"/>
      <c r="ALP5252" s="41"/>
    </row>
    <row r="5253" spans="1:1004" ht="24.75" customHeight="1" x14ac:dyDescent="0.2">
      <c r="A5253" s="402" t="s">
        <v>2746</v>
      </c>
      <c r="B5253" s="402"/>
      <c r="C5253" s="402"/>
      <c r="D5253" s="402"/>
      <c r="E5253" s="402"/>
      <c r="F5253" s="402"/>
      <c r="G5253" s="402"/>
      <c r="H5253" s="402"/>
      <c r="I5253" s="402"/>
      <c r="J5253" s="325" t="s">
        <v>3347</v>
      </c>
      <c r="K5253" s="326"/>
      <c r="L5253" s="326"/>
      <c r="M5253" s="326"/>
      <c r="N5253" s="326"/>
      <c r="O5253" s="326"/>
      <c r="P5253" s="326"/>
      <c r="Q5253" s="326"/>
      <c r="R5253" s="326"/>
      <c r="S5253" s="326"/>
      <c r="T5253" s="326"/>
      <c r="U5253" s="326"/>
      <c r="V5253" s="326"/>
      <c r="W5253" s="326"/>
      <c r="X5253" s="326"/>
      <c r="Y5253" s="326"/>
      <c r="Z5253" s="326"/>
      <c r="AA5253" s="326"/>
      <c r="AB5253" s="326"/>
      <c r="AC5253" s="326"/>
      <c r="AD5253" s="326"/>
      <c r="AE5253" s="326"/>
      <c r="AF5253" s="326"/>
      <c r="AG5253" s="326"/>
      <c r="ALL5253" s="41"/>
      <c r="ALM5253" s="41"/>
      <c r="ALN5253" s="41"/>
      <c r="ALO5253" s="41"/>
      <c r="ALP5253" s="41"/>
    </row>
    <row r="5254" spans="1:1004" x14ac:dyDescent="0.2">
      <c r="A5254" s="187"/>
      <c r="B5254" s="187"/>
      <c r="C5254" s="187"/>
      <c r="D5254" s="187"/>
      <c r="E5254" s="187"/>
      <c r="F5254" s="187"/>
      <c r="G5254" s="187"/>
      <c r="H5254" s="187"/>
      <c r="I5254" s="187"/>
      <c r="J5254" s="187"/>
      <c r="K5254" s="187"/>
      <c r="L5254" s="187"/>
      <c r="M5254" s="187"/>
      <c r="N5254" s="187"/>
      <c r="O5254" s="187"/>
      <c r="P5254" s="187"/>
      <c r="Q5254" s="187"/>
      <c r="R5254" s="187"/>
      <c r="S5254" s="187"/>
      <c r="T5254" s="187"/>
      <c r="U5254" s="187"/>
      <c r="V5254" s="187"/>
      <c r="W5254" s="187"/>
      <c r="X5254" s="187"/>
      <c r="Y5254" s="187"/>
      <c r="Z5254" s="187"/>
      <c r="AA5254" s="187"/>
      <c r="AB5254" s="187"/>
      <c r="AC5254" s="187"/>
      <c r="AD5254" s="187"/>
      <c r="AE5254" s="187"/>
      <c r="AF5254" s="187"/>
      <c r="AG5254" s="187"/>
      <c r="ALL5254" s="41"/>
      <c r="ALM5254" s="41"/>
      <c r="ALN5254" s="41"/>
      <c r="ALO5254" s="41"/>
      <c r="ALP5254" s="41"/>
    </row>
    <row r="5255" spans="1:1004" ht="25.5" customHeight="1" x14ac:dyDescent="0.2">
      <c r="A5255" s="374" t="s">
        <v>2748</v>
      </c>
      <c r="B5255" s="374"/>
      <c r="C5255" s="374"/>
      <c r="D5255" s="374"/>
      <c r="E5255" s="374"/>
      <c r="F5255" s="374"/>
      <c r="G5255" s="374"/>
      <c r="H5255" s="374"/>
      <c r="I5255" s="374"/>
      <c r="J5255" s="500" t="s">
        <v>2731</v>
      </c>
      <c r="K5255" s="501"/>
      <c r="L5255" s="501"/>
      <c r="M5255" s="501"/>
      <c r="N5255" s="502" t="s">
        <v>3348</v>
      </c>
      <c r="O5255" s="503"/>
      <c r="P5255" s="503"/>
      <c r="Q5255" s="503"/>
      <c r="R5255" s="503"/>
      <c r="S5255" s="503"/>
      <c r="T5255" s="503"/>
      <c r="U5255" s="503"/>
      <c r="V5255" s="503"/>
      <c r="W5255" s="503"/>
      <c r="X5255" s="503"/>
      <c r="Y5255" s="503"/>
      <c r="Z5255" s="503"/>
      <c r="AA5255" s="503"/>
      <c r="AB5255" s="503"/>
      <c r="AC5255" s="503"/>
      <c r="AD5255" s="503"/>
      <c r="AE5255" s="503"/>
      <c r="AF5255" s="503"/>
      <c r="AG5255" s="504"/>
      <c r="ALL5255" s="41"/>
      <c r="ALM5255" s="41"/>
      <c r="ALN5255" s="41"/>
      <c r="ALO5255" s="41"/>
      <c r="ALP5255" s="41"/>
    </row>
    <row r="5256" spans="1:1004" ht="23.25" customHeight="1" x14ac:dyDescent="0.2">
      <c r="A5256" s="505" t="s">
        <v>2749</v>
      </c>
      <c r="B5256" s="380"/>
      <c r="C5256" s="380"/>
      <c r="D5256" s="380"/>
      <c r="E5256" s="380"/>
      <c r="F5256" s="380"/>
      <c r="G5256" s="380"/>
      <c r="H5256" s="380"/>
      <c r="I5256" s="380"/>
      <c r="J5256" s="498" t="s">
        <v>3334</v>
      </c>
      <c r="K5256" s="498"/>
      <c r="L5256" s="498"/>
      <c r="M5256" s="498"/>
      <c r="N5256" s="498"/>
      <c r="O5256" s="498"/>
      <c r="P5256" s="498"/>
      <c r="Q5256" s="498"/>
      <c r="R5256" s="498"/>
      <c r="S5256" s="498"/>
      <c r="T5256" s="499" t="s">
        <v>2742</v>
      </c>
      <c r="U5256" s="499"/>
      <c r="V5256" s="499"/>
      <c r="W5256" s="499"/>
      <c r="X5256" s="326" t="s">
        <v>3154</v>
      </c>
      <c r="Y5256" s="326"/>
      <c r="Z5256" s="326"/>
      <c r="AA5256" s="326"/>
      <c r="AB5256" s="326"/>
      <c r="AC5256" s="326"/>
      <c r="AD5256" s="326"/>
      <c r="AE5256" s="326"/>
      <c r="AF5256" s="326"/>
      <c r="AG5256" s="326"/>
      <c r="ALL5256" s="41"/>
      <c r="ALM5256" s="41"/>
      <c r="ALN5256" s="41"/>
      <c r="ALO5256" s="41"/>
      <c r="ALP5256" s="41"/>
    </row>
    <row r="5257" spans="1:1004" ht="31.5" customHeight="1" x14ac:dyDescent="0.2">
      <c r="A5257" s="506" t="s">
        <v>2750</v>
      </c>
      <c r="B5257" s="382"/>
      <c r="C5257" s="382"/>
      <c r="D5257" s="382"/>
      <c r="E5257" s="382"/>
      <c r="F5257" s="382"/>
      <c r="G5257" s="382"/>
      <c r="H5257" s="382"/>
      <c r="I5257" s="382"/>
      <c r="J5257" s="325" t="s">
        <v>3347</v>
      </c>
      <c r="K5257" s="326"/>
      <c r="L5257" s="326"/>
      <c r="M5257" s="326"/>
      <c r="N5257" s="326"/>
      <c r="O5257" s="326"/>
      <c r="P5257" s="326"/>
      <c r="Q5257" s="326"/>
      <c r="R5257" s="326"/>
      <c r="S5257" s="326"/>
      <c r="T5257" s="326"/>
      <c r="U5257" s="326"/>
      <c r="V5257" s="326"/>
      <c r="W5257" s="326"/>
      <c r="X5257" s="326"/>
      <c r="Y5257" s="326"/>
      <c r="Z5257" s="326"/>
      <c r="AA5257" s="326"/>
      <c r="AB5257" s="326"/>
      <c r="AC5257" s="326"/>
      <c r="AD5257" s="326"/>
      <c r="AE5257" s="326"/>
      <c r="AF5257" s="326"/>
      <c r="AG5257" s="326"/>
      <c r="ALL5257" s="41"/>
      <c r="ALM5257" s="41"/>
      <c r="ALN5257" s="41"/>
      <c r="ALO5257" s="41"/>
      <c r="ALP5257" s="41"/>
    </row>
    <row r="5258" spans="1:1004" ht="27.75" customHeight="1" x14ac:dyDescent="0.2">
      <c r="A5258" s="383" t="s">
        <v>2845</v>
      </c>
      <c r="B5258" s="383"/>
      <c r="C5258" s="383"/>
      <c r="D5258" s="383"/>
      <c r="E5258" s="383"/>
      <c r="F5258" s="383"/>
      <c r="G5258" s="383"/>
      <c r="H5258" s="383"/>
      <c r="I5258" s="383"/>
      <c r="J5258" s="322" t="s">
        <v>3346</v>
      </c>
      <c r="K5258" s="322"/>
      <c r="L5258" s="322"/>
      <c r="M5258" s="322"/>
      <c r="N5258" s="322"/>
      <c r="O5258" s="322"/>
      <c r="P5258" s="322"/>
      <c r="Q5258" s="322"/>
      <c r="R5258" s="322"/>
      <c r="S5258" s="322"/>
      <c r="T5258" s="322"/>
      <c r="U5258" s="322"/>
      <c r="V5258" s="322"/>
      <c r="W5258" s="322"/>
      <c r="X5258" s="322"/>
      <c r="Y5258" s="322"/>
      <c r="Z5258" s="322"/>
      <c r="AA5258" s="322"/>
      <c r="AB5258" s="322"/>
      <c r="AC5258" s="322"/>
      <c r="AD5258" s="322"/>
      <c r="AE5258" s="322"/>
      <c r="AF5258" s="322"/>
      <c r="AG5258" s="359"/>
      <c r="ALL5258" s="41"/>
      <c r="ALM5258" s="41"/>
      <c r="ALN5258" s="41"/>
      <c r="ALO5258" s="41"/>
      <c r="ALP5258" s="41"/>
    </row>
    <row r="5259" spans="1:1004" x14ac:dyDescent="0.2">
      <c r="A5259" s="187"/>
      <c r="B5259" s="187"/>
      <c r="C5259" s="187"/>
      <c r="D5259" s="187"/>
      <c r="E5259" s="187"/>
      <c r="F5259" s="187"/>
      <c r="G5259" s="187"/>
      <c r="H5259" s="187"/>
      <c r="I5259" s="187"/>
      <c r="J5259" s="187"/>
      <c r="K5259" s="187"/>
      <c r="L5259" s="187"/>
      <c r="M5259" s="187"/>
      <c r="N5259" s="187"/>
      <c r="O5259" s="187"/>
      <c r="P5259" s="187"/>
      <c r="Q5259" s="187"/>
      <c r="R5259" s="187"/>
      <c r="S5259" s="187"/>
      <c r="T5259" s="187"/>
      <c r="U5259" s="187"/>
      <c r="V5259" s="187"/>
      <c r="W5259" s="187"/>
      <c r="X5259" s="187"/>
      <c r="Y5259" s="187"/>
      <c r="Z5259" s="187"/>
      <c r="AA5259" s="187"/>
      <c r="AB5259" s="187"/>
      <c r="AC5259" s="187"/>
      <c r="AD5259" s="187"/>
      <c r="AE5259" s="187"/>
      <c r="AF5259" s="187"/>
      <c r="AG5259" s="187"/>
      <c r="ALL5259" s="41"/>
      <c r="ALM5259" s="41"/>
      <c r="ALN5259" s="41"/>
      <c r="ALO5259" s="41"/>
      <c r="ALP5259" s="41"/>
    </row>
    <row r="5260" spans="1:1004" x14ac:dyDescent="0.2">
      <c r="A5260" s="275" t="s">
        <v>2833</v>
      </c>
      <c r="B5260" s="276"/>
      <c r="C5260" s="277"/>
      <c r="D5260" s="370" t="s">
        <v>3129</v>
      </c>
      <c r="E5260" s="371"/>
      <c r="F5260" s="371"/>
      <c r="G5260" s="371"/>
      <c r="H5260" s="371"/>
      <c r="I5260" s="371"/>
      <c r="J5260" s="371"/>
      <c r="K5260" s="371"/>
      <c r="L5260" s="371"/>
      <c r="M5260" s="371"/>
      <c r="N5260" s="371"/>
      <c r="O5260" s="371"/>
      <c r="P5260" s="371"/>
      <c r="Q5260" s="371"/>
      <c r="R5260" s="371"/>
      <c r="S5260" s="371"/>
      <c r="T5260" s="371"/>
      <c r="U5260" s="371"/>
      <c r="V5260" s="371"/>
      <c r="W5260" s="371"/>
      <c r="X5260" s="371"/>
      <c r="Y5260" s="371"/>
      <c r="Z5260" s="371"/>
      <c r="AA5260" s="371"/>
      <c r="AB5260" s="371"/>
      <c r="AC5260" s="371"/>
      <c r="AD5260" s="371"/>
      <c r="AE5260" s="371"/>
      <c r="AF5260" s="371"/>
      <c r="AG5260" s="372"/>
      <c r="ALL5260" s="41"/>
      <c r="ALM5260" s="41"/>
      <c r="ALN5260" s="41"/>
      <c r="ALO5260" s="41"/>
      <c r="ALP5260" s="41"/>
    </row>
    <row r="5261" spans="1:1004" ht="32.25" customHeight="1" x14ac:dyDescent="0.2">
      <c r="A5261" s="273" t="s">
        <v>2835</v>
      </c>
      <c r="B5261" s="273"/>
      <c r="C5261" s="273"/>
      <c r="D5261" s="273"/>
      <c r="E5261" s="273"/>
      <c r="F5261" s="273"/>
      <c r="G5261" s="273"/>
      <c r="H5261" s="273"/>
      <c r="I5261" s="273"/>
      <c r="J5261" s="273"/>
      <c r="K5261" s="273"/>
      <c r="L5261" s="273"/>
      <c r="M5261" s="273"/>
      <c r="N5261" s="273"/>
      <c r="O5261" s="273"/>
      <c r="P5261" s="273"/>
      <c r="Q5261" s="273"/>
      <c r="R5261" s="273"/>
      <c r="S5261" s="278" t="s">
        <v>2836</v>
      </c>
      <c r="T5261" s="279"/>
      <c r="U5261" s="280"/>
      <c r="V5261" s="278" t="s">
        <v>2837</v>
      </c>
      <c r="W5261" s="279"/>
      <c r="X5261" s="280"/>
      <c r="Y5261" s="278" t="s">
        <v>2838</v>
      </c>
      <c r="Z5261" s="279"/>
      <c r="AA5261" s="280"/>
      <c r="AB5261" s="278" t="s">
        <v>3444</v>
      </c>
      <c r="AC5261" s="279"/>
      <c r="AD5261" s="280"/>
      <c r="AE5261" s="278" t="s">
        <v>3445</v>
      </c>
      <c r="AF5261" s="279"/>
      <c r="AG5261" s="280"/>
      <c r="ALL5261" s="41"/>
      <c r="ALM5261" s="41"/>
      <c r="ALN5261" s="41"/>
      <c r="ALO5261" s="41"/>
      <c r="ALP5261" s="41"/>
    </row>
    <row r="5262" spans="1:1004" ht="24" customHeight="1" x14ac:dyDescent="0.2">
      <c r="A5262" s="454" t="s">
        <v>3130</v>
      </c>
      <c r="B5262" s="455"/>
      <c r="C5262" s="455"/>
      <c r="D5262" s="455"/>
      <c r="E5262" s="455"/>
      <c r="F5262" s="455"/>
      <c r="G5262" s="455"/>
      <c r="H5262" s="455"/>
      <c r="I5262" s="455"/>
      <c r="J5262" s="455"/>
      <c r="K5262" s="455"/>
      <c r="L5262" s="455"/>
      <c r="M5262" s="455"/>
      <c r="N5262" s="455"/>
      <c r="O5262" s="455"/>
      <c r="P5262" s="455"/>
      <c r="Q5262" s="455"/>
      <c r="R5262" s="456"/>
      <c r="S5262" s="284" t="s">
        <v>3349</v>
      </c>
      <c r="T5262" s="285"/>
      <c r="U5262" s="286"/>
      <c r="V5262" s="284" t="s">
        <v>3469</v>
      </c>
      <c r="W5262" s="285"/>
      <c r="X5262" s="286"/>
      <c r="Y5262" s="284" t="s">
        <v>3358</v>
      </c>
      <c r="Z5262" s="285"/>
      <c r="AA5262" s="286"/>
      <c r="AB5262" s="284" t="s">
        <v>3358</v>
      </c>
      <c r="AC5262" s="285"/>
      <c r="AD5262" s="286"/>
      <c r="AE5262" s="284" t="s">
        <v>3358</v>
      </c>
      <c r="AF5262" s="285"/>
      <c r="AG5262" s="286"/>
      <c r="ALL5262" s="41"/>
      <c r="ALM5262" s="41"/>
      <c r="ALN5262" s="41"/>
      <c r="ALO5262" s="41"/>
      <c r="ALP5262" s="41"/>
    </row>
    <row r="5263" spans="1:1004" x14ac:dyDescent="0.2">
      <c r="A5263" s="457" t="s">
        <v>2860</v>
      </c>
      <c r="B5263" s="458"/>
      <c r="C5263" s="458"/>
      <c r="D5263" s="458"/>
      <c r="E5263" s="458"/>
      <c r="F5263" s="458"/>
      <c r="G5263" s="458"/>
      <c r="H5263" s="458"/>
      <c r="I5263" s="458"/>
      <c r="J5263" s="458"/>
      <c r="K5263" s="458"/>
      <c r="L5263" s="458"/>
      <c r="M5263" s="458"/>
      <c r="N5263" s="458"/>
      <c r="O5263" s="458"/>
      <c r="P5263" s="458"/>
      <c r="Q5263" s="458"/>
      <c r="R5263" s="459"/>
      <c r="S5263" s="287"/>
      <c r="T5263" s="288"/>
      <c r="U5263" s="289"/>
      <c r="V5263" s="287"/>
      <c r="W5263" s="288"/>
      <c r="X5263" s="289"/>
      <c r="Y5263" s="287"/>
      <c r="Z5263" s="288"/>
      <c r="AA5263" s="289"/>
      <c r="AB5263" s="287"/>
      <c r="AC5263" s="288"/>
      <c r="AD5263" s="289"/>
      <c r="AE5263" s="287"/>
      <c r="AF5263" s="288"/>
      <c r="AG5263" s="289"/>
      <c r="ALL5263" s="41"/>
      <c r="ALM5263" s="41"/>
      <c r="ALN5263" s="41"/>
      <c r="ALO5263" s="41"/>
      <c r="ALP5263" s="41"/>
    </row>
    <row r="5264" spans="1:1004" x14ac:dyDescent="0.2">
      <c r="A5264" s="460" t="s">
        <v>2845</v>
      </c>
      <c r="B5264" s="461"/>
      <c r="C5264" s="461"/>
      <c r="D5264" s="461"/>
      <c r="E5264" s="461"/>
      <c r="F5264" s="461"/>
      <c r="G5264" s="461"/>
      <c r="H5264" s="461"/>
      <c r="I5264" s="461"/>
      <c r="J5264" s="461"/>
      <c r="K5264" s="461"/>
      <c r="L5264" s="461"/>
      <c r="M5264" s="461"/>
      <c r="N5264" s="461"/>
      <c r="O5264" s="461"/>
      <c r="P5264" s="461"/>
      <c r="Q5264" s="461"/>
      <c r="R5264" s="462"/>
      <c r="S5264" s="290"/>
      <c r="T5264" s="291"/>
      <c r="U5264" s="292"/>
      <c r="V5264" s="290"/>
      <c r="W5264" s="291"/>
      <c r="X5264" s="292"/>
      <c r="Y5264" s="290"/>
      <c r="Z5264" s="291"/>
      <c r="AA5264" s="292"/>
      <c r="AB5264" s="290"/>
      <c r="AC5264" s="291"/>
      <c r="AD5264" s="292"/>
      <c r="AE5264" s="290"/>
      <c r="AF5264" s="291"/>
      <c r="AG5264" s="292"/>
      <c r="ALL5264" s="41"/>
      <c r="ALM5264" s="41"/>
      <c r="ALN5264" s="41"/>
      <c r="ALO5264" s="41"/>
      <c r="ALP5264" s="41"/>
    </row>
    <row r="5265" spans="1:1004" x14ac:dyDescent="0.2">
      <c r="A5265" s="223"/>
      <c r="B5265" s="224"/>
      <c r="C5265" s="224"/>
      <c r="D5265" s="224"/>
      <c r="E5265" s="224"/>
      <c r="F5265" s="224"/>
      <c r="G5265" s="224"/>
      <c r="H5265" s="224"/>
      <c r="I5265" s="224"/>
      <c r="J5265" s="224"/>
      <c r="K5265" s="224"/>
      <c r="L5265" s="224"/>
      <c r="M5265" s="224"/>
      <c r="N5265" s="224"/>
      <c r="O5265" s="224"/>
      <c r="P5265" s="224"/>
      <c r="Q5265" s="224"/>
      <c r="R5265" s="224"/>
      <c r="S5265" s="225"/>
      <c r="T5265" s="225"/>
      <c r="U5265" s="225"/>
      <c r="V5265" s="225"/>
      <c r="W5265" s="225"/>
      <c r="X5265" s="225"/>
      <c r="Y5265" s="225"/>
      <c r="Z5265" s="225"/>
      <c r="AA5265" s="225"/>
      <c r="AB5265" s="225"/>
      <c r="AC5265" s="225"/>
      <c r="AD5265" s="225"/>
      <c r="AE5265" s="225"/>
      <c r="AF5265" s="225"/>
      <c r="AG5265" s="226"/>
      <c r="ALL5265" s="41"/>
      <c r="ALM5265" s="41"/>
      <c r="ALN5265" s="41"/>
      <c r="ALO5265" s="41"/>
      <c r="ALP5265" s="41"/>
    </row>
    <row r="5266" spans="1:1004" ht="15" customHeight="1" x14ac:dyDescent="0.2">
      <c r="A5266" s="495" t="s">
        <v>2722</v>
      </c>
      <c r="B5266" s="496"/>
      <c r="C5266" s="496"/>
      <c r="D5266" s="496"/>
      <c r="E5266" s="497"/>
      <c r="F5266" s="404" t="s">
        <v>622</v>
      </c>
      <c r="G5266" s="405"/>
      <c r="H5266" s="406"/>
      <c r="I5266" s="407" t="s">
        <v>623</v>
      </c>
      <c r="J5266" s="408"/>
      <c r="K5266" s="408"/>
      <c r="L5266" s="408"/>
      <c r="M5266" s="408"/>
      <c r="N5266" s="408"/>
      <c r="O5266" s="408"/>
      <c r="P5266" s="408"/>
      <c r="Q5266" s="408"/>
      <c r="R5266" s="408"/>
      <c r="S5266" s="408"/>
      <c r="T5266" s="408"/>
      <c r="U5266" s="408"/>
      <c r="V5266" s="408"/>
      <c r="W5266" s="408"/>
      <c r="X5266" s="408"/>
      <c r="Y5266" s="408"/>
      <c r="Z5266" s="408"/>
      <c r="AA5266" s="408"/>
      <c r="AB5266" s="408"/>
      <c r="AC5266" s="408"/>
      <c r="AD5266" s="408"/>
      <c r="AE5266" s="408"/>
      <c r="AF5266" s="408"/>
      <c r="AG5266" s="409"/>
      <c r="ALL5266" s="41"/>
      <c r="ALM5266" s="41"/>
      <c r="ALN5266" s="41"/>
      <c r="ALO5266" s="41"/>
      <c r="ALP5266" s="41"/>
    </row>
    <row r="5267" spans="1:1004" ht="15.75" customHeight="1" x14ac:dyDescent="0.2">
      <c r="A5267" s="403" t="s">
        <v>2723</v>
      </c>
      <c r="B5267" s="403"/>
      <c r="C5267" s="403"/>
      <c r="D5267" s="403"/>
      <c r="E5267" s="403"/>
      <c r="F5267" s="410" t="s">
        <v>3359</v>
      </c>
      <c r="G5267" s="411"/>
      <c r="H5267" s="412"/>
      <c r="I5267" s="407" t="s">
        <v>623</v>
      </c>
      <c r="J5267" s="408"/>
      <c r="K5267" s="408"/>
      <c r="L5267" s="408"/>
      <c r="M5267" s="408"/>
      <c r="N5267" s="408"/>
      <c r="O5267" s="408"/>
      <c r="P5267" s="408"/>
      <c r="Q5267" s="408"/>
      <c r="R5267" s="408"/>
      <c r="S5267" s="408"/>
      <c r="T5267" s="408"/>
      <c r="U5267" s="408"/>
      <c r="V5267" s="408"/>
      <c r="W5267" s="408"/>
      <c r="X5267" s="408"/>
      <c r="Y5267" s="408"/>
      <c r="Z5267" s="408"/>
      <c r="AA5267" s="408"/>
      <c r="AB5267" s="408"/>
      <c r="AC5267" s="408"/>
      <c r="AD5267" s="408"/>
      <c r="AE5267" s="408"/>
      <c r="AF5267" s="408"/>
      <c r="AG5267" s="409"/>
      <c r="ALL5267" s="41"/>
      <c r="ALM5267" s="41"/>
      <c r="ALN5267" s="41"/>
      <c r="ALO5267" s="41"/>
      <c r="ALP5267" s="41"/>
    </row>
    <row r="5268" spans="1:1004" x14ac:dyDescent="0.2">
      <c r="A5268" s="187"/>
      <c r="B5268" s="187"/>
      <c r="C5268" s="187"/>
      <c r="D5268" s="187"/>
      <c r="E5268" s="187"/>
      <c r="F5268" s="187"/>
      <c r="G5268" s="187"/>
      <c r="H5268" s="187"/>
      <c r="I5268" s="187"/>
      <c r="J5268" s="187"/>
      <c r="K5268" s="187"/>
      <c r="L5268" s="187"/>
      <c r="M5268" s="187"/>
      <c r="N5268" s="187"/>
      <c r="O5268" s="187"/>
      <c r="P5268" s="187"/>
      <c r="Q5268" s="187"/>
      <c r="R5268" s="187"/>
      <c r="S5268" s="187"/>
      <c r="T5268" s="187"/>
      <c r="U5268" s="187"/>
      <c r="V5268" s="187"/>
      <c r="W5268" s="187"/>
      <c r="X5268" s="187"/>
      <c r="Y5268" s="187"/>
      <c r="Z5268" s="187"/>
      <c r="AA5268" s="187"/>
      <c r="AB5268" s="187"/>
      <c r="AC5268" s="187"/>
      <c r="AD5268" s="187"/>
      <c r="AE5268" s="187"/>
      <c r="AF5268" s="187"/>
      <c r="AG5268" s="187"/>
      <c r="ALL5268" s="41"/>
      <c r="ALM5268" s="41"/>
      <c r="ALN5268" s="41"/>
      <c r="ALO5268" s="41"/>
      <c r="ALP5268" s="41"/>
    </row>
    <row r="5269" spans="1:1004" ht="49.5" customHeight="1" x14ac:dyDescent="0.2">
      <c r="A5269" s="373" t="s">
        <v>2726</v>
      </c>
      <c r="B5269" s="373"/>
      <c r="C5269" s="373"/>
      <c r="D5269" s="373" t="s">
        <v>2727</v>
      </c>
      <c r="E5269" s="373"/>
      <c r="F5269" s="373"/>
      <c r="G5269" s="278" t="s">
        <v>2728</v>
      </c>
      <c r="H5269" s="279"/>
      <c r="I5269" s="279"/>
      <c r="J5269" s="279"/>
      <c r="K5269" s="279"/>
      <c r="L5269" s="279"/>
      <c r="M5269" s="279"/>
      <c r="N5269" s="279"/>
      <c r="O5269" s="279"/>
      <c r="P5269" s="279"/>
      <c r="Q5269" s="280"/>
      <c r="R5269" s="373" t="s">
        <v>3441</v>
      </c>
      <c r="S5269" s="373"/>
      <c r="T5269" s="373"/>
      <c r="U5269" s="373"/>
      <c r="V5269" s="373" t="s">
        <v>3442</v>
      </c>
      <c r="W5269" s="373"/>
      <c r="X5269" s="373"/>
      <c r="Y5269" s="373"/>
      <c r="Z5269" s="373" t="s">
        <v>3443</v>
      </c>
      <c r="AA5269" s="373"/>
      <c r="AB5269" s="373"/>
      <c r="AC5269" s="373"/>
      <c r="AD5269" s="278" t="s">
        <v>2729</v>
      </c>
      <c r="AE5269" s="279"/>
      <c r="AF5269" s="279"/>
      <c r="AG5269" s="280"/>
      <c r="ALL5269" s="41"/>
      <c r="ALM5269" s="41"/>
      <c r="ALN5269" s="41"/>
      <c r="ALO5269" s="41"/>
      <c r="ALP5269" s="41"/>
    </row>
    <row r="5270" spans="1:1004" ht="28.5" customHeight="1" x14ac:dyDescent="0.2">
      <c r="A5270" s="414" t="s">
        <v>274</v>
      </c>
      <c r="B5270" s="414"/>
      <c r="C5270" s="414"/>
      <c r="D5270" s="414"/>
      <c r="E5270" s="414"/>
      <c r="F5270" s="414"/>
      <c r="G5270" s="415" t="s">
        <v>3360</v>
      </c>
      <c r="H5270" s="415"/>
      <c r="I5270" s="415"/>
      <c r="J5270" s="415"/>
      <c r="K5270" s="415"/>
      <c r="L5270" s="415"/>
      <c r="M5270" s="415"/>
      <c r="N5270" s="415"/>
      <c r="O5270" s="415"/>
      <c r="P5270" s="415"/>
      <c r="Q5270" s="415"/>
      <c r="R5270" s="416">
        <v>5605320</v>
      </c>
      <c r="S5270" s="416"/>
      <c r="T5270" s="416"/>
      <c r="U5270" s="416"/>
      <c r="V5270" s="416">
        <v>5947249</v>
      </c>
      <c r="W5270" s="416"/>
      <c r="X5270" s="416"/>
      <c r="Y5270" s="416"/>
      <c r="Z5270" s="416">
        <v>4878131.8099999996</v>
      </c>
      <c r="AA5270" s="416"/>
      <c r="AB5270" s="416"/>
      <c r="AC5270" s="416"/>
      <c r="AD5270" s="306">
        <f>Z5270/V5270</f>
        <v>0.82023332300362728</v>
      </c>
      <c r="AE5270" s="307"/>
      <c r="AF5270" s="307"/>
      <c r="AG5270" s="308"/>
      <c r="ALL5270" s="41"/>
      <c r="ALM5270" s="41"/>
      <c r="ALN5270" s="41"/>
      <c r="ALO5270" s="41"/>
      <c r="ALP5270" s="41"/>
    </row>
    <row r="5271" spans="1:1004" ht="22.5" customHeight="1" x14ac:dyDescent="0.2">
      <c r="A5271" s="299"/>
      <c r="B5271" s="300"/>
      <c r="C5271" s="301"/>
      <c r="D5271" s="299" t="s">
        <v>2754</v>
      </c>
      <c r="E5271" s="300"/>
      <c r="F5271" s="301"/>
      <c r="G5271" s="420" t="s">
        <v>3361</v>
      </c>
      <c r="H5271" s="421"/>
      <c r="I5271" s="421"/>
      <c r="J5271" s="421"/>
      <c r="K5271" s="421"/>
      <c r="L5271" s="421"/>
      <c r="M5271" s="421"/>
      <c r="N5271" s="421"/>
      <c r="O5271" s="421"/>
      <c r="P5271" s="421"/>
      <c r="Q5271" s="422"/>
      <c r="R5271" s="431">
        <v>5605320</v>
      </c>
      <c r="S5271" s="432"/>
      <c r="T5271" s="432"/>
      <c r="U5271" s="433"/>
      <c r="V5271" s="431">
        <v>5947249</v>
      </c>
      <c r="W5271" s="432"/>
      <c r="X5271" s="432"/>
      <c r="Y5271" s="433"/>
      <c r="Z5271" s="431">
        <v>4878132</v>
      </c>
      <c r="AA5271" s="432"/>
      <c r="AB5271" s="432"/>
      <c r="AC5271" s="433"/>
      <c r="AD5271" s="306">
        <f>Z5271/V5271</f>
        <v>0.82023335495117156</v>
      </c>
      <c r="AE5271" s="307"/>
      <c r="AF5271" s="307"/>
      <c r="AG5271" s="308"/>
      <c r="ALL5271" s="41"/>
      <c r="ALM5271" s="41"/>
      <c r="ALN5271" s="41"/>
      <c r="ALO5271" s="41"/>
      <c r="ALP5271" s="41"/>
    </row>
    <row r="5272" spans="1:1004" ht="17.25" customHeight="1" x14ac:dyDescent="0.2">
      <c r="A5272" s="423"/>
      <c r="B5272" s="423"/>
      <c r="C5272" s="423"/>
      <c r="D5272" s="423"/>
      <c r="E5272" s="423"/>
      <c r="F5272" s="423"/>
      <c r="G5272" s="424" t="s">
        <v>2232</v>
      </c>
      <c r="H5272" s="425"/>
      <c r="I5272" s="425"/>
      <c r="J5272" s="425"/>
      <c r="K5272" s="425"/>
      <c r="L5272" s="425"/>
      <c r="M5272" s="425"/>
      <c r="N5272" s="425"/>
      <c r="O5272" s="425"/>
      <c r="P5272" s="425"/>
      <c r="Q5272" s="426"/>
      <c r="R5272" s="427">
        <f>SUM(R5270)</f>
        <v>5605320</v>
      </c>
      <c r="S5272" s="427"/>
      <c r="T5272" s="427"/>
      <c r="U5272" s="427"/>
      <c r="V5272" s="427">
        <f>SUM(V5270)</f>
        <v>5947249</v>
      </c>
      <c r="W5272" s="427"/>
      <c r="X5272" s="427"/>
      <c r="Y5272" s="427"/>
      <c r="Z5272" s="427">
        <f>SUM(Z5270)</f>
        <v>4878131.8099999996</v>
      </c>
      <c r="AA5272" s="427"/>
      <c r="AB5272" s="427"/>
      <c r="AC5272" s="427"/>
      <c r="AD5272" s="463">
        <f>Z5272/V5272</f>
        <v>0.82023332300362728</v>
      </c>
      <c r="AE5272" s="464"/>
      <c r="AF5272" s="464"/>
      <c r="AG5272" s="465"/>
      <c r="ALL5272" s="41"/>
      <c r="ALM5272" s="41"/>
      <c r="ALN5272" s="41"/>
      <c r="ALO5272" s="41"/>
      <c r="ALP5272" s="41"/>
    </row>
    <row r="5273" spans="1:1004" x14ac:dyDescent="0.2">
      <c r="A5273" s="187"/>
      <c r="B5273" s="187"/>
      <c r="C5273" s="187"/>
      <c r="D5273" s="187"/>
      <c r="E5273" s="187"/>
      <c r="F5273" s="187"/>
      <c r="G5273" s="187"/>
      <c r="H5273" s="187"/>
      <c r="I5273" s="187"/>
      <c r="J5273" s="187"/>
      <c r="K5273" s="187"/>
      <c r="L5273" s="187"/>
      <c r="M5273" s="187"/>
      <c r="N5273" s="187"/>
      <c r="O5273" s="187"/>
      <c r="P5273" s="187"/>
      <c r="Q5273" s="187"/>
      <c r="R5273" s="187"/>
      <c r="S5273" s="187"/>
      <c r="T5273" s="187"/>
      <c r="U5273" s="187"/>
      <c r="V5273" s="187"/>
      <c r="W5273" s="187"/>
      <c r="X5273" s="187"/>
      <c r="Y5273" s="187"/>
      <c r="Z5273" s="187"/>
      <c r="AA5273" s="187"/>
      <c r="AB5273" s="187"/>
      <c r="AC5273" s="187"/>
      <c r="AD5273" s="187"/>
      <c r="AE5273" s="187"/>
      <c r="AF5273" s="187"/>
      <c r="AG5273" s="187"/>
      <c r="ALL5273" s="41"/>
      <c r="ALM5273" s="41"/>
      <c r="ALN5273" s="41"/>
      <c r="ALO5273" s="41"/>
      <c r="ALP5273" s="41"/>
    </row>
    <row r="5274" spans="1:1004" ht="15.75" x14ac:dyDescent="0.2">
      <c r="A5274" s="394" t="s">
        <v>2736</v>
      </c>
      <c r="B5274" s="394"/>
      <c r="C5274" s="394"/>
      <c r="D5274" s="394"/>
      <c r="E5274" s="394"/>
      <c r="F5274" s="394"/>
      <c r="G5274" s="394"/>
      <c r="H5274" s="394"/>
      <c r="I5274" s="394"/>
      <c r="J5274" s="394"/>
      <c r="K5274" s="394"/>
      <c r="L5274" s="394"/>
      <c r="M5274" s="394"/>
      <c r="N5274" s="394"/>
      <c r="O5274" s="394"/>
      <c r="P5274" s="394"/>
      <c r="Q5274" s="394"/>
      <c r="R5274" s="394"/>
      <c r="S5274" s="394"/>
      <c r="T5274" s="394"/>
      <c r="U5274" s="394"/>
      <c r="V5274" s="394"/>
      <c r="W5274" s="394"/>
      <c r="X5274" s="394"/>
      <c r="Y5274" s="394"/>
      <c r="Z5274" s="394"/>
      <c r="AA5274" s="394"/>
      <c r="AB5274" s="394"/>
      <c r="AC5274" s="394"/>
      <c r="AD5274" s="394"/>
      <c r="AE5274" s="394"/>
      <c r="AF5274" s="394"/>
      <c r="AG5274" s="394"/>
      <c r="ALL5274" s="41"/>
      <c r="ALM5274" s="41"/>
      <c r="ALN5274" s="41"/>
      <c r="ALO5274" s="41"/>
      <c r="ALP5274" s="41"/>
    </row>
    <row r="5275" spans="1:1004" x14ac:dyDescent="0.2">
      <c r="A5275" s="187"/>
      <c r="B5275" s="187"/>
      <c r="C5275" s="187"/>
      <c r="D5275" s="187"/>
      <c r="E5275" s="187"/>
      <c r="F5275" s="187"/>
      <c r="G5275" s="187"/>
      <c r="H5275" s="187"/>
      <c r="I5275" s="187"/>
      <c r="J5275" s="187"/>
      <c r="K5275" s="187"/>
      <c r="L5275" s="187"/>
      <c r="M5275" s="187"/>
      <c r="N5275" s="187"/>
      <c r="O5275" s="187"/>
      <c r="P5275" s="187"/>
      <c r="Q5275" s="187"/>
      <c r="R5275" s="187"/>
      <c r="S5275" s="187"/>
      <c r="T5275" s="187"/>
      <c r="U5275" s="187"/>
      <c r="V5275" s="187"/>
      <c r="W5275" s="187"/>
      <c r="X5275" s="187"/>
      <c r="Y5275" s="187"/>
      <c r="Z5275" s="187"/>
      <c r="AA5275" s="187"/>
      <c r="AB5275" s="187"/>
      <c r="AC5275" s="187"/>
      <c r="AD5275" s="187"/>
      <c r="AE5275" s="187"/>
      <c r="AF5275" s="187"/>
      <c r="AG5275" s="187"/>
      <c r="ALL5275" s="41"/>
      <c r="ALM5275" s="41"/>
      <c r="ALN5275" s="41"/>
      <c r="ALO5275" s="41"/>
      <c r="ALP5275" s="41"/>
    </row>
    <row r="5276" spans="1:1004" ht="28.5" customHeight="1" x14ac:dyDescent="0.2">
      <c r="A5276" s="374" t="s">
        <v>2737</v>
      </c>
      <c r="B5276" s="374"/>
      <c r="C5276" s="374"/>
      <c r="D5276" s="374"/>
      <c r="E5276" s="374"/>
      <c r="F5276" s="374"/>
      <c r="G5276" s="374"/>
      <c r="H5276" s="374"/>
      <c r="I5276" s="374"/>
      <c r="J5276" s="395" t="s">
        <v>274</v>
      </c>
      <c r="K5276" s="396"/>
      <c r="L5276" s="396"/>
      <c r="M5276" s="397"/>
      <c r="N5276" s="398" t="s">
        <v>3362</v>
      </c>
      <c r="O5276" s="399"/>
      <c r="P5276" s="399"/>
      <c r="Q5276" s="399"/>
      <c r="R5276" s="399"/>
      <c r="S5276" s="399"/>
      <c r="T5276" s="399"/>
      <c r="U5276" s="399"/>
      <c r="V5276" s="399"/>
      <c r="W5276" s="399"/>
      <c r="X5276" s="399"/>
      <c r="Y5276" s="399"/>
      <c r="Z5276" s="399"/>
      <c r="AA5276" s="399"/>
      <c r="AB5276" s="399"/>
      <c r="AC5276" s="399"/>
      <c r="AD5276" s="399"/>
      <c r="AE5276" s="399"/>
      <c r="AF5276" s="399"/>
      <c r="AG5276" s="400"/>
      <c r="ALL5276" s="41"/>
      <c r="ALM5276" s="41"/>
      <c r="ALN5276" s="41"/>
      <c r="ALO5276" s="41"/>
      <c r="ALP5276" s="41"/>
    </row>
    <row r="5277" spans="1:1004" x14ac:dyDescent="0.2">
      <c r="A5277" s="380" t="s">
        <v>2738</v>
      </c>
      <c r="B5277" s="380"/>
      <c r="C5277" s="380"/>
      <c r="D5277" s="380"/>
      <c r="E5277" s="380"/>
      <c r="F5277" s="380"/>
      <c r="G5277" s="380"/>
      <c r="H5277" s="380"/>
      <c r="I5277" s="380"/>
      <c r="J5277" s="321" t="s">
        <v>3253</v>
      </c>
      <c r="K5277" s="322"/>
      <c r="L5277" s="322"/>
      <c r="M5277" s="322"/>
      <c r="N5277" s="322"/>
      <c r="O5277" s="322"/>
      <c r="P5277" s="322"/>
      <c r="Q5277" s="322"/>
      <c r="R5277" s="322"/>
      <c r="S5277" s="322"/>
      <c r="T5277" s="322"/>
      <c r="U5277" s="322"/>
      <c r="V5277" s="322"/>
      <c r="W5277" s="322"/>
      <c r="X5277" s="322"/>
      <c r="Y5277" s="322"/>
      <c r="Z5277" s="322"/>
      <c r="AA5277" s="322"/>
      <c r="AB5277" s="322"/>
      <c r="AC5277" s="322"/>
      <c r="AD5277" s="322"/>
      <c r="AE5277" s="322"/>
      <c r="AF5277" s="322"/>
      <c r="AG5277" s="359"/>
      <c r="ALL5277" s="41"/>
      <c r="ALM5277" s="41"/>
      <c r="ALN5277" s="41"/>
      <c r="ALO5277" s="41"/>
      <c r="ALP5277" s="41"/>
    </row>
    <row r="5278" spans="1:1004" ht="20.25" customHeight="1" x14ac:dyDescent="0.2">
      <c r="A5278" s="380" t="s">
        <v>2740</v>
      </c>
      <c r="B5278" s="380"/>
      <c r="C5278" s="380"/>
      <c r="D5278" s="380"/>
      <c r="E5278" s="380"/>
      <c r="F5278" s="380"/>
      <c r="G5278" s="380"/>
      <c r="H5278" s="380"/>
      <c r="I5278" s="380"/>
      <c r="J5278" s="321" t="s">
        <v>3363</v>
      </c>
      <c r="K5278" s="322"/>
      <c r="L5278" s="322"/>
      <c r="M5278" s="322"/>
      <c r="N5278" s="322"/>
      <c r="O5278" s="322"/>
      <c r="P5278" s="322"/>
      <c r="Q5278" s="322"/>
      <c r="R5278" s="322"/>
      <c r="S5278" s="322"/>
      <c r="T5278" s="401" t="s">
        <v>2742</v>
      </c>
      <c r="U5278" s="401"/>
      <c r="V5278" s="401"/>
      <c r="W5278" s="401"/>
      <c r="X5278" s="322" t="s">
        <v>3364</v>
      </c>
      <c r="Y5278" s="322"/>
      <c r="Z5278" s="322"/>
      <c r="AA5278" s="322"/>
      <c r="AB5278" s="322"/>
      <c r="AC5278" s="322"/>
      <c r="AD5278" s="322"/>
      <c r="AE5278" s="322"/>
      <c r="AF5278" s="322"/>
      <c r="AG5278" s="359"/>
      <c r="ALL5278" s="41"/>
      <c r="ALM5278" s="41"/>
      <c r="ALN5278" s="41"/>
      <c r="ALO5278" s="41"/>
      <c r="ALP5278" s="41"/>
    </row>
    <row r="5279" spans="1:1004" ht="25.5" customHeight="1" x14ac:dyDescent="0.2">
      <c r="A5279" s="380" t="s">
        <v>2744</v>
      </c>
      <c r="B5279" s="380"/>
      <c r="C5279" s="380"/>
      <c r="D5279" s="380"/>
      <c r="E5279" s="380"/>
      <c r="F5279" s="380"/>
      <c r="G5279" s="380"/>
      <c r="H5279" s="380"/>
      <c r="I5279" s="380"/>
      <c r="J5279" s="321" t="s">
        <v>3365</v>
      </c>
      <c r="K5279" s="322"/>
      <c r="L5279" s="322"/>
      <c r="M5279" s="322"/>
      <c r="N5279" s="322"/>
      <c r="O5279" s="322"/>
      <c r="P5279" s="322"/>
      <c r="Q5279" s="322"/>
      <c r="R5279" s="322"/>
      <c r="S5279" s="322"/>
      <c r="T5279" s="322"/>
      <c r="U5279" s="322"/>
      <c r="V5279" s="322"/>
      <c r="W5279" s="322"/>
      <c r="X5279" s="322"/>
      <c r="Y5279" s="322"/>
      <c r="Z5279" s="322"/>
      <c r="AA5279" s="322"/>
      <c r="AB5279" s="322"/>
      <c r="AC5279" s="322"/>
      <c r="AD5279" s="322"/>
      <c r="AE5279" s="322"/>
      <c r="AF5279" s="322"/>
      <c r="AG5279" s="359"/>
      <c r="ALL5279" s="41"/>
      <c r="ALM5279" s="41"/>
      <c r="ALN5279" s="41"/>
      <c r="ALO5279" s="41"/>
      <c r="ALP5279" s="41"/>
    </row>
    <row r="5280" spans="1:1004" ht="24.75" customHeight="1" x14ac:dyDescent="0.2">
      <c r="A5280" s="402" t="s">
        <v>2746</v>
      </c>
      <c r="B5280" s="402"/>
      <c r="C5280" s="402"/>
      <c r="D5280" s="402"/>
      <c r="E5280" s="402"/>
      <c r="F5280" s="402"/>
      <c r="G5280" s="402"/>
      <c r="H5280" s="402"/>
      <c r="I5280" s="402"/>
      <c r="J5280" s="384" t="s">
        <v>3555</v>
      </c>
      <c r="K5280" s="385"/>
      <c r="L5280" s="385"/>
      <c r="M5280" s="385"/>
      <c r="N5280" s="385"/>
      <c r="O5280" s="385"/>
      <c r="P5280" s="385"/>
      <c r="Q5280" s="385"/>
      <c r="R5280" s="385"/>
      <c r="S5280" s="385"/>
      <c r="T5280" s="385"/>
      <c r="U5280" s="385"/>
      <c r="V5280" s="385"/>
      <c r="W5280" s="385"/>
      <c r="X5280" s="385"/>
      <c r="Y5280" s="385"/>
      <c r="Z5280" s="385"/>
      <c r="AA5280" s="385"/>
      <c r="AB5280" s="385"/>
      <c r="AC5280" s="385"/>
      <c r="AD5280" s="385"/>
      <c r="AE5280" s="385"/>
      <c r="AF5280" s="385"/>
      <c r="AG5280" s="386"/>
      <c r="ALL5280" s="41"/>
      <c r="ALM5280" s="41"/>
      <c r="ALN5280" s="41"/>
      <c r="ALO5280" s="41"/>
      <c r="ALP5280" s="41"/>
    </row>
    <row r="5281" spans="1:1004" x14ac:dyDescent="0.2">
      <c r="A5281" s="197"/>
      <c r="B5281" s="192"/>
      <c r="C5281" s="192"/>
      <c r="D5281" s="192"/>
      <c r="E5281" s="192"/>
      <c r="F5281" s="192"/>
      <c r="G5281" s="192"/>
      <c r="H5281" s="192"/>
      <c r="I5281" s="192"/>
      <c r="J5281" s="216"/>
      <c r="K5281" s="216"/>
      <c r="L5281" s="216"/>
      <c r="M5281" s="216"/>
      <c r="N5281" s="216"/>
      <c r="O5281" s="216"/>
      <c r="P5281" s="216"/>
      <c r="Q5281" s="216"/>
      <c r="R5281" s="216"/>
      <c r="S5281" s="216"/>
      <c r="T5281" s="216"/>
      <c r="U5281" s="216"/>
      <c r="V5281" s="216"/>
      <c r="W5281" s="216"/>
      <c r="X5281" s="216"/>
      <c r="Y5281" s="216"/>
      <c r="Z5281" s="216"/>
      <c r="AA5281" s="216"/>
      <c r="AB5281" s="216"/>
      <c r="AC5281" s="216"/>
      <c r="AD5281" s="216"/>
      <c r="AE5281" s="216"/>
      <c r="AF5281" s="216"/>
      <c r="AG5281" s="214"/>
      <c r="ALL5281" s="41"/>
      <c r="ALM5281" s="41"/>
      <c r="ALN5281" s="41"/>
      <c r="ALO5281" s="41"/>
      <c r="ALP5281" s="41"/>
    </row>
    <row r="5282" spans="1:1004" x14ac:dyDescent="0.2">
      <c r="A5282" s="273" t="s">
        <v>2833</v>
      </c>
      <c r="B5282" s="273"/>
      <c r="C5282" s="273"/>
      <c r="D5282" s="343" t="s">
        <v>2590</v>
      </c>
      <c r="E5282" s="344"/>
      <c r="F5282" s="344"/>
      <c r="G5282" s="344"/>
      <c r="H5282" s="344"/>
      <c r="I5282" s="344"/>
      <c r="J5282" s="344"/>
      <c r="K5282" s="344"/>
      <c r="L5282" s="344"/>
      <c r="M5282" s="344"/>
      <c r="N5282" s="344"/>
      <c r="O5282" s="344"/>
      <c r="P5282" s="344"/>
      <c r="Q5282" s="344"/>
      <c r="R5282" s="344"/>
      <c r="S5282" s="344"/>
      <c r="T5282" s="344"/>
      <c r="U5282" s="344"/>
      <c r="V5282" s="344"/>
      <c r="W5282" s="344"/>
      <c r="X5282" s="344"/>
      <c r="Y5282" s="344"/>
      <c r="Z5282" s="344"/>
      <c r="AA5282" s="344"/>
      <c r="AB5282" s="344"/>
      <c r="AC5282" s="344"/>
      <c r="AD5282" s="344"/>
      <c r="AE5282" s="344"/>
      <c r="AF5282" s="344"/>
      <c r="AG5282" s="345"/>
      <c r="ALL5282" s="41"/>
      <c r="ALM5282" s="41"/>
      <c r="ALN5282" s="41"/>
      <c r="ALO5282" s="41"/>
      <c r="ALP5282" s="41"/>
    </row>
    <row r="5283" spans="1:1004" ht="31.5" customHeight="1" x14ac:dyDescent="0.2">
      <c r="A5283" s="273" t="s">
        <v>2835</v>
      </c>
      <c r="B5283" s="273"/>
      <c r="C5283" s="273"/>
      <c r="D5283" s="273"/>
      <c r="E5283" s="273"/>
      <c r="F5283" s="273"/>
      <c r="G5283" s="273"/>
      <c r="H5283" s="273"/>
      <c r="I5283" s="273"/>
      <c r="J5283" s="273"/>
      <c r="K5283" s="273"/>
      <c r="L5283" s="273"/>
      <c r="M5283" s="273"/>
      <c r="N5283" s="273"/>
      <c r="O5283" s="273"/>
      <c r="P5283" s="273"/>
      <c r="Q5283" s="273"/>
      <c r="R5283" s="273"/>
      <c r="S5283" s="373" t="s">
        <v>2836</v>
      </c>
      <c r="T5283" s="373"/>
      <c r="U5283" s="373"/>
      <c r="V5283" s="373" t="s">
        <v>2837</v>
      </c>
      <c r="W5283" s="373"/>
      <c r="X5283" s="373"/>
      <c r="Y5283" s="373" t="s">
        <v>2838</v>
      </c>
      <c r="Z5283" s="373"/>
      <c r="AA5283" s="373"/>
      <c r="AB5283" s="278" t="s">
        <v>3444</v>
      </c>
      <c r="AC5283" s="279"/>
      <c r="AD5283" s="280"/>
      <c r="AE5283" s="278" t="s">
        <v>3445</v>
      </c>
      <c r="AF5283" s="279"/>
      <c r="AG5283" s="280"/>
      <c r="ALL5283" s="41"/>
      <c r="ALM5283" s="41"/>
      <c r="ALN5283" s="41"/>
      <c r="ALO5283" s="41"/>
      <c r="ALP5283" s="41"/>
    </row>
    <row r="5284" spans="1:1004" ht="29.25" customHeight="1" x14ac:dyDescent="0.2">
      <c r="A5284" s="281" t="s">
        <v>3366</v>
      </c>
      <c r="B5284" s="282"/>
      <c r="C5284" s="282"/>
      <c r="D5284" s="282"/>
      <c r="E5284" s="282"/>
      <c r="F5284" s="282"/>
      <c r="G5284" s="282"/>
      <c r="H5284" s="282"/>
      <c r="I5284" s="282"/>
      <c r="J5284" s="282"/>
      <c r="K5284" s="282"/>
      <c r="L5284" s="282"/>
      <c r="M5284" s="282"/>
      <c r="N5284" s="282"/>
      <c r="O5284" s="282"/>
      <c r="P5284" s="282"/>
      <c r="Q5284" s="282"/>
      <c r="R5284" s="283"/>
      <c r="S5284" s="284" t="s">
        <v>2867</v>
      </c>
      <c r="T5284" s="285"/>
      <c r="U5284" s="286"/>
      <c r="V5284" s="284" t="s">
        <v>3469</v>
      </c>
      <c r="W5284" s="285"/>
      <c r="X5284" s="286"/>
      <c r="Y5284" s="284" t="s">
        <v>2354</v>
      </c>
      <c r="Z5284" s="285"/>
      <c r="AA5284" s="286"/>
      <c r="AB5284" s="284" t="s">
        <v>2351</v>
      </c>
      <c r="AC5284" s="285"/>
      <c r="AD5284" s="286"/>
      <c r="AE5284" s="284" t="s">
        <v>3367</v>
      </c>
      <c r="AF5284" s="285"/>
      <c r="AG5284" s="286"/>
      <c r="ALL5284" s="41"/>
      <c r="ALM5284" s="41"/>
      <c r="ALN5284" s="41"/>
      <c r="ALO5284" s="41"/>
      <c r="ALP5284" s="41"/>
    </row>
    <row r="5285" spans="1:1004" x14ac:dyDescent="0.2">
      <c r="A5285" s="293" t="s">
        <v>2860</v>
      </c>
      <c r="B5285" s="387"/>
      <c r="C5285" s="387"/>
      <c r="D5285" s="387"/>
      <c r="E5285" s="387"/>
      <c r="F5285" s="387"/>
      <c r="G5285" s="387"/>
      <c r="H5285" s="387"/>
      <c r="I5285" s="387"/>
      <c r="J5285" s="387"/>
      <c r="K5285" s="387"/>
      <c r="L5285" s="387"/>
      <c r="M5285" s="387"/>
      <c r="N5285" s="387"/>
      <c r="O5285" s="387"/>
      <c r="P5285" s="387"/>
      <c r="Q5285" s="387"/>
      <c r="R5285" s="295"/>
      <c r="S5285" s="287"/>
      <c r="T5285" s="288"/>
      <c r="U5285" s="289"/>
      <c r="V5285" s="287"/>
      <c r="W5285" s="288"/>
      <c r="X5285" s="289"/>
      <c r="Y5285" s="287"/>
      <c r="Z5285" s="288"/>
      <c r="AA5285" s="289"/>
      <c r="AB5285" s="287"/>
      <c r="AC5285" s="288"/>
      <c r="AD5285" s="289"/>
      <c r="AE5285" s="287"/>
      <c r="AF5285" s="288"/>
      <c r="AG5285" s="289"/>
      <c r="ALL5285" s="41"/>
      <c r="ALM5285" s="41"/>
      <c r="ALN5285" s="41"/>
      <c r="ALO5285" s="41"/>
      <c r="ALP5285" s="41"/>
    </row>
    <row r="5286" spans="1:1004" x14ac:dyDescent="0.2">
      <c r="A5286" s="388" t="s">
        <v>2845</v>
      </c>
      <c r="B5286" s="389"/>
      <c r="C5286" s="389"/>
      <c r="D5286" s="389"/>
      <c r="E5286" s="389"/>
      <c r="F5286" s="389"/>
      <c r="G5286" s="389"/>
      <c r="H5286" s="389"/>
      <c r="I5286" s="389"/>
      <c r="J5286" s="389"/>
      <c r="K5286" s="389"/>
      <c r="L5286" s="389"/>
      <c r="M5286" s="389"/>
      <c r="N5286" s="389"/>
      <c r="O5286" s="389"/>
      <c r="P5286" s="389"/>
      <c r="Q5286" s="389"/>
      <c r="R5286" s="390"/>
      <c r="S5286" s="290"/>
      <c r="T5286" s="291"/>
      <c r="U5286" s="292"/>
      <c r="V5286" s="290"/>
      <c r="W5286" s="291"/>
      <c r="X5286" s="292"/>
      <c r="Y5286" s="290"/>
      <c r="Z5286" s="291"/>
      <c r="AA5286" s="292"/>
      <c r="AB5286" s="290"/>
      <c r="AC5286" s="291"/>
      <c r="AD5286" s="292"/>
      <c r="AE5286" s="290"/>
      <c r="AF5286" s="291"/>
      <c r="AG5286" s="292"/>
      <c r="ALL5286" s="41"/>
      <c r="ALM5286" s="41"/>
      <c r="ALN5286" s="41"/>
      <c r="ALO5286" s="41"/>
      <c r="ALP5286" s="41"/>
    </row>
    <row r="5287" spans="1:1004" x14ac:dyDescent="0.2">
      <c r="A5287" s="187"/>
      <c r="B5287" s="187"/>
      <c r="C5287" s="187"/>
      <c r="D5287" s="187"/>
      <c r="E5287" s="187"/>
      <c r="F5287" s="187"/>
      <c r="G5287" s="187"/>
      <c r="H5287" s="187"/>
      <c r="I5287" s="187"/>
      <c r="J5287" s="187"/>
      <c r="K5287" s="187"/>
      <c r="L5287" s="187"/>
      <c r="M5287" s="187"/>
      <c r="N5287" s="187"/>
      <c r="O5287" s="187"/>
      <c r="P5287" s="187"/>
      <c r="Q5287" s="187"/>
      <c r="R5287" s="187"/>
      <c r="S5287" s="187"/>
      <c r="T5287" s="187"/>
      <c r="U5287" s="187"/>
      <c r="V5287" s="187"/>
      <c r="W5287" s="187"/>
      <c r="X5287" s="187"/>
      <c r="Y5287" s="187"/>
      <c r="Z5287" s="187"/>
      <c r="AA5287" s="187"/>
      <c r="AB5287" s="187"/>
      <c r="AC5287" s="187"/>
      <c r="AD5287" s="187"/>
      <c r="AE5287" s="187"/>
      <c r="AF5287" s="187"/>
      <c r="AG5287" s="187"/>
      <c r="ALL5287" s="41"/>
      <c r="ALM5287" s="41"/>
      <c r="ALN5287" s="41"/>
      <c r="ALO5287" s="41"/>
      <c r="ALP5287" s="41"/>
    </row>
    <row r="5288" spans="1:1004" ht="24" customHeight="1" x14ac:dyDescent="0.2">
      <c r="A5288" s="374" t="s">
        <v>2748</v>
      </c>
      <c r="B5288" s="374"/>
      <c r="C5288" s="374"/>
      <c r="D5288" s="374"/>
      <c r="E5288" s="374"/>
      <c r="F5288" s="374"/>
      <c r="G5288" s="374"/>
      <c r="H5288" s="374"/>
      <c r="I5288" s="374"/>
      <c r="J5288" s="375" t="s">
        <v>2754</v>
      </c>
      <c r="K5288" s="376"/>
      <c r="L5288" s="376"/>
      <c r="M5288" s="376"/>
      <c r="N5288" s="398" t="s">
        <v>3362</v>
      </c>
      <c r="O5288" s="399"/>
      <c r="P5288" s="399"/>
      <c r="Q5288" s="399"/>
      <c r="R5288" s="399"/>
      <c r="S5288" s="399"/>
      <c r="T5288" s="399"/>
      <c r="U5288" s="399"/>
      <c r="V5288" s="399"/>
      <c r="W5288" s="399"/>
      <c r="X5288" s="399"/>
      <c r="Y5288" s="399"/>
      <c r="Z5288" s="399"/>
      <c r="AA5288" s="399"/>
      <c r="AB5288" s="399"/>
      <c r="AC5288" s="399"/>
      <c r="AD5288" s="399"/>
      <c r="AE5288" s="399"/>
      <c r="AF5288" s="399"/>
      <c r="AG5288" s="400"/>
      <c r="ALL5288" s="41"/>
      <c r="ALM5288" s="41"/>
      <c r="ALN5288" s="41"/>
      <c r="ALO5288" s="41"/>
      <c r="ALP5288" s="41"/>
    </row>
    <row r="5289" spans="1:1004" ht="23.25" customHeight="1" x14ac:dyDescent="0.2">
      <c r="A5289" s="380" t="s">
        <v>2749</v>
      </c>
      <c r="B5289" s="380"/>
      <c r="C5289" s="380"/>
      <c r="D5289" s="380"/>
      <c r="E5289" s="380"/>
      <c r="F5289" s="380"/>
      <c r="G5289" s="380"/>
      <c r="H5289" s="380"/>
      <c r="I5289" s="380"/>
      <c r="J5289" s="321" t="s">
        <v>3363</v>
      </c>
      <c r="K5289" s="322"/>
      <c r="L5289" s="322"/>
      <c r="M5289" s="322"/>
      <c r="N5289" s="322"/>
      <c r="O5289" s="322"/>
      <c r="P5289" s="322"/>
      <c r="Q5289" s="322"/>
      <c r="R5289" s="322"/>
      <c r="S5289" s="322"/>
      <c r="T5289" s="381" t="s">
        <v>2742</v>
      </c>
      <c r="U5289" s="381"/>
      <c r="V5289" s="381"/>
      <c r="W5289" s="381"/>
      <c r="X5289" s="322" t="s">
        <v>3364</v>
      </c>
      <c r="Y5289" s="322"/>
      <c r="Z5289" s="322"/>
      <c r="AA5289" s="322"/>
      <c r="AB5289" s="322"/>
      <c r="AC5289" s="322"/>
      <c r="AD5289" s="322"/>
      <c r="AE5289" s="322"/>
      <c r="AF5289" s="322"/>
      <c r="AG5289" s="359"/>
      <c r="ALL5289" s="41"/>
      <c r="ALM5289" s="41"/>
      <c r="ALN5289" s="41"/>
      <c r="ALO5289" s="41"/>
      <c r="ALP5289" s="41"/>
    </row>
    <row r="5290" spans="1:1004" ht="20.25" customHeight="1" x14ac:dyDescent="0.2">
      <c r="A5290" s="382" t="s">
        <v>2750</v>
      </c>
      <c r="B5290" s="382"/>
      <c r="C5290" s="382"/>
      <c r="D5290" s="382"/>
      <c r="E5290" s="382"/>
      <c r="F5290" s="382"/>
      <c r="G5290" s="382"/>
      <c r="H5290" s="382"/>
      <c r="I5290" s="382"/>
      <c r="J5290" s="321" t="s">
        <v>3365</v>
      </c>
      <c r="K5290" s="322"/>
      <c r="L5290" s="322"/>
      <c r="M5290" s="322"/>
      <c r="N5290" s="322"/>
      <c r="O5290" s="322"/>
      <c r="P5290" s="322"/>
      <c r="Q5290" s="322"/>
      <c r="R5290" s="322"/>
      <c r="S5290" s="322"/>
      <c r="T5290" s="322"/>
      <c r="U5290" s="322"/>
      <c r="V5290" s="322"/>
      <c r="W5290" s="322"/>
      <c r="X5290" s="322"/>
      <c r="Y5290" s="322"/>
      <c r="Z5290" s="322"/>
      <c r="AA5290" s="322"/>
      <c r="AB5290" s="322"/>
      <c r="AC5290" s="322"/>
      <c r="AD5290" s="322"/>
      <c r="AE5290" s="322"/>
      <c r="AF5290" s="322"/>
      <c r="AG5290" s="359"/>
      <c r="ALL5290" s="41"/>
      <c r="ALM5290" s="41"/>
      <c r="ALN5290" s="41"/>
      <c r="ALO5290" s="41"/>
      <c r="ALP5290" s="41"/>
    </row>
    <row r="5291" spans="1:1004" ht="24.75" customHeight="1" x14ac:dyDescent="0.2">
      <c r="A5291" s="383" t="s">
        <v>2752</v>
      </c>
      <c r="B5291" s="383"/>
      <c r="C5291" s="383"/>
      <c r="D5291" s="383"/>
      <c r="E5291" s="383"/>
      <c r="F5291" s="383"/>
      <c r="G5291" s="383"/>
      <c r="H5291" s="383"/>
      <c r="I5291" s="383"/>
      <c r="J5291" s="384" t="s">
        <v>3555</v>
      </c>
      <c r="K5291" s="385"/>
      <c r="L5291" s="385"/>
      <c r="M5291" s="385"/>
      <c r="N5291" s="385"/>
      <c r="O5291" s="385"/>
      <c r="P5291" s="385"/>
      <c r="Q5291" s="385"/>
      <c r="R5291" s="385"/>
      <c r="S5291" s="385"/>
      <c r="T5291" s="385"/>
      <c r="U5291" s="385"/>
      <c r="V5291" s="385"/>
      <c r="W5291" s="385"/>
      <c r="X5291" s="385"/>
      <c r="Y5291" s="385"/>
      <c r="Z5291" s="385"/>
      <c r="AA5291" s="385"/>
      <c r="AB5291" s="385"/>
      <c r="AC5291" s="385"/>
      <c r="AD5291" s="385"/>
      <c r="AE5291" s="385"/>
      <c r="AF5291" s="385"/>
      <c r="AG5291" s="386"/>
      <c r="ALL5291" s="41"/>
      <c r="ALM5291" s="41"/>
      <c r="ALN5291" s="41"/>
      <c r="ALO5291" s="41"/>
      <c r="ALP5291" s="41"/>
    </row>
    <row r="5292" spans="1:1004" x14ac:dyDescent="0.2">
      <c r="A5292" s="208"/>
      <c r="B5292" s="187"/>
      <c r="C5292" s="187"/>
      <c r="D5292" s="187"/>
      <c r="E5292" s="187"/>
      <c r="F5292" s="187"/>
      <c r="G5292" s="187"/>
      <c r="H5292" s="187"/>
      <c r="I5292" s="187"/>
      <c r="J5292" s="187"/>
      <c r="K5292" s="187"/>
      <c r="L5292" s="187"/>
      <c r="M5292" s="187"/>
      <c r="N5292" s="187"/>
      <c r="O5292" s="187"/>
      <c r="P5292" s="187"/>
      <c r="Q5292" s="187"/>
      <c r="R5292" s="187"/>
      <c r="S5292" s="187"/>
      <c r="T5292" s="187"/>
      <c r="U5292" s="187"/>
      <c r="V5292" s="187"/>
      <c r="W5292" s="187"/>
      <c r="X5292" s="187"/>
      <c r="Y5292" s="187"/>
      <c r="Z5292" s="187"/>
      <c r="AA5292" s="187"/>
      <c r="AB5292" s="187"/>
      <c r="AC5292" s="187"/>
      <c r="AD5292" s="187"/>
      <c r="AE5292" s="187"/>
      <c r="AF5292" s="187"/>
      <c r="AG5292" s="214"/>
      <c r="ALL5292" s="41"/>
      <c r="ALM5292" s="41"/>
      <c r="ALN5292" s="41"/>
      <c r="ALO5292" s="41"/>
      <c r="ALP5292" s="41"/>
    </row>
    <row r="5293" spans="1:1004" x14ac:dyDescent="0.2">
      <c r="A5293" s="273" t="s">
        <v>2833</v>
      </c>
      <c r="B5293" s="273"/>
      <c r="C5293" s="273"/>
      <c r="D5293" s="343" t="s">
        <v>3368</v>
      </c>
      <c r="E5293" s="344"/>
      <c r="F5293" s="344"/>
      <c r="G5293" s="344"/>
      <c r="H5293" s="344"/>
      <c r="I5293" s="344"/>
      <c r="J5293" s="344"/>
      <c r="K5293" s="344"/>
      <c r="L5293" s="344"/>
      <c r="M5293" s="344"/>
      <c r="N5293" s="344"/>
      <c r="O5293" s="344"/>
      <c r="P5293" s="344"/>
      <c r="Q5293" s="344"/>
      <c r="R5293" s="344"/>
      <c r="S5293" s="344"/>
      <c r="T5293" s="344"/>
      <c r="U5293" s="344"/>
      <c r="V5293" s="344"/>
      <c r="W5293" s="344"/>
      <c r="X5293" s="344"/>
      <c r="Y5293" s="344"/>
      <c r="Z5293" s="344"/>
      <c r="AA5293" s="344"/>
      <c r="AB5293" s="344"/>
      <c r="AC5293" s="344"/>
      <c r="AD5293" s="344"/>
      <c r="AE5293" s="344"/>
      <c r="AF5293" s="344"/>
      <c r="AG5293" s="345"/>
      <c r="ALL5293" s="41"/>
      <c r="ALM5293" s="41"/>
      <c r="ALN5293" s="41"/>
      <c r="ALO5293" s="41"/>
      <c r="ALP5293" s="41"/>
    </row>
    <row r="5294" spans="1:1004" ht="27.75" customHeight="1" x14ac:dyDescent="0.2">
      <c r="A5294" s="273" t="s">
        <v>2835</v>
      </c>
      <c r="B5294" s="273"/>
      <c r="C5294" s="273"/>
      <c r="D5294" s="273"/>
      <c r="E5294" s="273"/>
      <c r="F5294" s="273"/>
      <c r="G5294" s="273"/>
      <c r="H5294" s="273"/>
      <c r="I5294" s="273"/>
      <c r="J5294" s="273"/>
      <c r="K5294" s="273"/>
      <c r="L5294" s="273"/>
      <c r="M5294" s="273"/>
      <c r="N5294" s="273"/>
      <c r="O5294" s="273"/>
      <c r="P5294" s="273"/>
      <c r="Q5294" s="273"/>
      <c r="R5294" s="273"/>
      <c r="S5294" s="373" t="s">
        <v>2836</v>
      </c>
      <c r="T5294" s="373"/>
      <c r="U5294" s="373"/>
      <c r="V5294" s="373" t="s">
        <v>2837</v>
      </c>
      <c r="W5294" s="373"/>
      <c r="X5294" s="373"/>
      <c r="Y5294" s="373" t="s">
        <v>2838</v>
      </c>
      <c r="Z5294" s="373"/>
      <c r="AA5294" s="373"/>
      <c r="AB5294" s="278" t="s">
        <v>3444</v>
      </c>
      <c r="AC5294" s="279"/>
      <c r="AD5294" s="280"/>
      <c r="AE5294" s="278" t="s">
        <v>3445</v>
      </c>
      <c r="AF5294" s="279"/>
      <c r="AG5294" s="280"/>
      <c r="ALL5294" s="41"/>
      <c r="ALM5294" s="41"/>
      <c r="ALN5294" s="41"/>
      <c r="ALO5294" s="41"/>
      <c r="ALP5294" s="41"/>
    </row>
    <row r="5295" spans="1:1004" x14ac:dyDescent="0.2">
      <c r="A5295" s="281" t="s">
        <v>3369</v>
      </c>
      <c r="B5295" s="282"/>
      <c r="C5295" s="282"/>
      <c r="D5295" s="282"/>
      <c r="E5295" s="282"/>
      <c r="F5295" s="282"/>
      <c r="G5295" s="282"/>
      <c r="H5295" s="282"/>
      <c r="I5295" s="282"/>
      <c r="J5295" s="282"/>
      <c r="K5295" s="282"/>
      <c r="L5295" s="282"/>
      <c r="M5295" s="282"/>
      <c r="N5295" s="282"/>
      <c r="O5295" s="282"/>
      <c r="P5295" s="282"/>
      <c r="Q5295" s="282"/>
      <c r="R5295" s="283"/>
      <c r="S5295" s="284" t="s">
        <v>2867</v>
      </c>
      <c r="T5295" s="285"/>
      <c r="U5295" s="286"/>
      <c r="V5295" s="284" t="s">
        <v>3469</v>
      </c>
      <c r="W5295" s="285"/>
      <c r="X5295" s="286"/>
      <c r="Y5295" s="284" t="s">
        <v>3216</v>
      </c>
      <c r="Z5295" s="285"/>
      <c r="AA5295" s="286"/>
      <c r="AB5295" s="284" t="s">
        <v>3216</v>
      </c>
      <c r="AC5295" s="285"/>
      <c r="AD5295" s="286"/>
      <c r="AE5295" s="284" t="s">
        <v>3215</v>
      </c>
      <c r="AF5295" s="285"/>
      <c r="AG5295" s="286"/>
      <c r="ALL5295" s="41"/>
      <c r="ALM5295" s="41"/>
      <c r="ALN5295" s="41"/>
      <c r="ALO5295" s="41"/>
      <c r="ALP5295" s="41"/>
    </row>
    <row r="5296" spans="1:1004" x14ac:dyDescent="0.2">
      <c r="A5296" s="293" t="s">
        <v>2860</v>
      </c>
      <c r="B5296" s="387"/>
      <c r="C5296" s="387"/>
      <c r="D5296" s="387"/>
      <c r="E5296" s="387"/>
      <c r="F5296" s="387"/>
      <c r="G5296" s="387"/>
      <c r="H5296" s="387"/>
      <c r="I5296" s="387"/>
      <c r="J5296" s="387"/>
      <c r="K5296" s="387"/>
      <c r="L5296" s="387"/>
      <c r="M5296" s="387"/>
      <c r="N5296" s="387"/>
      <c r="O5296" s="387"/>
      <c r="P5296" s="387"/>
      <c r="Q5296" s="387"/>
      <c r="R5296" s="295"/>
      <c r="S5296" s="287"/>
      <c r="T5296" s="288"/>
      <c r="U5296" s="289"/>
      <c r="V5296" s="287"/>
      <c r="W5296" s="288"/>
      <c r="X5296" s="289"/>
      <c r="Y5296" s="287"/>
      <c r="Z5296" s="288"/>
      <c r="AA5296" s="289"/>
      <c r="AB5296" s="287"/>
      <c r="AC5296" s="288"/>
      <c r="AD5296" s="289"/>
      <c r="AE5296" s="287"/>
      <c r="AF5296" s="288"/>
      <c r="AG5296" s="289"/>
      <c r="ALL5296" s="41"/>
      <c r="ALM5296" s="41"/>
      <c r="ALN5296" s="41"/>
      <c r="ALO5296" s="41"/>
      <c r="ALP5296" s="41"/>
    </row>
    <row r="5297" spans="1:1004" x14ac:dyDescent="0.2">
      <c r="A5297" s="388" t="s">
        <v>2861</v>
      </c>
      <c r="B5297" s="389"/>
      <c r="C5297" s="389"/>
      <c r="D5297" s="389"/>
      <c r="E5297" s="389"/>
      <c r="F5297" s="389"/>
      <c r="G5297" s="389"/>
      <c r="H5297" s="389"/>
      <c r="I5297" s="389"/>
      <c r="J5297" s="389"/>
      <c r="K5297" s="389"/>
      <c r="L5297" s="389"/>
      <c r="M5297" s="389"/>
      <c r="N5297" s="389"/>
      <c r="O5297" s="389"/>
      <c r="P5297" s="389"/>
      <c r="Q5297" s="389"/>
      <c r="R5297" s="390"/>
      <c r="S5297" s="290"/>
      <c r="T5297" s="291"/>
      <c r="U5297" s="292"/>
      <c r="V5297" s="290"/>
      <c r="W5297" s="291"/>
      <c r="X5297" s="292"/>
      <c r="Y5297" s="290"/>
      <c r="Z5297" s="291"/>
      <c r="AA5297" s="292"/>
      <c r="AB5297" s="290"/>
      <c r="AC5297" s="291"/>
      <c r="AD5297" s="292"/>
      <c r="AE5297" s="290"/>
      <c r="AF5297" s="291"/>
      <c r="AG5297" s="292"/>
      <c r="ALL5297" s="41"/>
      <c r="ALM5297" s="41"/>
      <c r="ALN5297" s="41"/>
      <c r="ALO5297" s="41"/>
      <c r="ALP5297" s="41"/>
    </row>
    <row r="5298" spans="1:1004" x14ac:dyDescent="0.2">
      <c r="A5298" s="223"/>
      <c r="B5298" s="224"/>
      <c r="C5298" s="224"/>
      <c r="D5298" s="224"/>
      <c r="E5298" s="224"/>
      <c r="F5298" s="224"/>
      <c r="G5298" s="224"/>
      <c r="H5298" s="224"/>
      <c r="I5298" s="224"/>
      <c r="J5298" s="224"/>
      <c r="K5298" s="224"/>
      <c r="L5298" s="224"/>
      <c r="M5298" s="224"/>
      <c r="N5298" s="224"/>
      <c r="O5298" s="224"/>
      <c r="P5298" s="224"/>
      <c r="Q5298" s="224"/>
      <c r="R5298" s="224"/>
      <c r="S5298" s="225"/>
      <c r="T5298" s="225"/>
      <c r="U5298" s="225"/>
      <c r="V5298" s="225"/>
      <c r="W5298" s="225"/>
      <c r="X5298" s="225"/>
      <c r="Y5298" s="225"/>
      <c r="Z5298" s="225"/>
      <c r="AA5298" s="225"/>
      <c r="AB5298" s="225"/>
      <c r="AC5298" s="225"/>
      <c r="AD5298" s="225"/>
      <c r="AE5298" s="225"/>
      <c r="AF5298" s="225"/>
      <c r="AG5298" s="226"/>
      <c r="ALL5298" s="41"/>
      <c r="ALM5298" s="41"/>
      <c r="ALN5298" s="41"/>
      <c r="ALO5298" s="41"/>
      <c r="ALP5298" s="41"/>
    </row>
    <row r="5299" spans="1:1004" ht="15" x14ac:dyDescent="0.2">
      <c r="A5299" s="403" t="s">
        <v>2722</v>
      </c>
      <c r="B5299" s="403"/>
      <c r="C5299" s="403"/>
      <c r="D5299" s="403"/>
      <c r="E5299" s="403"/>
      <c r="F5299" s="404" t="s">
        <v>630</v>
      </c>
      <c r="G5299" s="405"/>
      <c r="H5299" s="406"/>
      <c r="I5299" s="407" t="s">
        <v>631</v>
      </c>
      <c r="J5299" s="408"/>
      <c r="K5299" s="408"/>
      <c r="L5299" s="408"/>
      <c r="M5299" s="408"/>
      <c r="N5299" s="408"/>
      <c r="O5299" s="408"/>
      <c r="P5299" s="408"/>
      <c r="Q5299" s="408"/>
      <c r="R5299" s="408"/>
      <c r="S5299" s="408"/>
      <c r="T5299" s="408"/>
      <c r="U5299" s="408"/>
      <c r="V5299" s="408"/>
      <c r="W5299" s="408"/>
      <c r="X5299" s="408"/>
      <c r="Y5299" s="408"/>
      <c r="Z5299" s="408"/>
      <c r="AA5299" s="408"/>
      <c r="AB5299" s="408"/>
      <c r="AC5299" s="408"/>
      <c r="AD5299" s="408"/>
      <c r="AE5299" s="408"/>
      <c r="AF5299" s="408"/>
      <c r="AG5299" s="409"/>
      <c r="ALL5299" s="41"/>
      <c r="ALM5299" s="41"/>
      <c r="ALN5299" s="41"/>
      <c r="ALO5299" s="41"/>
      <c r="ALP5299" s="41"/>
    </row>
    <row r="5300" spans="1:1004" ht="15" x14ac:dyDescent="0.2">
      <c r="A5300" s="403" t="s">
        <v>2723</v>
      </c>
      <c r="B5300" s="403"/>
      <c r="C5300" s="403"/>
      <c r="D5300" s="403"/>
      <c r="E5300" s="403"/>
      <c r="F5300" s="410" t="s">
        <v>3370</v>
      </c>
      <c r="G5300" s="411"/>
      <c r="H5300" s="412"/>
      <c r="I5300" s="407" t="s">
        <v>631</v>
      </c>
      <c r="J5300" s="408"/>
      <c r="K5300" s="408"/>
      <c r="L5300" s="408"/>
      <c r="M5300" s="408"/>
      <c r="N5300" s="408"/>
      <c r="O5300" s="408"/>
      <c r="P5300" s="408"/>
      <c r="Q5300" s="408"/>
      <c r="R5300" s="408"/>
      <c r="S5300" s="408"/>
      <c r="T5300" s="408"/>
      <c r="U5300" s="408"/>
      <c r="V5300" s="408"/>
      <c r="W5300" s="408"/>
      <c r="X5300" s="408"/>
      <c r="Y5300" s="408"/>
      <c r="Z5300" s="408"/>
      <c r="AA5300" s="408"/>
      <c r="AB5300" s="408"/>
      <c r="AC5300" s="408"/>
      <c r="AD5300" s="408"/>
      <c r="AE5300" s="408"/>
      <c r="AF5300" s="408"/>
      <c r="AG5300" s="409"/>
      <c r="ALL5300" s="41"/>
      <c r="ALM5300" s="41"/>
      <c r="ALN5300" s="41"/>
      <c r="ALO5300" s="41"/>
      <c r="ALP5300" s="41"/>
    </row>
    <row r="5301" spans="1:1004" x14ac:dyDescent="0.2">
      <c r="A5301" s="187"/>
      <c r="B5301" s="187"/>
      <c r="C5301" s="187"/>
      <c r="D5301" s="187"/>
      <c r="E5301" s="187"/>
      <c r="F5301" s="187"/>
      <c r="G5301" s="187"/>
      <c r="H5301" s="187"/>
      <c r="I5301" s="187"/>
      <c r="J5301" s="187"/>
      <c r="K5301" s="187"/>
      <c r="L5301" s="187"/>
      <c r="M5301" s="187"/>
      <c r="N5301" s="187"/>
      <c r="O5301" s="187"/>
      <c r="P5301" s="187"/>
      <c r="Q5301" s="187"/>
      <c r="R5301" s="187"/>
      <c r="S5301" s="187"/>
      <c r="T5301" s="187"/>
      <c r="U5301" s="187"/>
      <c r="V5301" s="187"/>
      <c r="W5301" s="187"/>
      <c r="X5301" s="187"/>
      <c r="Y5301" s="187"/>
      <c r="Z5301" s="187"/>
      <c r="AA5301" s="187"/>
      <c r="AB5301" s="187"/>
      <c r="AC5301" s="187"/>
      <c r="AD5301" s="187"/>
      <c r="AE5301" s="187"/>
      <c r="AF5301" s="187"/>
      <c r="AG5301" s="187"/>
      <c r="ALL5301" s="41"/>
      <c r="ALM5301" s="41"/>
      <c r="ALN5301" s="41"/>
      <c r="ALO5301" s="41"/>
      <c r="ALP5301" s="41"/>
    </row>
    <row r="5302" spans="1:1004" ht="40.5" customHeight="1" x14ac:dyDescent="0.2">
      <c r="A5302" s="373" t="s">
        <v>2726</v>
      </c>
      <c r="B5302" s="373"/>
      <c r="C5302" s="373"/>
      <c r="D5302" s="413" t="s">
        <v>2727</v>
      </c>
      <c r="E5302" s="413"/>
      <c r="F5302" s="413"/>
      <c r="G5302" s="278" t="s">
        <v>2728</v>
      </c>
      <c r="H5302" s="279"/>
      <c r="I5302" s="279"/>
      <c r="J5302" s="279"/>
      <c r="K5302" s="279"/>
      <c r="L5302" s="279"/>
      <c r="M5302" s="279"/>
      <c r="N5302" s="279"/>
      <c r="O5302" s="279"/>
      <c r="P5302" s="279"/>
      <c r="Q5302" s="280"/>
      <c r="R5302" s="373" t="s">
        <v>3441</v>
      </c>
      <c r="S5302" s="373"/>
      <c r="T5302" s="373"/>
      <c r="U5302" s="373"/>
      <c r="V5302" s="373" t="s">
        <v>3442</v>
      </c>
      <c r="W5302" s="373"/>
      <c r="X5302" s="373"/>
      <c r="Y5302" s="373"/>
      <c r="Z5302" s="373" t="s">
        <v>3443</v>
      </c>
      <c r="AA5302" s="373"/>
      <c r="AB5302" s="373"/>
      <c r="AC5302" s="373"/>
      <c r="AD5302" s="278" t="s">
        <v>2729</v>
      </c>
      <c r="AE5302" s="279"/>
      <c r="AF5302" s="279"/>
      <c r="AG5302" s="280"/>
      <c r="ALL5302" s="41"/>
      <c r="ALM5302" s="41"/>
      <c r="ALN5302" s="41"/>
      <c r="ALO5302" s="41"/>
      <c r="ALP5302" s="41"/>
    </row>
    <row r="5303" spans="1:1004" ht="31.5" customHeight="1" x14ac:dyDescent="0.2">
      <c r="A5303" s="414" t="s">
        <v>274</v>
      </c>
      <c r="B5303" s="414"/>
      <c r="C5303" s="414"/>
      <c r="D5303" s="414"/>
      <c r="E5303" s="414"/>
      <c r="F5303" s="414"/>
      <c r="G5303" s="415" t="s">
        <v>3360</v>
      </c>
      <c r="H5303" s="415"/>
      <c r="I5303" s="415"/>
      <c r="J5303" s="415"/>
      <c r="K5303" s="415"/>
      <c r="L5303" s="415"/>
      <c r="M5303" s="415"/>
      <c r="N5303" s="415"/>
      <c r="O5303" s="415"/>
      <c r="P5303" s="415"/>
      <c r="Q5303" s="415"/>
      <c r="R5303" s="416">
        <v>13050150</v>
      </c>
      <c r="S5303" s="416"/>
      <c r="T5303" s="416"/>
      <c r="U5303" s="416"/>
      <c r="V5303" s="416">
        <v>14141434</v>
      </c>
      <c r="W5303" s="416"/>
      <c r="X5303" s="416"/>
      <c r="Y5303" s="416"/>
      <c r="Z5303" s="416">
        <v>13130371.220000001</v>
      </c>
      <c r="AA5303" s="416"/>
      <c r="AB5303" s="416"/>
      <c r="AC5303" s="416"/>
      <c r="AD5303" s="306">
        <f>Z5303/V5303</f>
        <v>0.92850351810148823</v>
      </c>
      <c r="AE5303" s="307"/>
      <c r="AF5303" s="307"/>
      <c r="AG5303" s="308"/>
      <c r="ALL5303" s="41"/>
      <c r="ALM5303" s="41"/>
      <c r="ALN5303" s="41"/>
      <c r="ALO5303" s="41"/>
      <c r="ALP5303" s="41"/>
    </row>
    <row r="5304" spans="1:1004" ht="21.75" customHeight="1" x14ac:dyDescent="0.2">
      <c r="A5304" s="299"/>
      <c r="B5304" s="300"/>
      <c r="C5304" s="301"/>
      <c r="D5304" s="299" t="s">
        <v>2754</v>
      </c>
      <c r="E5304" s="300"/>
      <c r="F5304" s="301"/>
      <c r="G5304" s="420" t="s">
        <v>3361</v>
      </c>
      <c r="H5304" s="421"/>
      <c r="I5304" s="421"/>
      <c r="J5304" s="421"/>
      <c r="K5304" s="421"/>
      <c r="L5304" s="421"/>
      <c r="M5304" s="421"/>
      <c r="N5304" s="421"/>
      <c r="O5304" s="421"/>
      <c r="P5304" s="421"/>
      <c r="Q5304" s="422"/>
      <c r="R5304" s="431">
        <v>13050150</v>
      </c>
      <c r="S5304" s="432"/>
      <c r="T5304" s="432"/>
      <c r="U5304" s="433"/>
      <c r="V5304" s="431">
        <v>14141434</v>
      </c>
      <c r="W5304" s="432"/>
      <c r="X5304" s="432"/>
      <c r="Y5304" s="433"/>
      <c r="Z5304" s="431">
        <v>13130371</v>
      </c>
      <c r="AA5304" s="432"/>
      <c r="AB5304" s="432"/>
      <c r="AC5304" s="433"/>
      <c r="AD5304" s="306">
        <f>Z5304/V5304</f>
        <v>0.92850350254436709</v>
      </c>
      <c r="AE5304" s="307"/>
      <c r="AF5304" s="307"/>
      <c r="AG5304" s="308"/>
      <c r="ALL5304" s="41"/>
      <c r="ALM5304" s="41"/>
      <c r="ALN5304" s="41"/>
      <c r="ALO5304" s="41"/>
      <c r="ALP5304" s="41"/>
    </row>
    <row r="5305" spans="1:1004" ht="18.75" customHeight="1" x14ac:dyDescent="0.2">
      <c r="A5305" s="423"/>
      <c r="B5305" s="423"/>
      <c r="C5305" s="423"/>
      <c r="D5305" s="423"/>
      <c r="E5305" s="423"/>
      <c r="F5305" s="423"/>
      <c r="G5305" s="424" t="s">
        <v>2232</v>
      </c>
      <c r="H5305" s="425"/>
      <c r="I5305" s="425"/>
      <c r="J5305" s="425"/>
      <c r="K5305" s="425"/>
      <c r="L5305" s="425"/>
      <c r="M5305" s="425"/>
      <c r="N5305" s="425"/>
      <c r="O5305" s="425"/>
      <c r="P5305" s="425"/>
      <c r="Q5305" s="426"/>
      <c r="R5305" s="427">
        <f>SUM(R5303)</f>
        <v>13050150</v>
      </c>
      <c r="S5305" s="427"/>
      <c r="T5305" s="427"/>
      <c r="U5305" s="427"/>
      <c r="V5305" s="427">
        <f>SUM(V5303)</f>
        <v>14141434</v>
      </c>
      <c r="W5305" s="427"/>
      <c r="X5305" s="427"/>
      <c r="Y5305" s="427"/>
      <c r="Z5305" s="427">
        <f>SUM(Z5303)</f>
        <v>13130371.220000001</v>
      </c>
      <c r="AA5305" s="427"/>
      <c r="AB5305" s="427"/>
      <c r="AC5305" s="427"/>
      <c r="AD5305" s="463">
        <f>Z5305/V5305</f>
        <v>0.92850351810148823</v>
      </c>
      <c r="AE5305" s="464"/>
      <c r="AF5305" s="464"/>
      <c r="AG5305" s="465"/>
      <c r="ALL5305" s="41"/>
      <c r="ALM5305" s="41"/>
      <c r="ALN5305" s="41"/>
      <c r="ALO5305" s="41"/>
      <c r="ALP5305" s="41"/>
    </row>
    <row r="5306" spans="1:1004" x14ac:dyDescent="0.2">
      <c r="A5306" s="187"/>
      <c r="B5306" s="187"/>
      <c r="C5306" s="187"/>
      <c r="D5306" s="187"/>
      <c r="E5306" s="187"/>
      <c r="F5306" s="187"/>
      <c r="G5306" s="187"/>
      <c r="H5306" s="187"/>
      <c r="I5306" s="187"/>
      <c r="J5306" s="187"/>
      <c r="K5306" s="187"/>
      <c r="L5306" s="187"/>
      <c r="M5306" s="187"/>
      <c r="N5306" s="187"/>
      <c r="O5306" s="187"/>
      <c r="P5306" s="187"/>
      <c r="Q5306" s="187"/>
      <c r="R5306" s="187"/>
      <c r="S5306" s="187"/>
      <c r="T5306" s="187"/>
      <c r="U5306" s="187"/>
      <c r="V5306" s="187"/>
      <c r="W5306" s="187"/>
      <c r="X5306" s="187"/>
      <c r="Y5306" s="187"/>
      <c r="Z5306" s="187"/>
      <c r="AA5306" s="187"/>
      <c r="AB5306" s="187"/>
      <c r="AC5306" s="187"/>
      <c r="AD5306" s="187"/>
      <c r="AE5306" s="187"/>
      <c r="AF5306" s="187"/>
      <c r="AG5306" s="187"/>
      <c r="ALL5306" s="41"/>
      <c r="ALM5306" s="41"/>
      <c r="ALN5306" s="41"/>
      <c r="ALO5306" s="41"/>
      <c r="ALP5306" s="41"/>
    </row>
    <row r="5307" spans="1:1004" ht="15.75" x14ac:dyDescent="0.2">
      <c r="A5307" s="394" t="s">
        <v>2736</v>
      </c>
      <c r="B5307" s="394"/>
      <c r="C5307" s="394"/>
      <c r="D5307" s="394"/>
      <c r="E5307" s="394"/>
      <c r="F5307" s="394"/>
      <c r="G5307" s="394"/>
      <c r="H5307" s="394"/>
      <c r="I5307" s="394"/>
      <c r="J5307" s="394"/>
      <c r="K5307" s="394"/>
      <c r="L5307" s="394"/>
      <c r="M5307" s="394"/>
      <c r="N5307" s="394"/>
      <c r="O5307" s="394"/>
      <c r="P5307" s="394"/>
      <c r="Q5307" s="394"/>
      <c r="R5307" s="394"/>
      <c r="S5307" s="394"/>
      <c r="T5307" s="394"/>
      <c r="U5307" s="394"/>
      <c r="V5307" s="394"/>
      <c r="W5307" s="394"/>
      <c r="X5307" s="394"/>
      <c r="Y5307" s="394"/>
      <c r="Z5307" s="394"/>
      <c r="AA5307" s="394"/>
      <c r="AB5307" s="394"/>
      <c r="AC5307" s="394"/>
      <c r="AD5307" s="394"/>
      <c r="AE5307" s="394"/>
      <c r="AF5307" s="394"/>
      <c r="AG5307" s="394"/>
      <c r="ALL5307" s="41"/>
      <c r="ALM5307" s="41"/>
      <c r="ALN5307" s="41"/>
      <c r="ALO5307" s="41"/>
      <c r="ALP5307" s="41"/>
    </row>
    <row r="5308" spans="1:1004" x14ac:dyDescent="0.2">
      <c r="A5308" s="187"/>
      <c r="B5308" s="187"/>
      <c r="C5308" s="187"/>
      <c r="D5308" s="187"/>
      <c r="E5308" s="187"/>
      <c r="F5308" s="187"/>
      <c r="G5308" s="187"/>
      <c r="H5308" s="187"/>
      <c r="I5308" s="187"/>
      <c r="J5308" s="187"/>
      <c r="K5308" s="187"/>
      <c r="L5308" s="187"/>
      <c r="M5308" s="187"/>
      <c r="N5308" s="187"/>
      <c r="O5308" s="187"/>
      <c r="P5308" s="187"/>
      <c r="Q5308" s="187"/>
      <c r="R5308" s="187"/>
      <c r="S5308" s="187"/>
      <c r="T5308" s="187"/>
      <c r="U5308" s="187"/>
      <c r="V5308" s="187"/>
      <c r="W5308" s="187"/>
      <c r="X5308" s="187"/>
      <c r="Y5308" s="187"/>
      <c r="Z5308" s="187"/>
      <c r="AA5308" s="187"/>
      <c r="AB5308" s="187"/>
      <c r="AC5308" s="187"/>
      <c r="AD5308" s="187"/>
      <c r="AE5308" s="187"/>
      <c r="AF5308" s="187"/>
      <c r="AG5308" s="187"/>
      <c r="ALL5308" s="41"/>
      <c r="ALM5308" s="41"/>
      <c r="ALN5308" s="41"/>
      <c r="ALO5308" s="41"/>
      <c r="ALP5308" s="41"/>
    </row>
    <row r="5309" spans="1:1004" ht="25.5" customHeight="1" x14ac:dyDescent="0.2">
      <c r="A5309" s="374" t="s">
        <v>2737</v>
      </c>
      <c r="B5309" s="374"/>
      <c r="C5309" s="374"/>
      <c r="D5309" s="374"/>
      <c r="E5309" s="374"/>
      <c r="F5309" s="374"/>
      <c r="G5309" s="374"/>
      <c r="H5309" s="374"/>
      <c r="I5309" s="374"/>
      <c r="J5309" s="395" t="s">
        <v>274</v>
      </c>
      <c r="K5309" s="396"/>
      <c r="L5309" s="396"/>
      <c r="M5309" s="397"/>
      <c r="N5309" s="398" t="s">
        <v>3362</v>
      </c>
      <c r="O5309" s="399"/>
      <c r="P5309" s="399"/>
      <c r="Q5309" s="399"/>
      <c r="R5309" s="399"/>
      <c r="S5309" s="399"/>
      <c r="T5309" s="399"/>
      <c r="U5309" s="399"/>
      <c r="V5309" s="399"/>
      <c r="W5309" s="399"/>
      <c r="X5309" s="399"/>
      <c r="Y5309" s="399"/>
      <c r="Z5309" s="399"/>
      <c r="AA5309" s="399"/>
      <c r="AB5309" s="399"/>
      <c r="AC5309" s="399"/>
      <c r="AD5309" s="399"/>
      <c r="AE5309" s="399"/>
      <c r="AF5309" s="399"/>
      <c r="AG5309" s="400"/>
      <c r="ALL5309" s="41"/>
      <c r="ALM5309" s="41"/>
      <c r="ALN5309" s="41"/>
      <c r="ALO5309" s="41"/>
      <c r="ALP5309" s="41"/>
    </row>
    <row r="5310" spans="1:1004" x14ac:dyDescent="0.2">
      <c r="A5310" s="380" t="s">
        <v>2738</v>
      </c>
      <c r="B5310" s="380"/>
      <c r="C5310" s="380"/>
      <c r="D5310" s="380"/>
      <c r="E5310" s="380"/>
      <c r="F5310" s="380"/>
      <c r="G5310" s="380"/>
      <c r="H5310" s="380"/>
      <c r="I5310" s="380"/>
      <c r="J5310" s="321" t="s">
        <v>3253</v>
      </c>
      <c r="K5310" s="322"/>
      <c r="L5310" s="322"/>
      <c r="M5310" s="322"/>
      <c r="N5310" s="322"/>
      <c r="O5310" s="322"/>
      <c r="P5310" s="322"/>
      <c r="Q5310" s="322"/>
      <c r="R5310" s="322"/>
      <c r="S5310" s="322"/>
      <c r="T5310" s="322"/>
      <c r="U5310" s="322"/>
      <c r="V5310" s="322"/>
      <c r="W5310" s="322"/>
      <c r="X5310" s="322"/>
      <c r="Y5310" s="322"/>
      <c r="Z5310" s="322"/>
      <c r="AA5310" s="322"/>
      <c r="AB5310" s="322"/>
      <c r="AC5310" s="322"/>
      <c r="AD5310" s="322"/>
      <c r="AE5310" s="322"/>
      <c r="AF5310" s="322"/>
      <c r="AG5310" s="359"/>
      <c r="ALL5310" s="41"/>
      <c r="ALM5310" s="41"/>
      <c r="ALN5310" s="41"/>
      <c r="ALO5310" s="41"/>
      <c r="ALP5310" s="41"/>
    </row>
    <row r="5311" spans="1:1004" ht="24.75" customHeight="1" x14ac:dyDescent="0.2">
      <c r="A5311" s="380" t="s">
        <v>2740</v>
      </c>
      <c r="B5311" s="380"/>
      <c r="C5311" s="380"/>
      <c r="D5311" s="380"/>
      <c r="E5311" s="380"/>
      <c r="F5311" s="380"/>
      <c r="G5311" s="380"/>
      <c r="H5311" s="380"/>
      <c r="I5311" s="380"/>
      <c r="J5311" s="321" t="s">
        <v>3371</v>
      </c>
      <c r="K5311" s="322"/>
      <c r="L5311" s="322"/>
      <c r="M5311" s="322"/>
      <c r="N5311" s="322"/>
      <c r="O5311" s="322"/>
      <c r="P5311" s="322"/>
      <c r="Q5311" s="322"/>
      <c r="R5311" s="322"/>
      <c r="S5311" s="322"/>
      <c r="T5311" s="401" t="s">
        <v>2742</v>
      </c>
      <c r="U5311" s="401"/>
      <c r="V5311" s="401"/>
      <c r="W5311" s="401"/>
      <c r="X5311" s="322" t="s">
        <v>3372</v>
      </c>
      <c r="Y5311" s="322"/>
      <c r="Z5311" s="322"/>
      <c r="AA5311" s="322"/>
      <c r="AB5311" s="322"/>
      <c r="AC5311" s="322"/>
      <c r="AD5311" s="322"/>
      <c r="AE5311" s="322"/>
      <c r="AF5311" s="322"/>
      <c r="AG5311" s="359"/>
      <c r="ALL5311" s="41"/>
      <c r="ALM5311" s="41"/>
      <c r="ALN5311" s="41"/>
      <c r="ALO5311" s="41"/>
      <c r="ALP5311" s="41"/>
    </row>
    <row r="5312" spans="1:1004" ht="21" customHeight="1" x14ac:dyDescent="0.2">
      <c r="A5312" s="380" t="s">
        <v>2744</v>
      </c>
      <c r="B5312" s="380"/>
      <c r="C5312" s="380"/>
      <c r="D5312" s="380"/>
      <c r="E5312" s="380"/>
      <c r="F5312" s="380"/>
      <c r="G5312" s="380"/>
      <c r="H5312" s="380"/>
      <c r="I5312" s="380"/>
      <c r="J5312" s="321" t="s">
        <v>3373</v>
      </c>
      <c r="K5312" s="322"/>
      <c r="L5312" s="322"/>
      <c r="M5312" s="322"/>
      <c r="N5312" s="322"/>
      <c r="O5312" s="322"/>
      <c r="P5312" s="322"/>
      <c r="Q5312" s="322"/>
      <c r="R5312" s="322"/>
      <c r="S5312" s="322"/>
      <c r="T5312" s="322"/>
      <c r="U5312" s="322"/>
      <c r="V5312" s="322"/>
      <c r="W5312" s="322"/>
      <c r="X5312" s="322"/>
      <c r="Y5312" s="322"/>
      <c r="Z5312" s="322"/>
      <c r="AA5312" s="322"/>
      <c r="AB5312" s="322"/>
      <c r="AC5312" s="322"/>
      <c r="AD5312" s="322"/>
      <c r="AE5312" s="322"/>
      <c r="AF5312" s="322"/>
      <c r="AG5312" s="359"/>
      <c r="ALL5312" s="41"/>
      <c r="ALM5312" s="41"/>
      <c r="ALN5312" s="41"/>
      <c r="ALO5312" s="41"/>
      <c r="ALP5312" s="41"/>
    </row>
    <row r="5313" spans="1:1004" ht="24" customHeight="1" x14ac:dyDescent="0.2">
      <c r="A5313" s="402" t="s">
        <v>2746</v>
      </c>
      <c r="B5313" s="402"/>
      <c r="C5313" s="402"/>
      <c r="D5313" s="402"/>
      <c r="E5313" s="402"/>
      <c r="F5313" s="402"/>
      <c r="G5313" s="402"/>
      <c r="H5313" s="402"/>
      <c r="I5313" s="402"/>
      <c r="J5313" s="384" t="s">
        <v>2590</v>
      </c>
      <c r="K5313" s="385"/>
      <c r="L5313" s="385"/>
      <c r="M5313" s="385"/>
      <c r="N5313" s="385"/>
      <c r="O5313" s="385"/>
      <c r="P5313" s="385"/>
      <c r="Q5313" s="385"/>
      <c r="R5313" s="385"/>
      <c r="S5313" s="385"/>
      <c r="T5313" s="385"/>
      <c r="U5313" s="385"/>
      <c r="V5313" s="385"/>
      <c r="W5313" s="385"/>
      <c r="X5313" s="385"/>
      <c r="Y5313" s="385"/>
      <c r="Z5313" s="385"/>
      <c r="AA5313" s="385"/>
      <c r="AB5313" s="385"/>
      <c r="AC5313" s="385"/>
      <c r="AD5313" s="385"/>
      <c r="AE5313" s="385"/>
      <c r="AF5313" s="385"/>
      <c r="AG5313" s="386"/>
      <c r="ALL5313" s="41"/>
      <c r="ALM5313" s="41"/>
      <c r="ALN5313" s="41"/>
      <c r="ALO5313" s="41"/>
      <c r="ALP5313" s="41"/>
    </row>
    <row r="5314" spans="1:1004" x14ac:dyDescent="0.2">
      <c r="A5314" s="197"/>
      <c r="B5314" s="192"/>
      <c r="C5314" s="192"/>
      <c r="D5314" s="192"/>
      <c r="E5314" s="192"/>
      <c r="F5314" s="192"/>
      <c r="G5314" s="192"/>
      <c r="H5314" s="192"/>
      <c r="I5314" s="192"/>
      <c r="J5314" s="216"/>
      <c r="K5314" s="216"/>
      <c r="L5314" s="216"/>
      <c r="M5314" s="216"/>
      <c r="N5314" s="216"/>
      <c r="O5314" s="216"/>
      <c r="P5314" s="216"/>
      <c r="Q5314" s="216"/>
      <c r="R5314" s="216"/>
      <c r="S5314" s="216"/>
      <c r="T5314" s="216"/>
      <c r="U5314" s="216"/>
      <c r="V5314" s="216"/>
      <c r="W5314" s="216"/>
      <c r="X5314" s="216"/>
      <c r="Y5314" s="216"/>
      <c r="Z5314" s="216"/>
      <c r="AA5314" s="216"/>
      <c r="AB5314" s="216"/>
      <c r="AC5314" s="216"/>
      <c r="AD5314" s="216"/>
      <c r="AE5314" s="216"/>
      <c r="AF5314" s="216"/>
      <c r="AG5314" s="214"/>
      <c r="ALL5314" s="41"/>
      <c r="ALM5314" s="41"/>
      <c r="ALN5314" s="41"/>
      <c r="ALO5314" s="41"/>
      <c r="ALP5314" s="41"/>
    </row>
    <row r="5315" spans="1:1004" x14ac:dyDescent="0.2">
      <c r="A5315" s="273" t="s">
        <v>2833</v>
      </c>
      <c r="B5315" s="273"/>
      <c r="C5315" s="273"/>
      <c r="D5315" s="343" t="s">
        <v>3368</v>
      </c>
      <c r="E5315" s="344"/>
      <c r="F5315" s="344"/>
      <c r="G5315" s="344"/>
      <c r="H5315" s="344"/>
      <c r="I5315" s="344"/>
      <c r="J5315" s="344"/>
      <c r="K5315" s="344"/>
      <c r="L5315" s="344"/>
      <c r="M5315" s="344"/>
      <c r="N5315" s="344"/>
      <c r="O5315" s="344"/>
      <c r="P5315" s="344"/>
      <c r="Q5315" s="344"/>
      <c r="R5315" s="344"/>
      <c r="S5315" s="344"/>
      <c r="T5315" s="344"/>
      <c r="U5315" s="344"/>
      <c r="V5315" s="344"/>
      <c r="W5315" s="344"/>
      <c r="X5315" s="344"/>
      <c r="Y5315" s="344"/>
      <c r="Z5315" s="344"/>
      <c r="AA5315" s="344"/>
      <c r="AB5315" s="344"/>
      <c r="AC5315" s="344"/>
      <c r="AD5315" s="344"/>
      <c r="AE5315" s="344"/>
      <c r="AF5315" s="344"/>
      <c r="AG5315" s="345"/>
      <c r="ALL5315" s="41"/>
      <c r="ALM5315" s="41"/>
      <c r="ALN5315" s="41"/>
      <c r="ALO5315" s="41"/>
      <c r="ALP5315" s="41"/>
    </row>
    <row r="5316" spans="1:1004" ht="26.25" customHeight="1" x14ac:dyDescent="0.2">
      <c r="A5316" s="273" t="s">
        <v>2835</v>
      </c>
      <c r="B5316" s="273"/>
      <c r="C5316" s="273"/>
      <c r="D5316" s="273"/>
      <c r="E5316" s="273"/>
      <c r="F5316" s="273"/>
      <c r="G5316" s="273"/>
      <c r="H5316" s="273"/>
      <c r="I5316" s="273"/>
      <c r="J5316" s="273"/>
      <c r="K5316" s="273"/>
      <c r="L5316" s="273"/>
      <c r="M5316" s="273"/>
      <c r="N5316" s="273"/>
      <c r="O5316" s="273"/>
      <c r="P5316" s="273"/>
      <c r="Q5316" s="273"/>
      <c r="R5316" s="273"/>
      <c r="S5316" s="373" t="s">
        <v>2836</v>
      </c>
      <c r="T5316" s="373"/>
      <c r="U5316" s="373"/>
      <c r="V5316" s="373" t="s">
        <v>2837</v>
      </c>
      <c r="W5316" s="373"/>
      <c r="X5316" s="373"/>
      <c r="Y5316" s="373" t="s">
        <v>2838</v>
      </c>
      <c r="Z5316" s="373"/>
      <c r="AA5316" s="373"/>
      <c r="AB5316" s="278" t="s">
        <v>3444</v>
      </c>
      <c r="AC5316" s="279"/>
      <c r="AD5316" s="280"/>
      <c r="AE5316" s="278" t="s">
        <v>3445</v>
      </c>
      <c r="AF5316" s="279"/>
      <c r="AG5316" s="280"/>
      <c r="ALL5316" s="41"/>
      <c r="ALM5316" s="41"/>
      <c r="ALN5316" s="41"/>
      <c r="ALO5316" s="41"/>
      <c r="ALP5316" s="41"/>
    </row>
    <row r="5317" spans="1:1004" x14ac:dyDescent="0.2">
      <c r="A5317" s="281" t="s">
        <v>3369</v>
      </c>
      <c r="B5317" s="282"/>
      <c r="C5317" s="282"/>
      <c r="D5317" s="282"/>
      <c r="E5317" s="282"/>
      <c r="F5317" s="282"/>
      <c r="G5317" s="282"/>
      <c r="H5317" s="282"/>
      <c r="I5317" s="282"/>
      <c r="J5317" s="282"/>
      <c r="K5317" s="282"/>
      <c r="L5317" s="282"/>
      <c r="M5317" s="282"/>
      <c r="N5317" s="282"/>
      <c r="O5317" s="282"/>
      <c r="P5317" s="282"/>
      <c r="Q5317" s="282"/>
      <c r="R5317" s="283"/>
      <c r="S5317" s="284" t="s">
        <v>2867</v>
      </c>
      <c r="T5317" s="285"/>
      <c r="U5317" s="286"/>
      <c r="V5317" s="284" t="s">
        <v>3469</v>
      </c>
      <c r="W5317" s="285"/>
      <c r="X5317" s="286"/>
      <c r="Y5317" s="284" t="s">
        <v>3080</v>
      </c>
      <c r="Z5317" s="285"/>
      <c r="AA5317" s="286"/>
      <c r="AB5317" s="284" t="s">
        <v>3216</v>
      </c>
      <c r="AC5317" s="285"/>
      <c r="AD5317" s="286"/>
      <c r="AE5317" s="284" t="s">
        <v>3216</v>
      </c>
      <c r="AF5317" s="285"/>
      <c r="AG5317" s="286"/>
      <c r="ALL5317" s="41"/>
      <c r="ALM5317" s="41"/>
      <c r="ALN5317" s="41"/>
      <c r="ALO5317" s="41"/>
      <c r="ALP5317" s="41"/>
    </row>
    <row r="5318" spans="1:1004" x14ac:dyDescent="0.2">
      <c r="A5318" s="293" t="s">
        <v>2860</v>
      </c>
      <c r="B5318" s="387"/>
      <c r="C5318" s="387"/>
      <c r="D5318" s="387"/>
      <c r="E5318" s="387"/>
      <c r="F5318" s="387"/>
      <c r="G5318" s="387"/>
      <c r="H5318" s="387"/>
      <c r="I5318" s="387"/>
      <c r="J5318" s="387"/>
      <c r="K5318" s="387"/>
      <c r="L5318" s="387"/>
      <c r="M5318" s="387"/>
      <c r="N5318" s="387"/>
      <c r="O5318" s="387"/>
      <c r="P5318" s="387"/>
      <c r="Q5318" s="387"/>
      <c r="R5318" s="295"/>
      <c r="S5318" s="287"/>
      <c r="T5318" s="288"/>
      <c r="U5318" s="289"/>
      <c r="V5318" s="287"/>
      <c r="W5318" s="288"/>
      <c r="X5318" s="289"/>
      <c r="Y5318" s="287"/>
      <c r="Z5318" s="288"/>
      <c r="AA5318" s="289"/>
      <c r="AB5318" s="287"/>
      <c r="AC5318" s="288"/>
      <c r="AD5318" s="289"/>
      <c r="AE5318" s="287"/>
      <c r="AF5318" s="288"/>
      <c r="AG5318" s="289"/>
      <c r="ALL5318" s="41"/>
      <c r="ALM5318" s="41"/>
      <c r="ALN5318" s="41"/>
      <c r="ALO5318" s="41"/>
      <c r="ALP5318" s="41"/>
    </row>
    <row r="5319" spans="1:1004" x14ac:dyDescent="0.2">
      <c r="A5319" s="388" t="s">
        <v>2861</v>
      </c>
      <c r="B5319" s="389"/>
      <c r="C5319" s="389"/>
      <c r="D5319" s="389"/>
      <c r="E5319" s="389"/>
      <c r="F5319" s="389"/>
      <c r="G5319" s="389"/>
      <c r="H5319" s="389"/>
      <c r="I5319" s="389"/>
      <c r="J5319" s="389"/>
      <c r="K5319" s="389"/>
      <c r="L5319" s="389"/>
      <c r="M5319" s="389"/>
      <c r="N5319" s="389"/>
      <c r="O5319" s="389"/>
      <c r="P5319" s="389"/>
      <c r="Q5319" s="389"/>
      <c r="R5319" s="390"/>
      <c r="S5319" s="290"/>
      <c r="T5319" s="291"/>
      <c r="U5319" s="292"/>
      <c r="V5319" s="290"/>
      <c r="W5319" s="291"/>
      <c r="X5319" s="292"/>
      <c r="Y5319" s="290"/>
      <c r="Z5319" s="291"/>
      <c r="AA5319" s="292"/>
      <c r="AB5319" s="290"/>
      <c r="AC5319" s="291"/>
      <c r="AD5319" s="292"/>
      <c r="AE5319" s="290"/>
      <c r="AF5319" s="291"/>
      <c r="AG5319" s="292"/>
      <c r="ALL5319" s="41"/>
      <c r="ALM5319" s="41"/>
      <c r="ALN5319" s="41"/>
      <c r="ALO5319" s="41"/>
      <c r="ALP5319" s="41"/>
    </row>
    <row r="5320" spans="1:1004" x14ac:dyDescent="0.2">
      <c r="A5320" s="187"/>
      <c r="B5320" s="187"/>
      <c r="C5320" s="187"/>
      <c r="D5320" s="187"/>
      <c r="E5320" s="187"/>
      <c r="F5320" s="187"/>
      <c r="G5320" s="187"/>
      <c r="H5320" s="187"/>
      <c r="I5320" s="187"/>
      <c r="J5320" s="187"/>
      <c r="K5320" s="187"/>
      <c r="L5320" s="187"/>
      <c r="M5320" s="187"/>
      <c r="N5320" s="187"/>
      <c r="O5320" s="187"/>
      <c r="P5320" s="187"/>
      <c r="Q5320" s="187"/>
      <c r="R5320" s="187"/>
      <c r="S5320" s="187"/>
      <c r="T5320" s="187"/>
      <c r="U5320" s="187"/>
      <c r="V5320" s="187"/>
      <c r="W5320" s="187"/>
      <c r="X5320" s="187"/>
      <c r="Y5320" s="187"/>
      <c r="Z5320" s="187"/>
      <c r="AA5320" s="187"/>
      <c r="AB5320" s="187"/>
      <c r="AC5320" s="187"/>
      <c r="AD5320" s="187"/>
      <c r="AE5320" s="187"/>
      <c r="AF5320" s="187"/>
      <c r="AG5320" s="187"/>
      <c r="ALL5320" s="41"/>
      <c r="ALM5320" s="41"/>
      <c r="ALN5320" s="41"/>
      <c r="ALO5320" s="41"/>
      <c r="ALP5320" s="41"/>
    </row>
    <row r="5321" spans="1:1004" ht="20.25" customHeight="1" x14ac:dyDescent="0.2">
      <c r="A5321" s="374" t="s">
        <v>2748</v>
      </c>
      <c r="B5321" s="374"/>
      <c r="C5321" s="374"/>
      <c r="D5321" s="374"/>
      <c r="E5321" s="374"/>
      <c r="F5321" s="374"/>
      <c r="G5321" s="374"/>
      <c r="H5321" s="374"/>
      <c r="I5321" s="374"/>
      <c r="J5321" s="375" t="s">
        <v>278</v>
      </c>
      <c r="K5321" s="376"/>
      <c r="L5321" s="376"/>
      <c r="M5321" s="376"/>
      <c r="N5321" s="377"/>
      <c r="O5321" s="351"/>
      <c r="P5321" s="351"/>
      <c r="Q5321" s="351"/>
      <c r="R5321" s="351"/>
      <c r="S5321" s="351"/>
      <c r="T5321" s="351"/>
      <c r="U5321" s="351"/>
      <c r="V5321" s="351"/>
      <c r="W5321" s="351"/>
      <c r="X5321" s="351"/>
      <c r="Y5321" s="351"/>
      <c r="Z5321" s="351"/>
      <c r="AA5321" s="351"/>
      <c r="AB5321" s="351"/>
      <c r="AC5321" s="351"/>
      <c r="AD5321" s="351"/>
      <c r="AE5321" s="351"/>
      <c r="AF5321" s="351"/>
      <c r="AG5321" s="352"/>
      <c r="ALL5321" s="41"/>
      <c r="ALM5321" s="41"/>
      <c r="ALN5321" s="41"/>
      <c r="ALO5321" s="41"/>
      <c r="ALP5321" s="41"/>
    </row>
    <row r="5322" spans="1:1004" ht="21.75" customHeight="1" x14ac:dyDescent="0.2">
      <c r="A5322" s="380" t="s">
        <v>2749</v>
      </c>
      <c r="B5322" s="380"/>
      <c r="C5322" s="380"/>
      <c r="D5322" s="380"/>
      <c r="E5322" s="380"/>
      <c r="F5322" s="380"/>
      <c r="G5322" s="380"/>
      <c r="H5322" s="380"/>
      <c r="I5322" s="380"/>
      <c r="J5322" s="321" t="s">
        <v>3371</v>
      </c>
      <c r="K5322" s="322"/>
      <c r="L5322" s="322"/>
      <c r="M5322" s="322"/>
      <c r="N5322" s="322"/>
      <c r="O5322" s="322"/>
      <c r="P5322" s="322"/>
      <c r="Q5322" s="322"/>
      <c r="R5322" s="322"/>
      <c r="S5322" s="322"/>
      <c r="T5322" s="381" t="s">
        <v>2742</v>
      </c>
      <c r="U5322" s="381"/>
      <c r="V5322" s="381"/>
      <c r="W5322" s="381"/>
      <c r="X5322" s="322" t="s">
        <v>3372</v>
      </c>
      <c r="Y5322" s="322"/>
      <c r="Z5322" s="322"/>
      <c r="AA5322" s="322"/>
      <c r="AB5322" s="322"/>
      <c r="AC5322" s="322"/>
      <c r="AD5322" s="322"/>
      <c r="AE5322" s="322"/>
      <c r="AF5322" s="322"/>
      <c r="AG5322" s="359"/>
      <c r="ALL5322" s="41"/>
      <c r="ALM5322" s="41"/>
      <c r="ALN5322" s="41"/>
      <c r="ALO5322" s="41"/>
      <c r="ALP5322" s="41"/>
    </row>
    <row r="5323" spans="1:1004" ht="21.75" customHeight="1" x14ac:dyDescent="0.2">
      <c r="A5323" s="382" t="s">
        <v>2750</v>
      </c>
      <c r="B5323" s="382"/>
      <c r="C5323" s="382"/>
      <c r="D5323" s="382"/>
      <c r="E5323" s="382"/>
      <c r="F5323" s="382"/>
      <c r="G5323" s="382"/>
      <c r="H5323" s="382"/>
      <c r="I5323" s="382"/>
      <c r="J5323" s="321" t="s">
        <v>3374</v>
      </c>
      <c r="K5323" s="322"/>
      <c r="L5323" s="322"/>
      <c r="M5323" s="322"/>
      <c r="N5323" s="322"/>
      <c r="O5323" s="322"/>
      <c r="P5323" s="322"/>
      <c r="Q5323" s="322"/>
      <c r="R5323" s="322"/>
      <c r="S5323" s="322"/>
      <c r="T5323" s="322"/>
      <c r="U5323" s="322"/>
      <c r="V5323" s="322"/>
      <c r="W5323" s="322"/>
      <c r="X5323" s="322"/>
      <c r="Y5323" s="322"/>
      <c r="Z5323" s="322"/>
      <c r="AA5323" s="322"/>
      <c r="AB5323" s="322"/>
      <c r="AC5323" s="322"/>
      <c r="AD5323" s="322"/>
      <c r="AE5323" s="322"/>
      <c r="AF5323" s="322"/>
      <c r="AG5323" s="359"/>
      <c r="ALL5323" s="41"/>
      <c r="ALM5323" s="41"/>
      <c r="ALN5323" s="41"/>
      <c r="ALO5323" s="41"/>
      <c r="ALP5323" s="41"/>
    </row>
    <row r="5324" spans="1:1004" ht="23.25" customHeight="1" x14ac:dyDescent="0.2">
      <c r="A5324" s="383" t="s">
        <v>2752</v>
      </c>
      <c r="B5324" s="383"/>
      <c r="C5324" s="383"/>
      <c r="D5324" s="383"/>
      <c r="E5324" s="383"/>
      <c r="F5324" s="383"/>
      <c r="G5324" s="383"/>
      <c r="H5324" s="383"/>
      <c r="I5324" s="383"/>
      <c r="J5324" s="384" t="s">
        <v>3554</v>
      </c>
      <c r="K5324" s="385"/>
      <c r="L5324" s="385"/>
      <c r="M5324" s="385"/>
      <c r="N5324" s="385"/>
      <c r="O5324" s="385"/>
      <c r="P5324" s="385"/>
      <c r="Q5324" s="385"/>
      <c r="R5324" s="385"/>
      <c r="S5324" s="385"/>
      <c r="T5324" s="385"/>
      <c r="U5324" s="385"/>
      <c r="V5324" s="385"/>
      <c r="W5324" s="385"/>
      <c r="X5324" s="385"/>
      <c r="Y5324" s="385"/>
      <c r="Z5324" s="385"/>
      <c r="AA5324" s="385"/>
      <c r="AB5324" s="385"/>
      <c r="AC5324" s="385"/>
      <c r="AD5324" s="385"/>
      <c r="AE5324" s="385"/>
      <c r="AF5324" s="385"/>
      <c r="AG5324" s="386"/>
      <c r="ALL5324" s="41"/>
      <c r="ALM5324" s="41"/>
      <c r="ALN5324" s="41"/>
      <c r="ALO5324" s="41"/>
      <c r="ALP5324" s="41"/>
    </row>
    <row r="5325" spans="1:1004" x14ac:dyDescent="0.2">
      <c r="A5325" s="208"/>
      <c r="B5325" s="187"/>
      <c r="C5325" s="187"/>
      <c r="D5325" s="187"/>
      <c r="E5325" s="187"/>
      <c r="F5325" s="187"/>
      <c r="G5325" s="187"/>
      <c r="H5325" s="187"/>
      <c r="I5325" s="187"/>
      <c r="J5325" s="187"/>
      <c r="K5325" s="187"/>
      <c r="L5325" s="187"/>
      <c r="M5325" s="187"/>
      <c r="N5325" s="187"/>
      <c r="O5325" s="187"/>
      <c r="P5325" s="187"/>
      <c r="Q5325" s="187"/>
      <c r="R5325" s="187"/>
      <c r="S5325" s="187"/>
      <c r="T5325" s="187"/>
      <c r="U5325" s="187"/>
      <c r="V5325" s="187"/>
      <c r="W5325" s="187"/>
      <c r="X5325" s="187"/>
      <c r="Y5325" s="187"/>
      <c r="Z5325" s="187"/>
      <c r="AA5325" s="187"/>
      <c r="AB5325" s="187"/>
      <c r="AC5325" s="187"/>
      <c r="AD5325" s="187"/>
      <c r="AE5325" s="187"/>
      <c r="AF5325" s="187"/>
      <c r="AG5325" s="214"/>
      <c r="ALL5325" s="41"/>
      <c r="ALM5325" s="41"/>
      <c r="ALN5325" s="41"/>
      <c r="ALO5325" s="41"/>
      <c r="ALP5325" s="41"/>
    </row>
    <row r="5326" spans="1:1004" x14ac:dyDescent="0.2">
      <c r="A5326" s="273" t="s">
        <v>2833</v>
      </c>
      <c r="B5326" s="273"/>
      <c r="C5326" s="273"/>
      <c r="D5326" s="370" t="s">
        <v>3375</v>
      </c>
      <c r="E5326" s="371"/>
      <c r="F5326" s="371"/>
      <c r="G5326" s="371"/>
      <c r="H5326" s="371"/>
      <c r="I5326" s="371"/>
      <c r="J5326" s="371"/>
      <c r="K5326" s="371"/>
      <c r="L5326" s="371"/>
      <c r="M5326" s="371"/>
      <c r="N5326" s="371"/>
      <c r="O5326" s="371"/>
      <c r="P5326" s="371"/>
      <c r="Q5326" s="371"/>
      <c r="R5326" s="371"/>
      <c r="S5326" s="371"/>
      <c r="T5326" s="371"/>
      <c r="U5326" s="371"/>
      <c r="V5326" s="371"/>
      <c r="W5326" s="371"/>
      <c r="X5326" s="371"/>
      <c r="Y5326" s="371"/>
      <c r="Z5326" s="371"/>
      <c r="AA5326" s="371"/>
      <c r="AB5326" s="371"/>
      <c r="AC5326" s="371"/>
      <c r="AD5326" s="371"/>
      <c r="AE5326" s="371"/>
      <c r="AF5326" s="371"/>
      <c r="AG5326" s="372"/>
      <c r="ALL5326" s="41"/>
      <c r="ALM5326" s="41"/>
      <c r="ALN5326" s="41"/>
      <c r="ALO5326" s="41"/>
      <c r="ALP5326" s="41"/>
    </row>
    <row r="5327" spans="1:1004" ht="24.75" customHeight="1" x14ac:dyDescent="0.2">
      <c r="A5327" s="273" t="s">
        <v>2835</v>
      </c>
      <c r="B5327" s="273"/>
      <c r="C5327" s="273"/>
      <c r="D5327" s="273"/>
      <c r="E5327" s="273"/>
      <c r="F5327" s="273"/>
      <c r="G5327" s="273"/>
      <c r="H5327" s="273"/>
      <c r="I5327" s="273"/>
      <c r="J5327" s="273"/>
      <c r="K5327" s="273"/>
      <c r="L5327" s="273"/>
      <c r="M5327" s="273"/>
      <c r="N5327" s="273"/>
      <c r="O5327" s="273"/>
      <c r="P5327" s="273"/>
      <c r="Q5327" s="273"/>
      <c r="R5327" s="273"/>
      <c r="S5327" s="373" t="s">
        <v>2836</v>
      </c>
      <c r="T5327" s="373"/>
      <c r="U5327" s="373"/>
      <c r="V5327" s="373" t="s">
        <v>2837</v>
      </c>
      <c r="W5327" s="373"/>
      <c r="X5327" s="373"/>
      <c r="Y5327" s="373" t="s">
        <v>2838</v>
      </c>
      <c r="Z5327" s="373"/>
      <c r="AA5327" s="373"/>
      <c r="AB5327" s="278" t="s">
        <v>3444</v>
      </c>
      <c r="AC5327" s="279"/>
      <c r="AD5327" s="280"/>
      <c r="AE5327" s="278" t="s">
        <v>3445</v>
      </c>
      <c r="AF5327" s="279"/>
      <c r="AG5327" s="280"/>
      <c r="ALL5327" s="41"/>
      <c r="ALM5327" s="41"/>
      <c r="ALN5327" s="41"/>
      <c r="ALO5327" s="41"/>
      <c r="ALP5327" s="41"/>
    </row>
    <row r="5328" spans="1:1004" ht="28.5" customHeight="1" x14ac:dyDescent="0.2">
      <c r="A5328" s="281" t="s">
        <v>3376</v>
      </c>
      <c r="B5328" s="282"/>
      <c r="C5328" s="282"/>
      <c r="D5328" s="282"/>
      <c r="E5328" s="282"/>
      <c r="F5328" s="282"/>
      <c r="G5328" s="282"/>
      <c r="H5328" s="282"/>
      <c r="I5328" s="282"/>
      <c r="J5328" s="282"/>
      <c r="K5328" s="282"/>
      <c r="L5328" s="282"/>
      <c r="M5328" s="282"/>
      <c r="N5328" s="282"/>
      <c r="O5328" s="282"/>
      <c r="P5328" s="282"/>
      <c r="Q5328" s="282"/>
      <c r="R5328" s="283"/>
      <c r="S5328" s="284" t="s">
        <v>2867</v>
      </c>
      <c r="T5328" s="285"/>
      <c r="U5328" s="286"/>
      <c r="V5328" s="284" t="s">
        <v>3469</v>
      </c>
      <c r="W5328" s="285"/>
      <c r="X5328" s="286"/>
      <c r="Y5328" s="284" t="s">
        <v>3377</v>
      </c>
      <c r="Z5328" s="285"/>
      <c r="AA5328" s="286"/>
      <c r="AB5328" s="284" t="s">
        <v>3378</v>
      </c>
      <c r="AC5328" s="285"/>
      <c r="AD5328" s="286"/>
      <c r="AE5328" s="284" t="s">
        <v>3378</v>
      </c>
      <c r="AF5328" s="285"/>
      <c r="AG5328" s="286"/>
      <c r="ALL5328" s="41"/>
      <c r="ALM5328" s="41"/>
      <c r="ALN5328" s="41"/>
      <c r="ALO5328" s="41"/>
      <c r="ALP5328" s="41"/>
    </row>
    <row r="5329" spans="1:1004" x14ac:dyDescent="0.2">
      <c r="A5329" s="293" t="s">
        <v>2860</v>
      </c>
      <c r="B5329" s="387"/>
      <c r="C5329" s="387"/>
      <c r="D5329" s="387"/>
      <c r="E5329" s="387"/>
      <c r="F5329" s="387"/>
      <c r="G5329" s="387"/>
      <c r="H5329" s="387"/>
      <c r="I5329" s="387"/>
      <c r="J5329" s="387"/>
      <c r="K5329" s="387"/>
      <c r="L5329" s="387"/>
      <c r="M5329" s="387"/>
      <c r="N5329" s="387"/>
      <c r="O5329" s="387"/>
      <c r="P5329" s="387"/>
      <c r="Q5329" s="387"/>
      <c r="R5329" s="295"/>
      <c r="S5329" s="287"/>
      <c r="T5329" s="288"/>
      <c r="U5329" s="289"/>
      <c r="V5329" s="287"/>
      <c r="W5329" s="288"/>
      <c r="X5329" s="289"/>
      <c r="Y5329" s="287"/>
      <c r="Z5329" s="288"/>
      <c r="AA5329" s="289"/>
      <c r="AB5329" s="287"/>
      <c r="AC5329" s="288"/>
      <c r="AD5329" s="289"/>
      <c r="AE5329" s="287"/>
      <c r="AF5329" s="288"/>
      <c r="AG5329" s="289"/>
      <c r="ALL5329" s="41"/>
      <c r="ALM5329" s="41"/>
      <c r="ALN5329" s="41"/>
      <c r="ALO5329" s="41"/>
      <c r="ALP5329" s="41"/>
    </row>
    <row r="5330" spans="1:1004" x14ac:dyDescent="0.2">
      <c r="A5330" s="388" t="s">
        <v>2845</v>
      </c>
      <c r="B5330" s="389"/>
      <c r="C5330" s="389"/>
      <c r="D5330" s="389"/>
      <c r="E5330" s="389"/>
      <c r="F5330" s="389"/>
      <c r="G5330" s="389"/>
      <c r="H5330" s="389"/>
      <c r="I5330" s="389"/>
      <c r="J5330" s="389"/>
      <c r="K5330" s="389"/>
      <c r="L5330" s="389"/>
      <c r="M5330" s="389"/>
      <c r="N5330" s="389"/>
      <c r="O5330" s="389"/>
      <c r="P5330" s="389"/>
      <c r="Q5330" s="389"/>
      <c r="R5330" s="390"/>
      <c r="S5330" s="290"/>
      <c r="T5330" s="291"/>
      <c r="U5330" s="292"/>
      <c r="V5330" s="290"/>
      <c r="W5330" s="291"/>
      <c r="X5330" s="292"/>
      <c r="Y5330" s="290"/>
      <c r="Z5330" s="291"/>
      <c r="AA5330" s="292"/>
      <c r="AB5330" s="290"/>
      <c r="AC5330" s="291"/>
      <c r="AD5330" s="292"/>
      <c r="AE5330" s="290"/>
      <c r="AF5330" s="291"/>
      <c r="AG5330" s="292"/>
      <c r="ALL5330" s="41"/>
      <c r="ALM5330" s="41"/>
      <c r="ALN5330" s="41"/>
      <c r="ALO5330" s="41"/>
      <c r="ALP5330" s="41"/>
    </row>
    <row r="5331" spans="1:1004" ht="14.25" x14ac:dyDescent="0.2">
      <c r="A5331" s="187"/>
      <c r="B5331" s="187"/>
      <c r="C5331" s="187"/>
      <c r="D5331" s="187"/>
      <c r="E5331" s="187"/>
      <c r="F5331" s="187"/>
      <c r="G5331" s="188"/>
      <c r="H5331" s="188"/>
      <c r="I5331" s="188"/>
      <c r="J5331" s="188"/>
      <c r="K5331" s="188"/>
      <c r="L5331" s="188"/>
      <c r="M5331" s="188"/>
      <c r="N5331" s="188"/>
      <c r="O5331" s="188"/>
      <c r="P5331" s="188"/>
      <c r="Q5331" s="188"/>
      <c r="R5331" s="189"/>
      <c r="S5331" s="189"/>
      <c r="T5331" s="189"/>
      <c r="U5331" s="189"/>
      <c r="V5331" s="189"/>
      <c r="W5331" s="189"/>
      <c r="X5331" s="189"/>
      <c r="Y5331" s="189"/>
      <c r="Z5331" s="189"/>
      <c r="AA5331" s="189"/>
      <c r="AB5331" s="189"/>
      <c r="AC5331" s="189"/>
      <c r="AD5331" s="189"/>
      <c r="AE5331" s="189"/>
      <c r="AF5331" s="189"/>
      <c r="AG5331" s="189"/>
      <c r="ALL5331" s="41"/>
      <c r="ALM5331" s="41"/>
      <c r="ALN5331" s="41"/>
      <c r="ALO5331" s="41"/>
      <c r="ALP5331" s="41"/>
    </row>
    <row r="5332" spans="1:1004" ht="15" x14ac:dyDescent="0.2">
      <c r="A5332" s="403" t="s">
        <v>2722</v>
      </c>
      <c r="B5332" s="403"/>
      <c r="C5332" s="403"/>
      <c r="D5332" s="403"/>
      <c r="E5332" s="403"/>
      <c r="F5332" s="404" t="s">
        <v>636</v>
      </c>
      <c r="G5332" s="405"/>
      <c r="H5332" s="406"/>
      <c r="I5332" s="407" t="s">
        <v>637</v>
      </c>
      <c r="J5332" s="408"/>
      <c r="K5332" s="408"/>
      <c r="L5332" s="408"/>
      <c r="M5332" s="408"/>
      <c r="N5332" s="408"/>
      <c r="O5332" s="408"/>
      <c r="P5332" s="408"/>
      <c r="Q5332" s="408"/>
      <c r="R5332" s="408"/>
      <c r="S5332" s="408"/>
      <c r="T5332" s="408"/>
      <c r="U5332" s="408"/>
      <c r="V5332" s="408"/>
      <c r="W5332" s="408"/>
      <c r="X5332" s="408"/>
      <c r="Y5332" s="408"/>
      <c r="Z5332" s="408"/>
      <c r="AA5332" s="408"/>
      <c r="AB5332" s="408"/>
      <c r="AC5332" s="408"/>
      <c r="AD5332" s="408"/>
      <c r="AE5332" s="408"/>
      <c r="AF5332" s="408"/>
      <c r="AG5332" s="409"/>
      <c r="ALL5332" s="41"/>
      <c r="ALM5332" s="41"/>
      <c r="ALN5332" s="41"/>
      <c r="ALO5332" s="41"/>
      <c r="ALP5332" s="41"/>
    </row>
    <row r="5333" spans="1:1004" ht="15" x14ac:dyDescent="0.2">
      <c r="A5333" s="403" t="s">
        <v>2723</v>
      </c>
      <c r="B5333" s="403"/>
      <c r="C5333" s="403"/>
      <c r="D5333" s="403"/>
      <c r="E5333" s="403"/>
      <c r="F5333" s="410" t="s">
        <v>3379</v>
      </c>
      <c r="G5333" s="411"/>
      <c r="H5333" s="412"/>
      <c r="I5333" s="407" t="s">
        <v>637</v>
      </c>
      <c r="J5333" s="408"/>
      <c r="K5333" s="408"/>
      <c r="L5333" s="408"/>
      <c r="M5333" s="408"/>
      <c r="N5333" s="408"/>
      <c r="O5333" s="408"/>
      <c r="P5333" s="408"/>
      <c r="Q5333" s="408"/>
      <c r="R5333" s="408"/>
      <c r="S5333" s="408"/>
      <c r="T5333" s="408"/>
      <c r="U5333" s="408"/>
      <c r="V5333" s="408"/>
      <c r="W5333" s="408"/>
      <c r="X5333" s="408"/>
      <c r="Y5333" s="408"/>
      <c r="Z5333" s="408"/>
      <c r="AA5333" s="408"/>
      <c r="AB5333" s="408"/>
      <c r="AC5333" s="408"/>
      <c r="AD5333" s="408"/>
      <c r="AE5333" s="408"/>
      <c r="AF5333" s="408"/>
      <c r="AG5333" s="409"/>
      <c r="ALL5333" s="41"/>
      <c r="ALM5333" s="41"/>
      <c r="ALN5333" s="41"/>
      <c r="ALO5333" s="41"/>
      <c r="ALP5333" s="41"/>
    </row>
    <row r="5334" spans="1:1004" x14ac:dyDescent="0.2">
      <c r="A5334" s="187"/>
      <c r="B5334" s="187"/>
      <c r="C5334" s="187"/>
      <c r="D5334" s="187"/>
      <c r="E5334" s="187"/>
      <c r="F5334" s="187"/>
      <c r="G5334" s="187"/>
      <c r="H5334" s="187"/>
      <c r="I5334" s="187"/>
      <c r="J5334" s="187"/>
      <c r="K5334" s="187"/>
      <c r="L5334" s="187"/>
      <c r="M5334" s="187"/>
      <c r="N5334" s="187"/>
      <c r="O5334" s="187"/>
      <c r="P5334" s="187"/>
      <c r="Q5334" s="187"/>
      <c r="R5334" s="187"/>
      <c r="S5334" s="187"/>
      <c r="T5334" s="187"/>
      <c r="U5334" s="187"/>
      <c r="V5334" s="187"/>
      <c r="W5334" s="187"/>
      <c r="X5334" s="187"/>
      <c r="Y5334" s="187"/>
      <c r="Z5334" s="187"/>
      <c r="AA5334" s="187"/>
      <c r="AB5334" s="187"/>
      <c r="AC5334" s="187"/>
      <c r="AD5334" s="187"/>
      <c r="AE5334" s="187"/>
      <c r="AF5334" s="187"/>
      <c r="AG5334" s="187"/>
      <c r="ALL5334" s="41"/>
      <c r="ALM5334" s="41"/>
      <c r="ALN5334" s="41"/>
      <c r="ALO5334" s="41"/>
      <c r="ALP5334" s="41"/>
    </row>
    <row r="5335" spans="1:1004" ht="15" x14ac:dyDescent="0.2">
      <c r="A5335" s="190" t="s">
        <v>2725</v>
      </c>
      <c r="B5335" s="191"/>
      <c r="C5335" s="191"/>
      <c r="D5335" s="191"/>
      <c r="E5335" s="191"/>
      <c r="F5335" s="191"/>
      <c r="G5335" s="191"/>
      <c r="H5335" s="191"/>
      <c r="I5335" s="191"/>
      <c r="J5335" s="191"/>
      <c r="K5335" s="191"/>
      <c r="L5335" s="187"/>
      <c r="M5335" s="187"/>
      <c r="N5335" s="187"/>
      <c r="O5335" s="187"/>
      <c r="P5335" s="187"/>
      <c r="Q5335" s="187"/>
      <c r="R5335" s="187"/>
      <c r="S5335" s="187"/>
      <c r="T5335" s="187"/>
      <c r="U5335" s="187"/>
      <c r="V5335" s="187"/>
      <c r="W5335" s="187"/>
      <c r="X5335" s="187"/>
      <c r="Y5335" s="187"/>
      <c r="Z5335" s="187"/>
      <c r="AA5335" s="187"/>
      <c r="AB5335" s="187"/>
      <c r="AC5335" s="187"/>
      <c r="AD5335" s="187"/>
      <c r="AE5335" s="187"/>
      <c r="AF5335" s="187"/>
      <c r="AG5335" s="187"/>
      <c r="ALL5335" s="41"/>
      <c r="ALM5335" s="41"/>
      <c r="ALN5335" s="41"/>
      <c r="ALO5335" s="41"/>
      <c r="ALP5335" s="41"/>
    </row>
    <row r="5336" spans="1:1004" ht="42.75" customHeight="1" x14ac:dyDescent="0.2">
      <c r="A5336" s="373" t="s">
        <v>2726</v>
      </c>
      <c r="B5336" s="373"/>
      <c r="C5336" s="373"/>
      <c r="D5336" s="413" t="s">
        <v>2727</v>
      </c>
      <c r="E5336" s="413"/>
      <c r="F5336" s="413"/>
      <c r="G5336" s="278" t="s">
        <v>2728</v>
      </c>
      <c r="H5336" s="279"/>
      <c r="I5336" s="279"/>
      <c r="J5336" s="279"/>
      <c r="K5336" s="279"/>
      <c r="L5336" s="279"/>
      <c r="M5336" s="279"/>
      <c r="N5336" s="279"/>
      <c r="O5336" s="279"/>
      <c r="P5336" s="279"/>
      <c r="Q5336" s="280"/>
      <c r="R5336" s="373" t="s">
        <v>3441</v>
      </c>
      <c r="S5336" s="373"/>
      <c r="T5336" s="373"/>
      <c r="U5336" s="373"/>
      <c r="V5336" s="373" t="s">
        <v>3442</v>
      </c>
      <c r="W5336" s="373"/>
      <c r="X5336" s="373"/>
      <c r="Y5336" s="373"/>
      <c r="Z5336" s="373" t="s">
        <v>3443</v>
      </c>
      <c r="AA5336" s="373"/>
      <c r="AB5336" s="373"/>
      <c r="AC5336" s="373"/>
      <c r="AD5336" s="278" t="s">
        <v>2729</v>
      </c>
      <c r="AE5336" s="279"/>
      <c r="AF5336" s="279"/>
      <c r="AG5336" s="280"/>
      <c r="ALL5336" s="41"/>
      <c r="ALM5336" s="41"/>
      <c r="ALN5336" s="41"/>
      <c r="ALO5336" s="41"/>
      <c r="ALP5336" s="41"/>
    </row>
    <row r="5337" spans="1:1004" ht="27" customHeight="1" x14ac:dyDescent="0.2">
      <c r="A5337" s="414" t="s">
        <v>274</v>
      </c>
      <c r="B5337" s="414"/>
      <c r="C5337" s="414"/>
      <c r="D5337" s="414"/>
      <c r="E5337" s="414"/>
      <c r="F5337" s="414"/>
      <c r="G5337" s="415" t="s">
        <v>3360</v>
      </c>
      <c r="H5337" s="415"/>
      <c r="I5337" s="415"/>
      <c r="J5337" s="415"/>
      <c r="K5337" s="415"/>
      <c r="L5337" s="415"/>
      <c r="M5337" s="415"/>
      <c r="N5337" s="415"/>
      <c r="O5337" s="415"/>
      <c r="P5337" s="415"/>
      <c r="Q5337" s="415"/>
      <c r="R5337" s="416">
        <v>6952740</v>
      </c>
      <c r="S5337" s="416"/>
      <c r="T5337" s="416"/>
      <c r="U5337" s="416"/>
      <c r="V5337" s="416">
        <v>7082740</v>
      </c>
      <c r="W5337" s="416"/>
      <c r="X5337" s="416"/>
      <c r="Y5337" s="416"/>
      <c r="Z5337" s="416">
        <v>6001541.5099999998</v>
      </c>
      <c r="AA5337" s="416"/>
      <c r="AB5337" s="416"/>
      <c r="AC5337" s="416"/>
      <c r="AD5337" s="306">
        <f>Z5337/V5337</f>
        <v>0.84734742627853055</v>
      </c>
      <c r="AE5337" s="307"/>
      <c r="AF5337" s="307"/>
      <c r="AG5337" s="308"/>
      <c r="ALL5337" s="41"/>
      <c r="ALM5337" s="41"/>
      <c r="ALN5337" s="41"/>
      <c r="ALO5337" s="41"/>
      <c r="ALP5337" s="41"/>
    </row>
    <row r="5338" spans="1:1004" ht="17.25" customHeight="1" x14ac:dyDescent="0.2">
      <c r="A5338" s="414" t="s">
        <v>274</v>
      </c>
      <c r="B5338" s="414"/>
      <c r="C5338" s="414"/>
      <c r="D5338" s="414" t="s">
        <v>2754</v>
      </c>
      <c r="E5338" s="414"/>
      <c r="F5338" s="414"/>
      <c r="G5338" s="415" t="s">
        <v>3380</v>
      </c>
      <c r="H5338" s="415"/>
      <c r="I5338" s="415"/>
      <c r="J5338" s="415"/>
      <c r="K5338" s="415"/>
      <c r="L5338" s="415"/>
      <c r="M5338" s="415"/>
      <c r="N5338" s="415"/>
      <c r="O5338" s="415"/>
      <c r="P5338" s="415"/>
      <c r="Q5338" s="415"/>
      <c r="R5338" s="416">
        <v>6952740</v>
      </c>
      <c r="S5338" s="416"/>
      <c r="T5338" s="416"/>
      <c r="U5338" s="416"/>
      <c r="V5338" s="416">
        <v>7082740</v>
      </c>
      <c r="W5338" s="416"/>
      <c r="X5338" s="416"/>
      <c r="Y5338" s="416"/>
      <c r="Z5338" s="416">
        <v>6001542</v>
      </c>
      <c r="AA5338" s="416"/>
      <c r="AB5338" s="416"/>
      <c r="AC5338" s="416"/>
      <c r="AD5338" s="306">
        <f>Z5338/V5338</f>
        <v>0.84734749546079624</v>
      </c>
      <c r="AE5338" s="307"/>
      <c r="AF5338" s="307"/>
      <c r="AG5338" s="308"/>
      <c r="ALL5338" s="41"/>
      <c r="ALM5338" s="41"/>
      <c r="ALN5338" s="41"/>
      <c r="ALO5338" s="41"/>
      <c r="ALP5338" s="41"/>
    </row>
    <row r="5339" spans="1:1004" ht="18.75" customHeight="1" x14ac:dyDescent="0.2">
      <c r="A5339" s="423"/>
      <c r="B5339" s="423"/>
      <c r="C5339" s="423"/>
      <c r="D5339" s="423"/>
      <c r="E5339" s="423"/>
      <c r="F5339" s="423"/>
      <c r="G5339" s="424" t="s">
        <v>2232</v>
      </c>
      <c r="H5339" s="425"/>
      <c r="I5339" s="425"/>
      <c r="J5339" s="425"/>
      <c r="K5339" s="425"/>
      <c r="L5339" s="425"/>
      <c r="M5339" s="425"/>
      <c r="N5339" s="425"/>
      <c r="O5339" s="425"/>
      <c r="P5339" s="425"/>
      <c r="Q5339" s="426"/>
      <c r="R5339" s="427">
        <f>SUM(R5338)</f>
        <v>6952740</v>
      </c>
      <c r="S5339" s="427"/>
      <c r="T5339" s="427"/>
      <c r="U5339" s="427"/>
      <c r="V5339" s="427">
        <f>SUM(V5338)</f>
        <v>7082740</v>
      </c>
      <c r="W5339" s="427"/>
      <c r="X5339" s="427"/>
      <c r="Y5339" s="427"/>
      <c r="Z5339" s="427">
        <f>SUM(Z5338)</f>
        <v>6001542</v>
      </c>
      <c r="AA5339" s="427"/>
      <c r="AB5339" s="427"/>
      <c r="AC5339" s="427"/>
      <c r="AD5339" s="463">
        <f>Z5339/V5339</f>
        <v>0.84734749546079624</v>
      </c>
      <c r="AE5339" s="464"/>
      <c r="AF5339" s="464"/>
      <c r="AG5339" s="465"/>
      <c r="ALL5339" s="41"/>
      <c r="ALM5339" s="41"/>
      <c r="ALN5339" s="41"/>
      <c r="ALO5339" s="41"/>
      <c r="ALP5339" s="41"/>
    </row>
    <row r="5340" spans="1:1004" x14ac:dyDescent="0.2">
      <c r="A5340" s="187"/>
      <c r="B5340" s="187"/>
      <c r="C5340" s="187"/>
      <c r="D5340" s="187"/>
      <c r="E5340" s="187"/>
      <c r="F5340" s="187"/>
      <c r="G5340" s="187"/>
      <c r="H5340" s="187"/>
      <c r="I5340" s="187"/>
      <c r="J5340" s="187"/>
      <c r="K5340" s="187"/>
      <c r="L5340" s="187"/>
      <c r="M5340" s="187"/>
      <c r="N5340" s="187"/>
      <c r="O5340" s="187"/>
      <c r="P5340" s="187"/>
      <c r="Q5340" s="187"/>
      <c r="R5340" s="187"/>
      <c r="S5340" s="187"/>
      <c r="T5340" s="187"/>
      <c r="U5340" s="187"/>
      <c r="V5340" s="187"/>
      <c r="W5340" s="187"/>
      <c r="X5340" s="187"/>
      <c r="Y5340" s="187"/>
      <c r="Z5340" s="187"/>
      <c r="AA5340" s="187"/>
      <c r="AB5340" s="187"/>
      <c r="AC5340" s="187"/>
      <c r="AD5340" s="187"/>
      <c r="AE5340" s="187"/>
      <c r="AF5340" s="187"/>
      <c r="AG5340" s="187"/>
      <c r="ALL5340" s="41"/>
      <c r="ALM5340" s="41"/>
      <c r="ALN5340" s="41"/>
      <c r="ALO5340" s="41"/>
      <c r="ALP5340" s="41"/>
    </row>
    <row r="5341" spans="1:1004" ht="15.75" x14ac:dyDescent="0.2">
      <c r="A5341" s="394" t="s">
        <v>2736</v>
      </c>
      <c r="B5341" s="394"/>
      <c r="C5341" s="394"/>
      <c r="D5341" s="394"/>
      <c r="E5341" s="394"/>
      <c r="F5341" s="394"/>
      <c r="G5341" s="394"/>
      <c r="H5341" s="394"/>
      <c r="I5341" s="394"/>
      <c r="J5341" s="394"/>
      <c r="K5341" s="394"/>
      <c r="L5341" s="394"/>
      <c r="M5341" s="394"/>
      <c r="N5341" s="394"/>
      <c r="O5341" s="394"/>
      <c r="P5341" s="394"/>
      <c r="Q5341" s="394"/>
      <c r="R5341" s="394"/>
      <c r="S5341" s="394"/>
      <c r="T5341" s="394"/>
      <c r="U5341" s="394"/>
      <c r="V5341" s="394"/>
      <c r="W5341" s="394"/>
      <c r="X5341" s="394"/>
      <c r="Y5341" s="394"/>
      <c r="Z5341" s="394"/>
      <c r="AA5341" s="394"/>
      <c r="AB5341" s="394"/>
      <c r="AC5341" s="394"/>
      <c r="AD5341" s="394"/>
      <c r="AE5341" s="394"/>
      <c r="AF5341" s="394"/>
      <c r="AG5341" s="394"/>
      <c r="ALL5341" s="41"/>
      <c r="ALM5341" s="41"/>
      <c r="ALN5341" s="41"/>
      <c r="ALO5341" s="41"/>
      <c r="ALP5341" s="41"/>
    </row>
    <row r="5342" spans="1:1004" x14ac:dyDescent="0.2">
      <c r="A5342" s="187"/>
      <c r="B5342" s="187"/>
      <c r="C5342" s="187"/>
      <c r="D5342" s="187"/>
      <c r="E5342" s="187"/>
      <c r="F5342" s="187"/>
      <c r="G5342" s="187"/>
      <c r="H5342" s="187"/>
      <c r="I5342" s="187"/>
      <c r="J5342" s="187"/>
      <c r="K5342" s="187"/>
      <c r="L5342" s="187"/>
      <c r="M5342" s="187"/>
      <c r="N5342" s="187"/>
      <c r="O5342" s="187"/>
      <c r="P5342" s="187"/>
      <c r="Q5342" s="187"/>
      <c r="R5342" s="187"/>
      <c r="S5342" s="187"/>
      <c r="T5342" s="187"/>
      <c r="U5342" s="187"/>
      <c r="V5342" s="187"/>
      <c r="W5342" s="187"/>
      <c r="X5342" s="187"/>
      <c r="Y5342" s="187"/>
      <c r="Z5342" s="187"/>
      <c r="AA5342" s="187"/>
      <c r="AB5342" s="187"/>
      <c r="AC5342" s="187"/>
      <c r="AD5342" s="187"/>
      <c r="AE5342" s="187"/>
      <c r="AF5342" s="187"/>
      <c r="AG5342" s="187"/>
      <c r="ALL5342" s="41"/>
      <c r="ALM5342" s="41"/>
      <c r="ALN5342" s="41"/>
      <c r="ALO5342" s="41"/>
      <c r="ALP5342" s="41"/>
    </row>
    <row r="5343" spans="1:1004" ht="23.25" customHeight="1" x14ac:dyDescent="0.2">
      <c r="A5343" s="374" t="s">
        <v>2737</v>
      </c>
      <c r="B5343" s="374"/>
      <c r="C5343" s="374"/>
      <c r="D5343" s="374"/>
      <c r="E5343" s="374"/>
      <c r="F5343" s="374"/>
      <c r="G5343" s="374"/>
      <c r="H5343" s="374"/>
      <c r="I5343" s="374"/>
      <c r="J5343" s="395" t="s">
        <v>1333</v>
      </c>
      <c r="K5343" s="396"/>
      <c r="L5343" s="396"/>
      <c r="M5343" s="397"/>
      <c r="N5343" s="398" t="s">
        <v>3381</v>
      </c>
      <c r="O5343" s="399"/>
      <c r="P5343" s="399"/>
      <c r="Q5343" s="399"/>
      <c r="R5343" s="399"/>
      <c r="S5343" s="399"/>
      <c r="T5343" s="399"/>
      <c r="U5343" s="399"/>
      <c r="V5343" s="399"/>
      <c r="W5343" s="399"/>
      <c r="X5343" s="399"/>
      <c r="Y5343" s="399"/>
      <c r="Z5343" s="399"/>
      <c r="AA5343" s="399"/>
      <c r="AB5343" s="399"/>
      <c r="AC5343" s="399"/>
      <c r="AD5343" s="399"/>
      <c r="AE5343" s="399"/>
      <c r="AF5343" s="399"/>
      <c r="AG5343" s="400"/>
      <c r="ALL5343" s="41"/>
      <c r="ALM5343" s="41"/>
      <c r="ALN5343" s="41"/>
      <c r="ALO5343" s="41"/>
      <c r="ALP5343" s="41"/>
    </row>
    <row r="5344" spans="1:1004" x14ac:dyDescent="0.2">
      <c r="A5344" s="380" t="s">
        <v>2738</v>
      </c>
      <c r="B5344" s="380"/>
      <c r="C5344" s="380"/>
      <c r="D5344" s="380"/>
      <c r="E5344" s="380"/>
      <c r="F5344" s="380"/>
      <c r="G5344" s="380"/>
      <c r="H5344" s="380"/>
      <c r="I5344" s="380"/>
      <c r="J5344" s="321" t="s">
        <v>3253</v>
      </c>
      <c r="K5344" s="322"/>
      <c r="L5344" s="322"/>
      <c r="M5344" s="322"/>
      <c r="N5344" s="322"/>
      <c r="O5344" s="322"/>
      <c r="P5344" s="322"/>
      <c r="Q5344" s="322"/>
      <c r="R5344" s="322"/>
      <c r="S5344" s="322"/>
      <c r="T5344" s="322"/>
      <c r="U5344" s="322"/>
      <c r="V5344" s="322"/>
      <c r="W5344" s="322"/>
      <c r="X5344" s="322"/>
      <c r="Y5344" s="322"/>
      <c r="Z5344" s="322"/>
      <c r="AA5344" s="322"/>
      <c r="AB5344" s="322"/>
      <c r="AC5344" s="322"/>
      <c r="AD5344" s="322"/>
      <c r="AE5344" s="322"/>
      <c r="AF5344" s="322"/>
      <c r="AG5344" s="359"/>
      <c r="ALL5344" s="41"/>
      <c r="ALM5344" s="41"/>
      <c r="ALN5344" s="41"/>
      <c r="ALO5344" s="41"/>
      <c r="ALP5344" s="41"/>
    </row>
    <row r="5345" spans="1:1004" ht="19.5" customHeight="1" x14ac:dyDescent="0.2">
      <c r="A5345" s="380" t="s">
        <v>2740</v>
      </c>
      <c r="B5345" s="380"/>
      <c r="C5345" s="380"/>
      <c r="D5345" s="380"/>
      <c r="E5345" s="380"/>
      <c r="F5345" s="380"/>
      <c r="G5345" s="380"/>
      <c r="H5345" s="380"/>
      <c r="I5345" s="380"/>
      <c r="J5345" s="321" t="s">
        <v>3382</v>
      </c>
      <c r="K5345" s="322"/>
      <c r="L5345" s="322"/>
      <c r="M5345" s="322"/>
      <c r="N5345" s="322"/>
      <c r="O5345" s="322"/>
      <c r="P5345" s="322"/>
      <c r="Q5345" s="322"/>
      <c r="R5345" s="322"/>
      <c r="S5345" s="322"/>
      <c r="T5345" s="401" t="s">
        <v>2742</v>
      </c>
      <c r="U5345" s="401"/>
      <c r="V5345" s="401"/>
      <c r="W5345" s="401"/>
      <c r="X5345" s="322" t="s">
        <v>3383</v>
      </c>
      <c r="Y5345" s="322"/>
      <c r="Z5345" s="322"/>
      <c r="AA5345" s="322"/>
      <c r="AB5345" s="322"/>
      <c r="AC5345" s="322"/>
      <c r="AD5345" s="322"/>
      <c r="AE5345" s="322"/>
      <c r="AF5345" s="322"/>
      <c r="AG5345" s="359"/>
      <c r="ALL5345" s="41"/>
      <c r="ALM5345" s="41"/>
      <c r="ALN5345" s="41"/>
      <c r="ALO5345" s="41"/>
      <c r="ALP5345" s="41"/>
    </row>
    <row r="5346" spans="1:1004" ht="18.75" customHeight="1" x14ac:dyDescent="0.2">
      <c r="A5346" s="380" t="s">
        <v>2744</v>
      </c>
      <c r="B5346" s="380"/>
      <c r="C5346" s="380"/>
      <c r="D5346" s="380"/>
      <c r="E5346" s="380"/>
      <c r="F5346" s="380"/>
      <c r="G5346" s="380"/>
      <c r="H5346" s="380"/>
      <c r="I5346" s="380"/>
      <c r="J5346" s="321" t="s">
        <v>3384</v>
      </c>
      <c r="K5346" s="322"/>
      <c r="L5346" s="322"/>
      <c r="M5346" s="322"/>
      <c r="N5346" s="322"/>
      <c r="O5346" s="322"/>
      <c r="P5346" s="322"/>
      <c r="Q5346" s="322"/>
      <c r="R5346" s="322"/>
      <c r="S5346" s="322"/>
      <c r="T5346" s="322"/>
      <c r="U5346" s="322"/>
      <c r="V5346" s="322"/>
      <c r="W5346" s="322"/>
      <c r="X5346" s="322"/>
      <c r="Y5346" s="322"/>
      <c r="Z5346" s="322"/>
      <c r="AA5346" s="322"/>
      <c r="AB5346" s="322"/>
      <c r="AC5346" s="322"/>
      <c r="AD5346" s="322"/>
      <c r="AE5346" s="322"/>
      <c r="AF5346" s="322"/>
      <c r="AG5346" s="359"/>
      <c r="ALL5346" s="41"/>
      <c r="ALM5346" s="41"/>
      <c r="ALN5346" s="41"/>
      <c r="ALO5346" s="41"/>
      <c r="ALP5346" s="41"/>
    </row>
    <row r="5347" spans="1:1004" ht="21" customHeight="1" x14ac:dyDescent="0.2">
      <c r="A5347" s="402" t="s">
        <v>2746</v>
      </c>
      <c r="B5347" s="402"/>
      <c r="C5347" s="402"/>
      <c r="D5347" s="402"/>
      <c r="E5347" s="402"/>
      <c r="F5347" s="402"/>
      <c r="G5347" s="402"/>
      <c r="H5347" s="402"/>
      <c r="I5347" s="402"/>
      <c r="J5347" s="384" t="s">
        <v>3554</v>
      </c>
      <c r="K5347" s="385"/>
      <c r="L5347" s="385"/>
      <c r="M5347" s="385"/>
      <c r="N5347" s="385"/>
      <c r="O5347" s="385"/>
      <c r="P5347" s="385"/>
      <c r="Q5347" s="385"/>
      <c r="R5347" s="385"/>
      <c r="S5347" s="385"/>
      <c r="T5347" s="385"/>
      <c r="U5347" s="385"/>
      <c r="V5347" s="385"/>
      <c r="W5347" s="385"/>
      <c r="X5347" s="385"/>
      <c r="Y5347" s="385"/>
      <c r="Z5347" s="385"/>
      <c r="AA5347" s="385"/>
      <c r="AB5347" s="385"/>
      <c r="AC5347" s="385"/>
      <c r="AD5347" s="385"/>
      <c r="AE5347" s="385"/>
      <c r="AF5347" s="385"/>
      <c r="AG5347" s="386"/>
      <c r="ALL5347" s="41"/>
      <c r="ALM5347" s="41"/>
      <c r="ALN5347" s="41"/>
      <c r="ALO5347" s="41"/>
      <c r="ALP5347" s="41"/>
    </row>
    <row r="5348" spans="1:1004" x14ac:dyDescent="0.2">
      <c r="A5348" s="197"/>
      <c r="B5348" s="192"/>
      <c r="C5348" s="192"/>
      <c r="D5348" s="192"/>
      <c r="E5348" s="192"/>
      <c r="F5348" s="192"/>
      <c r="G5348" s="192"/>
      <c r="H5348" s="192"/>
      <c r="I5348" s="192"/>
      <c r="J5348" s="216"/>
      <c r="K5348" s="216"/>
      <c r="L5348" s="216"/>
      <c r="M5348" s="216"/>
      <c r="N5348" s="216"/>
      <c r="O5348" s="216"/>
      <c r="P5348" s="216"/>
      <c r="Q5348" s="216"/>
      <c r="R5348" s="216"/>
      <c r="S5348" s="216"/>
      <c r="T5348" s="216"/>
      <c r="U5348" s="216"/>
      <c r="V5348" s="216"/>
      <c r="W5348" s="216"/>
      <c r="X5348" s="216"/>
      <c r="Y5348" s="216"/>
      <c r="Z5348" s="216"/>
      <c r="AA5348" s="216"/>
      <c r="AB5348" s="216"/>
      <c r="AC5348" s="216"/>
      <c r="AD5348" s="216"/>
      <c r="AE5348" s="216"/>
      <c r="AF5348" s="216"/>
      <c r="AG5348" s="214"/>
      <c r="ALL5348" s="41"/>
      <c r="ALM5348" s="41"/>
      <c r="ALN5348" s="41"/>
      <c r="ALO5348" s="41"/>
      <c r="ALP5348" s="41"/>
    </row>
    <row r="5349" spans="1:1004" x14ac:dyDescent="0.2">
      <c r="A5349" s="275" t="s">
        <v>2833</v>
      </c>
      <c r="B5349" s="276"/>
      <c r="C5349" s="277"/>
      <c r="D5349" s="370" t="s">
        <v>3385</v>
      </c>
      <c r="E5349" s="371"/>
      <c r="F5349" s="371"/>
      <c r="G5349" s="371"/>
      <c r="H5349" s="371"/>
      <c r="I5349" s="371"/>
      <c r="J5349" s="371"/>
      <c r="K5349" s="371"/>
      <c r="L5349" s="371"/>
      <c r="M5349" s="371"/>
      <c r="N5349" s="371"/>
      <c r="O5349" s="371"/>
      <c r="P5349" s="371"/>
      <c r="Q5349" s="371"/>
      <c r="R5349" s="371"/>
      <c r="S5349" s="371"/>
      <c r="T5349" s="371"/>
      <c r="U5349" s="371"/>
      <c r="V5349" s="371"/>
      <c r="W5349" s="371"/>
      <c r="X5349" s="371"/>
      <c r="Y5349" s="371"/>
      <c r="Z5349" s="371"/>
      <c r="AA5349" s="371"/>
      <c r="AB5349" s="371"/>
      <c r="AC5349" s="371"/>
      <c r="AD5349" s="371"/>
      <c r="AE5349" s="371"/>
      <c r="AF5349" s="371"/>
      <c r="AG5349" s="372"/>
      <c r="ALL5349" s="41"/>
      <c r="ALM5349" s="41"/>
      <c r="ALN5349" s="41"/>
      <c r="ALO5349" s="41"/>
      <c r="ALP5349" s="41"/>
    </row>
    <row r="5350" spans="1:1004" ht="25.5" customHeight="1" x14ac:dyDescent="0.2">
      <c r="A5350" s="273" t="s">
        <v>2835</v>
      </c>
      <c r="B5350" s="273"/>
      <c r="C5350" s="273"/>
      <c r="D5350" s="273"/>
      <c r="E5350" s="273"/>
      <c r="F5350" s="273"/>
      <c r="G5350" s="273"/>
      <c r="H5350" s="273"/>
      <c r="I5350" s="273"/>
      <c r="J5350" s="273"/>
      <c r="K5350" s="273"/>
      <c r="L5350" s="273"/>
      <c r="M5350" s="273"/>
      <c r="N5350" s="273"/>
      <c r="O5350" s="273"/>
      <c r="P5350" s="273"/>
      <c r="Q5350" s="273"/>
      <c r="R5350" s="273"/>
      <c r="S5350" s="278" t="s">
        <v>2836</v>
      </c>
      <c r="T5350" s="279"/>
      <c r="U5350" s="280"/>
      <c r="V5350" s="278" t="s">
        <v>2837</v>
      </c>
      <c r="W5350" s="279"/>
      <c r="X5350" s="280"/>
      <c r="Y5350" s="278" t="s">
        <v>2838</v>
      </c>
      <c r="Z5350" s="279"/>
      <c r="AA5350" s="280"/>
      <c r="AB5350" s="278" t="s">
        <v>3444</v>
      </c>
      <c r="AC5350" s="279"/>
      <c r="AD5350" s="280"/>
      <c r="AE5350" s="278" t="s">
        <v>3445</v>
      </c>
      <c r="AF5350" s="279"/>
      <c r="AG5350" s="280"/>
      <c r="ALL5350" s="41"/>
      <c r="ALM5350" s="41"/>
      <c r="ALN5350" s="41"/>
      <c r="ALO5350" s="41"/>
      <c r="ALP5350" s="41"/>
    </row>
    <row r="5351" spans="1:1004" x14ac:dyDescent="0.2">
      <c r="A5351" s="454" t="s">
        <v>3386</v>
      </c>
      <c r="B5351" s="455"/>
      <c r="C5351" s="455"/>
      <c r="D5351" s="455"/>
      <c r="E5351" s="455"/>
      <c r="F5351" s="455"/>
      <c r="G5351" s="455"/>
      <c r="H5351" s="455"/>
      <c r="I5351" s="455"/>
      <c r="J5351" s="455"/>
      <c r="K5351" s="455"/>
      <c r="L5351" s="455"/>
      <c r="M5351" s="455"/>
      <c r="N5351" s="455"/>
      <c r="O5351" s="455"/>
      <c r="P5351" s="455"/>
      <c r="Q5351" s="455"/>
      <c r="R5351" s="456"/>
      <c r="S5351" s="486" t="s">
        <v>2849</v>
      </c>
      <c r="T5351" s="487"/>
      <c r="U5351" s="488"/>
      <c r="V5351" s="284" t="s">
        <v>3469</v>
      </c>
      <c r="W5351" s="285"/>
      <c r="X5351" s="286"/>
      <c r="Y5351" s="284" t="s">
        <v>3387</v>
      </c>
      <c r="Z5351" s="285"/>
      <c r="AA5351" s="286"/>
      <c r="AB5351" s="284" t="s">
        <v>2938</v>
      </c>
      <c r="AC5351" s="285"/>
      <c r="AD5351" s="286"/>
      <c r="AE5351" s="284" t="s">
        <v>2938</v>
      </c>
      <c r="AF5351" s="285"/>
      <c r="AG5351" s="286"/>
      <c r="ALL5351" s="41"/>
      <c r="ALM5351" s="41"/>
      <c r="ALN5351" s="41"/>
      <c r="ALO5351" s="41"/>
      <c r="ALP5351" s="41"/>
    </row>
    <row r="5352" spans="1:1004" x14ac:dyDescent="0.2">
      <c r="A5352" s="457" t="s">
        <v>2860</v>
      </c>
      <c r="B5352" s="458"/>
      <c r="C5352" s="458"/>
      <c r="D5352" s="458"/>
      <c r="E5352" s="458"/>
      <c r="F5352" s="458"/>
      <c r="G5352" s="458"/>
      <c r="H5352" s="458"/>
      <c r="I5352" s="458"/>
      <c r="J5352" s="458"/>
      <c r="K5352" s="458"/>
      <c r="L5352" s="458"/>
      <c r="M5352" s="458"/>
      <c r="N5352" s="458"/>
      <c r="O5352" s="458"/>
      <c r="P5352" s="458"/>
      <c r="Q5352" s="458"/>
      <c r="R5352" s="459"/>
      <c r="S5352" s="489"/>
      <c r="T5352" s="490"/>
      <c r="U5352" s="491"/>
      <c r="V5352" s="287"/>
      <c r="W5352" s="288"/>
      <c r="X5352" s="289"/>
      <c r="Y5352" s="287"/>
      <c r="Z5352" s="288"/>
      <c r="AA5352" s="289"/>
      <c r="AB5352" s="287"/>
      <c r="AC5352" s="288"/>
      <c r="AD5352" s="289"/>
      <c r="AE5352" s="287"/>
      <c r="AF5352" s="288"/>
      <c r="AG5352" s="289"/>
      <c r="ALL5352" s="41"/>
      <c r="ALM5352" s="41"/>
      <c r="ALN5352" s="41"/>
      <c r="ALO5352" s="41"/>
      <c r="ALP5352" s="41"/>
    </row>
    <row r="5353" spans="1:1004" x14ac:dyDescent="0.2">
      <c r="A5353" s="460" t="s">
        <v>2861</v>
      </c>
      <c r="B5353" s="461"/>
      <c r="C5353" s="461"/>
      <c r="D5353" s="461"/>
      <c r="E5353" s="461"/>
      <c r="F5353" s="461"/>
      <c r="G5353" s="461"/>
      <c r="H5353" s="461"/>
      <c r="I5353" s="461"/>
      <c r="J5353" s="461"/>
      <c r="K5353" s="461"/>
      <c r="L5353" s="461"/>
      <c r="M5353" s="461"/>
      <c r="N5353" s="461"/>
      <c r="O5353" s="461"/>
      <c r="P5353" s="461"/>
      <c r="Q5353" s="461"/>
      <c r="R5353" s="462"/>
      <c r="S5353" s="492"/>
      <c r="T5353" s="493"/>
      <c r="U5353" s="494"/>
      <c r="V5353" s="290"/>
      <c r="W5353" s="291"/>
      <c r="X5353" s="292"/>
      <c r="Y5353" s="290"/>
      <c r="Z5353" s="291"/>
      <c r="AA5353" s="292"/>
      <c r="AB5353" s="290"/>
      <c r="AC5353" s="291"/>
      <c r="AD5353" s="292"/>
      <c r="AE5353" s="290"/>
      <c r="AF5353" s="291"/>
      <c r="AG5353" s="292"/>
      <c r="ALL5353" s="41"/>
      <c r="ALM5353" s="41"/>
      <c r="ALN5353" s="41"/>
      <c r="ALO5353" s="41"/>
      <c r="ALP5353" s="41"/>
    </row>
    <row r="5354" spans="1:1004" x14ac:dyDescent="0.2">
      <c r="A5354" s="204"/>
      <c r="B5354" s="205"/>
      <c r="C5354" s="205"/>
      <c r="D5354" s="205"/>
      <c r="E5354" s="205"/>
      <c r="F5354" s="205"/>
      <c r="G5354" s="205"/>
      <c r="H5354" s="205"/>
      <c r="I5354" s="205"/>
      <c r="J5354" s="205"/>
      <c r="K5354" s="205"/>
      <c r="L5354" s="205"/>
      <c r="M5354" s="205"/>
      <c r="N5354" s="205"/>
      <c r="O5354" s="205"/>
      <c r="P5354" s="205"/>
      <c r="Q5354" s="205"/>
      <c r="R5354" s="205"/>
      <c r="S5354" s="202"/>
      <c r="T5354" s="202"/>
      <c r="U5354" s="202"/>
      <c r="V5354" s="202"/>
      <c r="W5354" s="202"/>
      <c r="X5354" s="202"/>
      <c r="Y5354" s="202"/>
      <c r="Z5354" s="202"/>
      <c r="AA5354" s="202"/>
      <c r="AB5354" s="202"/>
      <c r="AC5354" s="202"/>
      <c r="AD5354" s="202"/>
      <c r="AE5354" s="202"/>
      <c r="AF5354" s="202"/>
      <c r="AG5354" s="203"/>
      <c r="ALL5354" s="41"/>
      <c r="ALM5354" s="41"/>
      <c r="ALN5354" s="41"/>
      <c r="ALO5354" s="41"/>
      <c r="ALP5354" s="41"/>
    </row>
    <row r="5355" spans="1:1004" ht="25.5" customHeight="1" x14ac:dyDescent="0.2">
      <c r="A5355" s="374" t="s">
        <v>2748</v>
      </c>
      <c r="B5355" s="374"/>
      <c r="C5355" s="374"/>
      <c r="D5355" s="374"/>
      <c r="E5355" s="374"/>
      <c r="F5355" s="374"/>
      <c r="G5355" s="374"/>
      <c r="H5355" s="374"/>
      <c r="I5355" s="374"/>
      <c r="J5355" s="375" t="s">
        <v>278</v>
      </c>
      <c r="K5355" s="376"/>
      <c r="L5355" s="376"/>
      <c r="M5355" s="376"/>
      <c r="N5355" s="377" t="s">
        <v>3388</v>
      </c>
      <c r="O5355" s="351"/>
      <c r="P5355" s="351"/>
      <c r="Q5355" s="351"/>
      <c r="R5355" s="351"/>
      <c r="S5355" s="351"/>
      <c r="T5355" s="351"/>
      <c r="U5355" s="351"/>
      <c r="V5355" s="351"/>
      <c r="W5355" s="351"/>
      <c r="X5355" s="351"/>
      <c r="Y5355" s="351"/>
      <c r="Z5355" s="351"/>
      <c r="AA5355" s="351"/>
      <c r="AB5355" s="351"/>
      <c r="AC5355" s="351"/>
      <c r="AD5355" s="351"/>
      <c r="AE5355" s="351"/>
      <c r="AF5355" s="351"/>
      <c r="AG5355" s="352"/>
      <c r="ALL5355" s="41"/>
      <c r="ALM5355" s="41"/>
      <c r="ALN5355" s="41"/>
      <c r="ALO5355" s="41"/>
      <c r="ALP5355" s="41"/>
    </row>
    <row r="5356" spans="1:1004" ht="12.75" customHeight="1" x14ac:dyDescent="0.2">
      <c r="A5356" s="380" t="s">
        <v>2749</v>
      </c>
      <c r="B5356" s="380"/>
      <c r="C5356" s="380"/>
      <c r="D5356" s="380"/>
      <c r="E5356" s="380"/>
      <c r="F5356" s="380"/>
      <c r="G5356" s="380"/>
      <c r="H5356" s="380"/>
      <c r="I5356" s="380"/>
      <c r="J5356" s="321" t="s">
        <v>3382</v>
      </c>
      <c r="K5356" s="322"/>
      <c r="L5356" s="322"/>
      <c r="M5356" s="322"/>
      <c r="N5356" s="322"/>
      <c r="O5356" s="322"/>
      <c r="P5356" s="322"/>
      <c r="Q5356" s="322"/>
      <c r="R5356" s="322"/>
      <c r="S5356" s="322"/>
      <c r="T5356" s="401" t="s">
        <v>2742</v>
      </c>
      <c r="U5356" s="401"/>
      <c r="V5356" s="401"/>
      <c r="W5356" s="401"/>
      <c r="X5356" s="322" t="s">
        <v>3383</v>
      </c>
      <c r="Y5356" s="322"/>
      <c r="Z5356" s="322"/>
      <c r="AA5356" s="322"/>
      <c r="AB5356" s="322"/>
      <c r="AC5356" s="322"/>
      <c r="AD5356" s="322"/>
      <c r="AE5356" s="322"/>
      <c r="AF5356" s="322"/>
      <c r="AG5356" s="359"/>
      <c r="ALL5356" s="41"/>
      <c r="ALM5356" s="41"/>
      <c r="ALN5356" s="41"/>
      <c r="ALO5356" s="41"/>
      <c r="ALP5356" s="41"/>
    </row>
    <row r="5357" spans="1:1004" ht="22.5" customHeight="1" x14ac:dyDescent="0.2">
      <c r="A5357" s="382" t="s">
        <v>2750</v>
      </c>
      <c r="B5357" s="382"/>
      <c r="C5357" s="382"/>
      <c r="D5357" s="382"/>
      <c r="E5357" s="382"/>
      <c r="F5357" s="382"/>
      <c r="G5357" s="382"/>
      <c r="H5357" s="382"/>
      <c r="I5357" s="382"/>
      <c r="J5357" s="321" t="s">
        <v>3384</v>
      </c>
      <c r="K5357" s="322"/>
      <c r="L5357" s="322"/>
      <c r="M5357" s="322"/>
      <c r="N5357" s="322"/>
      <c r="O5357" s="322"/>
      <c r="P5357" s="322"/>
      <c r="Q5357" s="322"/>
      <c r="R5357" s="322"/>
      <c r="S5357" s="322"/>
      <c r="T5357" s="322"/>
      <c r="U5357" s="322"/>
      <c r="V5357" s="322"/>
      <c r="W5357" s="322"/>
      <c r="X5357" s="322"/>
      <c r="Y5357" s="322"/>
      <c r="Z5357" s="322"/>
      <c r="AA5357" s="322"/>
      <c r="AB5357" s="322"/>
      <c r="AC5357" s="322"/>
      <c r="AD5357" s="322"/>
      <c r="AE5357" s="322"/>
      <c r="AF5357" s="322"/>
      <c r="AG5357" s="359"/>
      <c r="ALL5357" s="41"/>
      <c r="ALM5357" s="41"/>
      <c r="ALN5357" s="41"/>
      <c r="ALO5357" s="41"/>
      <c r="ALP5357" s="41"/>
    </row>
    <row r="5358" spans="1:1004" ht="20.25" customHeight="1" x14ac:dyDescent="0.2">
      <c r="A5358" s="383" t="s">
        <v>2752</v>
      </c>
      <c r="B5358" s="383"/>
      <c r="C5358" s="383"/>
      <c r="D5358" s="383"/>
      <c r="E5358" s="383"/>
      <c r="F5358" s="383"/>
      <c r="G5358" s="383"/>
      <c r="H5358" s="383"/>
      <c r="I5358" s="383"/>
      <c r="J5358" s="384" t="s">
        <v>3554</v>
      </c>
      <c r="K5358" s="385"/>
      <c r="L5358" s="385"/>
      <c r="M5358" s="385"/>
      <c r="N5358" s="385"/>
      <c r="O5358" s="385"/>
      <c r="P5358" s="385"/>
      <c r="Q5358" s="385"/>
      <c r="R5358" s="385"/>
      <c r="S5358" s="385"/>
      <c r="T5358" s="385"/>
      <c r="U5358" s="385"/>
      <c r="V5358" s="385"/>
      <c r="W5358" s="385"/>
      <c r="X5358" s="385"/>
      <c r="Y5358" s="385"/>
      <c r="Z5358" s="385"/>
      <c r="AA5358" s="385"/>
      <c r="AB5358" s="385"/>
      <c r="AC5358" s="385"/>
      <c r="AD5358" s="385"/>
      <c r="AE5358" s="385"/>
      <c r="AF5358" s="385"/>
      <c r="AG5358" s="386"/>
      <c r="ALL5358" s="41"/>
      <c r="ALM5358" s="41"/>
      <c r="ALN5358" s="41"/>
      <c r="ALO5358" s="41"/>
      <c r="ALP5358" s="41"/>
    </row>
    <row r="5359" spans="1:1004" x14ac:dyDescent="0.2">
      <c r="A5359" s="208"/>
      <c r="B5359" s="187"/>
      <c r="C5359" s="187"/>
      <c r="D5359" s="187"/>
      <c r="E5359" s="187"/>
      <c r="F5359" s="187"/>
      <c r="G5359" s="187"/>
      <c r="H5359" s="187"/>
      <c r="I5359" s="187"/>
      <c r="J5359" s="187"/>
      <c r="K5359" s="187"/>
      <c r="L5359" s="187"/>
      <c r="M5359" s="187"/>
      <c r="N5359" s="187"/>
      <c r="O5359" s="187"/>
      <c r="P5359" s="187"/>
      <c r="Q5359" s="187"/>
      <c r="R5359" s="187"/>
      <c r="S5359" s="187"/>
      <c r="T5359" s="187"/>
      <c r="U5359" s="187"/>
      <c r="V5359" s="187"/>
      <c r="W5359" s="187"/>
      <c r="X5359" s="187"/>
      <c r="Y5359" s="187"/>
      <c r="Z5359" s="187"/>
      <c r="AA5359" s="187"/>
      <c r="AB5359" s="187"/>
      <c r="AC5359" s="187"/>
      <c r="AD5359" s="187"/>
      <c r="AE5359" s="187"/>
      <c r="AF5359" s="187"/>
      <c r="AG5359" s="214"/>
      <c r="ALL5359" s="41"/>
      <c r="ALM5359" s="41"/>
      <c r="ALN5359" s="41"/>
      <c r="ALO5359" s="41"/>
      <c r="ALP5359" s="41"/>
    </row>
    <row r="5360" spans="1:1004" x14ac:dyDescent="0.2">
      <c r="A5360" s="275" t="s">
        <v>2833</v>
      </c>
      <c r="B5360" s="276"/>
      <c r="C5360" s="277"/>
      <c r="D5360" s="370" t="s">
        <v>3389</v>
      </c>
      <c r="E5360" s="371"/>
      <c r="F5360" s="371"/>
      <c r="G5360" s="371"/>
      <c r="H5360" s="371"/>
      <c r="I5360" s="371"/>
      <c r="J5360" s="371"/>
      <c r="K5360" s="371"/>
      <c r="L5360" s="371"/>
      <c r="M5360" s="371"/>
      <c r="N5360" s="371"/>
      <c r="O5360" s="371"/>
      <c r="P5360" s="371"/>
      <c r="Q5360" s="371"/>
      <c r="R5360" s="371"/>
      <c r="S5360" s="371"/>
      <c r="T5360" s="371"/>
      <c r="U5360" s="371"/>
      <c r="V5360" s="371"/>
      <c r="W5360" s="371"/>
      <c r="X5360" s="371"/>
      <c r="Y5360" s="371"/>
      <c r="Z5360" s="371"/>
      <c r="AA5360" s="371"/>
      <c r="AB5360" s="371"/>
      <c r="AC5360" s="371"/>
      <c r="AD5360" s="371"/>
      <c r="AE5360" s="371"/>
      <c r="AF5360" s="371"/>
      <c r="AG5360" s="372"/>
      <c r="ALL5360" s="41"/>
      <c r="ALM5360" s="41"/>
      <c r="ALN5360" s="41"/>
      <c r="ALO5360" s="41"/>
      <c r="ALP5360" s="41"/>
    </row>
    <row r="5361" spans="1:1004" ht="30.75" customHeight="1" x14ac:dyDescent="0.2">
      <c r="A5361" s="273" t="s">
        <v>2835</v>
      </c>
      <c r="B5361" s="273"/>
      <c r="C5361" s="273"/>
      <c r="D5361" s="273"/>
      <c r="E5361" s="273"/>
      <c r="F5361" s="273"/>
      <c r="G5361" s="273"/>
      <c r="H5361" s="273"/>
      <c r="I5361" s="273"/>
      <c r="J5361" s="273"/>
      <c r="K5361" s="273"/>
      <c r="L5361" s="273"/>
      <c r="M5361" s="273"/>
      <c r="N5361" s="273"/>
      <c r="O5361" s="273"/>
      <c r="P5361" s="273"/>
      <c r="Q5361" s="273"/>
      <c r="R5361" s="273"/>
      <c r="S5361" s="278" t="s">
        <v>2836</v>
      </c>
      <c r="T5361" s="279"/>
      <c r="U5361" s="280"/>
      <c r="V5361" s="278" t="s">
        <v>2837</v>
      </c>
      <c r="W5361" s="279"/>
      <c r="X5361" s="280"/>
      <c r="Y5361" s="278" t="s">
        <v>2838</v>
      </c>
      <c r="Z5361" s="279"/>
      <c r="AA5361" s="280"/>
      <c r="AB5361" s="278" t="s">
        <v>3444</v>
      </c>
      <c r="AC5361" s="279"/>
      <c r="AD5361" s="280"/>
      <c r="AE5361" s="278" t="s">
        <v>3445</v>
      </c>
      <c r="AF5361" s="279"/>
      <c r="AG5361" s="280"/>
      <c r="ALL5361" s="41"/>
      <c r="ALM5361" s="41"/>
      <c r="ALN5361" s="41"/>
      <c r="ALO5361" s="41"/>
      <c r="ALP5361" s="41"/>
    </row>
    <row r="5362" spans="1:1004" x14ac:dyDescent="0.2">
      <c r="A5362" s="454" t="s">
        <v>3390</v>
      </c>
      <c r="B5362" s="455"/>
      <c r="C5362" s="455"/>
      <c r="D5362" s="455"/>
      <c r="E5362" s="455"/>
      <c r="F5362" s="455"/>
      <c r="G5362" s="455"/>
      <c r="H5362" s="455"/>
      <c r="I5362" s="455"/>
      <c r="J5362" s="455"/>
      <c r="K5362" s="455"/>
      <c r="L5362" s="455"/>
      <c r="M5362" s="455"/>
      <c r="N5362" s="455"/>
      <c r="O5362" s="455"/>
      <c r="P5362" s="455"/>
      <c r="Q5362" s="455"/>
      <c r="R5362" s="456"/>
      <c r="S5362" s="486" t="s">
        <v>2849</v>
      </c>
      <c r="T5362" s="487"/>
      <c r="U5362" s="488"/>
      <c r="V5362" s="284" t="s">
        <v>3469</v>
      </c>
      <c r="W5362" s="285"/>
      <c r="X5362" s="286"/>
      <c r="Y5362" s="284" t="s">
        <v>2879</v>
      </c>
      <c r="Z5362" s="285"/>
      <c r="AA5362" s="286"/>
      <c r="AB5362" s="284" t="s">
        <v>3391</v>
      </c>
      <c r="AC5362" s="285"/>
      <c r="AD5362" s="286"/>
      <c r="AE5362" s="284" t="s">
        <v>3391</v>
      </c>
      <c r="AF5362" s="285"/>
      <c r="AG5362" s="286"/>
      <c r="ALL5362" s="41"/>
      <c r="ALM5362" s="41"/>
      <c r="ALN5362" s="41"/>
      <c r="ALO5362" s="41"/>
      <c r="ALP5362" s="41"/>
    </row>
    <row r="5363" spans="1:1004" x14ac:dyDescent="0.2">
      <c r="A5363" s="457" t="s">
        <v>2860</v>
      </c>
      <c r="B5363" s="458"/>
      <c r="C5363" s="458"/>
      <c r="D5363" s="458"/>
      <c r="E5363" s="458"/>
      <c r="F5363" s="458"/>
      <c r="G5363" s="458"/>
      <c r="H5363" s="458"/>
      <c r="I5363" s="458"/>
      <c r="J5363" s="458"/>
      <c r="K5363" s="458"/>
      <c r="L5363" s="458"/>
      <c r="M5363" s="458"/>
      <c r="N5363" s="458"/>
      <c r="O5363" s="458"/>
      <c r="P5363" s="458"/>
      <c r="Q5363" s="458"/>
      <c r="R5363" s="459"/>
      <c r="S5363" s="489"/>
      <c r="T5363" s="490"/>
      <c r="U5363" s="491"/>
      <c r="V5363" s="287"/>
      <c r="W5363" s="288"/>
      <c r="X5363" s="289"/>
      <c r="Y5363" s="287"/>
      <c r="Z5363" s="288"/>
      <c r="AA5363" s="289"/>
      <c r="AB5363" s="287"/>
      <c r="AC5363" s="288"/>
      <c r="AD5363" s="289"/>
      <c r="AE5363" s="287"/>
      <c r="AF5363" s="288"/>
      <c r="AG5363" s="289"/>
      <c r="ALL5363" s="41"/>
      <c r="ALM5363" s="41"/>
      <c r="ALN5363" s="41"/>
      <c r="ALO5363" s="41"/>
      <c r="ALP5363" s="41"/>
    </row>
    <row r="5364" spans="1:1004" x14ac:dyDescent="0.2">
      <c r="A5364" s="460" t="s">
        <v>2861</v>
      </c>
      <c r="B5364" s="461"/>
      <c r="C5364" s="461"/>
      <c r="D5364" s="461"/>
      <c r="E5364" s="461"/>
      <c r="F5364" s="461"/>
      <c r="G5364" s="461"/>
      <c r="H5364" s="461"/>
      <c r="I5364" s="461"/>
      <c r="J5364" s="461"/>
      <c r="K5364" s="461"/>
      <c r="L5364" s="461"/>
      <c r="M5364" s="461"/>
      <c r="N5364" s="461"/>
      <c r="O5364" s="461"/>
      <c r="P5364" s="461"/>
      <c r="Q5364" s="461"/>
      <c r="R5364" s="462"/>
      <c r="S5364" s="492"/>
      <c r="T5364" s="493"/>
      <c r="U5364" s="494"/>
      <c r="V5364" s="290"/>
      <c r="W5364" s="291"/>
      <c r="X5364" s="292"/>
      <c r="Y5364" s="290"/>
      <c r="Z5364" s="291"/>
      <c r="AA5364" s="292"/>
      <c r="AB5364" s="290"/>
      <c r="AC5364" s="291"/>
      <c r="AD5364" s="292"/>
      <c r="AE5364" s="290"/>
      <c r="AF5364" s="291"/>
      <c r="AG5364" s="292"/>
      <c r="ALL5364" s="41"/>
      <c r="ALM5364" s="41"/>
      <c r="ALN5364" s="41"/>
      <c r="ALO5364" s="41"/>
      <c r="ALP5364" s="41"/>
    </row>
    <row r="5365" spans="1:1004" x14ac:dyDescent="0.2">
      <c r="A5365" s="204"/>
      <c r="B5365" s="205"/>
      <c r="C5365" s="205"/>
      <c r="D5365" s="205"/>
      <c r="E5365" s="205"/>
      <c r="F5365" s="205"/>
      <c r="G5365" s="205"/>
      <c r="H5365" s="205"/>
      <c r="I5365" s="205"/>
      <c r="J5365" s="205"/>
      <c r="K5365" s="205"/>
      <c r="L5365" s="205"/>
      <c r="M5365" s="205"/>
      <c r="N5365" s="205"/>
      <c r="O5365" s="205"/>
      <c r="P5365" s="205"/>
      <c r="Q5365" s="205"/>
      <c r="R5365" s="205"/>
      <c r="S5365" s="202"/>
      <c r="T5365" s="202"/>
      <c r="U5365" s="202"/>
      <c r="V5365" s="202"/>
      <c r="W5365" s="202"/>
      <c r="X5365" s="202"/>
      <c r="Y5365" s="202"/>
      <c r="Z5365" s="202"/>
      <c r="AA5365" s="202"/>
      <c r="AB5365" s="202"/>
      <c r="AC5365" s="202"/>
      <c r="AD5365" s="202"/>
      <c r="AE5365" s="202"/>
      <c r="AF5365" s="202"/>
      <c r="AG5365" s="203"/>
      <c r="ALL5365" s="41"/>
      <c r="ALM5365" s="41"/>
      <c r="ALN5365" s="41"/>
      <c r="ALO5365" s="41"/>
      <c r="ALP5365" s="41"/>
    </row>
    <row r="5366" spans="1:1004" ht="15" x14ac:dyDescent="0.2">
      <c r="A5366" s="403" t="s">
        <v>2722</v>
      </c>
      <c r="B5366" s="403"/>
      <c r="C5366" s="403"/>
      <c r="D5366" s="403"/>
      <c r="E5366" s="403"/>
      <c r="F5366" s="410" t="s">
        <v>641</v>
      </c>
      <c r="G5366" s="411"/>
      <c r="H5366" s="412"/>
      <c r="I5366" s="407" t="s">
        <v>3392</v>
      </c>
      <c r="J5366" s="408"/>
      <c r="K5366" s="408"/>
      <c r="L5366" s="408"/>
      <c r="M5366" s="408"/>
      <c r="N5366" s="408"/>
      <c r="O5366" s="408"/>
      <c r="P5366" s="408"/>
      <c r="Q5366" s="408"/>
      <c r="R5366" s="408"/>
      <c r="S5366" s="408"/>
      <c r="T5366" s="408"/>
      <c r="U5366" s="408"/>
      <c r="V5366" s="408"/>
      <c r="W5366" s="408"/>
      <c r="X5366" s="408"/>
      <c r="Y5366" s="408"/>
      <c r="Z5366" s="408"/>
      <c r="AA5366" s="408"/>
      <c r="AB5366" s="408"/>
      <c r="AC5366" s="408"/>
      <c r="AD5366" s="408"/>
      <c r="AE5366" s="408"/>
      <c r="AF5366" s="408"/>
      <c r="AG5366" s="409"/>
      <c r="ALL5366" s="41"/>
      <c r="ALM5366" s="41"/>
      <c r="ALN5366" s="41"/>
      <c r="ALO5366" s="41"/>
      <c r="ALP5366" s="41"/>
    </row>
    <row r="5367" spans="1:1004" ht="15" x14ac:dyDescent="0.2">
      <c r="A5367" s="403" t="s">
        <v>2723</v>
      </c>
      <c r="B5367" s="403"/>
      <c r="C5367" s="403"/>
      <c r="D5367" s="403"/>
      <c r="E5367" s="403"/>
      <c r="F5367" s="410" t="s">
        <v>3393</v>
      </c>
      <c r="G5367" s="411"/>
      <c r="H5367" s="412"/>
      <c r="I5367" s="407" t="s">
        <v>3392</v>
      </c>
      <c r="J5367" s="408"/>
      <c r="K5367" s="408"/>
      <c r="L5367" s="408"/>
      <c r="M5367" s="408"/>
      <c r="N5367" s="408"/>
      <c r="O5367" s="408"/>
      <c r="P5367" s="408"/>
      <c r="Q5367" s="408"/>
      <c r="R5367" s="408"/>
      <c r="S5367" s="408"/>
      <c r="T5367" s="408"/>
      <c r="U5367" s="408"/>
      <c r="V5367" s="408"/>
      <c r="W5367" s="408"/>
      <c r="X5367" s="408"/>
      <c r="Y5367" s="408"/>
      <c r="Z5367" s="408"/>
      <c r="AA5367" s="408"/>
      <c r="AB5367" s="408"/>
      <c r="AC5367" s="408"/>
      <c r="AD5367" s="408"/>
      <c r="AE5367" s="408"/>
      <c r="AF5367" s="408"/>
      <c r="AG5367" s="409"/>
      <c r="ALL5367" s="41"/>
      <c r="ALM5367" s="41"/>
      <c r="ALN5367" s="41"/>
      <c r="ALO5367" s="41"/>
      <c r="ALP5367" s="41"/>
    </row>
    <row r="5368" spans="1:1004" x14ac:dyDescent="0.2">
      <c r="A5368" s="187"/>
      <c r="B5368" s="187"/>
      <c r="C5368" s="187"/>
      <c r="D5368" s="187"/>
      <c r="E5368" s="187"/>
      <c r="F5368" s="187"/>
      <c r="G5368" s="187"/>
      <c r="H5368" s="187"/>
      <c r="I5368" s="187"/>
      <c r="J5368" s="187"/>
      <c r="K5368" s="187"/>
      <c r="L5368" s="187"/>
      <c r="M5368" s="187"/>
      <c r="N5368" s="187"/>
      <c r="O5368" s="187"/>
      <c r="P5368" s="187"/>
      <c r="Q5368" s="187"/>
      <c r="R5368" s="187"/>
      <c r="S5368" s="187"/>
      <c r="T5368" s="187"/>
      <c r="U5368" s="187"/>
      <c r="V5368" s="187"/>
      <c r="W5368" s="187"/>
      <c r="X5368" s="187"/>
      <c r="Y5368" s="187"/>
      <c r="Z5368" s="187"/>
      <c r="AA5368" s="187"/>
      <c r="AB5368" s="187"/>
      <c r="AC5368" s="187"/>
      <c r="AD5368" s="187"/>
      <c r="AE5368" s="187"/>
      <c r="AF5368" s="187"/>
      <c r="AG5368" s="187"/>
      <c r="ALL5368" s="41"/>
      <c r="ALM5368" s="41"/>
      <c r="ALN5368" s="41"/>
      <c r="ALO5368" s="41"/>
      <c r="ALP5368" s="41"/>
    </row>
    <row r="5369" spans="1:1004" ht="15" x14ac:dyDescent="0.2">
      <c r="A5369" s="190" t="s">
        <v>2725</v>
      </c>
      <c r="B5369" s="191"/>
      <c r="C5369" s="191"/>
      <c r="D5369" s="191"/>
      <c r="E5369" s="191"/>
      <c r="F5369" s="191"/>
      <c r="G5369" s="191"/>
      <c r="H5369" s="191"/>
      <c r="I5369" s="191"/>
      <c r="J5369" s="191"/>
      <c r="K5369" s="191"/>
      <c r="L5369" s="187"/>
      <c r="M5369" s="187"/>
      <c r="N5369" s="187"/>
      <c r="O5369" s="187"/>
      <c r="P5369" s="187"/>
      <c r="Q5369" s="187"/>
      <c r="R5369" s="187"/>
      <c r="S5369" s="187"/>
      <c r="T5369" s="187"/>
      <c r="U5369" s="187"/>
      <c r="V5369" s="187"/>
      <c r="W5369" s="187"/>
      <c r="X5369" s="187"/>
      <c r="Y5369" s="187"/>
      <c r="Z5369" s="187"/>
      <c r="AA5369" s="187"/>
      <c r="AB5369" s="187"/>
      <c r="AC5369" s="187"/>
      <c r="AD5369" s="187"/>
      <c r="AE5369" s="187"/>
      <c r="AF5369" s="187"/>
      <c r="AG5369" s="187"/>
      <c r="ALL5369" s="41"/>
      <c r="ALM5369" s="41"/>
      <c r="ALN5369" s="41"/>
      <c r="ALO5369" s="41"/>
      <c r="ALP5369" s="41"/>
    </row>
    <row r="5370" spans="1:1004" ht="37.5" customHeight="1" x14ac:dyDescent="0.2">
      <c r="A5370" s="373" t="s">
        <v>2726</v>
      </c>
      <c r="B5370" s="373"/>
      <c r="C5370" s="373"/>
      <c r="D5370" s="278" t="s">
        <v>2727</v>
      </c>
      <c r="E5370" s="279"/>
      <c r="F5370" s="280"/>
      <c r="G5370" s="278" t="s">
        <v>2728</v>
      </c>
      <c r="H5370" s="279"/>
      <c r="I5370" s="279"/>
      <c r="J5370" s="279"/>
      <c r="K5370" s="279"/>
      <c r="L5370" s="279"/>
      <c r="M5370" s="279"/>
      <c r="N5370" s="279"/>
      <c r="O5370" s="279"/>
      <c r="P5370" s="279"/>
      <c r="Q5370" s="280"/>
      <c r="R5370" s="373" t="s">
        <v>3441</v>
      </c>
      <c r="S5370" s="373"/>
      <c r="T5370" s="373"/>
      <c r="U5370" s="373"/>
      <c r="V5370" s="373" t="s">
        <v>3442</v>
      </c>
      <c r="W5370" s="373"/>
      <c r="X5370" s="373"/>
      <c r="Y5370" s="373"/>
      <c r="Z5370" s="373" t="s">
        <v>3443</v>
      </c>
      <c r="AA5370" s="373"/>
      <c r="AB5370" s="373"/>
      <c r="AC5370" s="373"/>
      <c r="AD5370" s="278" t="s">
        <v>2729</v>
      </c>
      <c r="AE5370" s="279"/>
      <c r="AF5370" s="279"/>
      <c r="AG5370" s="280"/>
      <c r="ALL5370" s="41"/>
      <c r="ALM5370" s="41"/>
      <c r="ALN5370" s="41"/>
      <c r="ALO5370" s="41"/>
      <c r="ALP5370" s="41"/>
    </row>
    <row r="5371" spans="1:1004" ht="27" customHeight="1" x14ac:dyDescent="0.2">
      <c r="A5371" s="414" t="s">
        <v>274</v>
      </c>
      <c r="B5371" s="414"/>
      <c r="C5371" s="414"/>
      <c r="D5371" s="414"/>
      <c r="E5371" s="414"/>
      <c r="F5371" s="414"/>
      <c r="G5371" s="415" t="s">
        <v>3360</v>
      </c>
      <c r="H5371" s="415"/>
      <c r="I5371" s="415"/>
      <c r="J5371" s="415"/>
      <c r="K5371" s="415"/>
      <c r="L5371" s="415"/>
      <c r="M5371" s="415"/>
      <c r="N5371" s="415"/>
      <c r="O5371" s="415"/>
      <c r="P5371" s="415"/>
      <c r="Q5371" s="415"/>
      <c r="R5371" s="416">
        <v>11934690</v>
      </c>
      <c r="S5371" s="416"/>
      <c r="T5371" s="416"/>
      <c r="U5371" s="416"/>
      <c r="V5371" s="416">
        <v>12109147</v>
      </c>
      <c r="W5371" s="416"/>
      <c r="X5371" s="416"/>
      <c r="Y5371" s="416"/>
      <c r="Z5371" s="416">
        <v>11784011.84</v>
      </c>
      <c r="AA5371" s="416"/>
      <c r="AB5371" s="416"/>
      <c r="AC5371" s="416"/>
      <c r="AD5371" s="417">
        <f>Z5371/V5371</f>
        <v>0.97314962317329201</v>
      </c>
      <c r="AE5371" s="418"/>
      <c r="AF5371" s="418"/>
      <c r="AG5371" s="419"/>
      <c r="ALL5371" s="41"/>
      <c r="ALM5371" s="41"/>
      <c r="ALN5371" s="41"/>
      <c r="ALO5371" s="41"/>
      <c r="ALP5371" s="41"/>
    </row>
    <row r="5372" spans="1:1004" ht="22.5" customHeight="1" x14ac:dyDescent="0.2">
      <c r="A5372" s="414"/>
      <c r="B5372" s="414"/>
      <c r="C5372" s="414"/>
      <c r="D5372" s="414" t="s">
        <v>2754</v>
      </c>
      <c r="E5372" s="414"/>
      <c r="F5372" s="414"/>
      <c r="G5372" s="420" t="s">
        <v>3361</v>
      </c>
      <c r="H5372" s="421"/>
      <c r="I5372" s="421"/>
      <c r="J5372" s="421"/>
      <c r="K5372" s="421"/>
      <c r="L5372" s="421"/>
      <c r="M5372" s="421"/>
      <c r="N5372" s="421"/>
      <c r="O5372" s="421"/>
      <c r="P5372" s="421"/>
      <c r="Q5372" s="422"/>
      <c r="R5372" s="431">
        <v>11934690</v>
      </c>
      <c r="S5372" s="432"/>
      <c r="T5372" s="432"/>
      <c r="U5372" s="433"/>
      <c r="V5372" s="431">
        <v>12109147</v>
      </c>
      <c r="W5372" s="432"/>
      <c r="X5372" s="432"/>
      <c r="Y5372" s="433"/>
      <c r="Z5372" s="431">
        <v>11784011.84</v>
      </c>
      <c r="AA5372" s="432"/>
      <c r="AB5372" s="432"/>
      <c r="AC5372" s="433"/>
      <c r="AD5372" s="417">
        <f>Z5372/V5372</f>
        <v>0.97314962317329201</v>
      </c>
      <c r="AE5372" s="418"/>
      <c r="AF5372" s="418"/>
      <c r="AG5372" s="419"/>
      <c r="ALL5372" s="41"/>
      <c r="ALM5372" s="41"/>
      <c r="ALN5372" s="41"/>
      <c r="ALO5372" s="41"/>
      <c r="ALP5372" s="41"/>
    </row>
    <row r="5373" spans="1:1004" ht="17.25" customHeight="1" x14ac:dyDescent="0.2">
      <c r="A5373" s="423"/>
      <c r="B5373" s="423"/>
      <c r="C5373" s="423"/>
      <c r="D5373" s="423"/>
      <c r="E5373" s="423"/>
      <c r="F5373" s="423"/>
      <c r="G5373" s="424" t="s">
        <v>2232</v>
      </c>
      <c r="H5373" s="425"/>
      <c r="I5373" s="425"/>
      <c r="J5373" s="425"/>
      <c r="K5373" s="425"/>
      <c r="L5373" s="425"/>
      <c r="M5373" s="425"/>
      <c r="N5373" s="425"/>
      <c r="O5373" s="425"/>
      <c r="P5373" s="425"/>
      <c r="Q5373" s="426"/>
      <c r="R5373" s="427">
        <f>SUM(R5371)</f>
        <v>11934690</v>
      </c>
      <c r="S5373" s="427"/>
      <c r="T5373" s="427"/>
      <c r="U5373" s="427"/>
      <c r="V5373" s="427">
        <f>SUM(V5371)</f>
        <v>12109147</v>
      </c>
      <c r="W5373" s="427"/>
      <c r="X5373" s="427"/>
      <c r="Y5373" s="427"/>
      <c r="Z5373" s="427">
        <f>SUM(Z5371)</f>
        <v>11784011.84</v>
      </c>
      <c r="AA5373" s="427"/>
      <c r="AB5373" s="427"/>
      <c r="AC5373" s="427"/>
      <c r="AD5373" s="428">
        <f>Z5373/V5373</f>
        <v>0.97314962317329201</v>
      </c>
      <c r="AE5373" s="429"/>
      <c r="AF5373" s="429"/>
      <c r="AG5373" s="430"/>
      <c r="ALL5373" s="41"/>
      <c r="ALM5373" s="41"/>
      <c r="ALN5373" s="41"/>
      <c r="ALO5373" s="41"/>
      <c r="ALP5373" s="41"/>
    </row>
    <row r="5374" spans="1:1004" x14ac:dyDescent="0.2">
      <c r="A5374" s="187"/>
      <c r="B5374" s="187"/>
      <c r="C5374" s="187"/>
      <c r="D5374" s="187"/>
      <c r="E5374" s="187"/>
      <c r="F5374" s="187"/>
      <c r="G5374" s="187"/>
      <c r="H5374" s="187"/>
      <c r="I5374" s="187"/>
      <c r="J5374" s="187"/>
      <c r="K5374" s="187"/>
      <c r="L5374" s="187"/>
      <c r="M5374" s="187"/>
      <c r="N5374" s="187"/>
      <c r="O5374" s="187"/>
      <c r="P5374" s="187"/>
      <c r="Q5374" s="187"/>
      <c r="R5374" s="187"/>
      <c r="S5374" s="187"/>
      <c r="T5374" s="187"/>
      <c r="U5374" s="187"/>
      <c r="V5374" s="187"/>
      <c r="W5374" s="187"/>
      <c r="X5374" s="187"/>
      <c r="Y5374" s="187"/>
      <c r="Z5374" s="187"/>
      <c r="AA5374" s="187"/>
      <c r="AB5374" s="187"/>
      <c r="AC5374" s="187"/>
      <c r="AD5374" s="187"/>
      <c r="AE5374" s="187"/>
      <c r="AF5374" s="187"/>
      <c r="AG5374" s="187"/>
      <c r="ALL5374" s="41"/>
      <c r="ALM5374" s="41"/>
      <c r="ALN5374" s="41"/>
      <c r="ALO5374" s="41"/>
      <c r="ALP5374" s="41"/>
    </row>
    <row r="5375" spans="1:1004" ht="15.75" x14ac:dyDescent="0.2">
      <c r="A5375" s="394" t="s">
        <v>2736</v>
      </c>
      <c r="B5375" s="394"/>
      <c r="C5375" s="394"/>
      <c r="D5375" s="394"/>
      <c r="E5375" s="394"/>
      <c r="F5375" s="394"/>
      <c r="G5375" s="394"/>
      <c r="H5375" s="394"/>
      <c r="I5375" s="394"/>
      <c r="J5375" s="394"/>
      <c r="K5375" s="394"/>
      <c r="L5375" s="394"/>
      <c r="M5375" s="394"/>
      <c r="N5375" s="394"/>
      <c r="O5375" s="394"/>
      <c r="P5375" s="394"/>
      <c r="Q5375" s="394"/>
      <c r="R5375" s="394"/>
      <c r="S5375" s="394"/>
      <c r="T5375" s="394"/>
      <c r="U5375" s="394"/>
      <c r="V5375" s="394"/>
      <c r="W5375" s="394"/>
      <c r="X5375" s="394"/>
      <c r="Y5375" s="394"/>
      <c r="Z5375" s="394"/>
      <c r="AA5375" s="394"/>
      <c r="AB5375" s="394"/>
      <c r="AC5375" s="394"/>
      <c r="AD5375" s="394"/>
      <c r="AE5375" s="394"/>
      <c r="AF5375" s="394"/>
      <c r="AG5375" s="394"/>
      <c r="ALL5375" s="41"/>
      <c r="ALM5375" s="41"/>
      <c r="ALN5375" s="41"/>
      <c r="ALO5375" s="41"/>
      <c r="ALP5375" s="41"/>
    </row>
    <row r="5376" spans="1:1004" x14ac:dyDescent="0.2">
      <c r="A5376" s="187"/>
      <c r="B5376" s="187"/>
      <c r="C5376" s="187"/>
      <c r="D5376" s="187"/>
      <c r="E5376" s="187"/>
      <c r="F5376" s="187"/>
      <c r="G5376" s="187"/>
      <c r="H5376" s="187"/>
      <c r="I5376" s="187"/>
      <c r="J5376" s="187"/>
      <c r="K5376" s="187"/>
      <c r="L5376" s="187"/>
      <c r="M5376" s="187"/>
      <c r="N5376" s="187"/>
      <c r="O5376" s="187"/>
      <c r="P5376" s="187"/>
      <c r="Q5376" s="187"/>
      <c r="R5376" s="187"/>
      <c r="S5376" s="187"/>
      <c r="T5376" s="187"/>
      <c r="U5376" s="187"/>
      <c r="V5376" s="187"/>
      <c r="W5376" s="187"/>
      <c r="X5376" s="187"/>
      <c r="Y5376" s="187"/>
      <c r="Z5376" s="187"/>
      <c r="AA5376" s="187"/>
      <c r="AB5376" s="187"/>
      <c r="AC5376" s="187"/>
      <c r="AD5376" s="187"/>
      <c r="AE5376" s="187"/>
      <c r="AF5376" s="187"/>
      <c r="AG5376" s="187"/>
      <c r="ALL5376" s="41"/>
      <c r="ALM5376" s="41"/>
      <c r="ALN5376" s="41"/>
      <c r="ALO5376" s="41"/>
      <c r="ALP5376" s="41"/>
    </row>
    <row r="5377" spans="1:1004" ht="24" customHeight="1" x14ac:dyDescent="0.2">
      <c r="A5377" s="374" t="s">
        <v>2737</v>
      </c>
      <c r="B5377" s="374"/>
      <c r="C5377" s="374"/>
      <c r="D5377" s="374"/>
      <c r="E5377" s="374"/>
      <c r="F5377" s="374"/>
      <c r="G5377" s="374"/>
      <c r="H5377" s="374"/>
      <c r="I5377" s="374"/>
      <c r="J5377" s="395" t="s">
        <v>274</v>
      </c>
      <c r="K5377" s="396"/>
      <c r="L5377" s="396"/>
      <c r="M5377" s="397"/>
      <c r="N5377" s="398" t="s">
        <v>3361</v>
      </c>
      <c r="O5377" s="399"/>
      <c r="P5377" s="399"/>
      <c r="Q5377" s="399"/>
      <c r="R5377" s="399"/>
      <c r="S5377" s="399"/>
      <c r="T5377" s="399"/>
      <c r="U5377" s="399"/>
      <c r="V5377" s="399"/>
      <c r="W5377" s="399"/>
      <c r="X5377" s="399"/>
      <c r="Y5377" s="399"/>
      <c r="Z5377" s="399"/>
      <c r="AA5377" s="399"/>
      <c r="AB5377" s="399"/>
      <c r="AC5377" s="399"/>
      <c r="AD5377" s="399"/>
      <c r="AE5377" s="399"/>
      <c r="AF5377" s="399"/>
      <c r="AG5377" s="400"/>
      <c r="ALL5377" s="41"/>
      <c r="ALM5377" s="41"/>
      <c r="ALN5377" s="41"/>
      <c r="ALO5377" s="41"/>
      <c r="ALP5377" s="41"/>
    </row>
    <row r="5378" spans="1:1004" x14ac:dyDescent="0.2">
      <c r="A5378" s="380" t="s">
        <v>2738</v>
      </c>
      <c r="B5378" s="380"/>
      <c r="C5378" s="380"/>
      <c r="D5378" s="380"/>
      <c r="E5378" s="380"/>
      <c r="F5378" s="380"/>
      <c r="G5378" s="380"/>
      <c r="H5378" s="380"/>
      <c r="I5378" s="380"/>
      <c r="J5378" s="321" t="s">
        <v>3253</v>
      </c>
      <c r="K5378" s="322"/>
      <c r="L5378" s="322"/>
      <c r="M5378" s="322"/>
      <c r="N5378" s="322"/>
      <c r="O5378" s="322"/>
      <c r="P5378" s="322"/>
      <c r="Q5378" s="322"/>
      <c r="R5378" s="322"/>
      <c r="S5378" s="322"/>
      <c r="T5378" s="322"/>
      <c r="U5378" s="322"/>
      <c r="V5378" s="322"/>
      <c r="W5378" s="322"/>
      <c r="X5378" s="322"/>
      <c r="Y5378" s="322"/>
      <c r="Z5378" s="322"/>
      <c r="AA5378" s="322"/>
      <c r="AB5378" s="322"/>
      <c r="AC5378" s="322"/>
      <c r="AD5378" s="322"/>
      <c r="AE5378" s="322"/>
      <c r="AF5378" s="322"/>
      <c r="AG5378" s="359"/>
      <c r="ALL5378" s="41"/>
      <c r="ALM5378" s="41"/>
      <c r="ALN5378" s="41"/>
      <c r="ALO5378" s="41"/>
      <c r="ALP5378" s="41"/>
    </row>
    <row r="5379" spans="1:1004" ht="22.5" customHeight="1" x14ac:dyDescent="0.2">
      <c r="A5379" s="380" t="s">
        <v>2740</v>
      </c>
      <c r="B5379" s="380"/>
      <c r="C5379" s="380"/>
      <c r="D5379" s="380"/>
      <c r="E5379" s="380"/>
      <c r="F5379" s="380"/>
      <c r="G5379" s="380"/>
      <c r="H5379" s="380"/>
      <c r="I5379" s="380"/>
      <c r="J5379" s="321" t="s">
        <v>3394</v>
      </c>
      <c r="K5379" s="322"/>
      <c r="L5379" s="322"/>
      <c r="M5379" s="322"/>
      <c r="N5379" s="322"/>
      <c r="O5379" s="322"/>
      <c r="P5379" s="322"/>
      <c r="Q5379" s="322"/>
      <c r="R5379" s="322"/>
      <c r="S5379" s="322"/>
      <c r="T5379" s="401" t="s">
        <v>2742</v>
      </c>
      <c r="U5379" s="401"/>
      <c r="V5379" s="401"/>
      <c r="W5379" s="401"/>
      <c r="X5379" s="322" t="s">
        <v>3395</v>
      </c>
      <c r="Y5379" s="322"/>
      <c r="Z5379" s="322"/>
      <c r="AA5379" s="322"/>
      <c r="AB5379" s="322"/>
      <c r="AC5379" s="322"/>
      <c r="AD5379" s="322"/>
      <c r="AE5379" s="322"/>
      <c r="AF5379" s="322"/>
      <c r="AG5379" s="359"/>
      <c r="ALL5379" s="41"/>
      <c r="ALM5379" s="41"/>
      <c r="ALN5379" s="41"/>
      <c r="ALO5379" s="41"/>
      <c r="ALP5379" s="41"/>
    </row>
    <row r="5380" spans="1:1004" ht="19.5" customHeight="1" x14ac:dyDescent="0.2">
      <c r="A5380" s="380" t="s">
        <v>2744</v>
      </c>
      <c r="B5380" s="380"/>
      <c r="C5380" s="380"/>
      <c r="D5380" s="380"/>
      <c r="E5380" s="380"/>
      <c r="F5380" s="380"/>
      <c r="G5380" s="380"/>
      <c r="H5380" s="380"/>
      <c r="I5380" s="380"/>
      <c r="J5380" s="321" t="s">
        <v>3396</v>
      </c>
      <c r="K5380" s="322"/>
      <c r="L5380" s="322"/>
      <c r="M5380" s="322"/>
      <c r="N5380" s="322"/>
      <c r="O5380" s="322"/>
      <c r="P5380" s="322"/>
      <c r="Q5380" s="322"/>
      <c r="R5380" s="322"/>
      <c r="S5380" s="322"/>
      <c r="T5380" s="322"/>
      <c r="U5380" s="322"/>
      <c r="V5380" s="322"/>
      <c r="W5380" s="322"/>
      <c r="X5380" s="322"/>
      <c r="Y5380" s="322"/>
      <c r="Z5380" s="322"/>
      <c r="AA5380" s="322"/>
      <c r="AB5380" s="322"/>
      <c r="AC5380" s="322"/>
      <c r="AD5380" s="322"/>
      <c r="AE5380" s="322"/>
      <c r="AF5380" s="322"/>
      <c r="AG5380" s="359"/>
      <c r="ALL5380" s="41"/>
      <c r="ALM5380" s="41"/>
      <c r="ALN5380" s="41"/>
      <c r="ALO5380" s="41"/>
      <c r="ALP5380" s="41"/>
    </row>
    <row r="5381" spans="1:1004" ht="22.5" customHeight="1" x14ac:dyDescent="0.2">
      <c r="A5381" s="402" t="s">
        <v>2746</v>
      </c>
      <c r="B5381" s="402"/>
      <c r="C5381" s="402"/>
      <c r="D5381" s="402"/>
      <c r="E5381" s="402"/>
      <c r="F5381" s="402"/>
      <c r="G5381" s="402"/>
      <c r="H5381" s="402"/>
      <c r="I5381" s="402"/>
      <c r="J5381" s="384" t="s">
        <v>3554</v>
      </c>
      <c r="K5381" s="385"/>
      <c r="L5381" s="385"/>
      <c r="M5381" s="385"/>
      <c r="N5381" s="385"/>
      <c r="O5381" s="385"/>
      <c r="P5381" s="385"/>
      <c r="Q5381" s="385"/>
      <c r="R5381" s="385"/>
      <c r="S5381" s="385"/>
      <c r="T5381" s="385"/>
      <c r="U5381" s="385"/>
      <c r="V5381" s="385"/>
      <c r="W5381" s="385"/>
      <c r="X5381" s="385"/>
      <c r="Y5381" s="385"/>
      <c r="Z5381" s="385"/>
      <c r="AA5381" s="385"/>
      <c r="AB5381" s="385"/>
      <c r="AC5381" s="385"/>
      <c r="AD5381" s="385"/>
      <c r="AE5381" s="385"/>
      <c r="AF5381" s="385"/>
      <c r="AG5381" s="386"/>
      <c r="ALL5381" s="41"/>
      <c r="ALM5381" s="41"/>
      <c r="ALN5381" s="41"/>
      <c r="ALO5381" s="41"/>
      <c r="ALP5381" s="41"/>
    </row>
    <row r="5382" spans="1:1004" x14ac:dyDescent="0.2">
      <c r="A5382" s="227"/>
      <c r="B5382" s="228"/>
      <c r="C5382" s="229"/>
      <c r="D5382" s="227"/>
      <c r="E5382" s="228"/>
      <c r="F5382" s="228"/>
      <c r="G5382" s="228"/>
      <c r="H5382" s="228"/>
      <c r="I5382" s="228"/>
      <c r="J5382" s="230"/>
      <c r="K5382" s="230"/>
      <c r="L5382" s="230"/>
      <c r="M5382" s="230"/>
      <c r="N5382" s="230"/>
      <c r="O5382" s="230"/>
      <c r="P5382" s="230"/>
      <c r="Q5382" s="230"/>
      <c r="R5382" s="230"/>
      <c r="S5382" s="230"/>
      <c r="T5382" s="230"/>
      <c r="U5382" s="230"/>
      <c r="V5382" s="230"/>
      <c r="W5382" s="230"/>
      <c r="X5382" s="230"/>
      <c r="Y5382" s="230"/>
      <c r="Z5382" s="230"/>
      <c r="AA5382" s="230"/>
      <c r="AB5382" s="230"/>
      <c r="AC5382" s="230"/>
      <c r="AD5382" s="230"/>
      <c r="AE5382" s="230"/>
      <c r="AF5382" s="230"/>
      <c r="AG5382" s="231"/>
      <c r="ALL5382" s="41"/>
      <c r="ALM5382" s="41"/>
      <c r="ALN5382" s="41"/>
      <c r="ALO5382" s="41"/>
      <c r="ALP5382" s="41"/>
    </row>
    <row r="5383" spans="1:1004" x14ac:dyDescent="0.2">
      <c r="A5383" s="275" t="s">
        <v>2833</v>
      </c>
      <c r="B5383" s="276"/>
      <c r="C5383" s="277"/>
      <c r="D5383" s="370" t="s">
        <v>3397</v>
      </c>
      <c r="E5383" s="371"/>
      <c r="F5383" s="371"/>
      <c r="G5383" s="371"/>
      <c r="H5383" s="371"/>
      <c r="I5383" s="371"/>
      <c r="J5383" s="371"/>
      <c r="K5383" s="371"/>
      <c r="L5383" s="371"/>
      <c r="M5383" s="371"/>
      <c r="N5383" s="371"/>
      <c r="O5383" s="371"/>
      <c r="P5383" s="371"/>
      <c r="Q5383" s="371"/>
      <c r="R5383" s="371"/>
      <c r="S5383" s="371"/>
      <c r="T5383" s="371"/>
      <c r="U5383" s="371"/>
      <c r="V5383" s="371"/>
      <c r="W5383" s="371"/>
      <c r="X5383" s="371"/>
      <c r="Y5383" s="371"/>
      <c r="Z5383" s="371"/>
      <c r="AA5383" s="371"/>
      <c r="AB5383" s="371"/>
      <c r="AC5383" s="371"/>
      <c r="AD5383" s="371"/>
      <c r="AE5383" s="371"/>
      <c r="AF5383" s="371"/>
      <c r="AG5383" s="372"/>
      <c r="ALL5383" s="41"/>
      <c r="ALM5383" s="41"/>
      <c r="ALN5383" s="41"/>
      <c r="ALO5383" s="41"/>
      <c r="ALP5383" s="41"/>
    </row>
    <row r="5384" spans="1:1004" ht="33" customHeight="1" x14ac:dyDescent="0.2">
      <c r="A5384" s="273" t="s">
        <v>2835</v>
      </c>
      <c r="B5384" s="273"/>
      <c r="C5384" s="273"/>
      <c r="D5384" s="273"/>
      <c r="E5384" s="273"/>
      <c r="F5384" s="273"/>
      <c r="G5384" s="273"/>
      <c r="H5384" s="273"/>
      <c r="I5384" s="273"/>
      <c r="J5384" s="273"/>
      <c r="K5384" s="273"/>
      <c r="L5384" s="273"/>
      <c r="M5384" s="273"/>
      <c r="N5384" s="273"/>
      <c r="O5384" s="273"/>
      <c r="P5384" s="273"/>
      <c r="Q5384" s="273"/>
      <c r="R5384" s="273"/>
      <c r="S5384" s="278" t="s">
        <v>2836</v>
      </c>
      <c r="T5384" s="279"/>
      <c r="U5384" s="280"/>
      <c r="V5384" s="278" t="s">
        <v>2837</v>
      </c>
      <c r="W5384" s="279"/>
      <c r="X5384" s="280"/>
      <c r="Y5384" s="278" t="s">
        <v>2838</v>
      </c>
      <c r="Z5384" s="279"/>
      <c r="AA5384" s="280"/>
      <c r="AB5384" s="278" t="s">
        <v>3444</v>
      </c>
      <c r="AC5384" s="279"/>
      <c r="AD5384" s="280"/>
      <c r="AE5384" s="278" t="s">
        <v>3445</v>
      </c>
      <c r="AF5384" s="279"/>
      <c r="AG5384" s="280"/>
      <c r="ALL5384" s="41"/>
      <c r="ALM5384" s="41"/>
      <c r="ALN5384" s="41"/>
      <c r="ALO5384" s="41"/>
      <c r="ALP5384" s="41"/>
    </row>
    <row r="5385" spans="1:1004" x14ac:dyDescent="0.2">
      <c r="A5385" s="454" t="s">
        <v>3386</v>
      </c>
      <c r="B5385" s="455"/>
      <c r="C5385" s="455"/>
      <c r="D5385" s="455"/>
      <c r="E5385" s="455"/>
      <c r="F5385" s="455"/>
      <c r="G5385" s="455"/>
      <c r="H5385" s="455"/>
      <c r="I5385" s="455"/>
      <c r="J5385" s="455"/>
      <c r="K5385" s="455"/>
      <c r="L5385" s="455"/>
      <c r="M5385" s="455"/>
      <c r="N5385" s="455"/>
      <c r="O5385" s="455"/>
      <c r="P5385" s="455"/>
      <c r="Q5385" s="455"/>
      <c r="R5385" s="456"/>
      <c r="S5385" s="486" t="s">
        <v>2849</v>
      </c>
      <c r="T5385" s="487"/>
      <c r="U5385" s="488"/>
      <c r="V5385" s="284" t="s">
        <v>3469</v>
      </c>
      <c r="W5385" s="285"/>
      <c r="X5385" s="286"/>
      <c r="Y5385" s="284" t="s">
        <v>3387</v>
      </c>
      <c r="Z5385" s="285"/>
      <c r="AA5385" s="286"/>
      <c r="AB5385" s="284" t="s">
        <v>2938</v>
      </c>
      <c r="AC5385" s="285"/>
      <c r="AD5385" s="286"/>
      <c r="AE5385" s="284" t="s">
        <v>2938</v>
      </c>
      <c r="AF5385" s="285"/>
      <c r="AG5385" s="286"/>
      <c r="ALL5385" s="41"/>
      <c r="ALM5385" s="41"/>
      <c r="ALN5385" s="41"/>
      <c r="ALO5385" s="41"/>
      <c r="ALP5385" s="41"/>
    </row>
    <row r="5386" spans="1:1004" x14ac:dyDescent="0.2">
      <c r="A5386" s="457" t="s">
        <v>2860</v>
      </c>
      <c r="B5386" s="458"/>
      <c r="C5386" s="458"/>
      <c r="D5386" s="458"/>
      <c r="E5386" s="458"/>
      <c r="F5386" s="458"/>
      <c r="G5386" s="458"/>
      <c r="H5386" s="458"/>
      <c r="I5386" s="458"/>
      <c r="J5386" s="458"/>
      <c r="K5386" s="458"/>
      <c r="L5386" s="458"/>
      <c r="M5386" s="458"/>
      <c r="N5386" s="458"/>
      <c r="O5386" s="458"/>
      <c r="P5386" s="458"/>
      <c r="Q5386" s="458"/>
      <c r="R5386" s="459"/>
      <c r="S5386" s="489"/>
      <c r="T5386" s="490"/>
      <c r="U5386" s="491"/>
      <c r="V5386" s="287"/>
      <c r="W5386" s="288"/>
      <c r="X5386" s="289"/>
      <c r="Y5386" s="287"/>
      <c r="Z5386" s="288"/>
      <c r="AA5386" s="289"/>
      <c r="AB5386" s="287"/>
      <c r="AC5386" s="288"/>
      <c r="AD5386" s="289"/>
      <c r="AE5386" s="287"/>
      <c r="AF5386" s="288"/>
      <c r="AG5386" s="289"/>
      <c r="ALL5386" s="41"/>
      <c r="ALM5386" s="41"/>
      <c r="ALN5386" s="41"/>
      <c r="ALO5386" s="41"/>
      <c r="ALP5386" s="41"/>
    </row>
    <row r="5387" spans="1:1004" x14ac:dyDescent="0.2">
      <c r="A5387" s="460" t="s">
        <v>2861</v>
      </c>
      <c r="B5387" s="461"/>
      <c r="C5387" s="461"/>
      <c r="D5387" s="461"/>
      <c r="E5387" s="461"/>
      <c r="F5387" s="461"/>
      <c r="G5387" s="461"/>
      <c r="H5387" s="461"/>
      <c r="I5387" s="461"/>
      <c r="J5387" s="461"/>
      <c r="K5387" s="461"/>
      <c r="L5387" s="461"/>
      <c r="M5387" s="461"/>
      <c r="N5387" s="461"/>
      <c r="O5387" s="461"/>
      <c r="P5387" s="461"/>
      <c r="Q5387" s="461"/>
      <c r="R5387" s="462"/>
      <c r="S5387" s="492"/>
      <c r="T5387" s="493"/>
      <c r="U5387" s="494"/>
      <c r="V5387" s="290"/>
      <c r="W5387" s="291"/>
      <c r="X5387" s="292"/>
      <c r="Y5387" s="290"/>
      <c r="Z5387" s="291"/>
      <c r="AA5387" s="292"/>
      <c r="AB5387" s="290"/>
      <c r="AC5387" s="291"/>
      <c r="AD5387" s="292"/>
      <c r="AE5387" s="290"/>
      <c r="AF5387" s="291"/>
      <c r="AG5387" s="292"/>
      <c r="ALL5387" s="41"/>
      <c r="ALM5387" s="41"/>
      <c r="ALN5387" s="41"/>
      <c r="ALO5387" s="41"/>
      <c r="ALP5387" s="41"/>
    </row>
    <row r="5388" spans="1:1004" x14ac:dyDescent="0.2">
      <c r="A5388" s="192"/>
      <c r="B5388" s="192"/>
      <c r="C5388" s="192"/>
      <c r="D5388" s="192"/>
      <c r="E5388" s="192"/>
      <c r="F5388" s="192"/>
      <c r="G5388" s="192"/>
      <c r="H5388" s="192"/>
      <c r="I5388" s="192"/>
      <c r="J5388" s="216"/>
      <c r="K5388" s="216"/>
      <c r="L5388" s="216"/>
      <c r="M5388" s="216"/>
      <c r="N5388" s="216"/>
      <c r="O5388" s="216"/>
      <c r="P5388" s="216"/>
      <c r="Q5388" s="216"/>
      <c r="R5388" s="216"/>
      <c r="S5388" s="216"/>
      <c r="T5388" s="216"/>
      <c r="U5388" s="216"/>
      <c r="V5388" s="216"/>
      <c r="W5388" s="216"/>
      <c r="X5388" s="216"/>
      <c r="Y5388" s="216"/>
      <c r="Z5388" s="216"/>
      <c r="AA5388" s="216"/>
      <c r="AB5388" s="216"/>
      <c r="AC5388" s="216"/>
      <c r="AD5388" s="216"/>
      <c r="AE5388" s="216"/>
      <c r="AF5388" s="216"/>
      <c r="AG5388" s="187"/>
      <c r="ALL5388" s="41"/>
      <c r="ALM5388" s="41"/>
      <c r="ALN5388" s="41"/>
      <c r="ALO5388" s="41"/>
      <c r="ALP5388" s="41"/>
    </row>
    <row r="5389" spans="1:1004" ht="21.75" customHeight="1" x14ac:dyDescent="0.2">
      <c r="A5389" s="434" t="s">
        <v>2748</v>
      </c>
      <c r="B5389" s="435"/>
      <c r="C5389" s="435"/>
      <c r="D5389" s="435"/>
      <c r="E5389" s="435"/>
      <c r="F5389" s="435"/>
      <c r="G5389" s="435"/>
      <c r="H5389" s="435"/>
      <c r="I5389" s="436"/>
      <c r="J5389" s="395" t="s">
        <v>278</v>
      </c>
      <c r="K5389" s="437"/>
      <c r="L5389" s="437"/>
      <c r="M5389" s="438"/>
      <c r="N5389" s="377" t="s">
        <v>3388</v>
      </c>
      <c r="O5389" s="351"/>
      <c r="P5389" s="351"/>
      <c r="Q5389" s="351"/>
      <c r="R5389" s="351"/>
      <c r="S5389" s="351"/>
      <c r="T5389" s="351"/>
      <c r="U5389" s="351"/>
      <c r="V5389" s="351"/>
      <c r="W5389" s="351"/>
      <c r="X5389" s="351"/>
      <c r="Y5389" s="351"/>
      <c r="Z5389" s="351"/>
      <c r="AA5389" s="351"/>
      <c r="AB5389" s="351"/>
      <c r="AC5389" s="351"/>
      <c r="AD5389" s="351"/>
      <c r="AE5389" s="351"/>
      <c r="AF5389" s="351"/>
      <c r="AG5389" s="352"/>
      <c r="ALL5389" s="41"/>
      <c r="ALM5389" s="41"/>
      <c r="ALN5389" s="41"/>
      <c r="ALO5389" s="41"/>
      <c r="ALP5389" s="41"/>
    </row>
    <row r="5390" spans="1:1004" ht="24" customHeight="1" x14ac:dyDescent="0.2">
      <c r="A5390" s="380" t="s">
        <v>2749</v>
      </c>
      <c r="B5390" s="380"/>
      <c r="C5390" s="380"/>
      <c r="D5390" s="380"/>
      <c r="E5390" s="380"/>
      <c r="F5390" s="380"/>
      <c r="G5390" s="380"/>
      <c r="H5390" s="380"/>
      <c r="I5390" s="380"/>
      <c r="J5390" s="321" t="s">
        <v>3394</v>
      </c>
      <c r="K5390" s="322"/>
      <c r="L5390" s="322"/>
      <c r="M5390" s="322"/>
      <c r="N5390" s="322"/>
      <c r="O5390" s="322"/>
      <c r="P5390" s="322"/>
      <c r="Q5390" s="322"/>
      <c r="R5390" s="322"/>
      <c r="S5390" s="322"/>
      <c r="T5390" s="381" t="s">
        <v>2742</v>
      </c>
      <c r="U5390" s="381"/>
      <c r="V5390" s="381"/>
      <c r="W5390" s="381"/>
      <c r="X5390" s="322" t="s">
        <v>3395</v>
      </c>
      <c r="Y5390" s="322"/>
      <c r="Z5390" s="322"/>
      <c r="AA5390" s="322"/>
      <c r="AB5390" s="322"/>
      <c r="AC5390" s="322"/>
      <c r="AD5390" s="322"/>
      <c r="AE5390" s="322"/>
      <c r="AF5390" s="322"/>
      <c r="AG5390" s="359"/>
      <c r="ALL5390" s="41"/>
      <c r="ALM5390" s="41"/>
      <c r="ALN5390" s="41"/>
      <c r="ALO5390" s="41"/>
      <c r="ALP5390" s="41"/>
    </row>
    <row r="5391" spans="1:1004" ht="24" customHeight="1" x14ac:dyDescent="0.2">
      <c r="A5391" s="382" t="s">
        <v>2750</v>
      </c>
      <c r="B5391" s="382"/>
      <c r="C5391" s="382"/>
      <c r="D5391" s="382"/>
      <c r="E5391" s="382"/>
      <c r="F5391" s="382"/>
      <c r="G5391" s="382"/>
      <c r="H5391" s="382"/>
      <c r="I5391" s="382"/>
      <c r="J5391" s="321" t="s">
        <v>3398</v>
      </c>
      <c r="K5391" s="322"/>
      <c r="L5391" s="322"/>
      <c r="M5391" s="322"/>
      <c r="N5391" s="322"/>
      <c r="O5391" s="322"/>
      <c r="P5391" s="322"/>
      <c r="Q5391" s="322"/>
      <c r="R5391" s="322"/>
      <c r="S5391" s="322"/>
      <c r="T5391" s="322"/>
      <c r="U5391" s="322"/>
      <c r="V5391" s="322"/>
      <c r="W5391" s="322"/>
      <c r="X5391" s="322"/>
      <c r="Y5391" s="322"/>
      <c r="Z5391" s="322"/>
      <c r="AA5391" s="322"/>
      <c r="AB5391" s="322"/>
      <c r="AC5391" s="322"/>
      <c r="AD5391" s="322"/>
      <c r="AE5391" s="322"/>
      <c r="AF5391" s="322"/>
      <c r="AG5391" s="359"/>
      <c r="ALL5391" s="41"/>
      <c r="ALM5391" s="41"/>
      <c r="ALN5391" s="41"/>
      <c r="ALO5391" s="41"/>
      <c r="ALP5391" s="41"/>
    </row>
    <row r="5392" spans="1:1004" ht="24" customHeight="1" x14ac:dyDescent="0.2">
      <c r="A5392" s="383" t="s">
        <v>3399</v>
      </c>
      <c r="B5392" s="383"/>
      <c r="C5392" s="383"/>
      <c r="D5392" s="383"/>
      <c r="E5392" s="383"/>
      <c r="F5392" s="383"/>
      <c r="G5392" s="383"/>
      <c r="H5392" s="383"/>
      <c r="I5392" s="383"/>
      <c r="J5392" s="384" t="s">
        <v>3554</v>
      </c>
      <c r="K5392" s="385"/>
      <c r="L5392" s="385"/>
      <c r="M5392" s="385"/>
      <c r="N5392" s="385"/>
      <c r="O5392" s="385"/>
      <c r="P5392" s="385"/>
      <c r="Q5392" s="385"/>
      <c r="R5392" s="385"/>
      <c r="S5392" s="385"/>
      <c r="T5392" s="385"/>
      <c r="U5392" s="385"/>
      <c r="V5392" s="385"/>
      <c r="W5392" s="385"/>
      <c r="X5392" s="385"/>
      <c r="Y5392" s="385"/>
      <c r="Z5392" s="385"/>
      <c r="AA5392" s="385"/>
      <c r="AB5392" s="385"/>
      <c r="AC5392" s="385"/>
      <c r="AD5392" s="385"/>
      <c r="AE5392" s="385"/>
      <c r="AF5392" s="385"/>
      <c r="AG5392" s="386"/>
      <c r="ALL5392" s="41"/>
      <c r="ALM5392" s="41"/>
      <c r="ALN5392" s="41"/>
      <c r="ALO5392" s="41"/>
      <c r="ALP5392" s="41"/>
    </row>
    <row r="5393" spans="1:1004" x14ac:dyDescent="0.2">
      <c r="A5393" s="187"/>
      <c r="B5393" s="187"/>
      <c r="C5393" s="187"/>
      <c r="D5393" s="187"/>
      <c r="E5393" s="187"/>
      <c r="F5393" s="187"/>
      <c r="G5393" s="187"/>
      <c r="H5393" s="187"/>
      <c r="I5393" s="187"/>
      <c r="J5393" s="187"/>
      <c r="K5393" s="187"/>
      <c r="L5393" s="187"/>
      <c r="M5393" s="187"/>
      <c r="N5393" s="187"/>
      <c r="O5393" s="187"/>
      <c r="P5393" s="187"/>
      <c r="Q5393" s="187"/>
      <c r="R5393" s="187"/>
      <c r="S5393" s="187"/>
      <c r="T5393" s="187"/>
      <c r="U5393" s="187"/>
      <c r="V5393" s="187"/>
      <c r="W5393" s="187"/>
      <c r="X5393" s="187"/>
      <c r="Y5393" s="187"/>
      <c r="Z5393" s="187"/>
      <c r="AA5393" s="187"/>
      <c r="AB5393" s="187"/>
      <c r="AC5393" s="187"/>
      <c r="AD5393" s="187"/>
      <c r="AE5393" s="187"/>
      <c r="AF5393" s="187"/>
      <c r="AG5393" s="187"/>
      <c r="ALL5393" s="41"/>
      <c r="ALM5393" s="41"/>
      <c r="ALN5393" s="41"/>
      <c r="ALO5393" s="41"/>
      <c r="ALP5393" s="41"/>
    </row>
    <row r="5394" spans="1:1004" x14ac:dyDescent="0.2">
      <c r="A5394" s="275" t="s">
        <v>2833</v>
      </c>
      <c r="B5394" s="276"/>
      <c r="C5394" s="277"/>
      <c r="D5394" s="370" t="s">
        <v>3389</v>
      </c>
      <c r="E5394" s="371"/>
      <c r="F5394" s="371"/>
      <c r="G5394" s="371"/>
      <c r="H5394" s="371"/>
      <c r="I5394" s="371"/>
      <c r="J5394" s="371"/>
      <c r="K5394" s="371"/>
      <c r="L5394" s="371"/>
      <c r="M5394" s="371"/>
      <c r="N5394" s="371"/>
      <c r="O5394" s="371"/>
      <c r="P5394" s="371"/>
      <c r="Q5394" s="371"/>
      <c r="R5394" s="371"/>
      <c r="S5394" s="371"/>
      <c r="T5394" s="371"/>
      <c r="U5394" s="371"/>
      <c r="V5394" s="371"/>
      <c r="W5394" s="371"/>
      <c r="X5394" s="371"/>
      <c r="Y5394" s="371"/>
      <c r="Z5394" s="371"/>
      <c r="AA5394" s="371"/>
      <c r="AB5394" s="371"/>
      <c r="AC5394" s="371"/>
      <c r="AD5394" s="371"/>
      <c r="AE5394" s="371"/>
      <c r="AF5394" s="371"/>
      <c r="AG5394" s="372"/>
      <c r="ALL5394" s="41"/>
      <c r="ALM5394" s="41"/>
      <c r="ALN5394" s="41"/>
      <c r="ALO5394" s="41"/>
      <c r="ALP5394" s="41"/>
    </row>
    <row r="5395" spans="1:1004" ht="30.75" customHeight="1" x14ac:dyDescent="0.2">
      <c r="A5395" s="273" t="s">
        <v>2835</v>
      </c>
      <c r="B5395" s="273"/>
      <c r="C5395" s="273"/>
      <c r="D5395" s="273"/>
      <c r="E5395" s="273"/>
      <c r="F5395" s="273"/>
      <c r="G5395" s="273"/>
      <c r="H5395" s="273"/>
      <c r="I5395" s="273"/>
      <c r="J5395" s="273"/>
      <c r="K5395" s="273"/>
      <c r="L5395" s="273"/>
      <c r="M5395" s="273"/>
      <c r="N5395" s="273"/>
      <c r="O5395" s="273"/>
      <c r="P5395" s="273"/>
      <c r="Q5395" s="273"/>
      <c r="R5395" s="273"/>
      <c r="S5395" s="278" t="s">
        <v>2836</v>
      </c>
      <c r="T5395" s="279"/>
      <c r="U5395" s="280"/>
      <c r="V5395" s="278" t="s">
        <v>2837</v>
      </c>
      <c r="W5395" s="279"/>
      <c r="X5395" s="280"/>
      <c r="Y5395" s="278" t="s">
        <v>2838</v>
      </c>
      <c r="Z5395" s="279"/>
      <c r="AA5395" s="280"/>
      <c r="AB5395" s="278" t="s">
        <v>3444</v>
      </c>
      <c r="AC5395" s="279"/>
      <c r="AD5395" s="280"/>
      <c r="AE5395" s="278" t="s">
        <v>3445</v>
      </c>
      <c r="AF5395" s="279"/>
      <c r="AG5395" s="280"/>
      <c r="ALL5395" s="41"/>
      <c r="ALM5395" s="41"/>
      <c r="ALN5395" s="41"/>
      <c r="ALO5395" s="41"/>
      <c r="ALP5395" s="41"/>
    </row>
    <row r="5396" spans="1:1004" ht="18.75" customHeight="1" x14ac:dyDescent="0.2">
      <c r="A5396" s="454" t="s">
        <v>3390</v>
      </c>
      <c r="B5396" s="455"/>
      <c r="C5396" s="455"/>
      <c r="D5396" s="455"/>
      <c r="E5396" s="455"/>
      <c r="F5396" s="455"/>
      <c r="G5396" s="455"/>
      <c r="H5396" s="455"/>
      <c r="I5396" s="455"/>
      <c r="J5396" s="455"/>
      <c r="K5396" s="455"/>
      <c r="L5396" s="455"/>
      <c r="M5396" s="455"/>
      <c r="N5396" s="455"/>
      <c r="O5396" s="455"/>
      <c r="P5396" s="455"/>
      <c r="Q5396" s="455"/>
      <c r="R5396" s="456"/>
      <c r="S5396" s="486" t="s">
        <v>2849</v>
      </c>
      <c r="T5396" s="487"/>
      <c r="U5396" s="488"/>
      <c r="V5396" s="284" t="s">
        <v>3469</v>
      </c>
      <c r="W5396" s="285"/>
      <c r="X5396" s="286"/>
      <c r="Y5396" s="284" t="s">
        <v>2880</v>
      </c>
      <c r="Z5396" s="285"/>
      <c r="AA5396" s="286"/>
      <c r="AB5396" s="284" t="s">
        <v>3387</v>
      </c>
      <c r="AC5396" s="285"/>
      <c r="AD5396" s="286"/>
      <c r="AE5396" s="284" t="s">
        <v>3387</v>
      </c>
      <c r="AF5396" s="285"/>
      <c r="AG5396" s="286"/>
      <c r="ALL5396" s="41"/>
      <c r="ALM5396" s="41"/>
      <c r="ALN5396" s="41"/>
      <c r="ALO5396" s="41"/>
      <c r="ALP5396" s="41"/>
    </row>
    <row r="5397" spans="1:1004" x14ac:dyDescent="0.2">
      <c r="A5397" s="457" t="s">
        <v>2860</v>
      </c>
      <c r="B5397" s="458"/>
      <c r="C5397" s="458"/>
      <c r="D5397" s="458"/>
      <c r="E5397" s="458"/>
      <c r="F5397" s="458"/>
      <c r="G5397" s="458"/>
      <c r="H5397" s="458"/>
      <c r="I5397" s="458"/>
      <c r="J5397" s="458"/>
      <c r="K5397" s="458"/>
      <c r="L5397" s="458"/>
      <c r="M5397" s="458"/>
      <c r="N5397" s="458"/>
      <c r="O5397" s="458"/>
      <c r="P5397" s="458"/>
      <c r="Q5397" s="458"/>
      <c r="R5397" s="459"/>
      <c r="S5397" s="489"/>
      <c r="T5397" s="490"/>
      <c r="U5397" s="491"/>
      <c r="V5397" s="287"/>
      <c r="W5397" s="288"/>
      <c r="X5397" s="289"/>
      <c r="Y5397" s="287"/>
      <c r="Z5397" s="288"/>
      <c r="AA5397" s="289"/>
      <c r="AB5397" s="287"/>
      <c r="AC5397" s="288"/>
      <c r="AD5397" s="289"/>
      <c r="AE5397" s="287"/>
      <c r="AF5397" s="288"/>
      <c r="AG5397" s="289"/>
      <c r="ALL5397" s="41"/>
      <c r="ALM5397" s="41"/>
      <c r="ALN5397" s="41"/>
      <c r="ALO5397" s="41"/>
      <c r="ALP5397" s="41"/>
    </row>
    <row r="5398" spans="1:1004" x14ac:dyDescent="0.2">
      <c r="A5398" s="460" t="s">
        <v>2861</v>
      </c>
      <c r="B5398" s="461"/>
      <c r="C5398" s="461"/>
      <c r="D5398" s="461"/>
      <c r="E5398" s="461"/>
      <c r="F5398" s="461"/>
      <c r="G5398" s="461"/>
      <c r="H5398" s="461"/>
      <c r="I5398" s="461"/>
      <c r="J5398" s="461"/>
      <c r="K5398" s="461"/>
      <c r="L5398" s="461"/>
      <c r="M5398" s="461"/>
      <c r="N5398" s="461"/>
      <c r="O5398" s="461"/>
      <c r="P5398" s="461"/>
      <c r="Q5398" s="461"/>
      <c r="R5398" s="462"/>
      <c r="S5398" s="492"/>
      <c r="T5398" s="493"/>
      <c r="U5398" s="494"/>
      <c r="V5398" s="290"/>
      <c r="W5398" s="291"/>
      <c r="X5398" s="292"/>
      <c r="Y5398" s="290"/>
      <c r="Z5398" s="291"/>
      <c r="AA5398" s="292"/>
      <c r="AB5398" s="290"/>
      <c r="AC5398" s="291"/>
      <c r="AD5398" s="292"/>
      <c r="AE5398" s="290"/>
      <c r="AF5398" s="291"/>
      <c r="AG5398" s="292"/>
      <c r="ALL5398" s="41"/>
      <c r="ALM5398" s="41"/>
      <c r="ALN5398" s="41"/>
      <c r="ALO5398" s="41"/>
      <c r="ALP5398" s="41"/>
    </row>
    <row r="5399" spans="1:1004" x14ac:dyDescent="0.2">
      <c r="A5399" s="187"/>
      <c r="B5399" s="187"/>
      <c r="C5399" s="187"/>
      <c r="D5399" s="187"/>
      <c r="E5399" s="187"/>
      <c r="F5399" s="187"/>
      <c r="G5399" s="187"/>
      <c r="H5399" s="187"/>
      <c r="I5399" s="187"/>
      <c r="J5399" s="187"/>
      <c r="K5399" s="187"/>
      <c r="L5399" s="187"/>
      <c r="M5399" s="187"/>
      <c r="N5399" s="187"/>
      <c r="O5399" s="187"/>
      <c r="P5399" s="187"/>
      <c r="Q5399" s="187"/>
      <c r="R5399" s="187"/>
      <c r="S5399" s="187"/>
      <c r="T5399" s="187"/>
      <c r="U5399" s="187"/>
      <c r="V5399" s="187"/>
      <c r="W5399" s="187"/>
      <c r="X5399" s="187"/>
      <c r="Y5399" s="187"/>
      <c r="Z5399" s="187"/>
      <c r="AA5399" s="187"/>
      <c r="AB5399" s="187"/>
      <c r="AC5399" s="187"/>
      <c r="AD5399" s="187"/>
      <c r="AE5399" s="187"/>
      <c r="AF5399" s="187"/>
      <c r="AG5399" s="187"/>
      <c r="ALL5399" s="41"/>
      <c r="ALM5399" s="41"/>
      <c r="ALN5399" s="41"/>
      <c r="ALO5399" s="41"/>
      <c r="ALP5399" s="41"/>
    </row>
    <row r="5400" spans="1:1004" ht="15" x14ac:dyDescent="0.2">
      <c r="A5400" s="403" t="s">
        <v>2722</v>
      </c>
      <c r="B5400" s="403"/>
      <c r="C5400" s="403"/>
      <c r="D5400" s="403"/>
      <c r="E5400" s="403"/>
      <c r="F5400" s="404" t="s">
        <v>644</v>
      </c>
      <c r="G5400" s="405"/>
      <c r="H5400" s="406"/>
      <c r="I5400" s="407" t="s">
        <v>645</v>
      </c>
      <c r="J5400" s="408"/>
      <c r="K5400" s="408"/>
      <c r="L5400" s="408"/>
      <c r="M5400" s="408"/>
      <c r="N5400" s="408"/>
      <c r="O5400" s="408"/>
      <c r="P5400" s="408"/>
      <c r="Q5400" s="408"/>
      <c r="R5400" s="408"/>
      <c r="S5400" s="408"/>
      <c r="T5400" s="408"/>
      <c r="U5400" s="408"/>
      <c r="V5400" s="408"/>
      <c r="W5400" s="408"/>
      <c r="X5400" s="408"/>
      <c r="Y5400" s="408"/>
      <c r="Z5400" s="408"/>
      <c r="AA5400" s="408"/>
      <c r="AB5400" s="408"/>
      <c r="AC5400" s="408"/>
      <c r="AD5400" s="408"/>
      <c r="AE5400" s="408"/>
      <c r="AF5400" s="408"/>
      <c r="AG5400" s="409"/>
      <c r="ALL5400" s="41"/>
      <c r="ALM5400" s="41"/>
      <c r="ALN5400" s="41"/>
      <c r="ALO5400" s="41"/>
      <c r="ALP5400" s="41"/>
    </row>
    <row r="5401" spans="1:1004" ht="15" x14ac:dyDescent="0.2">
      <c r="A5401" s="403" t="s">
        <v>2723</v>
      </c>
      <c r="B5401" s="403"/>
      <c r="C5401" s="403"/>
      <c r="D5401" s="403"/>
      <c r="E5401" s="403"/>
      <c r="F5401" s="410" t="s">
        <v>3400</v>
      </c>
      <c r="G5401" s="411"/>
      <c r="H5401" s="412"/>
      <c r="I5401" s="407" t="s">
        <v>645</v>
      </c>
      <c r="J5401" s="408"/>
      <c r="K5401" s="408"/>
      <c r="L5401" s="408"/>
      <c r="M5401" s="408"/>
      <c r="N5401" s="408"/>
      <c r="O5401" s="408"/>
      <c r="P5401" s="408"/>
      <c r="Q5401" s="408"/>
      <c r="R5401" s="408"/>
      <c r="S5401" s="408"/>
      <c r="T5401" s="408"/>
      <c r="U5401" s="408"/>
      <c r="V5401" s="408"/>
      <c r="W5401" s="408"/>
      <c r="X5401" s="408"/>
      <c r="Y5401" s="408"/>
      <c r="Z5401" s="408"/>
      <c r="AA5401" s="408"/>
      <c r="AB5401" s="408"/>
      <c r="AC5401" s="408"/>
      <c r="AD5401" s="408"/>
      <c r="AE5401" s="408"/>
      <c r="AF5401" s="408"/>
      <c r="AG5401" s="409"/>
      <c r="ALL5401" s="41"/>
      <c r="ALM5401" s="41"/>
      <c r="ALN5401" s="41"/>
      <c r="ALO5401" s="41"/>
      <c r="ALP5401" s="41"/>
    </row>
    <row r="5402" spans="1:1004" x14ac:dyDescent="0.2">
      <c r="A5402" s="187"/>
      <c r="B5402" s="187"/>
      <c r="C5402" s="187"/>
      <c r="D5402" s="187"/>
      <c r="E5402" s="187"/>
      <c r="F5402" s="187"/>
      <c r="G5402" s="187"/>
      <c r="H5402" s="187"/>
      <c r="I5402" s="187"/>
      <c r="J5402" s="187"/>
      <c r="K5402" s="187"/>
      <c r="L5402" s="187"/>
      <c r="M5402" s="187"/>
      <c r="N5402" s="187"/>
      <c r="O5402" s="187"/>
      <c r="P5402" s="187"/>
      <c r="Q5402" s="187"/>
      <c r="R5402" s="187"/>
      <c r="S5402" s="187"/>
      <c r="T5402" s="187"/>
      <c r="U5402" s="187"/>
      <c r="V5402" s="187"/>
      <c r="W5402" s="187"/>
      <c r="X5402" s="187"/>
      <c r="Y5402" s="187"/>
      <c r="Z5402" s="187"/>
      <c r="AA5402" s="187"/>
      <c r="AB5402" s="187"/>
      <c r="AC5402" s="187"/>
      <c r="AD5402" s="187"/>
      <c r="AE5402" s="187"/>
      <c r="AF5402" s="187"/>
      <c r="AG5402" s="187"/>
      <c r="ALL5402" s="41"/>
      <c r="ALM5402" s="41"/>
      <c r="ALN5402" s="41"/>
      <c r="ALO5402" s="41"/>
      <c r="ALP5402" s="41"/>
    </row>
    <row r="5403" spans="1:1004" ht="15" x14ac:dyDescent="0.2">
      <c r="A5403" s="190" t="s">
        <v>2725</v>
      </c>
      <c r="B5403" s="191"/>
      <c r="C5403" s="191"/>
      <c r="D5403" s="191"/>
      <c r="E5403" s="191"/>
      <c r="F5403" s="191"/>
      <c r="G5403" s="191"/>
      <c r="H5403" s="191"/>
      <c r="I5403" s="191"/>
      <c r="J5403" s="191"/>
      <c r="K5403" s="191"/>
      <c r="L5403" s="187"/>
      <c r="M5403" s="187"/>
      <c r="N5403" s="187"/>
      <c r="O5403" s="187"/>
      <c r="P5403" s="187"/>
      <c r="Q5403" s="187"/>
      <c r="R5403" s="187"/>
      <c r="S5403" s="187"/>
      <c r="T5403" s="187"/>
      <c r="U5403" s="187"/>
      <c r="V5403" s="187"/>
      <c r="W5403" s="187"/>
      <c r="X5403" s="187"/>
      <c r="Y5403" s="187"/>
      <c r="Z5403" s="187"/>
      <c r="AA5403" s="187"/>
      <c r="AB5403" s="187"/>
      <c r="AC5403" s="187"/>
      <c r="AD5403" s="187"/>
      <c r="AE5403" s="187"/>
      <c r="AF5403" s="187"/>
      <c r="AG5403" s="187"/>
      <c r="ALL5403" s="41"/>
      <c r="ALM5403" s="41"/>
      <c r="ALN5403" s="41"/>
      <c r="ALO5403" s="41"/>
      <c r="ALP5403" s="41"/>
    </row>
    <row r="5404" spans="1:1004" ht="38.25" customHeight="1" x14ac:dyDescent="0.2">
      <c r="A5404" s="373" t="s">
        <v>2726</v>
      </c>
      <c r="B5404" s="373"/>
      <c r="C5404" s="373"/>
      <c r="D5404" s="373" t="s">
        <v>2727</v>
      </c>
      <c r="E5404" s="373"/>
      <c r="F5404" s="373"/>
      <c r="G5404" s="278" t="s">
        <v>2728</v>
      </c>
      <c r="H5404" s="279"/>
      <c r="I5404" s="279"/>
      <c r="J5404" s="279"/>
      <c r="K5404" s="279"/>
      <c r="L5404" s="279"/>
      <c r="M5404" s="279"/>
      <c r="N5404" s="279"/>
      <c r="O5404" s="279"/>
      <c r="P5404" s="279"/>
      <c r="Q5404" s="280"/>
      <c r="R5404" s="373" t="s">
        <v>3441</v>
      </c>
      <c r="S5404" s="373"/>
      <c r="T5404" s="373"/>
      <c r="U5404" s="373"/>
      <c r="V5404" s="373" t="s">
        <v>3442</v>
      </c>
      <c r="W5404" s="373"/>
      <c r="X5404" s="373"/>
      <c r="Y5404" s="373"/>
      <c r="Z5404" s="373" t="s">
        <v>3443</v>
      </c>
      <c r="AA5404" s="373"/>
      <c r="AB5404" s="373"/>
      <c r="AC5404" s="373"/>
      <c r="AD5404" s="278" t="s">
        <v>2729</v>
      </c>
      <c r="AE5404" s="279"/>
      <c r="AF5404" s="279"/>
      <c r="AG5404" s="280"/>
      <c r="ALL5404" s="41"/>
      <c r="ALM5404" s="41"/>
      <c r="ALN5404" s="41"/>
      <c r="ALO5404" s="41"/>
      <c r="ALP5404" s="41"/>
    </row>
    <row r="5405" spans="1:1004" ht="30.75" customHeight="1" x14ac:dyDescent="0.2">
      <c r="A5405" s="414" t="s">
        <v>274</v>
      </c>
      <c r="B5405" s="414"/>
      <c r="C5405" s="414"/>
      <c r="D5405" s="414"/>
      <c r="E5405" s="414"/>
      <c r="F5405" s="414"/>
      <c r="G5405" s="415" t="s">
        <v>801</v>
      </c>
      <c r="H5405" s="415"/>
      <c r="I5405" s="415"/>
      <c r="J5405" s="415"/>
      <c r="K5405" s="415"/>
      <c r="L5405" s="415"/>
      <c r="M5405" s="415"/>
      <c r="N5405" s="415"/>
      <c r="O5405" s="415"/>
      <c r="P5405" s="415"/>
      <c r="Q5405" s="415"/>
      <c r="R5405" s="416">
        <v>12730500</v>
      </c>
      <c r="S5405" s="416"/>
      <c r="T5405" s="416"/>
      <c r="U5405" s="416"/>
      <c r="V5405" s="416">
        <v>13620500</v>
      </c>
      <c r="W5405" s="416"/>
      <c r="X5405" s="416"/>
      <c r="Y5405" s="416"/>
      <c r="Z5405" s="416">
        <v>11946109.84</v>
      </c>
      <c r="AA5405" s="416"/>
      <c r="AB5405" s="416"/>
      <c r="AC5405" s="416"/>
      <c r="AD5405" s="417">
        <f t="shared" ref="AD5405:AD5407" si="283">Z5405/V5405</f>
        <v>0.87706837781285563</v>
      </c>
      <c r="AE5405" s="418"/>
      <c r="AF5405" s="418"/>
      <c r="AG5405" s="419"/>
      <c r="ALL5405" s="41"/>
      <c r="ALM5405" s="41"/>
      <c r="ALN5405" s="41"/>
      <c r="ALO5405" s="41"/>
      <c r="ALP5405" s="41"/>
    </row>
    <row r="5406" spans="1:1004" ht="20.25" customHeight="1" x14ac:dyDescent="0.2">
      <c r="A5406" s="299"/>
      <c r="B5406" s="300"/>
      <c r="C5406" s="301"/>
      <c r="D5406" s="299" t="s">
        <v>2754</v>
      </c>
      <c r="E5406" s="300"/>
      <c r="F5406" s="301"/>
      <c r="G5406" s="420" t="s">
        <v>3401</v>
      </c>
      <c r="H5406" s="421"/>
      <c r="I5406" s="421"/>
      <c r="J5406" s="421"/>
      <c r="K5406" s="421"/>
      <c r="L5406" s="421"/>
      <c r="M5406" s="421"/>
      <c r="N5406" s="421"/>
      <c r="O5406" s="421"/>
      <c r="P5406" s="421"/>
      <c r="Q5406" s="422"/>
      <c r="R5406" s="431">
        <v>12730500</v>
      </c>
      <c r="S5406" s="432"/>
      <c r="T5406" s="432"/>
      <c r="U5406" s="433"/>
      <c r="V5406" s="431">
        <v>13620500</v>
      </c>
      <c r="W5406" s="432"/>
      <c r="X5406" s="432"/>
      <c r="Y5406" s="433"/>
      <c r="Z5406" s="431">
        <v>11946109.84</v>
      </c>
      <c r="AA5406" s="432"/>
      <c r="AB5406" s="432"/>
      <c r="AC5406" s="433"/>
      <c r="AD5406" s="417">
        <f t="shared" si="283"/>
        <v>0.87706837781285563</v>
      </c>
      <c r="AE5406" s="418"/>
      <c r="AF5406" s="418"/>
      <c r="AG5406" s="419"/>
      <c r="ALL5406" s="41"/>
      <c r="ALM5406" s="41"/>
      <c r="ALN5406" s="41"/>
      <c r="ALO5406" s="41"/>
      <c r="ALP5406" s="41"/>
    </row>
    <row r="5407" spans="1:1004" ht="21.75" customHeight="1" x14ac:dyDescent="0.2">
      <c r="A5407" s="423"/>
      <c r="B5407" s="423"/>
      <c r="C5407" s="423"/>
      <c r="D5407" s="423"/>
      <c r="E5407" s="423"/>
      <c r="F5407" s="423"/>
      <c r="G5407" s="424" t="s">
        <v>2232</v>
      </c>
      <c r="H5407" s="425"/>
      <c r="I5407" s="425"/>
      <c r="J5407" s="425"/>
      <c r="K5407" s="425"/>
      <c r="L5407" s="425"/>
      <c r="M5407" s="425"/>
      <c r="N5407" s="425"/>
      <c r="O5407" s="425"/>
      <c r="P5407" s="425"/>
      <c r="Q5407" s="426"/>
      <c r="R5407" s="427">
        <f>SUM(R5405)</f>
        <v>12730500</v>
      </c>
      <c r="S5407" s="427"/>
      <c r="T5407" s="427"/>
      <c r="U5407" s="427"/>
      <c r="V5407" s="427">
        <f>SUM(V5405)</f>
        <v>13620500</v>
      </c>
      <c r="W5407" s="427"/>
      <c r="X5407" s="427"/>
      <c r="Y5407" s="427"/>
      <c r="Z5407" s="427">
        <f>SUM(Z5405)</f>
        <v>11946109.84</v>
      </c>
      <c r="AA5407" s="427"/>
      <c r="AB5407" s="427"/>
      <c r="AC5407" s="427"/>
      <c r="AD5407" s="428">
        <f t="shared" si="283"/>
        <v>0.87706837781285563</v>
      </c>
      <c r="AE5407" s="429"/>
      <c r="AF5407" s="429"/>
      <c r="AG5407" s="430"/>
      <c r="ALL5407" s="41"/>
      <c r="ALM5407" s="41"/>
      <c r="ALN5407" s="41"/>
      <c r="ALO5407" s="41"/>
      <c r="ALP5407" s="41"/>
    </row>
    <row r="5408" spans="1:1004" x14ac:dyDescent="0.2">
      <c r="A5408" s="187"/>
      <c r="B5408" s="187"/>
      <c r="C5408" s="187"/>
      <c r="D5408" s="187"/>
      <c r="E5408" s="187"/>
      <c r="F5408" s="187"/>
      <c r="G5408" s="187"/>
      <c r="H5408" s="187"/>
      <c r="I5408" s="187"/>
      <c r="J5408" s="187"/>
      <c r="K5408" s="187"/>
      <c r="L5408" s="187"/>
      <c r="M5408" s="187"/>
      <c r="N5408" s="187"/>
      <c r="O5408" s="187"/>
      <c r="P5408" s="187"/>
      <c r="Q5408" s="187"/>
      <c r="R5408" s="187"/>
      <c r="S5408" s="187"/>
      <c r="T5408" s="187"/>
      <c r="U5408" s="187"/>
      <c r="V5408" s="187"/>
      <c r="W5408" s="187"/>
      <c r="X5408" s="187"/>
      <c r="Y5408" s="187"/>
      <c r="Z5408" s="187"/>
      <c r="AA5408" s="187"/>
      <c r="AB5408" s="187"/>
      <c r="AC5408" s="187"/>
      <c r="AD5408" s="187"/>
      <c r="AE5408" s="187"/>
      <c r="AF5408" s="187"/>
      <c r="AG5408" s="187"/>
      <c r="ALL5408" s="41"/>
      <c r="ALM5408" s="41"/>
      <c r="ALN5408" s="41"/>
      <c r="ALO5408" s="41"/>
      <c r="ALP5408" s="41"/>
    </row>
    <row r="5409" spans="1:1004" ht="15.75" x14ac:dyDescent="0.2">
      <c r="A5409" s="394" t="s">
        <v>2736</v>
      </c>
      <c r="B5409" s="394"/>
      <c r="C5409" s="394"/>
      <c r="D5409" s="394"/>
      <c r="E5409" s="394"/>
      <c r="F5409" s="394"/>
      <c r="G5409" s="394"/>
      <c r="H5409" s="394"/>
      <c r="I5409" s="394"/>
      <c r="J5409" s="394"/>
      <c r="K5409" s="394"/>
      <c r="L5409" s="394"/>
      <c r="M5409" s="394"/>
      <c r="N5409" s="394"/>
      <c r="O5409" s="394"/>
      <c r="P5409" s="394"/>
      <c r="Q5409" s="394"/>
      <c r="R5409" s="394"/>
      <c r="S5409" s="394"/>
      <c r="T5409" s="394"/>
      <c r="U5409" s="394"/>
      <c r="V5409" s="394"/>
      <c r="W5409" s="394"/>
      <c r="X5409" s="394"/>
      <c r="Y5409" s="394"/>
      <c r="Z5409" s="394"/>
      <c r="AA5409" s="394"/>
      <c r="AB5409" s="394"/>
      <c r="AC5409" s="394"/>
      <c r="AD5409" s="394"/>
      <c r="AE5409" s="394"/>
      <c r="AF5409" s="394"/>
      <c r="AG5409" s="394"/>
      <c r="ALL5409" s="41"/>
      <c r="ALM5409" s="41"/>
      <c r="ALN5409" s="41"/>
      <c r="ALO5409" s="41"/>
      <c r="ALP5409" s="41"/>
    </row>
    <row r="5410" spans="1:1004" x14ac:dyDescent="0.2">
      <c r="A5410" s="187"/>
      <c r="B5410" s="187"/>
      <c r="C5410" s="187"/>
      <c r="D5410" s="187"/>
      <c r="E5410" s="187"/>
      <c r="F5410" s="187"/>
      <c r="G5410" s="187"/>
      <c r="H5410" s="187"/>
      <c r="I5410" s="187"/>
      <c r="J5410" s="187"/>
      <c r="K5410" s="187"/>
      <c r="L5410" s="187"/>
      <c r="M5410" s="187"/>
      <c r="N5410" s="187"/>
      <c r="O5410" s="187"/>
      <c r="P5410" s="187"/>
      <c r="Q5410" s="187"/>
      <c r="R5410" s="187"/>
      <c r="S5410" s="187"/>
      <c r="T5410" s="187"/>
      <c r="U5410" s="187"/>
      <c r="V5410" s="187"/>
      <c r="W5410" s="187"/>
      <c r="X5410" s="187"/>
      <c r="Y5410" s="187"/>
      <c r="Z5410" s="187"/>
      <c r="AA5410" s="187"/>
      <c r="AB5410" s="187"/>
      <c r="AC5410" s="187"/>
      <c r="AD5410" s="187"/>
      <c r="AE5410" s="187"/>
      <c r="AF5410" s="187"/>
      <c r="AG5410" s="187"/>
      <c r="ALL5410" s="41"/>
      <c r="ALM5410" s="41"/>
      <c r="ALN5410" s="41"/>
      <c r="ALO5410" s="41"/>
      <c r="ALP5410" s="41"/>
    </row>
    <row r="5411" spans="1:1004" ht="21" customHeight="1" x14ac:dyDescent="0.2">
      <c r="A5411" s="374" t="s">
        <v>2737</v>
      </c>
      <c r="B5411" s="374"/>
      <c r="C5411" s="374"/>
      <c r="D5411" s="374"/>
      <c r="E5411" s="374"/>
      <c r="F5411" s="374"/>
      <c r="G5411" s="374"/>
      <c r="H5411" s="374"/>
      <c r="I5411" s="374"/>
      <c r="J5411" s="395" t="s">
        <v>274</v>
      </c>
      <c r="K5411" s="396"/>
      <c r="L5411" s="396"/>
      <c r="M5411" s="397"/>
      <c r="N5411" s="398" t="s">
        <v>3401</v>
      </c>
      <c r="O5411" s="399"/>
      <c r="P5411" s="399"/>
      <c r="Q5411" s="399"/>
      <c r="R5411" s="399"/>
      <c r="S5411" s="399"/>
      <c r="T5411" s="399"/>
      <c r="U5411" s="399"/>
      <c r="V5411" s="399"/>
      <c r="W5411" s="399"/>
      <c r="X5411" s="399"/>
      <c r="Y5411" s="399"/>
      <c r="Z5411" s="399"/>
      <c r="AA5411" s="399"/>
      <c r="AB5411" s="399"/>
      <c r="AC5411" s="399"/>
      <c r="AD5411" s="399"/>
      <c r="AE5411" s="399"/>
      <c r="AF5411" s="399"/>
      <c r="AG5411" s="400"/>
      <c r="ALL5411" s="41"/>
      <c r="ALM5411" s="41"/>
      <c r="ALN5411" s="41"/>
      <c r="ALO5411" s="41"/>
      <c r="ALP5411" s="41"/>
    </row>
    <row r="5412" spans="1:1004" x14ac:dyDescent="0.2">
      <c r="A5412" s="380" t="s">
        <v>2738</v>
      </c>
      <c r="B5412" s="380"/>
      <c r="C5412" s="380"/>
      <c r="D5412" s="380"/>
      <c r="E5412" s="380"/>
      <c r="F5412" s="380"/>
      <c r="G5412" s="380"/>
      <c r="H5412" s="380"/>
      <c r="I5412" s="380"/>
      <c r="J5412" s="321" t="s">
        <v>3253</v>
      </c>
      <c r="K5412" s="322"/>
      <c r="L5412" s="322"/>
      <c r="M5412" s="322"/>
      <c r="N5412" s="322"/>
      <c r="O5412" s="322"/>
      <c r="P5412" s="322"/>
      <c r="Q5412" s="322"/>
      <c r="R5412" s="322"/>
      <c r="S5412" s="322"/>
      <c r="T5412" s="322"/>
      <c r="U5412" s="322"/>
      <c r="V5412" s="322"/>
      <c r="W5412" s="322"/>
      <c r="X5412" s="322"/>
      <c r="Y5412" s="322"/>
      <c r="Z5412" s="322"/>
      <c r="AA5412" s="322"/>
      <c r="AB5412" s="322"/>
      <c r="AC5412" s="322"/>
      <c r="AD5412" s="322"/>
      <c r="AE5412" s="322"/>
      <c r="AF5412" s="322"/>
      <c r="AG5412" s="359"/>
      <c r="ALL5412" s="41"/>
      <c r="ALM5412" s="41"/>
      <c r="ALN5412" s="41"/>
      <c r="ALO5412" s="41"/>
      <c r="ALP5412" s="41"/>
    </row>
    <row r="5413" spans="1:1004" ht="24" customHeight="1" x14ac:dyDescent="0.2">
      <c r="A5413" s="380" t="s">
        <v>2740</v>
      </c>
      <c r="B5413" s="380"/>
      <c r="C5413" s="380"/>
      <c r="D5413" s="380"/>
      <c r="E5413" s="380"/>
      <c r="F5413" s="380"/>
      <c r="G5413" s="380"/>
      <c r="H5413" s="380"/>
      <c r="I5413" s="380"/>
      <c r="J5413" s="321" t="s">
        <v>3402</v>
      </c>
      <c r="K5413" s="322"/>
      <c r="L5413" s="322"/>
      <c r="M5413" s="322"/>
      <c r="N5413" s="322"/>
      <c r="O5413" s="322"/>
      <c r="P5413" s="322"/>
      <c r="Q5413" s="322"/>
      <c r="R5413" s="322"/>
      <c r="S5413" s="322"/>
      <c r="T5413" s="401" t="s">
        <v>2742</v>
      </c>
      <c r="U5413" s="401"/>
      <c r="V5413" s="401"/>
      <c r="W5413" s="401"/>
      <c r="X5413" s="322" t="s">
        <v>3403</v>
      </c>
      <c r="Y5413" s="322"/>
      <c r="Z5413" s="322"/>
      <c r="AA5413" s="322"/>
      <c r="AB5413" s="322"/>
      <c r="AC5413" s="322"/>
      <c r="AD5413" s="322"/>
      <c r="AE5413" s="322"/>
      <c r="AF5413" s="322"/>
      <c r="AG5413" s="359"/>
      <c r="ALL5413" s="41"/>
      <c r="ALM5413" s="41"/>
      <c r="ALN5413" s="41"/>
      <c r="ALO5413" s="41"/>
      <c r="ALP5413" s="41"/>
    </row>
    <row r="5414" spans="1:1004" ht="21.75" customHeight="1" x14ac:dyDescent="0.2">
      <c r="A5414" s="380" t="s">
        <v>2744</v>
      </c>
      <c r="B5414" s="380"/>
      <c r="C5414" s="380"/>
      <c r="D5414" s="380"/>
      <c r="E5414" s="380"/>
      <c r="F5414" s="380"/>
      <c r="G5414" s="380"/>
      <c r="H5414" s="380"/>
      <c r="I5414" s="380"/>
      <c r="J5414" s="321" t="s">
        <v>3404</v>
      </c>
      <c r="K5414" s="322"/>
      <c r="L5414" s="322"/>
      <c r="M5414" s="322"/>
      <c r="N5414" s="322"/>
      <c r="O5414" s="322"/>
      <c r="P5414" s="322"/>
      <c r="Q5414" s="322"/>
      <c r="R5414" s="322"/>
      <c r="S5414" s="322"/>
      <c r="T5414" s="322"/>
      <c r="U5414" s="322"/>
      <c r="V5414" s="322"/>
      <c r="W5414" s="322"/>
      <c r="X5414" s="322"/>
      <c r="Y5414" s="322"/>
      <c r="Z5414" s="322"/>
      <c r="AA5414" s="322"/>
      <c r="AB5414" s="322"/>
      <c r="AC5414" s="322"/>
      <c r="AD5414" s="322"/>
      <c r="AE5414" s="322"/>
      <c r="AF5414" s="322"/>
      <c r="AG5414" s="359"/>
      <c r="ALL5414" s="41"/>
      <c r="ALM5414" s="41"/>
      <c r="ALN5414" s="41"/>
      <c r="ALO5414" s="41"/>
      <c r="ALP5414" s="41"/>
    </row>
    <row r="5415" spans="1:1004" ht="30.75" customHeight="1" x14ac:dyDescent="0.2">
      <c r="A5415" s="402" t="s">
        <v>2746</v>
      </c>
      <c r="B5415" s="402"/>
      <c r="C5415" s="402"/>
      <c r="D5415" s="402"/>
      <c r="E5415" s="402"/>
      <c r="F5415" s="402"/>
      <c r="G5415" s="402"/>
      <c r="H5415" s="402"/>
      <c r="I5415" s="402"/>
      <c r="J5415" s="384" t="s">
        <v>3553</v>
      </c>
      <c r="K5415" s="385"/>
      <c r="L5415" s="385"/>
      <c r="M5415" s="385"/>
      <c r="N5415" s="385"/>
      <c r="O5415" s="385"/>
      <c r="P5415" s="385"/>
      <c r="Q5415" s="385"/>
      <c r="R5415" s="385"/>
      <c r="S5415" s="385"/>
      <c r="T5415" s="385"/>
      <c r="U5415" s="385"/>
      <c r="V5415" s="385"/>
      <c r="W5415" s="385"/>
      <c r="X5415" s="385"/>
      <c r="Y5415" s="385"/>
      <c r="Z5415" s="385"/>
      <c r="AA5415" s="385"/>
      <c r="AB5415" s="385"/>
      <c r="AC5415" s="385"/>
      <c r="AD5415" s="385"/>
      <c r="AE5415" s="385"/>
      <c r="AF5415" s="385"/>
      <c r="AG5415" s="386"/>
      <c r="ALL5415" s="41"/>
      <c r="ALM5415" s="41"/>
      <c r="ALN5415" s="41"/>
      <c r="ALO5415" s="41"/>
      <c r="ALP5415" s="41"/>
    </row>
    <row r="5416" spans="1:1004" x14ac:dyDescent="0.2">
      <c r="A5416" s="197"/>
      <c r="B5416" s="192"/>
      <c r="C5416" s="192"/>
      <c r="D5416" s="192"/>
      <c r="E5416" s="192"/>
      <c r="F5416" s="192"/>
      <c r="G5416" s="192"/>
      <c r="H5416" s="192"/>
      <c r="I5416" s="192"/>
      <c r="J5416" s="216"/>
      <c r="K5416" s="216"/>
      <c r="L5416" s="216"/>
      <c r="M5416" s="216"/>
      <c r="N5416" s="216"/>
      <c r="O5416" s="216"/>
      <c r="P5416" s="216"/>
      <c r="Q5416" s="216"/>
      <c r="R5416" s="216"/>
      <c r="S5416" s="216"/>
      <c r="T5416" s="216"/>
      <c r="U5416" s="216"/>
      <c r="V5416" s="216"/>
      <c r="W5416" s="216"/>
      <c r="X5416" s="216"/>
      <c r="Y5416" s="216"/>
      <c r="Z5416" s="216"/>
      <c r="AA5416" s="216"/>
      <c r="AB5416" s="216"/>
      <c r="AC5416" s="216"/>
      <c r="AD5416" s="216"/>
      <c r="AE5416" s="216"/>
      <c r="AF5416" s="216"/>
      <c r="AG5416" s="214"/>
      <c r="ALL5416" s="41"/>
      <c r="ALM5416" s="41"/>
      <c r="ALN5416" s="41"/>
      <c r="ALO5416" s="41"/>
      <c r="ALP5416" s="41"/>
    </row>
    <row r="5417" spans="1:1004" x14ac:dyDescent="0.2">
      <c r="A5417" s="273" t="s">
        <v>2833</v>
      </c>
      <c r="B5417" s="273"/>
      <c r="C5417" s="273"/>
      <c r="D5417" s="343" t="s">
        <v>3368</v>
      </c>
      <c r="E5417" s="344"/>
      <c r="F5417" s="344"/>
      <c r="G5417" s="344"/>
      <c r="H5417" s="344"/>
      <c r="I5417" s="344"/>
      <c r="J5417" s="344"/>
      <c r="K5417" s="344"/>
      <c r="L5417" s="344"/>
      <c r="M5417" s="344"/>
      <c r="N5417" s="344"/>
      <c r="O5417" s="344"/>
      <c r="P5417" s="344"/>
      <c r="Q5417" s="344"/>
      <c r="R5417" s="344"/>
      <c r="S5417" s="344"/>
      <c r="T5417" s="344"/>
      <c r="U5417" s="344"/>
      <c r="V5417" s="344"/>
      <c r="W5417" s="344"/>
      <c r="X5417" s="344"/>
      <c r="Y5417" s="344"/>
      <c r="Z5417" s="344"/>
      <c r="AA5417" s="344"/>
      <c r="AB5417" s="344"/>
      <c r="AC5417" s="344"/>
      <c r="AD5417" s="344"/>
      <c r="AE5417" s="344"/>
      <c r="AF5417" s="344"/>
      <c r="AG5417" s="345"/>
      <c r="ALL5417" s="41"/>
      <c r="ALM5417" s="41"/>
      <c r="ALN5417" s="41"/>
      <c r="ALO5417" s="41"/>
      <c r="ALP5417" s="41"/>
    </row>
    <row r="5418" spans="1:1004" ht="30" customHeight="1" x14ac:dyDescent="0.2">
      <c r="A5418" s="273" t="s">
        <v>2835</v>
      </c>
      <c r="B5418" s="273"/>
      <c r="C5418" s="273"/>
      <c r="D5418" s="273"/>
      <c r="E5418" s="273"/>
      <c r="F5418" s="273"/>
      <c r="G5418" s="273"/>
      <c r="H5418" s="273"/>
      <c r="I5418" s="273"/>
      <c r="J5418" s="273"/>
      <c r="K5418" s="273"/>
      <c r="L5418" s="273"/>
      <c r="M5418" s="273"/>
      <c r="N5418" s="273"/>
      <c r="O5418" s="273"/>
      <c r="P5418" s="273"/>
      <c r="Q5418" s="273"/>
      <c r="R5418" s="273"/>
      <c r="S5418" s="373" t="s">
        <v>2836</v>
      </c>
      <c r="T5418" s="373"/>
      <c r="U5418" s="373"/>
      <c r="V5418" s="373" t="s">
        <v>2837</v>
      </c>
      <c r="W5418" s="373"/>
      <c r="X5418" s="373"/>
      <c r="Y5418" s="373" t="s">
        <v>2838</v>
      </c>
      <c r="Z5418" s="373"/>
      <c r="AA5418" s="373"/>
      <c r="AB5418" s="278" t="s">
        <v>3444</v>
      </c>
      <c r="AC5418" s="279"/>
      <c r="AD5418" s="280"/>
      <c r="AE5418" s="278" t="s">
        <v>3445</v>
      </c>
      <c r="AF5418" s="279"/>
      <c r="AG5418" s="280"/>
      <c r="ALL5418" s="41"/>
      <c r="ALM5418" s="41"/>
      <c r="ALN5418" s="41"/>
      <c r="ALO5418" s="41"/>
      <c r="ALP5418" s="41"/>
    </row>
    <row r="5419" spans="1:1004" ht="21.75" customHeight="1" x14ac:dyDescent="0.2">
      <c r="A5419" s="281" t="s">
        <v>3405</v>
      </c>
      <c r="B5419" s="282"/>
      <c r="C5419" s="282"/>
      <c r="D5419" s="282"/>
      <c r="E5419" s="282"/>
      <c r="F5419" s="282"/>
      <c r="G5419" s="282"/>
      <c r="H5419" s="282"/>
      <c r="I5419" s="282"/>
      <c r="J5419" s="282"/>
      <c r="K5419" s="282"/>
      <c r="L5419" s="282"/>
      <c r="M5419" s="282"/>
      <c r="N5419" s="282"/>
      <c r="O5419" s="282"/>
      <c r="P5419" s="282"/>
      <c r="Q5419" s="282"/>
      <c r="R5419" s="283"/>
      <c r="S5419" s="284" t="s">
        <v>2867</v>
      </c>
      <c r="T5419" s="285"/>
      <c r="U5419" s="286"/>
      <c r="V5419" s="284" t="s">
        <v>3469</v>
      </c>
      <c r="W5419" s="285"/>
      <c r="X5419" s="286"/>
      <c r="Y5419" s="284" t="s">
        <v>2001</v>
      </c>
      <c r="Z5419" s="285"/>
      <c r="AA5419" s="286"/>
      <c r="AB5419" s="284" t="s">
        <v>1214</v>
      </c>
      <c r="AC5419" s="285"/>
      <c r="AD5419" s="286"/>
      <c r="AE5419" s="284" t="s">
        <v>1214</v>
      </c>
      <c r="AF5419" s="285"/>
      <c r="AG5419" s="286"/>
      <c r="ALL5419" s="41"/>
      <c r="ALM5419" s="41"/>
      <c r="ALN5419" s="41"/>
      <c r="ALO5419" s="41"/>
      <c r="ALP5419" s="41"/>
    </row>
    <row r="5420" spans="1:1004" x14ac:dyDescent="0.2">
      <c r="A5420" s="293" t="s">
        <v>2860</v>
      </c>
      <c r="B5420" s="387"/>
      <c r="C5420" s="387"/>
      <c r="D5420" s="387"/>
      <c r="E5420" s="387"/>
      <c r="F5420" s="387"/>
      <c r="G5420" s="387"/>
      <c r="H5420" s="387"/>
      <c r="I5420" s="387"/>
      <c r="J5420" s="387"/>
      <c r="K5420" s="387"/>
      <c r="L5420" s="387"/>
      <c r="M5420" s="387"/>
      <c r="N5420" s="387"/>
      <c r="O5420" s="387"/>
      <c r="P5420" s="387"/>
      <c r="Q5420" s="387"/>
      <c r="R5420" s="295"/>
      <c r="S5420" s="287"/>
      <c r="T5420" s="288"/>
      <c r="U5420" s="289"/>
      <c r="V5420" s="287"/>
      <c r="W5420" s="288"/>
      <c r="X5420" s="289"/>
      <c r="Y5420" s="287"/>
      <c r="Z5420" s="288"/>
      <c r="AA5420" s="289"/>
      <c r="AB5420" s="287"/>
      <c r="AC5420" s="288"/>
      <c r="AD5420" s="289"/>
      <c r="AE5420" s="287"/>
      <c r="AF5420" s="288"/>
      <c r="AG5420" s="289"/>
      <c r="ALL5420" s="41"/>
      <c r="ALM5420" s="41"/>
      <c r="ALN5420" s="41"/>
      <c r="ALO5420" s="41"/>
      <c r="ALP5420" s="41"/>
    </row>
    <row r="5421" spans="1:1004" x14ac:dyDescent="0.2">
      <c r="A5421" s="388" t="s">
        <v>2845</v>
      </c>
      <c r="B5421" s="389"/>
      <c r="C5421" s="389"/>
      <c r="D5421" s="389"/>
      <c r="E5421" s="389"/>
      <c r="F5421" s="389"/>
      <c r="G5421" s="389"/>
      <c r="H5421" s="389"/>
      <c r="I5421" s="389"/>
      <c r="J5421" s="389"/>
      <c r="K5421" s="389"/>
      <c r="L5421" s="389"/>
      <c r="M5421" s="389"/>
      <c r="N5421" s="389"/>
      <c r="O5421" s="389"/>
      <c r="P5421" s="389"/>
      <c r="Q5421" s="389"/>
      <c r="R5421" s="390"/>
      <c r="S5421" s="290"/>
      <c r="T5421" s="291"/>
      <c r="U5421" s="292"/>
      <c r="V5421" s="290"/>
      <c r="W5421" s="291"/>
      <c r="X5421" s="292"/>
      <c r="Y5421" s="290"/>
      <c r="Z5421" s="291"/>
      <c r="AA5421" s="292"/>
      <c r="AB5421" s="290"/>
      <c r="AC5421" s="291"/>
      <c r="AD5421" s="292"/>
      <c r="AE5421" s="290"/>
      <c r="AF5421" s="291"/>
      <c r="AG5421" s="292"/>
      <c r="ALL5421" s="41"/>
      <c r="ALM5421" s="41"/>
      <c r="ALN5421" s="41"/>
      <c r="ALO5421" s="41"/>
      <c r="ALP5421" s="41"/>
    </row>
    <row r="5422" spans="1:1004" x14ac:dyDescent="0.2">
      <c r="A5422" s="215"/>
      <c r="B5422" s="212"/>
      <c r="C5422" s="212"/>
      <c r="D5422" s="212"/>
      <c r="E5422" s="212"/>
      <c r="F5422" s="212"/>
      <c r="G5422" s="212"/>
      <c r="H5422" s="212"/>
      <c r="I5422" s="212"/>
      <c r="J5422" s="212"/>
      <c r="K5422" s="212"/>
      <c r="L5422" s="212"/>
      <c r="M5422" s="212"/>
      <c r="N5422" s="212"/>
      <c r="O5422" s="212"/>
      <c r="P5422" s="212"/>
      <c r="Q5422" s="212"/>
      <c r="R5422" s="212"/>
      <c r="S5422" s="200"/>
      <c r="T5422" s="200"/>
      <c r="U5422" s="200"/>
      <c r="V5422" s="200"/>
      <c r="W5422" s="200"/>
      <c r="X5422" s="200"/>
      <c r="Y5422" s="200"/>
      <c r="Z5422" s="200"/>
      <c r="AA5422" s="200"/>
      <c r="AB5422" s="200"/>
      <c r="AC5422" s="200"/>
      <c r="AD5422" s="200"/>
      <c r="AE5422" s="200"/>
      <c r="AF5422" s="200"/>
      <c r="AG5422" s="201"/>
      <c r="ALL5422" s="41"/>
      <c r="ALM5422" s="41"/>
      <c r="ALN5422" s="41"/>
      <c r="ALO5422" s="41"/>
      <c r="ALP5422" s="41"/>
    </row>
    <row r="5423" spans="1:1004" ht="20.25" customHeight="1" x14ac:dyDescent="0.2">
      <c r="A5423" s="374" t="s">
        <v>2748</v>
      </c>
      <c r="B5423" s="374"/>
      <c r="C5423" s="374"/>
      <c r="D5423" s="374"/>
      <c r="E5423" s="374"/>
      <c r="F5423" s="374"/>
      <c r="G5423" s="374"/>
      <c r="H5423" s="374"/>
      <c r="I5423" s="374"/>
      <c r="J5423" s="375" t="s">
        <v>2754</v>
      </c>
      <c r="K5423" s="376"/>
      <c r="L5423" s="376"/>
      <c r="M5423" s="376"/>
      <c r="N5423" s="377" t="s">
        <v>3406</v>
      </c>
      <c r="O5423" s="351"/>
      <c r="P5423" s="351"/>
      <c r="Q5423" s="351"/>
      <c r="R5423" s="351"/>
      <c r="S5423" s="351"/>
      <c r="T5423" s="351"/>
      <c r="U5423" s="351"/>
      <c r="V5423" s="351"/>
      <c r="W5423" s="351"/>
      <c r="X5423" s="351"/>
      <c r="Y5423" s="351"/>
      <c r="Z5423" s="351"/>
      <c r="AA5423" s="351"/>
      <c r="AB5423" s="351"/>
      <c r="AC5423" s="351"/>
      <c r="AD5423" s="351"/>
      <c r="AE5423" s="351"/>
      <c r="AF5423" s="351"/>
      <c r="AG5423" s="352"/>
      <c r="ALL5423" s="41"/>
      <c r="ALM5423" s="41"/>
      <c r="ALN5423" s="41"/>
      <c r="ALO5423" s="41"/>
      <c r="ALP5423" s="41"/>
    </row>
    <row r="5424" spans="1:1004" ht="25.5" customHeight="1" x14ac:dyDescent="0.2">
      <c r="A5424" s="380" t="s">
        <v>2749</v>
      </c>
      <c r="B5424" s="380"/>
      <c r="C5424" s="380"/>
      <c r="D5424" s="380"/>
      <c r="E5424" s="380"/>
      <c r="F5424" s="380"/>
      <c r="G5424" s="380"/>
      <c r="H5424" s="380"/>
      <c r="I5424" s="380"/>
      <c r="J5424" s="321" t="s">
        <v>3402</v>
      </c>
      <c r="K5424" s="322"/>
      <c r="L5424" s="322"/>
      <c r="M5424" s="322"/>
      <c r="N5424" s="322"/>
      <c r="O5424" s="322"/>
      <c r="P5424" s="322"/>
      <c r="Q5424" s="322"/>
      <c r="R5424" s="322"/>
      <c r="S5424" s="322"/>
      <c r="T5424" s="381" t="s">
        <v>2742</v>
      </c>
      <c r="U5424" s="381"/>
      <c r="V5424" s="381"/>
      <c r="W5424" s="381"/>
      <c r="X5424" s="322" t="s">
        <v>3403</v>
      </c>
      <c r="Y5424" s="322"/>
      <c r="Z5424" s="322"/>
      <c r="AA5424" s="322"/>
      <c r="AB5424" s="322"/>
      <c r="AC5424" s="322"/>
      <c r="AD5424" s="322"/>
      <c r="AE5424" s="322"/>
      <c r="AF5424" s="322"/>
      <c r="AG5424" s="359"/>
      <c r="ALL5424" s="41"/>
      <c r="ALM5424" s="41"/>
      <c r="ALN5424" s="41"/>
      <c r="ALO5424" s="41"/>
      <c r="ALP5424" s="41"/>
    </row>
    <row r="5425" spans="1:1004" ht="18.75" customHeight="1" x14ac:dyDescent="0.2">
      <c r="A5425" s="382" t="s">
        <v>2750</v>
      </c>
      <c r="B5425" s="382"/>
      <c r="C5425" s="382"/>
      <c r="D5425" s="382"/>
      <c r="E5425" s="382"/>
      <c r="F5425" s="382"/>
      <c r="G5425" s="382"/>
      <c r="H5425" s="382"/>
      <c r="I5425" s="382"/>
      <c r="J5425" s="321" t="s">
        <v>3404</v>
      </c>
      <c r="K5425" s="322"/>
      <c r="L5425" s="322"/>
      <c r="M5425" s="322"/>
      <c r="N5425" s="322"/>
      <c r="O5425" s="322"/>
      <c r="P5425" s="322"/>
      <c r="Q5425" s="322"/>
      <c r="R5425" s="322"/>
      <c r="S5425" s="322"/>
      <c r="T5425" s="322"/>
      <c r="U5425" s="322"/>
      <c r="V5425" s="322"/>
      <c r="W5425" s="322"/>
      <c r="X5425" s="322"/>
      <c r="Y5425" s="322"/>
      <c r="Z5425" s="322"/>
      <c r="AA5425" s="322"/>
      <c r="AB5425" s="322"/>
      <c r="AC5425" s="322"/>
      <c r="AD5425" s="322"/>
      <c r="AE5425" s="322"/>
      <c r="AF5425" s="322"/>
      <c r="AG5425" s="359"/>
      <c r="ALL5425" s="41"/>
      <c r="ALM5425" s="41"/>
      <c r="ALN5425" s="41"/>
      <c r="ALO5425" s="41"/>
      <c r="ALP5425" s="41"/>
    </row>
    <row r="5426" spans="1:1004" ht="36" customHeight="1" x14ac:dyDescent="0.2">
      <c r="A5426" s="383" t="s">
        <v>2752</v>
      </c>
      <c r="B5426" s="383"/>
      <c r="C5426" s="383"/>
      <c r="D5426" s="383"/>
      <c r="E5426" s="383"/>
      <c r="F5426" s="383"/>
      <c r="G5426" s="383"/>
      <c r="H5426" s="383"/>
      <c r="I5426" s="383"/>
      <c r="J5426" s="384" t="s">
        <v>3553</v>
      </c>
      <c r="K5426" s="385"/>
      <c r="L5426" s="385"/>
      <c r="M5426" s="385"/>
      <c r="N5426" s="385"/>
      <c r="O5426" s="385"/>
      <c r="P5426" s="385"/>
      <c r="Q5426" s="385"/>
      <c r="R5426" s="385"/>
      <c r="S5426" s="385"/>
      <c r="T5426" s="385"/>
      <c r="U5426" s="385"/>
      <c r="V5426" s="385"/>
      <c r="W5426" s="385"/>
      <c r="X5426" s="385"/>
      <c r="Y5426" s="385"/>
      <c r="Z5426" s="385"/>
      <c r="AA5426" s="385"/>
      <c r="AB5426" s="385"/>
      <c r="AC5426" s="385"/>
      <c r="AD5426" s="385"/>
      <c r="AE5426" s="385"/>
      <c r="AF5426" s="385"/>
      <c r="AG5426" s="386"/>
      <c r="ALL5426" s="41"/>
      <c r="ALM5426" s="41"/>
      <c r="ALN5426" s="41"/>
      <c r="ALO5426" s="41"/>
      <c r="ALP5426" s="41"/>
    </row>
    <row r="5427" spans="1:1004" x14ac:dyDescent="0.2">
      <c r="A5427" s="208"/>
      <c r="B5427" s="187"/>
      <c r="C5427" s="187"/>
      <c r="D5427" s="187"/>
      <c r="E5427" s="187"/>
      <c r="F5427" s="187"/>
      <c r="G5427" s="187"/>
      <c r="H5427" s="187"/>
      <c r="I5427" s="187"/>
      <c r="J5427" s="187"/>
      <c r="K5427" s="187"/>
      <c r="L5427" s="187"/>
      <c r="M5427" s="187"/>
      <c r="N5427" s="187"/>
      <c r="O5427" s="187"/>
      <c r="P5427" s="187"/>
      <c r="Q5427" s="187"/>
      <c r="R5427" s="187"/>
      <c r="S5427" s="187"/>
      <c r="T5427" s="187"/>
      <c r="U5427" s="187"/>
      <c r="V5427" s="187"/>
      <c r="W5427" s="187"/>
      <c r="X5427" s="187"/>
      <c r="Y5427" s="187"/>
      <c r="Z5427" s="187"/>
      <c r="AA5427" s="187"/>
      <c r="AB5427" s="187"/>
      <c r="AC5427" s="187"/>
      <c r="AD5427" s="187"/>
      <c r="AE5427" s="187"/>
      <c r="AF5427" s="187"/>
      <c r="AG5427" s="214"/>
      <c r="ALL5427" s="41"/>
      <c r="ALM5427" s="41"/>
      <c r="ALN5427" s="41"/>
      <c r="ALO5427" s="41"/>
      <c r="ALP5427" s="41"/>
    </row>
    <row r="5428" spans="1:1004" x14ac:dyDescent="0.2">
      <c r="A5428" s="273" t="s">
        <v>2833</v>
      </c>
      <c r="B5428" s="273"/>
      <c r="C5428" s="273"/>
      <c r="D5428" s="370" t="s">
        <v>3407</v>
      </c>
      <c r="E5428" s="371"/>
      <c r="F5428" s="371"/>
      <c r="G5428" s="371"/>
      <c r="H5428" s="371"/>
      <c r="I5428" s="371"/>
      <c r="J5428" s="371"/>
      <c r="K5428" s="371"/>
      <c r="L5428" s="371"/>
      <c r="M5428" s="371"/>
      <c r="N5428" s="371"/>
      <c r="O5428" s="371"/>
      <c r="P5428" s="371"/>
      <c r="Q5428" s="371"/>
      <c r="R5428" s="371"/>
      <c r="S5428" s="371"/>
      <c r="T5428" s="371"/>
      <c r="U5428" s="371"/>
      <c r="V5428" s="371"/>
      <c r="W5428" s="371"/>
      <c r="X5428" s="371"/>
      <c r="Y5428" s="371"/>
      <c r="Z5428" s="371"/>
      <c r="AA5428" s="371"/>
      <c r="AB5428" s="371"/>
      <c r="AC5428" s="371"/>
      <c r="AD5428" s="371"/>
      <c r="AE5428" s="371"/>
      <c r="AF5428" s="371"/>
      <c r="AG5428" s="372"/>
      <c r="ALL5428" s="41"/>
      <c r="ALM5428" s="41"/>
      <c r="ALN5428" s="41"/>
      <c r="ALO5428" s="41"/>
      <c r="ALP5428" s="41"/>
    </row>
    <row r="5429" spans="1:1004" ht="26.25" customHeight="1" x14ac:dyDescent="0.2">
      <c r="A5429" s="273" t="s">
        <v>2835</v>
      </c>
      <c r="B5429" s="273"/>
      <c r="C5429" s="273"/>
      <c r="D5429" s="273"/>
      <c r="E5429" s="273"/>
      <c r="F5429" s="273"/>
      <c r="G5429" s="273"/>
      <c r="H5429" s="273"/>
      <c r="I5429" s="273"/>
      <c r="J5429" s="273"/>
      <c r="K5429" s="273"/>
      <c r="L5429" s="273"/>
      <c r="M5429" s="273"/>
      <c r="N5429" s="273"/>
      <c r="O5429" s="273"/>
      <c r="P5429" s="273"/>
      <c r="Q5429" s="273"/>
      <c r="R5429" s="273"/>
      <c r="S5429" s="373" t="s">
        <v>2836</v>
      </c>
      <c r="T5429" s="373"/>
      <c r="U5429" s="373"/>
      <c r="V5429" s="373" t="s">
        <v>2837</v>
      </c>
      <c r="W5429" s="373"/>
      <c r="X5429" s="373"/>
      <c r="Y5429" s="373" t="s">
        <v>2838</v>
      </c>
      <c r="Z5429" s="373"/>
      <c r="AA5429" s="373"/>
      <c r="AB5429" s="278" t="s">
        <v>3444</v>
      </c>
      <c r="AC5429" s="279"/>
      <c r="AD5429" s="280"/>
      <c r="AE5429" s="278" t="s">
        <v>3445</v>
      </c>
      <c r="AF5429" s="279"/>
      <c r="AG5429" s="280"/>
      <c r="ALL5429" s="41"/>
      <c r="ALM5429" s="41"/>
      <c r="ALN5429" s="41"/>
      <c r="ALO5429" s="41"/>
      <c r="ALP5429" s="41"/>
    </row>
    <row r="5430" spans="1:1004" ht="27.75" customHeight="1" x14ac:dyDescent="0.2">
      <c r="A5430" s="281" t="s">
        <v>3408</v>
      </c>
      <c r="B5430" s="282"/>
      <c r="C5430" s="282"/>
      <c r="D5430" s="282"/>
      <c r="E5430" s="282"/>
      <c r="F5430" s="282"/>
      <c r="G5430" s="282"/>
      <c r="H5430" s="282"/>
      <c r="I5430" s="282"/>
      <c r="J5430" s="282"/>
      <c r="K5430" s="282"/>
      <c r="L5430" s="282"/>
      <c r="M5430" s="282"/>
      <c r="N5430" s="282"/>
      <c r="O5430" s="282"/>
      <c r="P5430" s="282"/>
      <c r="Q5430" s="282"/>
      <c r="R5430" s="283"/>
      <c r="S5430" s="284" t="s">
        <v>2867</v>
      </c>
      <c r="T5430" s="285"/>
      <c r="U5430" s="286"/>
      <c r="V5430" s="284" t="s">
        <v>3469</v>
      </c>
      <c r="W5430" s="285"/>
      <c r="X5430" s="286"/>
      <c r="Y5430" s="284" t="s">
        <v>2468</v>
      </c>
      <c r="Z5430" s="285"/>
      <c r="AA5430" s="286"/>
      <c r="AB5430" s="284" t="s">
        <v>3233</v>
      </c>
      <c r="AC5430" s="285"/>
      <c r="AD5430" s="286"/>
      <c r="AE5430" s="284" t="s">
        <v>3233</v>
      </c>
      <c r="AF5430" s="285"/>
      <c r="AG5430" s="286"/>
      <c r="ALL5430" s="41"/>
      <c r="ALM5430" s="41"/>
      <c r="ALN5430" s="41"/>
      <c r="ALO5430" s="41"/>
      <c r="ALP5430" s="41"/>
    </row>
    <row r="5431" spans="1:1004" x14ac:dyDescent="0.2">
      <c r="A5431" s="293" t="s">
        <v>2860</v>
      </c>
      <c r="B5431" s="387"/>
      <c r="C5431" s="387"/>
      <c r="D5431" s="387"/>
      <c r="E5431" s="387"/>
      <c r="F5431" s="387"/>
      <c r="G5431" s="387"/>
      <c r="H5431" s="387"/>
      <c r="I5431" s="387"/>
      <c r="J5431" s="387"/>
      <c r="K5431" s="387"/>
      <c r="L5431" s="387"/>
      <c r="M5431" s="387"/>
      <c r="N5431" s="387"/>
      <c r="O5431" s="387"/>
      <c r="P5431" s="387"/>
      <c r="Q5431" s="387"/>
      <c r="R5431" s="295"/>
      <c r="S5431" s="287"/>
      <c r="T5431" s="288"/>
      <c r="U5431" s="289"/>
      <c r="V5431" s="287"/>
      <c r="W5431" s="288"/>
      <c r="X5431" s="289"/>
      <c r="Y5431" s="287"/>
      <c r="Z5431" s="288"/>
      <c r="AA5431" s="289"/>
      <c r="AB5431" s="287"/>
      <c r="AC5431" s="288"/>
      <c r="AD5431" s="289"/>
      <c r="AE5431" s="287"/>
      <c r="AF5431" s="288"/>
      <c r="AG5431" s="289"/>
      <c r="ALL5431" s="41"/>
      <c r="ALM5431" s="41"/>
      <c r="ALN5431" s="41"/>
      <c r="ALO5431" s="41"/>
      <c r="ALP5431" s="41"/>
    </row>
    <row r="5432" spans="1:1004" x14ac:dyDescent="0.2">
      <c r="A5432" s="388" t="s">
        <v>2845</v>
      </c>
      <c r="B5432" s="389"/>
      <c r="C5432" s="389"/>
      <c r="D5432" s="389"/>
      <c r="E5432" s="389"/>
      <c r="F5432" s="389"/>
      <c r="G5432" s="389"/>
      <c r="H5432" s="389"/>
      <c r="I5432" s="389"/>
      <c r="J5432" s="389"/>
      <c r="K5432" s="389"/>
      <c r="L5432" s="389"/>
      <c r="M5432" s="389"/>
      <c r="N5432" s="389"/>
      <c r="O5432" s="389"/>
      <c r="P5432" s="389"/>
      <c r="Q5432" s="389"/>
      <c r="R5432" s="390"/>
      <c r="S5432" s="290"/>
      <c r="T5432" s="291"/>
      <c r="U5432" s="292"/>
      <c r="V5432" s="290"/>
      <c r="W5432" s="291"/>
      <c r="X5432" s="292"/>
      <c r="Y5432" s="290"/>
      <c r="Z5432" s="291"/>
      <c r="AA5432" s="292"/>
      <c r="AB5432" s="290"/>
      <c r="AC5432" s="291"/>
      <c r="AD5432" s="292"/>
      <c r="AE5432" s="290"/>
      <c r="AF5432" s="291"/>
      <c r="AG5432" s="292"/>
      <c r="ALL5432" s="41"/>
      <c r="ALM5432" s="41"/>
      <c r="ALN5432" s="41"/>
      <c r="ALO5432" s="41"/>
      <c r="ALP5432" s="41"/>
    </row>
    <row r="5433" spans="1:1004" ht="14.25" x14ac:dyDescent="0.2">
      <c r="A5433" s="187"/>
      <c r="B5433" s="187"/>
      <c r="C5433" s="187"/>
      <c r="D5433" s="187"/>
      <c r="E5433" s="187"/>
      <c r="F5433" s="187"/>
      <c r="G5433" s="188"/>
      <c r="H5433" s="188"/>
      <c r="I5433" s="188"/>
      <c r="J5433" s="188"/>
      <c r="K5433" s="188"/>
      <c r="L5433" s="188"/>
      <c r="M5433" s="188"/>
      <c r="N5433" s="188"/>
      <c r="O5433" s="188"/>
      <c r="P5433" s="188"/>
      <c r="Q5433" s="188"/>
      <c r="R5433" s="189"/>
      <c r="S5433" s="189"/>
      <c r="T5433" s="189"/>
      <c r="U5433" s="189"/>
      <c r="V5433" s="189"/>
      <c r="W5433" s="189"/>
      <c r="X5433" s="189"/>
      <c r="Y5433" s="189"/>
      <c r="Z5433" s="189"/>
      <c r="AA5433" s="189"/>
      <c r="AB5433" s="189"/>
      <c r="AC5433" s="189"/>
      <c r="AD5433" s="189"/>
      <c r="AE5433" s="189"/>
      <c r="AF5433" s="189"/>
      <c r="AG5433" s="189"/>
      <c r="ALL5433" s="41"/>
      <c r="ALM5433" s="41"/>
      <c r="ALN5433" s="41"/>
      <c r="ALO5433" s="41"/>
      <c r="ALP5433" s="41"/>
    </row>
    <row r="5434" spans="1:1004" ht="15" x14ac:dyDescent="0.2">
      <c r="A5434" s="403" t="s">
        <v>2722</v>
      </c>
      <c r="B5434" s="403"/>
      <c r="C5434" s="403"/>
      <c r="D5434" s="403"/>
      <c r="E5434" s="403"/>
      <c r="F5434" s="410" t="s">
        <v>648</v>
      </c>
      <c r="G5434" s="411"/>
      <c r="H5434" s="412"/>
      <c r="I5434" s="407" t="s">
        <v>649</v>
      </c>
      <c r="J5434" s="408"/>
      <c r="K5434" s="408"/>
      <c r="L5434" s="408"/>
      <c r="M5434" s="408"/>
      <c r="N5434" s="408"/>
      <c r="O5434" s="408"/>
      <c r="P5434" s="408"/>
      <c r="Q5434" s="408"/>
      <c r="R5434" s="408"/>
      <c r="S5434" s="408"/>
      <c r="T5434" s="408"/>
      <c r="U5434" s="408"/>
      <c r="V5434" s="408"/>
      <c r="W5434" s="408"/>
      <c r="X5434" s="408"/>
      <c r="Y5434" s="408"/>
      <c r="Z5434" s="408"/>
      <c r="AA5434" s="408"/>
      <c r="AB5434" s="408"/>
      <c r="AC5434" s="408"/>
      <c r="AD5434" s="408"/>
      <c r="AE5434" s="408"/>
      <c r="AF5434" s="408"/>
      <c r="AG5434" s="409"/>
      <c r="ALL5434" s="41"/>
      <c r="ALM5434" s="41"/>
      <c r="ALN5434" s="41"/>
      <c r="ALO5434" s="41"/>
      <c r="ALP5434" s="41"/>
    </row>
    <row r="5435" spans="1:1004" ht="15" x14ac:dyDescent="0.2">
      <c r="A5435" s="403" t="s">
        <v>2723</v>
      </c>
      <c r="B5435" s="403"/>
      <c r="C5435" s="403"/>
      <c r="D5435" s="403"/>
      <c r="E5435" s="403"/>
      <c r="F5435" s="410" t="s">
        <v>3409</v>
      </c>
      <c r="G5435" s="411"/>
      <c r="H5435" s="412"/>
      <c r="I5435" s="407" t="s">
        <v>649</v>
      </c>
      <c r="J5435" s="408"/>
      <c r="K5435" s="408"/>
      <c r="L5435" s="408"/>
      <c r="M5435" s="408"/>
      <c r="N5435" s="408"/>
      <c r="O5435" s="408"/>
      <c r="P5435" s="408"/>
      <c r="Q5435" s="408"/>
      <c r="R5435" s="408"/>
      <c r="S5435" s="408"/>
      <c r="T5435" s="408"/>
      <c r="U5435" s="408"/>
      <c r="V5435" s="408"/>
      <c r="W5435" s="408"/>
      <c r="X5435" s="408"/>
      <c r="Y5435" s="408"/>
      <c r="Z5435" s="408"/>
      <c r="AA5435" s="408"/>
      <c r="AB5435" s="408"/>
      <c r="AC5435" s="408"/>
      <c r="AD5435" s="408"/>
      <c r="AE5435" s="408"/>
      <c r="AF5435" s="408"/>
      <c r="AG5435" s="409"/>
      <c r="ALL5435" s="41"/>
      <c r="ALM5435" s="41"/>
      <c r="ALN5435" s="41"/>
      <c r="ALO5435" s="41"/>
      <c r="ALP5435" s="41"/>
    </row>
    <row r="5436" spans="1:1004" ht="14.25" x14ac:dyDescent="0.2">
      <c r="A5436" s="187"/>
      <c r="B5436" s="187"/>
      <c r="C5436" s="187"/>
      <c r="D5436" s="187"/>
      <c r="E5436" s="187"/>
      <c r="F5436" s="187"/>
      <c r="G5436" s="188"/>
      <c r="H5436" s="188"/>
      <c r="I5436" s="188"/>
      <c r="J5436" s="188"/>
      <c r="K5436" s="188"/>
      <c r="L5436" s="188"/>
      <c r="M5436" s="188"/>
      <c r="N5436" s="188"/>
      <c r="O5436" s="188"/>
      <c r="P5436" s="188"/>
      <c r="Q5436" s="188"/>
      <c r="R5436" s="189"/>
      <c r="S5436" s="189"/>
      <c r="T5436" s="189"/>
      <c r="U5436" s="189"/>
      <c r="V5436" s="189"/>
      <c r="W5436" s="189"/>
      <c r="X5436" s="189"/>
      <c r="Y5436" s="189"/>
      <c r="Z5436" s="189"/>
      <c r="AA5436" s="189"/>
      <c r="AB5436" s="189"/>
      <c r="AC5436" s="189"/>
      <c r="AD5436" s="189"/>
      <c r="AE5436" s="189"/>
      <c r="AF5436" s="189"/>
      <c r="AG5436" s="189"/>
      <c r="ALL5436" s="41"/>
      <c r="ALM5436" s="41"/>
      <c r="ALN5436" s="41"/>
      <c r="ALO5436" s="41"/>
      <c r="ALP5436" s="41"/>
    </row>
    <row r="5437" spans="1:1004" ht="15" x14ac:dyDescent="0.2">
      <c r="A5437" s="190" t="s">
        <v>2725</v>
      </c>
      <c r="B5437" s="191"/>
      <c r="C5437" s="191"/>
      <c r="D5437" s="191"/>
      <c r="E5437" s="191"/>
      <c r="F5437" s="191"/>
      <c r="G5437" s="191"/>
      <c r="H5437" s="191"/>
      <c r="I5437" s="191"/>
      <c r="J5437" s="191"/>
      <c r="K5437" s="191"/>
      <c r="L5437" s="36"/>
      <c r="M5437" s="36"/>
      <c r="N5437" s="36"/>
      <c r="O5437" s="36"/>
      <c r="P5437" s="36"/>
      <c r="Q5437" s="36"/>
      <c r="R5437" s="36"/>
      <c r="S5437" s="36"/>
      <c r="T5437" s="36"/>
      <c r="U5437" s="36"/>
      <c r="V5437" s="36"/>
      <c r="W5437" s="36"/>
      <c r="X5437" s="36"/>
      <c r="Y5437" s="36"/>
      <c r="Z5437" s="36"/>
      <c r="AA5437" s="36"/>
      <c r="AB5437" s="36"/>
      <c r="AC5437" s="36"/>
      <c r="AD5437" s="36"/>
      <c r="AE5437" s="36"/>
      <c r="AF5437" s="36"/>
      <c r="AG5437" s="36"/>
      <c r="ALL5437" s="41"/>
      <c r="ALM5437" s="41"/>
      <c r="ALN5437" s="41"/>
      <c r="ALO5437" s="41"/>
      <c r="ALP5437" s="41"/>
    </row>
    <row r="5438" spans="1:1004" ht="51.75" customHeight="1" x14ac:dyDescent="0.2">
      <c r="A5438" s="373" t="s">
        <v>2726</v>
      </c>
      <c r="B5438" s="373"/>
      <c r="C5438" s="373"/>
      <c r="D5438" s="278" t="s">
        <v>2727</v>
      </c>
      <c r="E5438" s="279"/>
      <c r="F5438" s="280"/>
      <c r="G5438" s="278" t="s">
        <v>2728</v>
      </c>
      <c r="H5438" s="279"/>
      <c r="I5438" s="279"/>
      <c r="J5438" s="279"/>
      <c r="K5438" s="279"/>
      <c r="L5438" s="279"/>
      <c r="M5438" s="279"/>
      <c r="N5438" s="279"/>
      <c r="O5438" s="279"/>
      <c r="P5438" s="279"/>
      <c r="Q5438" s="280"/>
      <c r="R5438" s="373" t="s">
        <v>3441</v>
      </c>
      <c r="S5438" s="373"/>
      <c r="T5438" s="373"/>
      <c r="U5438" s="373"/>
      <c r="V5438" s="373" t="s">
        <v>3442</v>
      </c>
      <c r="W5438" s="373"/>
      <c r="X5438" s="373"/>
      <c r="Y5438" s="373"/>
      <c r="Z5438" s="373" t="s">
        <v>3443</v>
      </c>
      <c r="AA5438" s="373"/>
      <c r="AB5438" s="373"/>
      <c r="AC5438" s="373"/>
      <c r="AD5438" s="278" t="s">
        <v>2729</v>
      </c>
      <c r="AE5438" s="279"/>
      <c r="AF5438" s="279"/>
      <c r="AG5438" s="280"/>
      <c r="ALL5438" s="41"/>
      <c r="ALM5438" s="41"/>
      <c r="ALN5438" s="41"/>
      <c r="ALO5438" s="41"/>
      <c r="ALP5438" s="41"/>
    </row>
    <row r="5439" spans="1:1004" ht="18" customHeight="1" x14ac:dyDescent="0.2">
      <c r="A5439" s="414" t="s">
        <v>274</v>
      </c>
      <c r="B5439" s="414"/>
      <c r="C5439" s="414"/>
      <c r="D5439" s="414"/>
      <c r="E5439" s="414"/>
      <c r="F5439" s="414"/>
      <c r="G5439" s="415" t="s">
        <v>2813</v>
      </c>
      <c r="H5439" s="415"/>
      <c r="I5439" s="415"/>
      <c r="J5439" s="415"/>
      <c r="K5439" s="415"/>
      <c r="L5439" s="415"/>
      <c r="M5439" s="415"/>
      <c r="N5439" s="415"/>
      <c r="O5439" s="415"/>
      <c r="P5439" s="415"/>
      <c r="Q5439" s="415"/>
      <c r="R5439" s="479">
        <v>7766600</v>
      </c>
      <c r="S5439" s="479"/>
      <c r="T5439" s="479"/>
      <c r="U5439" s="479"/>
      <c r="V5439" s="479">
        <v>7806355</v>
      </c>
      <c r="W5439" s="479"/>
      <c r="X5439" s="479"/>
      <c r="Y5439" s="479"/>
      <c r="Z5439" s="479">
        <v>6612687.1900000004</v>
      </c>
      <c r="AA5439" s="479"/>
      <c r="AB5439" s="479"/>
      <c r="AC5439" s="479"/>
      <c r="AD5439" s="480">
        <f>Z5439/V5439</f>
        <v>0.84709024762517215</v>
      </c>
      <c r="AE5439" s="481"/>
      <c r="AF5439" s="481"/>
      <c r="AG5439" s="482"/>
      <c r="ALL5439" s="41"/>
      <c r="ALM5439" s="41"/>
      <c r="ALN5439" s="41"/>
      <c r="ALO5439" s="41"/>
      <c r="ALP5439" s="41"/>
    </row>
    <row r="5440" spans="1:1004" ht="28.5" customHeight="1" x14ac:dyDescent="0.2">
      <c r="A5440" s="414"/>
      <c r="B5440" s="414"/>
      <c r="C5440" s="414"/>
      <c r="D5440" s="414" t="s">
        <v>2754</v>
      </c>
      <c r="E5440" s="414"/>
      <c r="F5440" s="414"/>
      <c r="G5440" s="415" t="s">
        <v>3401</v>
      </c>
      <c r="H5440" s="415"/>
      <c r="I5440" s="415"/>
      <c r="J5440" s="415"/>
      <c r="K5440" s="415"/>
      <c r="L5440" s="415"/>
      <c r="M5440" s="415"/>
      <c r="N5440" s="415"/>
      <c r="O5440" s="415"/>
      <c r="P5440" s="415"/>
      <c r="Q5440" s="415"/>
      <c r="R5440" s="483">
        <v>7766600</v>
      </c>
      <c r="S5440" s="484"/>
      <c r="T5440" s="484"/>
      <c r="U5440" s="485"/>
      <c r="V5440" s="483">
        <v>7806355</v>
      </c>
      <c r="W5440" s="484"/>
      <c r="X5440" s="484"/>
      <c r="Y5440" s="485"/>
      <c r="Z5440" s="483">
        <v>6612687</v>
      </c>
      <c r="AA5440" s="484"/>
      <c r="AB5440" s="484"/>
      <c r="AC5440" s="485"/>
      <c r="AD5440" s="480">
        <f>Z5440/V5440</f>
        <v>0.8470902232860279</v>
      </c>
      <c r="AE5440" s="481"/>
      <c r="AF5440" s="481"/>
      <c r="AG5440" s="482"/>
      <c r="ALL5440" s="41"/>
      <c r="ALM5440" s="41"/>
      <c r="ALN5440" s="41"/>
      <c r="ALO5440" s="41"/>
      <c r="ALP5440" s="41"/>
    </row>
    <row r="5441" spans="1:1004" ht="17.25" customHeight="1" x14ac:dyDescent="0.2">
      <c r="A5441" s="423"/>
      <c r="B5441" s="423"/>
      <c r="C5441" s="423"/>
      <c r="D5441" s="423"/>
      <c r="E5441" s="423"/>
      <c r="F5441" s="423"/>
      <c r="G5441" s="424" t="s">
        <v>2232</v>
      </c>
      <c r="H5441" s="425"/>
      <c r="I5441" s="425"/>
      <c r="J5441" s="425"/>
      <c r="K5441" s="425"/>
      <c r="L5441" s="425"/>
      <c r="M5441" s="425"/>
      <c r="N5441" s="425"/>
      <c r="O5441" s="425"/>
      <c r="P5441" s="425"/>
      <c r="Q5441" s="426"/>
      <c r="R5441" s="427">
        <f>R5439</f>
        <v>7766600</v>
      </c>
      <c r="S5441" s="427"/>
      <c r="T5441" s="427"/>
      <c r="U5441" s="427"/>
      <c r="V5441" s="427">
        <f>V5439</f>
        <v>7806355</v>
      </c>
      <c r="W5441" s="427"/>
      <c r="X5441" s="427"/>
      <c r="Y5441" s="427"/>
      <c r="Z5441" s="427">
        <f>Z5439</f>
        <v>6612687.1900000004</v>
      </c>
      <c r="AA5441" s="427"/>
      <c r="AB5441" s="427"/>
      <c r="AC5441" s="427"/>
      <c r="AD5441" s="463">
        <f>Z5441/V5441</f>
        <v>0.84709024762517215</v>
      </c>
      <c r="AE5441" s="464"/>
      <c r="AF5441" s="464"/>
      <c r="AG5441" s="465"/>
      <c r="ALL5441" s="41"/>
      <c r="ALM5441" s="41"/>
      <c r="ALN5441" s="41"/>
      <c r="ALO5441" s="41"/>
      <c r="ALP5441" s="41"/>
    </row>
    <row r="5442" spans="1:1004" x14ac:dyDescent="0.2">
      <c r="A5442" s="36"/>
      <c r="B5442" s="36"/>
      <c r="C5442" s="36"/>
      <c r="D5442" s="36"/>
      <c r="E5442" s="36"/>
      <c r="F5442" s="36"/>
      <c r="G5442" s="36"/>
      <c r="H5442" s="36"/>
      <c r="I5442" s="36"/>
      <c r="J5442" s="36"/>
      <c r="K5442" s="36"/>
      <c r="L5442" s="36"/>
      <c r="M5442" s="36"/>
      <c r="N5442" s="36"/>
      <c r="O5442" s="36"/>
      <c r="P5442" s="36"/>
      <c r="Q5442" s="36"/>
      <c r="R5442" s="36"/>
      <c r="S5442" s="36"/>
      <c r="T5442" s="36"/>
      <c r="U5442" s="36"/>
      <c r="V5442" s="36"/>
      <c r="W5442" s="36"/>
      <c r="X5442" s="36"/>
      <c r="Y5442" s="36"/>
      <c r="Z5442" s="36"/>
      <c r="AA5442" s="36"/>
      <c r="AB5442" s="36"/>
      <c r="AC5442" s="36"/>
      <c r="AD5442" s="36"/>
      <c r="AE5442" s="36"/>
      <c r="AF5442" s="36"/>
      <c r="AG5442" s="36"/>
      <c r="ALL5442" s="41"/>
      <c r="ALM5442" s="41"/>
      <c r="ALN5442" s="41"/>
      <c r="ALO5442" s="41"/>
      <c r="ALP5442" s="41"/>
    </row>
    <row r="5443" spans="1:1004" ht="15.75" x14ac:dyDescent="0.2">
      <c r="A5443" s="394" t="s">
        <v>2736</v>
      </c>
      <c r="B5443" s="394"/>
      <c r="C5443" s="394"/>
      <c r="D5443" s="394"/>
      <c r="E5443" s="394"/>
      <c r="F5443" s="394"/>
      <c r="G5443" s="394"/>
      <c r="H5443" s="394"/>
      <c r="I5443" s="394"/>
      <c r="J5443" s="394"/>
      <c r="K5443" s="394"/>
      <c r="L5443" s="394"/>
      <c r="M5443" s="394"/>
      <c r="N5443" s="394"/>
      <c r="O5443" s="394"/>
      <c r="P5443" s="394"/>
      <c r="Q5443" s="394"/>
      <c r="R5443" s="394"/>
      <c r="S5443" s="394"/>
      <c r="T5443" s="394"/>
      <c r="U5443" s="394"/>
      <c r="V5443" s="394"/>
      <c r="W5443" s="394"/>
      <c r="X5443" s="394"/>
      <c r="Y5443" s="394"/>
      <c r="Z5443" s="394"/>
      <c r="AA5443" s="394"/>
      <c r="AB5443" s="394"/>
      <c r="AC5443" s="394"/>
      <c r="AD5443" s="394"/>
      <c r="AE5443" s="394"/>
      <c r="AF5443" s="394"/>
      <c r="AG5443" s="394"/>
      <c r="ALL5443" s="41"/>
      <c r="ALM5443" s="41"/>
      <c r="ALN5443" s="41"/>
      <c r="ALO5443" s="41"/>
      <c r="ALP5443" s="41"/>
    </row>
    <row r="5444" spans="1:1004" x14ac:dyDescent="0.2">
      <c r="A5444" s="36"/>
      <c r="B5444" s="36"/>
      <c r="C5444" s="36"/>
      <c r="D5444" s="36"/>
      <c r="E5444" s="36"/>
      <c r="F5444" s="36"/>
      <c r="G5444" s="36"/>
      <c r="H5444" s="36"/>
      <c r="I5444" s="36"/>
      <c r="J5444" s="36"/>
      <c r="K5444" s="36"/>
      <c r="L5444" s="36"/>
      <c r="M5444" s="36"/>
      <c r="N5444" s="36"/>
      <c r="O5444" s="36"/>
      <c r="P5444" s="36"/>
      <c r="Q5444" s="36"/>
      <c r="R5444" s="36"/>
      <c r="S5444" s="36"/>
      <c r="T5444" s="36"/>
      <c r="U5444" s="36"/>
      <c r="V5444" s="36"/>
      <c r="W5444" s="36"/>
      <c r="X5444" s="36"/>
      <c r="Y5444" s="36"/>
      <c r="Z5444" s="36"/>
      <c r="AA5444" s="36"/>
      <c r="AB5444" s="36"/>
      <c r="AC5444" s="36"/>
      <c r="AD5444" s="36"/>
      <c r="AE5444" s="36"/>
      <c r="AF5444" s="36"/>
      <c r="AG5444" s="36"/>
      <c r="ALL5444" s="41"/>
      <c r="ALM5444" s="41"/>
      <c r="ALN5444" s="41"/>
      <c r="ALO5444" s="41"/>
      <c r="ALP5444" s="41"/>
    </row>
    <row r="5445" spans="1:1004" ht="20.25" customHeight="1" x14ac:dyDescent="0.2">
      <c r="A5445" s="466" t="s">
        <v>2737</v>
      </c>
      <c r="B5445" s="466"/>
      <c r="C5445" s="466"/>
      <c r="D5445" s="466"/>
      <c r="E5445" s="466"/>
      <c r="F5445" s="466"/>
      <c r="G5445" s="466"/>
      <c r="H5445" s="466"/>
      <c r="I5445" s="466"/>
      <c r="J5445" s="467" t="s">
        <v>274</v>
      </c>
      <c r="K5445" s="468"/>
      <c r="L5445" s="468"/>
      <c r="M5445" s="469"/>
      <c r="N5445" s="470" t="s">
        <v>3401</v>
      </c>
      <c r="O5445" s="471"/>
      <c r="P5445" s="471"/>
      <c r="Q5445" s="471"/>
      <c r="R5445" s="471"/>
      <c r="S5445" s="471"/>
      <c r="T5445" s="471"/>
      <c r="U5445" s="471"/>
      <c r="V5445" s="471"/>
      <c r="W5445" s="471"/>
      <c r="X5445" s="471"/>
      <c r="Y5445" s="471"/>
      <c r="Z5445" s="471"/>
      <c r="AA5445" s="471"/>
      <c r="AB5445" s="471"/>
      <c r="AC5445" s="471"/>
      <c r="AD5445" s="471"/>
      <c r="AE5445" s="471"/>
      <c r="AF5445" s="471"/>
      <c r="AG5445" s="472"/>
      <c r="ALL5445" s="41"/>
      <c r="ALM5445" s="41"/>
      <c r="ALN5445" s="41"/>
      <c r="ALO5445" s="41"/>
      <c r="ALP5445" s="41"/>
    </row>
    <row r="5446" spans="1:1004" ht="24" customHeight="1" x14ac:dyDescent="0.2">
      <c r="A5446" s="473" t="s">
        <v>2738</v>
      </c>
      <c r="B5446" s="473"/>
      <c r="C5446" s="473"/>
      <c r="D5446" s="473"/>
      <c r="E5446" s="473"/>
      <c r="F5446" s="473"/>
      <c r="G5446" s="473"/>
      <c r="H5446" s="473"/>
      <c r="I5446" s="473"/>
      <c r="J5446" s="474" t="s">
        <v>3253</v>
      </c>
      <c r="K5446" s="475"/>
      <c r="L5446" s="475"/>
      <c r="M5446" s="475"/>
      <c r="N5446" s="475"/>
      <c r="O5446" s="475"/>
      <c r="P5446" s="475"/>
      <c r="Q5446" s="475"/>
      <c r="R5446" s="475"/>
      <c r="S5446" s="475"/>
      <c r="T5446" s="475"/>
      <c r="U5446" s="475"/>
      <c r="V5446" s="475"/>
      <c r="W5446" s="475"/>
      <c r="X5446" s="475"/>
      <c r="Y5446" s="475"/>
      <c r="Z5446" s="475"/>
      <c r="AA5446" s="475"/>
      <c r="AB5446" s="475"/>
      <c r="AC5446" s="475"/>
      <c r="AD5446" s="475"/>
      <c r="AE5446" s="475"/>
      <c r="AF5446" s="475"/>
      <c r="AG5446" s="476"/>
      <c r="ALL5446" s="41"/>
      <c r="ALM5446" s="41"/>
      <c r="ALN5446" s="41"/>
      <c r="ALO5446" s="41"/>
      <c r="ALP5446" s="41"/>
    </row>
    <row r="5447" spans="1:1004" ht="19.5" customHeight="1" x14ac:dyDescent="0.2">
      <c r="A5447" s="473" t="s">
        <v>2740</v>
      </c>
      <c r="B5447" s="473"/>
      <c r="C5447" s="473"/>
      <c r="D5447" s="473"/>
      <c r="E5447" s="473"/>
      <c r="F5447" s="473"/>
      <c r="G5447" s="473"/>
      <c r="H5447" s="473"/>
      <c r="I5447" s="473"/>
      <c r="J5447" s="474" t="s">
        <v>3410</v>
      </c>
      <c r="K5447" s="475"/>
      <c r="L5447" s="475"/>
      <c r="M5447" s="475"/>
      <c r="N5447" s="475"/>
      <c r="O5447" s="475"/>
      <c r="P5447" s="475"/>
      <c r="Q5447" s="475"/>
      <c r="R5447" s="475"/>
      <c r="S5447" s="475"/>
      <c r="T5447" s="477" t="s">
        <v>2742</v>
      </c>
      <c r="U5447" s="477"/>
      <c r="V5447" s="477"/>
      <c r="W5447" s="477"/>
      <c r="X5447" s="475" t="s">
        <v>3411</v>
      </c>
      <c r="Y5447" s="475"/>
      <c r="Z5447" s="475"/>
      <c r="AA5447" s="475"/>
      <c r="AB5447" s="475"/>
      <c r="AC5447" s="475"/>
      <c r="AD5447" s="475"/>
      <c r="AE5447" s="475"/>
      <c r="AF5447" s="475"/>
      <c r="AG5447" s="476"/>
      <c r="ALL5447" s="41"/>
      <c r="ALM5447" s="41"/>
      <c r="ALN5447" s="41"/>
      <c r="ALO5447" s="41"/>
      <c r="ALP5447" s="41"/>
    </row>
    <row r="5448" spans="1:1004" ht="27.75" customHeight="1" x14ac:dyDescent="0.2">
      <c r="A5448" s="473" t="s">
        <v>2744</v>
      </c>
      <c r="B5448" s="473"/>
      <c r="C5448" s="473"/>
      <c r="D5448" s="473"/>
      <c r="E5448" s="473"/>
      <c r="F5448" s="473"/>
      <c r="G5448" s="473"/>
      <c r="H5448" s="473"/>
      <c r="I5448" s="473"/>
      <c r="J5448" s="474" t="s">
        <v>3412</v>
      </c>
      <c r="K5448" s="475"/>
      <c r="L5448" s="475"/>
      <c r="M5448" s="475"/>
      <c r="N5448" s="475"/>
      <c r="O5448" s="475"/>
      <c r="P5448" s="475"/>
      <c r="Q5448" s="475"/>
      <c r="R5448" s="475"/>
      <c r="S5448" s="475"/>
      <c r="T5448" s="475"/>
      <c r="U5448" s="475"/>
      <c r="V5448" s="475"/>
      <c r="W5448" s="475"/>
      <c r="X5448" s="475"/>
      <c r="Y5448" s="475"/>
      <c r="Z5448" s="475"/>
      <c r="AA5448" s="475"/>
      <c r="AB5448" s="475"/>
      <c r="AC5448" s="475"/>
      <c r="AD5448" s="475"/>
      <c r="AE5448" s="475"/>
      <c r="AF5448" s="475"/>
      <c r="AG5448" s="476"/>
      <c r="ALL5448" s="41"/>
      <c r="ALM5448" s="41"/>
      <c r="ALN5448" s="41"/>
      <c r="ALO5448" s="41"/>
      <c r="ALP5448" s="41"/>
    </row>
    <row r="5449" spans="1:1004" ht="27.75" customHeight="1" x14ac:dyDescent="0.2">
      <c r="A5449" s="478" t="s">
        <v>2746</v>
      </c>
      <c r="B5449" s="478"/>
      <c r="C5449" s="478"/>
      <c r="D5449" s="478"/>
      <c r="E5449" s="478"/>
      <c r="F5449" s="478"/>
      <c r="G5449" s="478"/>
      <c r="H5449" s="478"/>
      <c r="I5449" s="478"/>
      <c r="J5449" s="445" t="s">
        <v>3552</v>
      </c>
      <c r="K5449" s="446"/>
      <c r="L5449" s="446"/>
      <c r="M5449" s="446"/>
      <c r="N5449" s="446"/>
      <c r="O5449" s="446"/>
      <c r="P5449" s="446"/>
      <c r="Q5449" s="446"/>
      <c r="R5449" s="446"/>
      <c r="S5449" s="446"/>
      <c r="T5449" s="446"/>
      <c r="U5449" s="446"/>
      <c r="V5449" s="446"/>
      <c r="W5449" s="446"/>
      <c r="X5449" s="446"/>
      <c r="Y5449" s="446"/>
      <c r="Z5449" s="446"/>
      <c r="AA5449" s="446"/>
      <c r="AB5449" s="446"/>
      <c r="AC5449" s="446"/>
      <c r="AD5449" s="446"/>
      <c r="AE5449" s="446"/>
      <c r="AF5449" s="446"/>
      <c r="AG5449" s="447"/>
      <c r="ALL5449" s="41"/>
      <c r="ALM5449" s="41"/>
      <c r="ALN5449" s="41"/>
      <c r="ALO5449" s="41"/>
      <c r="ALP5449" s="41"/>
    </row>
    <row r="5450" spans="1:1004" x14ac:dyDescent="0.2">
      <c r="A5450" s="232"/>
      <c r="B5450" s="232"/>
      <c r="C5450" s="232"/>
      <c r="D5450" s="232"/>
      <c r="E5450" s="232"/>
      <c r="F5450" s="232"/>
      <c r="G5450" s="232"/>
      <c r="H5450" s="232"/>
      <c r="I5450" s="232"/>
      <c r="J5450" s="251"/>
      <c r="K5450" s="251"/>
      <c r="L5450" s="252"/>
      <c r="M5450" s="252"/>
      <c r="N5450" s="252"/>
      <c r="O5450" s="252"/>
      <c r="P5450" s="251"/>
      <c r="Q5450" s="251"/>
      <c r="R5450" s="251"/>
      <c r="S5450" s="251"/>
      <c r="T5450" s="251"/>
      <c r="U5450" s="251"/>
      <c r="V5450" s="251"/>
      <c r="W5450" s="251"/>
      <c r="X5450" s="251"/>
      <c r="Y5450" s="251"/>
      <c r="Z5450" s="251"/>
      <c r="AA5450" s="251"/>
      <c r="AB5450" s="251"/>
      <c r="AC5450" s="251"/>
      <c r="AD5450" s="251"/>
      <c r="AE5450" s="251"/>
      <c r="AF5450" s="251"/>
      <c r="AG5450" s="253"/>
      <c r="ALL5450" s="41"/>
      <c r="ALM5450" s="41"/>
      <c r="ALN5450" s="41"/>
      <c r="ALO5450" s="41"/>
      <c r="ALP5450" s="41"/>
    </row>
    <row r="5451" spans="1:1004" x14ac:dyDescent="0.2">
      <c r="A5451" s="273" t="s">
        <v>2833</v>
      </c>
      <c r="B5451" s="273"/>
      <c r="C5451" s="273"/>
      <c r="D5451" s="343" t="s">
        <v>3413</v>
      </c>
      <c r="E5451" s="344"/>
      <c r="F5451" s="344"/>
      <c r="G5451" s="344"/>
      <c r="H5451" s="344"/>
      <c r="I5451" s="344"/>
      <c r="J5451" s="344"/>
      <c r="K5451" s="344"/>
      <c r="L5451" s="344"/>
      <c r="M5451" s="344"/>
      <c r="N5451" s="344"/>
      <c r="O5451" s="344"/>
      <c r="P5451" s="344"/>
      <c r="Q5451" s="344"/>
      <c r="R5451" s="344"/>
      <c r="S5451" s="344"/>
      <c r="T5451" s="344"/>
      <c r="U5451" s="344"/>
      <c r="V5451" s="344"/>
      <c r="W5451" s="344"/>
      <c r="X5451" s="344"/>
      <c r="Y5451" s="344"/>
      <c r="Z5451" s="344"/>
      <c r="AA5451" s="344"/>
      <c r="AB5451" s="344"/>
      <c r="AC5451" s="344"/>
      <c r="AD5451" s="344"/>
      <c r="AE5451" s="344"/>
      <c r="AF5451" s="344"/>
      <c r="AG5451" s="345"/>
      <c r="ALL5451" s="41"/>
      <c r="ALM5451" s="41"/>
      <c r="ALN5451" s="41"/>
      <c r="ALO5451" s="41"/>
      <c r="ALP5451" s="41"/>
    </row>
    <row r="5452" spans="1:1004" ht="27.75" customHeight="1" x14ac:dyDescent="0.2">
      <c r="A5452" s="273" t="s">
        <v>2835</v>
      </c>
      <c r="B5452" s="273"/>
      <c r="C5452" s="273"/>
      <c r="D5452" s="273"/>
      <c r="E5452" s="273"/>
      <c r="F5452" s="273"/>
      <c r="G5452" s="273"/>
      <c r="H5452" s="273"/>
      <c r="I5452" s="273"/>
      <c r="J5452" s="273"/>
      <c r="K5452" s="273"/>
      <c r="L5452" s="273"/>
      <c r="M5452" s="273"/>
      <c r="N5452" s="273"/>
      <c r="O5452" s="273"/>
      <c r="P5452" s="273"/>
      <c r="Q5452" s="273"/>
      <c r="R5452" s="273"/>
      <c r="S5452" s="373" t="s">
        <v>2836</v>
      </c>
      <c r="T5452" s="373"/>
      <c r="U5452" s="373"/>
      <c r="V5452" s="373" t="s">
        <v>2837</v>
      </c>
      <c r="W5452" s="373"/>
      <c r="X5452" s="373"/>
      <c r="Y5452" s="373" t="s">
        <v>2838</v>
      </c>
      <c r="Z5452" s="373"/>
      <c r="AA5452" s="373"/>
      <c r="AB5452" s="278" t="s">
        <v>3444</v>
      </c>
      <c r="AC5452" s="279"/>
      <c r="AD5452" s="280"/>
      <c r="AE5452" s="278" t="s">
        <v>3445</v>
      </c>
      <c r="AF5452" s="279"/>
      <c r="AG5452" s="280"/>
      <c r="ALL5452" s="41"/>
      <c r="ALM5452" s="41"/>
      <c r="ALN5452" s="41"/>
      <c r="ALO5452" s="41"/>
      <c r="ALP5452" s="41"/>
    </row>
    <row r="5453" spans="1:1004" x14ac:dyDescent="0.2">
      <c r="A5453" s="281" t="s">
        <v>3405</v>
      </c>
      <c r="B5453" s="282"/>
      <c r="C5453" s="282"/>
      <c r="D5453" s="282"/>
      <c r="E5453" s="282"/>
      <c r="F5453" s="282"/>
      <c r="G5453" s="282"/>
      <c r="H5453" s="282"/>
      <c r="I5453" s="282"/>
      <c r="J5453" s="282"/>
      <c r="K5453" s="282"/>
      <c r="L5453" s="282"/>
      <c r="M5453" s="282"/>
      <c r="N5453" s="282"/>
      <c r="O5453" s="282"/>
      <c r="P5453" s="282"/>
      <c r="Q5453" s="282"/>
      <c r="R5453" s="283"/>
      <c r="S5453" s="284" t="s">
        <v>2867</v>
      </c>
      <c r="T5453" s="285"/>
      <c r="U5453" s="286"/>
      <c r="V5453" s="284" t="s">
        <v>3469</v>
      </c>
      <c r="W5453" s="285"/>
      <c r="X5453" s="286"/>
      <c r="Y5453" s="284" t="s">
        <v>2916</v>
      </c>
      <c r="Z5453" s="285"/>
      <c r="AA5453" s="286"/>
      <c r="AB5453" s="284" t="s">
        <v>2468</v>
      </c>
      <c r="AC5453" s="285"/>
      <c r="AD5453" s="286"/>
      <c r="AE5453" s="284" t="s">
        <v>2468</v>
      </c>
      <c r="AF5453" s="285"/>
      <c r="AG5453" s="286"/>
      <c r="ALL5453" s="41"/>
      <c r="ALM5453" s="41"/>
      <c r="ALN5453" s="41"/>
      <c r="ALO5453" s="41"/>
      <c r="ALP5453" s="41"/>
    </row>
    <row r="5454" spans="1:1004" x14ac:dyDescent="0.2">
      <c r="A5454" s="293" t="s">
        <v>2860</v>
      </c>
      <c r="B5454" s="387"/>
      <c r="C5454" s="387"/>
      <c r="D5454" s="387"/>
      <c r="E5454" s="387"/>
      <c r="F5454" s="387"/>
      <c r="G5454" s="387"/>
      <c r="H5454" s="387"/>
      <c r="I5454" s="387"/>
      <c r="J5454" s="387"/>
      <c r="K5454" s="387"/>
      <c r="L5454" s="387"/>
      <c r="M5454" s="387"/>
      <c r="N5454" s="387"/>
      <c r="O5454" s="387"/>
      <c r="P5454" s="387"/>
      <c r="Q5454" s="387"/>
      <c r="R5454" s="295"/>
      <c r="S5454" s="287"/>
      <c r="T5454" s="288"/>
      <c r="U5454" s="289"/>
      <c r="V5454" s="287"/>
      <c r="W5454" s="288"/>
      <c r="X5454" s="289"/>
      <c r="Y5454" s="287"/>
      <c r="Z5454" s="288"/>
      <c r="AA5454" s="289"/>
      <c r="AB5454" s="287"/>
      <c r="AC5454" s="288"/>
      <c r="AD5454" s="289"/>
      <c r="AE5454" s="287"/>
      <c r="AF5454" s="288"/>
      <c r="AG5454" s="289"/>
      <c r="ALL5454" s="41"/>
      <c r="ALM5454" s="41"/>
      <c r="ALN5454" s="41"/>
      <c r="ALO5454" s="41"/>
      <c r="ALP5454" s="41"/>
    </row>
    <row r="5455" spans="1:1004" x14ac:dyDescent="0.2">
      <c r="A5455" s="388" t="s">
        <v>2861</v>
      </c>
      <c r="B5455" s="389"/>
      <c r="C5455" s="389"/>
      <c r="D5455" s="389"/>
      <c r="E5455" s="389"/>
      <c r="F5455" s="389"/>
      <c r="G5455" s="389"/>
      <c r="H5455" s="389"/>
      <c r="I5455" s="389"/>
      <c r="J5455" s="389"/>
      <c r="K5455" s="389"/>
      <c r="L5455" s="389"/>
      <c r="M5455" s="389"/>
      <c r="N5455" s="389"/>
      <c r="O5455" s="389"/>
      <c r="P5455" s="389"/>
      <c r="Q5455" s="389"/>
      <c r="R5455" s="390"/>
      <c r="S5455" s="290"/>
      <c r="T5455" s="291"/>
      <c r="U5455" s="292"/>
      <c r="V5455" s="290"/>
      <c r="W5455" s="291"/>
      <c r="X5455" s="292"/>
      <c r="Y5455" s="290"/>
      <c r="Z5455" s="291"/>
      <c r="AA5455" s="292"/>
      <c r="AB5455" s="290"/>
      <c r="AC5455" s="291"/>
      <c r="AD5455" s="292"/>
      <c r="AE5455" s="290"/>
      <c r="AF5455" s="291"/>
      <c r="AG5455" s="292"/>
      <c r="ALL5455" s="41"/>
      <c r="ALM5455" s="41"/>
      <c r="ALN5455" s="41"/>
      <c r="ALO5455" s="41"/>
      <c r="ALP5455" s="41"/>
    </row>
    <row r="5456" spans="1:1004" x14ac:dyDescent="0.2">
      <c r="A5456" s="233"/>
      <c r="B5456" s="233"/>
      <c r="C5456" s="233"/>
      <c r="D5456" s="233"/>
      <c r="E5456" s="233"/>
      <c r="F5456" s="233"/>
      <c r="G5456" s="233"/>
      <c r="H5456" s="233"/>
      <c r="I5456" s="233"/>
      <c r="J5456" s="254"/>
      <c r="K5456" s="254"/>
      <c r="L5456" s="254"/>
      <c r="M5456" s="254"/>
      <c r="N5456" s="254"/>
      <c r="O5456" s="254"/>
      <c r="P5456" s="251"/>
      <c r="Q5456" s="251"/>
      <c r="R5456" s="251"/>
      <c r="S5456" s="251"/>
      <c r="T5456" s="251"/>
      <c r="U5456" s="251"/>
      <c r="V5456" s="251"/>
      <c r="W5456" s="251"/>
      <c r="X5456" s="251"/>
      <c r="Y5456" s="251"/>
      <c r="Z5456" s="251"/>
      <c r="AA5456" s="251"/>
      <c r="AB5456" s="251"/>
      <c r="AC5456" s="251"/>
      <c r="AD5456" s="251"/>
      <c r="AE5456" s="251"/>
      <c r="AF5456" s="251"/>
      <c r="AG5456" s="253"/>
      <c r="ALL5456" s="41"/>
      <c r="ALM5456" s="41"/>
      <c r="ALN5456" s="41"/>
      <c r="ALO5456" s="41"/>
      <c r="ALP5456" s="41"/>
    </row>
    <row r="5457" spans="1:1004" ht="24" customHeight="1" x14ac:dyDescent="0.2">
      <c r="A5457" s="434" t="s">
        <v>2748</v>
      </c>
      <c r="B5457" s="435"/>
      <c r="C5457" s="435"/>
      <c r="D5457" s="435"/>
      <c r="E5457" s="435"/>
      <c r="F5457" s="435"/>
      <c r="G5457" s="435"/>
      <c r="H5457" s="435"/>
      <c r="I5457" s="436"/>
      <c r="J5457" s="395" t="s">
        <v>2754</v>
      </c>
      <c r="K5457" s="437"/>
      <c r="L5457" s="437"/>
      <c r="M5457" s="438"/>
      <c r="N5457" s="377" t="s">
        <v>3414</v>
      </c>
      <c r="O5457" s="351"/>
      <c r="P5457" s="351"/>
      <c r="Q5457" s="351"/>
      <c r="R5457" s="351"/>
      <c r="S5457" s="351"/>
      <c r="T5457" s="351"/>
      <c r="U5457" s="351"/>
      <c r="V5457" s="351"/>
      <c r="W5457" s="351"/>
      <c r="X5457" s="351"/>
      <c r="Y5457" s="351"/>
      <c r="Z5457" s="351"/>
      <c r="AA5457" s="351"/>
      <c r="AB5457" s="351"/>
      <c r="AC5457" s="351"/>
      <c r="AD5457" s="351"/>
      <c r="AE5457" s="351"/>
      <c r="AF5457" s="351"/>
      <c r="AG5457" s="352"/>
      <c r="ALL5457" s="41"/>
      <c r="ALM5457" s="41"/>
      <c r="ALN5457" s="41"/>
      <c r="ALO5457" s="41"/>
      <c r="ALP5457" s="41"/>
    </row>
    <row r="5458" spans="1:1004" x14ac:dyDescent="0.2">
      <c r="A5458" s="439" t="s">
        <v>2749</v>
      </c>
      <c r="B5458" s="440"/>
      <c r="C5458" s="440"/>
      <c r="D5458" s="440"/>
      <c r="E5458" s="440"/>
      <c r="F5458" s="440"/>
      <c r="G5458" s="440"/>
      <c r="H5458" s="440"/>
      <c r="I5458" s="441"/>
      <c r="J5458" s="321" t="s">
        <v>3410</v>
      </c>
      <c r="K5458" s="322"/>
      <c r="L5458" s="322"/>
      <c r="M5458" s="322"/>
      <c r="N5458" s="322"/>
      <c r="O5458" s="322"/>
      <c r="P5458" s="322"/>
      <c r="Q5458" s="322"/>
      <c r="R5458" s="322"/>
      <c r="S5458" s="322"/>
      <c r="T5458" s="381" t="s">
        <v>2742</v>
      </c>
      <c r="U5458" s="381"/>
      <c r="V5458" s="381"/>
      <c r="W5458" s="381"/>
      <c r="X5458" s="322" t="s">
        <v>3415</v>
      </c>
      <c r="Y5458" s="322"/>
      <c r="Z5458" s="322"/>
      <c r="AA5458" s="322"/>
      <c r="AB5458" s="322"/>
      <c r="AC5458" s="322"/>
      <c r="AD5458" s="322"/>
      <c r="AE5458" s="322"/>
      <c r="AF5458" s="322"/>
      <c r="AG5458" s="359"/>
      <c r="ALL5458" s="41"/>
      <c r="ALM5458" s="41"/>
      <c r="ALN5458" s="41"/>
      <c r="ALO5458" s="41"/>
      <c r="ALP5458" s="41"/>
    </row>
    <row r="5459" spans="1:1004" ht="30.75" customHeight="1" x14ac:dyDescent="0.2">
      <c r="A5459" s="442" t="s">
        <v>2750</v>
      </c>
      <c r="B5459" s="443"/>
      <c r="C5459" s="443"/>
      <c r="D5459" s="443"/>
      <c r="E5459" s="443"/>
      <c r="F5459" s="443"/>
      <c r="G5459" s="443"/>
      <c r="H5459" s="443"/>
      <c r="I5459" s="444"/>
      <c r="J5459" s="445" t="s">
        <v>3412</v>
      </c>
      <c r="K5459" s="446"/>
      <c r="L5459" s="446"/>
      <c r="M5459" s="446"/>
      <c r="N5459" s="446"/>
      <c r="O5459" s="446"/>
      <c r="P5459" s="446"/>
      <c r="Q5459" s="446"/>
      <c r="R5459" s="446"/>
      <c r="S5459" s="446"/>
      <c r="T5459" s="446"/>
      <c r="U5459" s="446"/>
      <c r="V5459" s="446"/>
      <c r="W5459" s="446"/>
      <c r="X5459" s="446"/>
      <c r="Y5459" s="446"/>
      <c r="Z5459" s="446"/>
      <c r="AA5459" s="446"/>
      <c r="AB5459" s="446"/>
      <c r="AC5459" s="446"/>
      <c r="AD5459" s="446"/>
      <c r="AE5459" s="446"/>
      <c r="AF5459" s="446"/>
      <c r="AG5459" s="447"/>
      <c r="ALL5459" s="41"/>
      <c r="ALM5459" s="41"/>
      <c r="ALN5459" s="41"/>
      <c r="ALO5459" s="41"/>
      <c r="ALP5459" s="41"/>
    </row>
    <row r="5460" spans="1:1004" ht="26.25" customHeight="1" x14ac:dyDescent="0.2">
      <c r="A5460" s="448" t="s">
        <v>3399</v>
      </c>
      <c r="B5460" s="449"/>
      <c r="C5460" s="449"/>
      <c r="D5460" s="449"/>
      <c r="E5460" s="449"/>
      <c r="F5460" s="449"/>
      <c r="G5460" s="449"/>
      <c r="H5460" s="449"/>
      <c r="I5460" s="450"/>
      <c r="J5460" s="451" t="s">
        <v>3552</v>
      </c>
      <c r="K5460" s="452"/>
      <c r="L5460" s="452"/>
      <c r="M5460" s="452"/>
      <c r="N5460" s="452"/>
      <c r="O5460" s="452"/>
      <c r="P5460" s="452"/>
      <c r="Q5460" s="452"/>
      <c r="R5460" s="452"/>
      <c r="S5460" s="452"/>
      <c r="T5460" s="452"/>
      <c r="U5460" s="452"/>
      <c r="V5460" s="452"/>
      <c r="W5460" s="452"/>
      <c r="X5460" s="452"/>
      <c r="Y5460" s="452"/>
      <c r="Z5460" s="452"/>
      <c r="AA5460" s="452"/>
      <c r="AB5460" s="452"/>
      <c r="AC5460" s="452"/>
      <c r="AD5460" s="452"/>
      <c r="AE5460" s="452"/>
      <c r="AF5460" s="452"/>
      <c r="AG5460" s="453"/>
      <c r="ALL5460" s="41"/>
      <c r="ALM5460" s="41"/>
      <c r="ALN5460" s="41"/>
      <c r="ALO5460" s="41"/>
      <c r="ALP5460" s="41"/>
    </row>
    <row r="5461" spans="1:1004" x14ac:dyDescent="0.2">
      <c r="A5461" s="36"/>
      <c r="B5461" s="36"/>
      <c r="C5461" s="36"/>
      <c r="D5461" s="36"/>
      <c r="E5461" s="36"/>
      <c r="F5461" s="36"/>
      <c r="G5461" s="36"/>
      <c r="H5461" s="36"/>
      <c r="I5461" s="36"/>
      <c r="J5461" s="36"/>
      <c r="K5461" s="36"/>
      <c r="L5461" s="36"/>
      <c r="M5461" s="36"/>
      <c r="N5461" s="36"/>
      <c r="O5461" s="36"/>
      <c r="P5461" s="36"/>
      <c r="Q5461" s="36"/>
      <c r="R5461" s="36"/>
      <c r="S5461" s="36"/>
      <c r="T5461" s="36"/>
      <c r="U5461" s="36"/>
      <c r="V5461" s="36"/>
      <c r="W5461" s="36"/>
      <c r="X5461" s="36"/>
      <c r="Y5461" s="36"/>
      <c r="Z5461" s="36"/>
      <c r="AA5461" s="36"/>
      <c r="AB5461" s="36"/>
      <c r="AC5461" s="36"/>
      <c r="AD5461" s="36"/>
      <c r="AE5461" s="36"/>
      <c r="AF5461" s="36"/>
      <c r="AG5461" s="36"/>
      <c r="ALL5461" s="41"/>
      <c r="ALM5461" s="41"/>
      <c r="ALN5461" s="41"/>
      <c r="ALO5461" s="41"/>
      <c r="ALP5461" s="41"/>
    </row>
    <row r="5462" spans="1:1004" x14ac:dyDescent="0.2">
      <c r="A5462" s="275" t="s">
        <v>2833</v>
      </c>
      <c r="B5462" s="276"/>
      <c r="C5462" s="277"/>
      <c r="D5462" s="370" t="s">
        <v>3407</v>
      </c>
      <c r="E5462" s="371"/>
      <c r="F5462" s="371"/>
      <c r="G5462" s="371"/>
      <c r="H5462" s="371"/>
      <c r="I5462" s="371"/>
      <c r="J5462" s="371"/>
      <c r="K5462" s="371"/>
      <c r="L5462" s="371"/>
      <c r="M5462" s="371"/>
      <c r="N5462" s="371"/>
      <c r="O5462" s="371"/>
      <c r="P5462" s="371"/>
      <c r="Q5462" s="371"/>
      <c r="R5462" s="371"/>
      <c r="S5462" s="371"/>
      <c r="T5462" s="371"/>
      <c r="U5462" s="371"/>
      <c r="V5462" s="371"/>
      <c r="W5462" s="371"/>
      <c r="X5462" s="371"/>
      <c r="Y5462" s="371"/>
      <c r="Z5462" s="371"/>
      <c r="AA5462" s="371"/>
      <c r="AB5462" s="371"/>
      <c r="AC5462" s="371"/>
      <c r="AD5462" s="371"/>
      <c r="AE5462" s="371"/>
      <c r="AF5462" s="371"/>
      <c r="AG5462" s="372"/>
      <c r="ALL5462" s="41"/>
      <c r="ALM5462" s="41"/>
      <c r="ALN5462" s="41"/>
      <c r="ALO5462" s="41"/>
      <c r="ALP5462" s="41"/>
    </row>
    <row r="5463" spans="1:1004" ht="30.75" customHeight="1" x14ac:dyDescent="0.2">
      <c r="A5463" s="273" t="s">
        <v>2835</v>
      </c>
      <c r="B5463" s="273"/>
      <c r="C5463" s="273"/>
      <c r="D5463" s="273"/>
      <c r="E5463" s="273"/>
      <c r="F5463" s="273"/>
      <c r="G5463" s="273"/>
      <c r="H5463" s="273"/>
      <c r="I5463" s="273"/>
      <c r="J5463" s="273"/>
      <c r="K5463" s="273"/>
      <c r="L5463" s="273"/>
      <c r="M5463" s="273"/>
      <c r="N5463" s="273"/>
      <c r="O5463" s="273"/>
      <c r="P5463" s="273"/>
      <c r="Q5463" s="273"/>
      <c r="R5463" s="273"/>
      <c r="S5463" s="278" t="s">
        <v>2836</v>
      </c>
      <c r="T5463" s="279"/>
      <c r="U5463" s="280"/>
      <c r="V5463" s="278" t="s">
        <v>2837</v>
      </c>
      <c r="W5463" s="279"/>
      <c r="X5463" s="280"/>
      <c r="Y5463" s="278" t="s">
        <v>2838</v>
      </c>
      <c r="Z5463" s="279"/>
      <c r="AA5463" s="280"/>
      <c r="AB5463" s="278" t="s">
        <v>3444</v>
      </c>
      <c r="AC5463" s="279"/>
      <c r="AD5463" s="280"/>
      <c r="AE5463" s="278" t="s">
        <v>3445</v>
      </c>
      <c r="AF5463" s="279"/>
      <c r="AG5463" s="280"/>
      <c r="ALL5463" s="41"/>
      <c r="ALM5463" s="41"/>
      <c r="ALN5463" s="41"/>
      <c r="ALO5463" s="41"/>
      <c r="ALP5463" s="41"/>
    </row>
    <row r="5464" spans="1:1004" ht="24" customHeight="1" x14ac:dyDescent="0.2">
      <c r="A5464" s="454" t="s">
        <v>3416</v>
      </c>
      <c r="B5464" s="455"/>
      <c r="C5464" s="455"/>
      <c r="D5464" s="455"/>
      <c r="E5464" s="455"/>
      <c r="F5464" s="455"/>
      <c r="G5464" s="455"/>
      <c r="H5464" s="455"/>
      <c r="I5464" s="455"/>
      <c r="J5464" s="455"/>
      <c r="K5464" s="455"/>
      <c r="L5464" s="455"/>
      <c r="M5464" s="455"/>
      <c r="N5464" s="455"/>
      <c r="O5464" s="455"/>
      <c r="P5464" s="455"/>
      <c r="Q5464" s="455"/>
      <c r="R5464" s="456"/>
      <c r="S5464" s="284" t="s">
        <v>3349</v>
      </c>
      <c r="T5464" s="285"/>
      <c r="U5464" s="286"/>
      <c r="V5464" s="284" t="s">
        <v>3469</v>
      </c>
      <c r="W5464" s="285"/>
      <c r="X5464" s="286"/>
      <c r="Y5464" s="284" t="s">
        <v>3107</v>
      </c>
      <c r="Z5464" s="285"/>
      <c r="AA5464" s="286"/>
      <c r="AB5464" s="284" t="s">
        <v>3417</v>
      </c>
      <c r="AC5464" s="285"/>
      <c r="AD5464" s="286"/>
      <c r="AE5464" s="284" t="s">
        <v>3417</v>
      </c>
      <c r="AF5464" s="285"/>
      <c r="AG5464" s="286"/>
      <c r="ALL5464" s="41"/>
      <c r="ALM5464" s="41"/>
      <c r="ALN5464" s="41"/>
      <c r="ALO5464" s="41"/>
      <c r="ALP5464" s="41"/>
    </row>
    <row r="5465" spans="1:1004" x14ac:dyDescent="0.2">
      <c r="A5465" s="457" t="s">
        <v>2860</v>
      </c>
      <c r="B5465" s="458"/>
      <c r="C5465" s="458"/>
      <c r="D5465" s="458"/>
      <c r="E5465" s="458"/>
      <c r="F5465" s="458"/>
      <c r="G5465" s="458"/>
      <c r="H5465" s="458"/>
      <c r="I5465" s="458"/>
      <c r="J5465" s="458"/>
      <c r="K5465" s="458"/>
      <c r="L5465" s="458"/>
      <c r="M5465" s="458"/>
      <c r="N5465" s="458"/>
      <c r="O5465" s="458"/>
      <c r="P5465" s="458"/>
      <c r="Q5465" s="458"/>
      <c r="R5465" s="459"/>
      <c r="S5465" s="287"/>
      <c r="T5465" s="288"/>
      <c r="U5465" s="289"/>
      <c r="V5465" s="287"/>
      <c r="W5465" s="288"/>
      <c r="X5465" s="289"/>
      <c r="Y5465" s="287"/>
      <c r="Z5465" s="288"/>
      <c r="AA5465" s="289"/>
      <c r="AB5465" s="287"/>
      <c r="AC5465" s="288"/>
      <c r="AD5465" s="289"/>
      <c r="AE5465" s="287"/>
      <c r="AF5465" s="288"/>
      <c r="AG5465" s="289"/>
      <c r="ALL5465" s="41"/>
      <c r="ALM5465" s="41"/>
      <c r="ALN5465" s="41"/>
      <c r="ALO5465" s="41"/>
      <c r="ALP5465" s="41"/>
    </row>
    <row r="5466" spans="1:1004" x14ac:dyDescent="0.2">
      <c r="A5466" s="460" t="s">
        <v>2861</v>
      </c>
      <c r="B5466" s="461"/>
      <c r="C5466" s="461"/>
      <c r="D5466" s="461"/>
      <c r="E5466" s="461"/>
      <c r="F5466" s="461"/>
      <c r="G5466" s="461"/>
      <c r="H5466" s="461"/>
      <c r="I5466" s="461"/>
      <c r="J5466" s="461"/>
      <c r="K5466" s="461"/>
      <c r="L5466" s="461"/>
      <c r="M5466" s="461"/>
      <c r="N5466" s="461"/>
      <c r="O5466" s="461"/>
      <c r="P5466" s="461"/>
      <c r="Q5466" s="461"/>
      <c r="R5466" s="462"/>
      <c r="S5466" s="290"/>
      <c r="T5466" s="291"/>
      <c r="U5466" s="292"/>
      <c r="V5466" s="290"/>
      <c r="W5466" s="291"/>
      <c r="X5466" s="292"/>
      <c r="Y5466" s="290"/>
      <c r="Z5466" s="291"/>
      <c r="AA5466" s="292"/>
      <c r="AB5466" s="290"/>
      <c r="AC5466" s="291"/>
      <c r="AD5466" s="292"/>
      <c r="AE5466" s="290"/>
      <c r="AF5466" s="291"/>
      <c r="AG5466" s="292"/>
      <c r="ALL5466" s="41"/>
      <c r="ALM5466" s="41"/>
      <c r="ALN5466" s="41"/>
      <c r="ALO5466" s="41"/>
      <c r="ALP5466" s="41"/>
    </row>
    <row r="5467" spans="1:1004" ht="14.25" x14ac:dyDescent="0.2">
      <c r="A5467" s="187"/>
      <c r="B5467" s="187"/>
      <c r="C5467" s="187"/>
      <c r="D5467" s="187"/>
      <c r="E5467" s="187"/>
      <c r="F5467" s="187"/>
      <c r="G5467" s="188"/>
      <c r="H5467" s="188"/>
      <c r="I5467" s="188"/>
      <c r="J5467" s="188"/>
      <c r="K5467" s="188"/>
      <c r="L5467" s="188"/>
      <c r="M5467" s="188"/>
      <c r="N5467" s="188"/>
      <c r="O5467" s="188"/>
      <c r="P5467" s="188"/>
      <c r="Q5467" s="188"/>
      <c r="R5467" s="189"/>
      <c r="S5467" s="189"/>
      <c r="T5467" s="189"/>
      <c r="U5467" s="189"/>
      <c r="V5467" s="189"/>
      <c r="W5467" s="189"/>
      <c r="X5467" s="189"/>
      <c r="Y5467" s="189"/>
      <c r="Z5467" s="189"/>
      <c r="AA5467" s="189"/>
      <c r="AB5467" s="189"/>
      <c r="AC5467" s="189"/>
      <c r="AD5467" s="189"/>
      <c r="AE5467" s="189"/>
      <c r="AF5467" s="189"/>
      <c r="AG5467" s="189"/>
      <c r="ALL5467" s="41"/>
      <c r="ALM5467" s="41"/>
      <c r="ALN5467" s="41"/>
      <c r="ALO5467" s="41"/>
      <c r="ALP5467" s="41"/>
    </row>
    <row r="5468" spans="1:1004" ht="15" x14ac:dyDescent="0.2">
      <c r="A5468" s="403" t="s">
        <v>2722</v>
      </c>
      <c r="B5468" s="403"/>
      <c r="C5468" s="403"/>
      <c r="D5468" s="403"/>
      <c r="E5468" s="403"/>
      <c r="F5468" s="404" t="s">
        <v>652</v>
      </c>
      <c r="G5468" s="405"/>
      <c r="H5468" s="406"/>
      <c r="I5468" s="407" t="s">
        <v>653</v>
      </c>
      <c r="J5468" s="408"/>
      <c r="K5468" s="408"/>
      <c r="L5468" s="408"/>
      <c r="M5468" s="408"/>
      <c r="N5468" s="408"/>
      <c r="O5468" s="408"/>
      <c r="P5468" s="408"/>
      <c r="Q5468" s="408"/>
      <c r="R5468" s="408"/>
      <c r="S5468" s="408"/>
      <c r="T5468" s="408"/>
      <c r="U5468" s="408"/>
      <c r="V5468" s="408"/>
      <c r="W5468" s="408"/>
      <c r="X5468" s="408"/>
      <c r="Y5468" s="408"/>
      <c r="Z5468" s="408"/>
      <c r="AA5468" s="408"/>
      <c r="AB5468" s="408"/>
      <c r="AC5468" s="408"/>
      <c r="AD5468" s="408"/>
      <c r="AE5468" s="408"/>
      <c r="AF5468" s="408"/>
      <c r="AG5468" s="409"/>
      <c r="ALL5468" s="41"/>
      <c r="ALM5468" s="41"/>
      <c r="ALN5468" s="41"/>
      <c r="ALO5468" s="41"/>
      <c r="ALP5468" s="41"/>
    </row>
    <row r="5469" spans="1:1004" ht="15" x14ac:dyDescent="0.2">
      <c r="A5469" s="403" t="s">
        <v>2723</v>
      </c>
      <c r="B5469" s="403"/>
      <c r="C5469" s="403"/>
      <c r="D5469" s="403"/>
      <c r="E5469" s="403"/>
      <c r="F5469" s="410" t="s">
        <v>3418</v>
      </c>
      <c r="G5469" s="411"/>
      <c r="H5469" s="412"/>
      <c r="I5469" s="407" t="s">
        <v>653</v>
      </c>
      <c r="J5469" s="408"/>
      <c r="K5469" s="408"/>
      <c r="L5469" s="408"/>
      <c r="M5469" s="408"/>
      <c r="N5469" s="408"/>
      <c r="O5469" s="408"/>
      <c r="P5469" s="408"/>
      <c r="Q5469" s="408"/>
      <c r="R5469" s="408"/>
      <c r="S5469" s="408"/>
      <c r="T5469" s="408"/>
      <c r="U5469" s="408"/>
      <c r="V5469" s="408"/>
      <c r="W5469" s="408"/>
      <c r="X5469" s="408"/>
      <c r="Y5469" s="408"/>
      <c r="Z5469" s="408"/>
      <c r="AA5469" s="408"/>
      <c r="AB5469" s="408"/>
      <c r="AC5469" s="408"/>
      <c r="AD5469" s="408"/>
      <c r="AE5469" s="408"/>
      <c r="AF5469" s="408"/>
      <c r="AG5469" s="409"/>
      <c r="ALL5469" s="41"/>
      <c r="ALM5469" s="41"/>
      <c r="ALN5469" s="41"/>
      <c r="ALO5469" s="41"/>
      <c r="ALP5469" s="41"/>
    </row>
    <row r="5470" spans="1:1004" ht="14.25" x14ac:dyDescent="0.2">
      <c r="A5470" s="187"/>
      <c r="B5470" s="187"/>
      <c r="C5470" s="187"/>
      <c r="D5470" s="187"/>
      <c r="E5470" s="187"/>
      <c r="F5470" s="187"/>
      <c r="G5470" s="188"/>
      <c r="H5470" s="188"/>
      <c r="I5470" s="188"/>
      <c r="J5470" s="188"/>
      <c r="K5470" s="188"/>
      <c r="L5470" s="188"/>
      <c r="M5470" s="188"/>
      <c r="N5470" s="188"/>
      <c r="O5470" s="188"/>
      <c r="P5470" s="188"/>
      <c r="Q5470" s="188"/>
      <c r="R5470" s="189"/>
      <c r="S5470" s="189"/>
      <c r="T5470" s="189"/>
      <c r="U5470" s="189"/>
      <c r="V5470" s="189"/>
      <c r="W5470" s="189"/>
      <c r="X5470" s="189"/>
      <c r="Y5470" s="189"/>
      <c r="Z5470" s="189"/>
      <c r="AA5470" s="189"/>
      <c r="AB5470" s="189"/>
      <c r="AC5470" s="189"/>
      <c r="AD5470" s="189"/>
      <c r="AE5470" s="189"/>
      <c r="AF5470" s="189"/>
      <c r="AG5470" s="189"/>
      <c r="ALL5470" s="41"/>
      <c r="ALM5470" s="41"/>
      <c r="ALN5470" s="41"/>
      <c r="ALO5470" s="41"/>
      <c r="ALP5470" s="41"/>
    </row>
    <row r="5471" spans="1:1004" ht="15" x14ac:dyDescent="0.2">
      <c r="A5471" s="190" t="s">
        <v>2725</v>
      </c>
      <c r="B5471" s="191"/>
      <c r="C5471" s="191"/>
      <c r="D5471" s="191"/>
      <c r="E5471" s="191"/>
      <c r="F5471" s="191"/>
      <c r="G5471" s="191"/>
      <c r="H5471" s="191"/>
      <c r="I5471" s="191"/>
      <c r="J5471" s="191"/>
      <c r="K5471" s="191"/>
      <c r="L5471" s="36"/>
      <c r="M5471" s="36"/>
      <c r="N5471" s="36"/>
      <c r="O5471" s="36"/>
      <c r="P5471" s="36"/>
      <c r="Q5471" s="36"/>
      <c r="R5471" s="36"/>
      <c r="S5471" s="36"/>
      <c r="T5471" s="36"/>
      <c r="U5471" s="36"/>
      <c r="V5471" s="36"/>
      <c r="W5471" s="36"/>
      <c r="X5471" s="36"/>
      <c r="Y5471" s="36"/>
      <c r="Z5471" s="36"/>
      <c r="AA5471" s="36"/>
      <c r="AB5471" s="36"/>
      <c r="AC5471" s="36"/>
      <c r="AD5471" s="36"/>
      <c r="AE5471" s="36"/>
      <c r="AF5471" s="36"/>
      <c r="AG5471" s="36"/>
      <c r="ALL5471" s="41"/>
      <c r="ALM5471" s="41"/>
      <c r="ALN5471" s="41"/>
      <c r="ALO5471" s="41"/>
      <c r="ALP5471" s="41"/>
    </row>
    <row r="5472" spans="1:1004" ht="39" customHeight="1" x14ac:dyDescent="0.2">
      <c r="A5472" s="373" t="s">
        <v>2726</v>
      </c>
      <c r="B5472" s="373"/>
      <c r="C5472" s="373"/>
      <c r="D5472" s="413" t="s">
        <v>2727</v>
      </c>
      <c r="E5472" s="413"/>
      <c r="F5472" s="413"/>
      <c r="G5472" s="278" t="s">
        <v>2728</v>
      </c>
      <c r="H5472" s="279"/>
      <c r="I5472" s="279"/>
      <c r="J5472" s="279"/>
      <c r="K5472" s="279"/>
      <c r="L5472" s="279"/>
      <c r="M5472" s="279"/>
      <c r="N5472" s="279"/>
      <c r="O5472" s="279"/>
      <c r="P5472" s="279"/>
      <c r="Q5472" s="280"/>
      <c r="R5472" s="373" t="s">
        <v>3441</v>
      </c>
      <c r="S5472" s="373"/>
      <c r="T5472" s="373"/>
      <c r="U5472" s="373"/>
      <c r="V5472" s="373" t="s">
        <v>3442</v>
      </c>
      <c r="W5472" s="373"/>
      <c r="X5472" s="373"/>
      <c r="Y5472" s="373"/>
      <c r="Z5472" s="373" t="s">
        <v>3443</v>
      </c>
      <c r="AA5472" s="373"/>
      <c r="AB5472" s="373"/>
      <c r="AC5472" s="373"/>
      <c r="AD5472" s="278" t="s">
        <v>2729</v>
      </c>
      <c r="AE5472" s="279"/>
      <c r="AF5472" s="279"/>
      <c r="AG5472" s="280"/>
      <c r="ALL5472" s="41"/>
      <c r="ALM5472" s="41"/>
      <c r="ALN5472" s="41"/>
      <c r="ALO5472" s="41"/>
      <c r="ALP5472" s="41"/>
    </row>
    <row r="5473" spans="1:1004" ht="30.75" customHeight="1" x14ac:dyDescent="0.2">
      <c r="A5473" s="414" t="s">
        <v>274</v>
      </c>
      <c r="B5473" s="414"/>
      <c r="C5473" s="414"/>
      <c r="D5473" s="414"/>
      <c r="E5473" s="414"/>
      <c r="F5473" s="414"/>
      <c r="G5473" s="415" t="s">
        <v>801</v>
      </c>
      <c r="H5473" s="415"/>
      <c r="I5473" s="415"/>
      <c r="J5473" s="415"/>
      <c r="K5473" s="415"/>
      <c r="L5473" s="415"/>
      <c r="M5473" s="415"/>
      <c r="N5473" s="415"/>
      <c r="O5473" s="415"/>
      <c r="P5473" s="415"/>
      <c r="Q5473" s="415"/>
      <c r="R5473" s="416">
        <v>4855800</v>
      </c>
      <c r="S5473" s="416"/>
      <c r="T5473" s="416"/>
      <c r="U5473" s="416"/>
      <c r="V5473" s="416">
        <v>4952024</v>
      </c>
      <c r="W5473" s="416"/>
      <c r="X5473" s="416"/>
      <c r="Y5473" s="416"/>
      <c r="Z5473" s="416">
        <v>3795315.86</v>
      </c>
      <c r="AA5473" s="416"/>
      <c r="AB5473" s="416"/>
      <c r="AC5473" s="416"/>
      <c r="AD5473" s="417">
        <v>0.85878773304157552</v>
      </c>
      <c r="AE5473" s="418"/>
      <c r="AF5473" s="418"/>
      <c r="AG5473" s="419"/>
      <c r="ALL5473" s="41"/>
      <c r="ALM5473" s="41"/>
      <c r="ALN5473" s="41"/>
      <c r="ALO5473" s="41"/>
      <c r="ALP5473" s="41"/>
    </row>
    <row r="5474" spans="1:1004" ht="26.25" customHeight="1" x14ac:dyDescent="0.2">
      <c r="A5474" s="299"/>
      <c r="B5474" s="300"/>
      <c r="C5474" s="301"/>
      <c r="D5474" s="299" t="s">
        <v>2754</v>
      </c>
      <c r="E5474" s="300"/>
      <c r="F5474" s="301"/>
      <c r="G5474" s="420" t="s">
        <v>3401</v>
      </c>
      <c r="H5474" s="421"/>
      <c r="I5474" s="421"/>
      <c r="J5474" s="421"/>
      <c r="K5474" s="421"/>
      <c r="L5474" s="421"/>
      <c r="M5474" s="421"/>
      <c r="N5474" s="421"/>
      <c r="O5474" s="421"/>
      <c r="P5474" s="421"/>
      <c r="Q5474" s="422"/>
      <c r="R5474" s="431">
        <v>4855800</v>
      </c>
      <c r="S5474" s="432"/>
      <c r="T5474" s="432"/>
      <c r="U5474" s="433"/>
      <c r="V5474" s="431">
        <v>4952024</v>
      </c>
      <c r="W5474" s="432"/>
      <c r="X5474" s="432"/>
      <c r="Y5474" s="433"/>
      <c r="Z5474" s="431">
        <v>3795315.86</v>
      </c>
      <c r="AA5474" s="432"/>
      <c r="AB5474" s="432"/>
      <c r="AC5474" s="433"/>
      <c r="AD5474" s="417">
        <v>0.85878774617067832</v>
      </c>
      <c r="AE5474" s="418"/>
      <c r="AF5474" s="418"/>
      <c r="AG5474" s="419"/>
      <c r="ALL5474" s="41"/>
      <c r="ALM5474" s="41"/>
      <c r="ALN5474" s="41"/>
      <c r="ALO5474" s="41"/>
      <c r="ALP5474" s="41"/>
    </row>
    <row r="5475" spans="1:1004" ht="19.5" customHeight="1" x14ac:dyDescent="0.2">
      <c r="A5475" s="423"/>
      <c r="B5475" s="423"/>
      <c r="C5475" s="423"/>
      <c r="D5475" s="423"/>
      <c r="E5475" s="423"/>
      <c r="F5475" s="423"/>
      <c r="G5475" s="424" t="s">
        <v>2232</v>
      </c>
      <c r="H5475" s="425"/>
      <c r="I5475" s="425"/>
      <c r="J5475" s="425"/>
      <c r="K5475" s="425"/>
      <c r="L5475" s="425"/>
      <c r="M5475" s="425"/>
      <c r="N5475" s="425"/>
      <c r="O5475" s="425"/>
      <c r="P5475" s="425"/>
      <c r="Q5475" s="426"/>
      <c r="R5475" s="427">
        <f>R5473</f>
        <v>4855800</v>
      </c>
      <c r="S5475" s="427"/>
      <c r="T5475" s="427"/>
      <c r="U5475" s="427"/>
      <c r="V5475" s="427">
        <f>V5473</f>
        <v>4952024</v>
      </c>
      <c r="W5475" s="427"/>
      <c r="X5475" s="427"/>
      <c r="Y5475" s="427"/>
      <c r="Z5475" s="427">
        <f>Z5473</f>
        <v>3795315.86</v>
      </c>
      <c r="AA5475" s="427"/>
      <c r="AB5475" s="427"/>
      <c r="AC5475" s="427"/>
      <c r="AD5475" s="428">
        <v>0.85878773304157552</v>
      </c>
      <c r="AE5475" s="429"/>
      <c r="AF5475" s="429"/>
      <c r="AG5475" s="430"/>
      <c r="ALL5475" s="41"/>
      <c r="ALM5475" s="41"/>
      <c r="ALN5475" s="41"/>
      <c r="ALO5475" s="41"/>
      <c r="ALP5475" s="41"/>
    </row>
    <row r="5476" spans="1:1004" x14ac:dyDescent="0.2">
      <c r="A5476" s="36"/>
      <c r="B5476" s="36"/>
      <c r="C5476" s="36"/>
      <c r="D5476" s="36"/>
      <c r="E5476" s="36"/>
      <c r="F5476" s="36"/>
      <c r="G5476" s="36"/>
      <c r="H5476" s="36"/>
      <c r="I5476" s="36"/>
      <c r="J5476" s="36"/>
      <c r="K5476" s="36"/>
      <c r="L5476" s="36"/>
      <c r="M5476" s="36"/>
      <c r="N5476" s="36"/>
      <c r="O5476" s="36"/>
      <c r="P5476" s="36"/>
      <c r="Q5476" s="36"/>
      <c r="R5476" s="36"/>
      <c r="S5476" s="36"/>
      <c r="T5476" s="36"/>
      <c r="U5476" s="36"/>
      <c r="V5476" s="36"/>
      <c r="W5476" s="36"/>
      <c r="X5476" s="36"/>
      <c r="Y5476" s="36"/>
      <c r="Z5476" s="36"/>
      <c r="AA5476" s="36"/>
      <c r="AB5476" s="36"/>
      <c r="AC5476" s="36"/>
      <c r="AD5476" s="36"/>
      <c r="AE5476" s="36"/>
      <c r="AF5476" s="36"/>
      <c r="AG5476" s="36"/>
      <c r="ALL5476" s="41"/>
      <c r="ALM5476" s="41"/>
      <c r="ALN5476" s="41"/>
      <c r="ALO5476" s="41"/>
      <c r="ALP5476" s="41"/>
    </row>
    <row r="5477" spans="1:1004" ht="15.75" x14ac:dyDescent="0.2">
      <c r="A5477" s="394" t="s">
        <v>2736</v>
      </c>
      <c r="B5477" s="394"/>
      <c r="C5477" s="394"/>
      <c r="D5477" s="394"/>
      <c r="E5477" s="394"/>
      <c r="F5477" s="394"/>
      <c r="G5477" s="394"/>
      <c r="H5477" s="394"/>
      <c r="I5477" s="394"/>
      <c r="J5477" s="394"/>
      <c r="K5477" s="394"/>
      <c r="L5477" s="394"/>
      <c r="M5477" s="394"/>
      <c r="N5477" s="394"/>
      <c r="O5477" s="394"/>
      <c r="P5477" s="394"/>
      <c r="Q5477" s="394"/>
      <c r="R5477" s="394"/>
      <c r="S5477" s="394"/>
      <c r="T5477" s="394"/>
      <c r="U5477" s="394"/>
      <c r="V5477" s="394"/>
      <c r="W5477" s="394"/>
      <c r="X5477" s="394"/>
      <c r="Y5477" s="394"/>
      <c r="Z5477" s="394"/>
      <c r="AA5477" s="394"/>
      <c r="AB5477" s="394"/>
      <c r="AC5477" s="394"/>
      <c r="AD5477" s="394"/>
      <c r="AE5477" s="394"/>
      <c r="AF5477" s="394"/>
      <c r="AG5477" s="394"/>
      <c r="ALL5477" s="41"/>
      <c r="ALM5477" s="41"/>
      <c r="ALN5477" s="41"/>
      <c r="ALO5477" s="41"/>
      <c r="ALP5477" s="41"/>
    </row>
    <row r="5478" spans="1:1004" x14ac:dyDescent="0.2">
      <c r="A5478" s="36"/>
      <c r="B5478" s="36"/>
      <c r="C5478" s="36"/>
      <c r="D5478" s="36"/>
      <c r="E5478" s="36"/>
      <c r="F5478" s="36"/>
      <c r="G5478" s="36"/>
      <c r="H5478" s="36"/>
      <c r="I5478" s="36"/>
      <c r="J5478" s="36"/>
      <c r="K5478" s="36"/>
      <c r="L5478" s="36"/>
      <c r="M5478" s="36"/>
      <c r="N5478" s="36"/>
      <c r="O5478" s="36"/>
      <c r="P5478" s="36"/>
      <c r="Q5478" s="36"/>
      <c r="R5478" s="36"/>
      <c r="S5478" s="36"/>
      <c r="T5478" s="36"/>
      <c r="U5478" s="36"/>
      <c r="V5478" s="36"/>
      <c r="W5478" s="36"/>
      <c r="X5478" s="36"/>
      <c r="Y5478" s="36"/>
      <c r="Z5478" s="36"/>
      <c r="AA5478" s="36"/>
      <c r="AB5478" s="36"/>
      <c r="AC5478" s="36"/>
      <c r="AD5478" s="36"/>
      <c r="AE5478" s="36"/>
      <c r="AF5478" s="36"/>
      <c r="AG5478" s="36"/>
      <c r="ALL5478" s="41"/>
      <c r="ALM5478" s="41"/>
      <c r="ALN5478" s="41"/>
      <c r="ALO5478" s="41"/>
      <c r="ALP5478" s="41"/>
    </row>
    <row r="5479" spans="1:1004" ht="21" customHeight="1" x14ac:dyDescent="0.2">
      <c r="A5479" s="374" t="s">
        <v>2737</v>
      </c>
      <c r="B5479" s="374"/>
      <c r="C5479" s="374"/>
      <c r="D5479" s="374"/>
      <c r="E5479" s="374"/>
      <c r="F5479" s="374"/>
      <c r="G5479" s="374"/>
      <c r="H5479" s="374"/>
      <c r="I5479" s="374"/>
      <c r="J5479" s="395" t="s">
        <v>274</v>
      </c>
      <c r="K5479" s="396"/>
      <c r="L5479" s="396"/>
      <c r="M5479" s="397"/>
      <c r="N5479" s="398" t="s">
        <v>3401</v>
      </c>
      <c r="O5479" s="399"/>
      <c r="P5479" s="399"/>
      <c r="Q5479" s="399"/>
      <c r="R5479" s="399"/>
      <c r="S5479" s="399"/>
      <c r="T5479" s="399"/>
      <c r="U5479" s="399"/>
      <c r="V5479" s="399"/>
      <c r="W5479" s="399"/>
      <c r="X5479" s="399"/>
      <c r="Y5479" s="399"/>
      <c r="Z5479" s="399"/>
      <c r="AA5479" s="399"/>
      <c r="AB5479" s="399"/>
      <c r="AC5479" s="399"/>
      <c r="AD5479" s="399"/>
      <c r="AE5479" s="399"/>
      <c r="AF5479" s="399"/>
      <c r="AG5479" s="400"/>
      <c r="ALL5479" s="41"/>
      <c r="ALM5479" s="41"/>
      <c r="ALN5479" s="41"/>
      <c r="ALO5479" s="41"/>
      <c r="ALP5479" s="41"/>
    </row>
    <row r="5480" spans="1:1004" x14ac:dyDescent="0.2">
      <c r="A5480" s="380" t="s">
        <v>2738</v>
      </c>
      <c r="B5480" s="380"/>
      <c r="C5480" s="380"/>
      <c r="D5480" s="380"/>
      <c r="E5480" s="380"/>
      <c r="F5480" s="380"/>
      <c r="G5480" s="380"/>
      <c r="H5480" s="380"/>
      <c r="I5480" s="380"/>
      <c r="J5480" s="321" t="s">
        <v>3253</v>
      </c>
      <c r="K5480" s="322"/>
      <c r="L5480" s="322"/>
      <c r="M5480" s="322"/>
      <c r="N5480" s="322"/>
      <c r="O5480" s="322"/>
      <c r="P5480" s="322"/>
      <c r="Q5480" s="322"/>
      <c r="R5480" s="322"/>
      <c r="S5480" s="322"/>
      <c r="T5480" s="322"/>
      <c r="U5480" s="322"/>
      <c r="V5480" s="322"/>
      <c r="W5480" s="322"/>
      <c r="X5480" s="322"/>
      <c r="Y5480" s="322"/>
      <c r="Z5480" s="322"/>
      <c r="AA5480" s="322"/>
      <c r="AB5480" s="322"/>
      <c r="AC5480" s="322"/>
      <c r="AD5480" s="322"/>
      <c r="AE5480" s="322"/>
      <c r="AF5480" s="322"/>
      <c r="AG5480" s="359"/>
      <c r="ALL5480" s="41"/>
      <c r="ALM5480" s="41"/>
      <c r="ALN5480" s="41"/>
      <c r="ALO5480" s="41"/>
      <c r="ALP5480" s="41"/>
    </row>
    <row r="5481" spans="1:1004" ht="20.25" customHeight="1" x14ac:dyDescent="0.2">
      <c r="A5481" s="380" t="s">
        <v>2740</v>
      </c>
      <c r="B5481" s="380"/>
      <c r="C5481" s="380"/>
      <c r="D5481" s="380"/>
      <c r="E5481" s="380"/>
      <c r="F5481" s="380"/>
      <c r="G5481" s="380"/>
      <c r="H5481" s="380"/>
      <c r="I5481" s="380"/>
      <c r="J5481" s="321" t="s">
        <v>3419</v>
      </c>
      <c r="K5481" s="322"/>
      <c r="L5481" s="322"/>
      <c r="M5481" s="322"/>
      <c r="N5481" s="322"/>
      <c r="O5481" s="322"/>
      <c r="P5481" s="322"/>
      <c r="Q5481" s="322"/>
      <c r="R5481" s="322"/>
      <c r="S5481" s="322"/>
      <c r="T5481" s="401" t="s">
        <v>2742</v>
      </c>
      <c r="U5481" s="401"/>
      <c r="V5481" s="401"/>
      <c r="W5481" s="401"/>
      <c r="X5481" s="322" t="s">
        <v>3420</v>
      </c>
      <c r="Y5481" s="322"/>
      <c r="Z5481" s="322"/>
      <c r="AA5481" s="322"/>
      <c r="AB5481" s="322"/>
      <c r="AC5481" s="322"/>
      <c r="AD5481" s="322"/>
      <c r="AE5481" s="322"/>
      <c r="AF5481" s="322"/>
      <c r="AG5481" s="359"/>
      <c r="ALL5481" s="41"/>
      <c r="ALM5481" s="41"/>
      <c r="ALN5481" s="41"/>
      <c r="ALO5481" s="41"/>
      <c r="ALP5481" s="41"/>
    </row>
    <row r="5482" spans="1:1004" ht="27" customHeight="1" x14ac:dyDescent="0.2">
      <c r="A5482" s="380" t="s">
        <v>2744</v>
      </c>
      <c r="B5482" s="380"/>
      <c r="C5482" s="380"/>
      <c r="D5482" s="380"/>
      <c r="E5482" s="380"/>
      <c r="F5482" s="380"/>
      <c r="G5482" s="380"/>
      <c r="H5482" s="380"/>
      <c r="I5482" s="380"/>
      <c r="J5482" s="321" t="s">
        <v>3421</v>
      </c>
      <c r="K5482" s="322"/>
      <c r="L5482" s="322"/>
      <c r="M5482" s="322"/>
      <c r="N5482" s="322"/>
      <c r="O5482" s="322"/>
      <c r="P5482" s="322"/>
      <c r="Q5482" s="322"/>
      <c r="R5482" s="322"/>
      <c r="S5482" s="322"/>
      <c r="T5482" s="322"/>
      <c r="U5482" s="322"/>
      <c r="V5482" s="322"/>
      <c r="W5482" s="322"/>
      <c r="X5482" s="322"/>
      <c r="Y5482" s="322"/>
      <c r="Z5482" s="322"/>
      <c r="AA5482" s="322"/>
      <c r="AB5482" s="322"/>
      <c r="AC5482" s="322"/>
      <c r="AD5482" s="322"/>
      <c r="AE5482" s="322"/>
      <c r="AF5482" s="322"/>
      <c r="AG5482" s="359"/>
      <c r="ALL5482" s="41"/>
      <c r="ALM5482" s="41"/>
      <c r="ALN5482" s="41"/>
      <c r="ALO5482" s="41"/>
      <c r="ALP5482" s="41"/>
    </row>
    <row r="5483" spans="1:1004" ht="36" customHeight="1" x14ac:dyDescent="0.2">
      <c r="A5483" s="402" t="s">
        <v>2746</v>
      </c>
      <c r="B5483" s="402"/>
      <c r="C5483" s="402"/>
      <c r="D5483" s="402"/>
      <c r="E5483" s="402"/>
      <c r="F5483" s="402"/>
      <c r="G5483" s="402"/>
      <c r="H5483" s="402"/>
      <c r="I5483" s="402"/>
      <c r="J5483" s="384" t="s">
        <v>3551</v>
      </c>
      <c r="K5483" s="385"/>
      <c r="L5483" s="385"/>
      <c r="M5483" s="385"/>
      <c r="N5483" s="385"/>
      <c r="O5483" s="385"/>
      <c r="P5483" s="385"/>
      <c r="Q5483" s="385"/>
      <c r="R5483" s="385"/>
      <c r="S5483" s="385"/>
      <c r="T5483" s="385"/>
      <c r="U5483" s="385"/>
      <c r="V5483" s="385"/>
      <c r="W5483" s="385"/>
      <c r="X5483" s="385"/>
      <c r="Y5483" s="385"/>
      <c r="Z5483" s="385"/>
      <c r="AA5483" s="385"/>
      <c r="AB5483" s="385"/>
      <c r="AC5483" s="385"/>
      <c r="AD5483" s="385"/>
      <c r="AE5483" s="385"/>
      <c r="AF5483" s="385"/>
      <c r="AG5483" s="386"/>
      <c r="ALL5483" s="41"/>
      <c r="ALM5483" s="41"/>
      <c r="ALN5483" s="41"/>
      <c r="ALO5483" s="41"/>
      <c r="ALP5483" s="41"/>
    </row>
    <row r="5484" spans="1:1004" x14ac:dyDescent="0.2">
      <c r="A5484" s="197"/>
      <c r="B5484" s="192"/>
      <c r="C5484" s="192"/>
      <c r="D5484" s="192"/>
      <c r="E5484" s="192"/>
      <c r="F5484" s="192"/>
      <c r="G5484" s="192"/>
      <c r="H5484" s="192"/>
      <c r="I5484" s="192"/>
      <c r="J5484" s="216"/>
      <c r="K5484" s="216"/>
      <c r="L5484" s="216"/>
      <c r="M5484" s="216"/>
      <c r="N5484" s="216"/>
      <c r="O5484" s="216"/>
      <c r="P5484" s="216"/>
      <c r="Q5484" s="216"/>
      <c r="R5484" s="216"/>
      <c r="S5484" s="216"/>
      <c r="T5484" s="216"/>
      <c r="U5484" s="216"/>
      <c r="V5484" s="216"/>
      <c r="W5484" s="216"/>
      <c r="X5484" s="216"/>
      <c r="Y5484" s="216"/>
      <c r="Z5484" s="216"/>
      <c r="AA5484" s="216"/>
      <c r="AB5484" s="216"/>
      <c r="AC5484" s="216"/>
      <c r="AD5484" s="216"/>
      <c r="AE5484" s="216"/>
      <c r="AF5484" s="216"/>
      <c r="AG5484" s="214"/>
      <c r="ALL5484" s="41"/>
      <c r="ALM5484" s="41"/>
      <c r="ALN5484" s="41"/>
      <c r="ALO5484" s="41"/>
      <c r="ALP5484" s="41"/>
    </row>
    <row r="5485" spans="1:1004" x14ac:dyDescent="0.2">
      <c r="A5485" s="273" t="s">
        <v>2833</v>
      </c>
      <c r="B5485" s="273"/>
      <c r="C5485" s="273"/>
      <c r="D5485" s="343" t="s">
        <v>3422</v>
      </c>
      <c r="E5485" s="344"/>
      <c r="F5485" s="344"/>
      <c r="G5485" s="344"/>
      <c r="H5485" s="344"/>
      <c r="I5485" s="344"/>
      <c r="J5485" s="344"/>
      <c r="K5485" s="344"/>
      <c r="L5485" s="344"/>
      <c r="M5485" s="344"/>
      <c r="N5485" s="344"/>
      <c r="O5485" s="344"/>
      <c r="P5485" s="344"/>
      <c r="Q5485" s="344"/>
      <c r="R5485" s="344"/>
      <c r="S5485" s="344"/>
      <c r="T5485" s="344"/>
      <c r="U5485" s="344"/>
      <c r="V5485" s="344"/>
      <c r="W5485" s="344"/>
      <c r="X5485" s="344"/>
      <c r="Y5485" s="344"/>
      <c r="Z5485" s="344"/>
      <c r="AA5485" s="344"/>
      <c r="AB5485" s="344"/>
      <c r="AC5485" s="344"/>
      <c r="AD5485" s="344"/>
      <c r="AE5485" s="344"/>
      <c r="AF5485" s="344"/>
      <c r="AG5485" s="345"/>
      <c r="ALL5485" s="41"/>
      <c r="ALM5485" s="41"/>
      <c r="ALN5485" s="41"/>
      <c r="ALO5485" s="41"/>
      <c r="ALP5485" s="41"/>
    </row>
    <row r="5486" spans="1:1004" ht="27.75" customHeight="1" x14ac:dyDescent="0.2">
      <c r="A5486" s="273" t="s">
        <v>2835</v>
      </c>
      <c r="B5486" s="273"/>
      <c r="C5486" s="273"/>
      <c r="D5486" s="273"/>
      <c r="E5486" s="273"/>
      <c r="F5486" s="273"/>
      <c r="G5486" s="273"/>
      <c r="H5486" s="273"/>
      <c r="I5486" s="273"/>
      <c r="J5486" s="273"/>
      <c r="K5486" s="273"/>
      <c r="L5486" s="273"/>
      <c r="M5486" s="273"/>
      <c r="N5486" s="273"/>
      <c r="O5486" s="273"/>
      <c r="P5486" s="273"/>
      <c r="Q5486" s="273"/>
      <c r="R5486" s="273"/>
      <c r="S5486" s="373" t="s">
        <v>2836</v>
      </c>
      <c r="T5486" s="373"/>
      <c r="U5486" s="373"/>
      <c r="V5486" s="373" t="s">
        <v>2837</v>
      </c>
      <c r="W5486" s="373"/>
      <c r="X5486" s="373"/>
      <c r="Y5486" s="373" t="s">
        <v>2838</v>
      </c>
      <c r="Z5486" s="373"/>
      <c r="AA5486" s="373"/>
      <c r="AB5486" s="278" t="s">
        <v>3444</v>
      </c>
      <c r="AC5486" s="279"/>
      <c r="AD5486" s="280"/>
      <c r="AE5486" s="278" t="s">
        <v>3445</v>
      </c>
      <c r="AF5486" s="279"/>
      <c r="AG5486" s="280"/>
      <c r="ALL5486" s="41"/>
      <c r="ALM5486" s="41"/>
      <c r="ALN5486" s="41"/>
      <c r="ALO5486" s="41"/>
      <c r="ALP5486" s="41"/>
    </row>
    <row r="5487" spans="1:1004" x14ac:dyDescent="0.2">
      <c r="A5487" s="281" t="s">
        <v>3405</v>
      </c>
      <c r="B5487" s="282"/>
      <c r="C5487" s="282"/>
      <c r="D5487" s="282"/>
      <c r="E5487" s="282"/>
      <c r="F5487" s="282"/>
      <c r="G5487" s="282"/>
      <c r="H5487" s="282"/>
      <c r="I5487" s="282"/>
      <c r="J5487" s="282"/>
      <c r="K5487" s="282"/>
      <c r="L5487" s="282"/>
      <c r="M5487" s="282"/>
      <c r="N5487" s="282"/>
      <c r="O5487" s="282"/>
      <c r="P5487" s="282"/>
      <c r="Q5487" s="282"/>
      <c r="R5487" s="283"/>
      <c r="S5487" s="284" t="s">
        <v>3349</v>
      </c>
      <c r="T5487" s="285"/>
      <c r="U5487" s="286"/>
      <c r="V5487" s="284" t="s">
        <v>3469</v>
      </c>
      <c r="W5487" s="285"/>
      <c r="X5487" s="286"/>
      <c r="Y5487" s="284" t="s">
        <v>3107</v>
      </c>
      <c r="Z5487" s="285"/>
      <c r="AA5487" s="286"/>
      <c r="AB5487" s="284" t="s">
        <v>2351</v>
      </c>
      <c r="AC5487" s="285"/>
      <c r="AD5487" s="286"/>
      <c r="AE5487" s="284" t="s">
        <v>2351</v>
      </c>
      <c r="AF5487" s="285"/>
      <c r="AG5487" s="286"/>
      <c r="ALL5487" s="41"/>
      <c r="ALM5487" s="41"/>
      <c r="ALN5487" s="41"/>
      <c r="ALO5487" s="41"/>
      <c r="ALP5487" s="41"/>
    </row>
    <row r="5488" spans="1:1004" x14ac:dyDescent="0.2">
      <c r="A5488" s="293" t="s">
        <v>2860</v>
      </c>
      <c r="B5488" s="387"/>
      <c r="C5488" s="387"/>
      <c r="D5488" s="387"/>
      <c r="E5488" s="387"/>
      <c r="F5488" s="387"/>
      <c r="G5488" s="387"/>
      <c r="H5488" s="387"/>
      <c r="I5488" s="387"/>
      <c r="J5488" s="387"/>
      <c r="K5488" s="387"/>
      <c r="L5488" s="387"/>
      <c r="M5488" s="387"/>
      <c r="N5488" s="387"/>
      <c r="O5488" s="387"/>
      <c r="P5488" s="387"/>
      <c r="Q5488" s="387"/>
      <c r="R5488" s="295"/>
      <c r="S5488" s="287"/>
      <c r="T5488" s="288"/>
      <c r="U5488" s="289"/>
      <c r="V5488" s="287"/>
      <c r="W5488" s="288"/>
      <c r="X5488" s="289"/>
      <c r="Y5488" s="287"/>
      <c r="Z5488" s="288"/>
      <c r="AA5488" s="289"/>
      <c r="AB5488" s="287"/>
      <c r="AC5488" s="288"/>
      <c r="AD5488" s="289"/>
      <c r="AE5488" s="287"/>
      <c r="AF5488" s="288"/>
      <c r="AG5488" s="289"/>
      <c r="ALL5488" s="41"/>
      <c r="ALM5488" s="41"/>
      <c r="ALN5488" s="41"/>
      <c r="ALO5488" s="41"/>
      <c r="ALP5488" s="41"/>
    </row>
    <row r="5489" spans="1:1004" x14ac:dyDescent="0.2">
      <c r="A5489" s="388" t="s">
        <v>2861</v>
      </c>
      <c r="B5489" s="389"/>
      <c r="C5489" s="389"/>
      <c r="D5489" s="389"/>
      <c r="E5489" s="389"/>
      <c r="F5489" s="389"/>
      <c r="G5489" s="389"/>
      <c r="H5489" s="389"/>
      <c r="I5489" s="389"/>
      <c r="J5489" s="389"/>
      <c r="K5489" s="389"/>
      <c r="L5489" s="389"/>
      <c r="M5489" s="389"/>
      <c r="N5489" s="389"/>
      <c r="O5489" s="389"/>
      <c r="P5489" s="389"/>
      <c r="Q5489" s="389"/>
      <c r="R5489" s="390"/>
      <c r="S5489" s="290"/>
      <c r="T5489" s="291"/>
      <c r="U5489" s="292"/>
      <c r="V5489" s="290"/>
      <c r="W5489" s="291"/>
      <c r="X5489" s="292"/>
      <c r="Y5489" s="290"/>
      <c r="Z5489" s="291"/>
      <c r="AA5489" s="292"/>
      <c r="AB5489" s="290"/>
      <c r="AC5489" s="291"/>
      <c r="AD5489" s="292"/>
      <c r="AE5489" s="290"/>
      <c r="AF5489" s="291"/>
      <c r="AG5489" s="292"/>
      <c r="ALL5489" s="41"/>
      <c r="ALM5489" s="41"/>
      <c r="ALN5489" s="41"/>
      <c r="ALO5489" s="41"/>
      <c r="ALP5489" s="41"/>
    </row>
    <row r="5490" spans="1:1004" x14ac:dyDescent="0.2">
      <c r="A5490" s="36"/>
      <c r="B5490" s="36"/>
      <c r="C5490" s="36"/>
      <c r="D5490" s="36"/>
      <c r="E5490" s="36"/>
      <c r="F5490" s="36"/>
      <c r="G5490" s="36"/>
      <c r="H5490" s="36"/>
      <c r="I5490" s="36"/>
      <c r="J5490" s="36"/>
      <c r="K5490" s="36"/>
      <c r="L5490" s="36"/>
      <c r="M5490" s="36"/>
      <c r="N5490" s="36"/>
      <c r="O5490" s="36"/>
      <c r="P5490" s="36"/>
      <c r="Q5490" s="36"/>
      <c r="R5490" s="36"/>
      <c r="S5490" s="36"/>
      <c r="T5490" s="36"/>
      <c r="U5490" s="36"/>
      <c r="V5490" s="36"/>
      <c r="W5490" s="36"/>
      <c r="X5490" s="36"/>
      <c r="Y5490" s="36"/>
      <c r="Z5490" s="36"/>
      <c r="AA5490" s="36"/>
      <c r="AB5490" s="36"/>
      <c r="AC5490" s="36"/>
      <c r="AD5490" s="36"/>
      <c r="AE5490" s="36"/>
      <c r="AF5490" s="36"/>
      <c r="AG5490" s="36"/>
      <c r="ALL5490" s="41"/>
      <c r="ALM5490" s="41"/>
      <c r="ALN5490" s="41"/>
      <c r="ALO5490" s="41"/>
      <c r="ALP5490" s="41"/>
    </row>
    <row r="5491" spans="1:1004" ht="20.25" customHeight="1" x14ac:dyDescent="0.2">
      <c r="A5491" s="374" t="s">
        <v>2748</v>
      </c>
      <c r="B5491" s="374"/>
      <c r="C5491" s="374"/>
      <c r="D5491" s="374"/>
      <c r="E5491" s="374"/>
      <c r="F5491" s="374"/>
      <c r="G5491" s="374"/>
      <c r="H5491" s="374"/>
      <c r="I5491" s="374"/>
      <c r="J5491" s="375" t="s">
        <v>2754</v>
      </c>
      <c r="K5491" s="376"/>
      <c r="L5491" s="376"/>
      <c r="M5491" s="376"/>
      <c r="N5491" s="377" t="s">
        <v>3414</v>
      </c>
      <c r="O5491" s="351"/>
      <c r="P5491" s="351"/>
      <c r="Q5491" s="351"/>
      <c r="R5491" s="351"/>
      <c r="S5491" s="351"/>
      <c r="T5491" s="351"/>
      <c r="U5491" s="351"/>
      <c r="V5491" s="351"/>
      <c r="W5491" s="351"/>
      <c r="X5491" s="351"/>
      <c r="Y5491" s="351"/>
      <c r="Z5491" s="351"/>
      <c r="AA5491" s="351"/>
      <c r="AB5491" s="351"/>
      <c r="AC5491" s="351"/>
      <c r="AD5491" s="351"/>
      <c r="AE5491" s="351"/>
      <c r="AF5491" s="351"/>
      <c r="AG5491" s="352"/>
      <c r="ALL5491" s="41"/>
      <c r="ALM5491" s="41"/>
      <c r="ALN5491" s="41"/>
      <c r="ALO5491" s="41"/>
      <c r="ALP5491" s="41"/>
    </row>
    <row r="5492" spans="1:1004" ht="21" customHeight="1" x14ac:dyDescent="0.2">
      <c r="A5492" s="380" t="s">
        <v>2749</v>
      </c>
      <c r="B5492" s="380"/>
      <c r="C5492" s="380"/>
      <c r="D5492" s="380"/>
      <c r="E5492" s="380"/>
      <c r="F5492" s="380"/>
      <c r="G5492" s="380"/>
      <c r="H5492" s="380"/>
      <c r="I5492" s="380"/>
      <c r="J5492" s="321" t="s">
        <v>3419</v>
      </c>
      <c r="K5492" s="322"/>
      <c r="L5492" s="322"/>
      <c r="M5492" s="322"/>
      <c r="N5492" s="322"/>
      <c r="O5492" s="322"/>
      <c r="P5492" s="322"/>
      <c r="Q5492" s="322"/>
      <c r="R5492" s="322"/>
      <c r="S5492" s="322"/>
      <c r="T5492" s="381" t="s">
        <v>2742</v>
      </c>
      <c r="U5492" s="381"/>
      <c r="V5492" s="381"/>
      <c r="W5492" s="381"/>
      <c r="X5492" s="322" t="s">
        <v>3420</v>
      </c>
      <c r="Y5492" s="322"/>
      <c r="Z5492" s="322"/>
      <c r="AA5492" s="322"/>
      <c r="AB5492" s="322"/>
      <c r="AC5492" s="322"/>
      <c r="AD5492" s="322"/>
      <c r="AE5492" s="322"/>
      <c r="AF5492" s="322"/>
      <c r="AG5492" s="359"/>
      <c r="ALL5492" s="41"/>
      <c r="ALM5492" s="41"/>
      <c r="ALN5492" s="41"/>
      <c r="ALO5492" s="41"/>
      <c r="ALP5492" s="41"/>
    </row>
    <row r="5493" spans="1:1004" ht="32.25" customHeight="1" x14ac:dyDescent="0.2">
      <c r="A5493" s="382" t="s">
        <v>2750</v>
      </c>
      <c r="B5493" s="382"/>
      <c r="C5493" s="382"/>
      <c r="D5493" s="382"/>
      <c r="E5493" s="382"/>
      <c r="F5493" s="382"/>
      <c r="G5493" s="382"/>
      <c r="H5493" s="382"/>
      <c r="I5493" s="382"/>
      <c r="J5493" s="321" t="s">
        <v>3421</v>
      </c>
      <c r="K5493" s="322"/>
      <c r="L5493" s="322"/>
      <c r="M5493" s="322"/>
      <c r="N5493" s="322"/>
      <c r="O5493" s="322"/>
      <c r="P5493" s="322"/>
      <c r="Q5493" s="322"/>
      <c r="R5493" s="322"/>
      <c r="S5493" s="322"/>
      <c r="T5493" s="322"/>
      <c r="U5493" s="322"/>
      <c r="V5493" s="322"/>
      <c r="W5493" s="322"/>
      <c r="X5493" s="322"/>
      <c r="Y5493" s="322"/>
      <c r="Z5493" s="322"/>
      <c r="AA5493" s="322"/>
      <c r="AB5493" s="322"/>
      <c r="AC5493" s="322"/>
      <c r="AD5493" s="322"/>
      <c r="AE5493" s="322"/>
      <c r="AF5493" s="322"/>
      <c r="AG5493" s="359"/>
      <c r="ALL5493" s="41"/>
      <c r="ALM5493" s="41"/>
      <c r="ALN5493" s="41"/>
      <c r="ALO5493" s="41"/>
      <c r="ALP5493" s="41"/>
    </row>
    <row r="5494" spans="1:1004" ht="28.5" customHeight="1" x14ac:dyDescent="0.2">
      <c r="A5494" s="383" t="s">
        <v>2752</v>
      </c>
      <c r="B5494" s="383"/>
      <c r="C5494" s="383"/>
      <c r="D5494" s="383"/>
      <c r="E5494" s="383"/>
      <c r="F5494" s="383"/>
      <c r="G5494" s="383"/>
      <c r="H5494" s="383"/>
      <c r="I5494" s="383"/>
      <c r="J5494" s="384" t="s">
        <v>3551</v>
      </c>
      <c r="K5494" s="385"/>
      <c r="L5494" s="385"/>
      <c r="M5494" s="385"/>
      <c r="N5494" s="385"/>
      <c r="O5494" s="385"/>
      <c r="P5494" s="385"/>
      <c r="Q5494" s="385"/>
      <c r="R5494" s="385"/>
      <c r="S5494" s="385"/>
      <c r="T5494" s="385"/>
      <c r="U5494" s="385"/>
      <c r="V5494" s="385"/>
      <c r="W5494" s="385"/>
      <c r="X5494" s="385"/>
      <c r="Y5494" s="385"/>
      <c r="Z5494" s="385"/>
      <c r="AA5494" s="385"/>
      <c r="AB5494" s="385"/>
      <c r="AC5494" s="385"/>
      <c r="AD5494" s="385"/>
      <c r="AE5494" s="385"/>
      <c r="AF5494" s="385"/>
      <c r="AG5494" s="386"/>
      <c r="ALL5494" s="41"/>
      <c r="ALM5494" s="41"/>
      <c r="ALN5494" s="41"/>
      <c r="ALO5494" s="41"/>
      <c r="ALP5494" s="41"/>
    </row>
    <row r="5495" spans="1:1004" x14ac:dyDescent="0.2">
      <c r="A5495" s="208"/>
      <c r="B5495" s="36"/>
      <c r="C5495" s="36"/>
      <c r="D5495" s="36"/>
      <c r="E5495" s="36"/>
      <c r="F5495" s="36"/>
      <c r="G5495" s="36"/>
      <c r="H5495" s="36"/>
      <c r="I5495" s="36"/>
      <c r="J5495" s="36"/>
      <c r="K5495" s="36"/>
      <c r="L5495" s="36"/>
      <c r="M5495" s="36"/>
      <c r="N5495" s="36"/>
      <c r="O5495" s="36"/>
      <c r="P5495" s="36"/>
      <c r="Q5495" s="36"/>
      <c r="R5495" s="36"/>
      <c r="S5495" s="36"/>
      <c r="T5495" s="36"/>
      <c r="U5495" s="36"/>
      <c r="V5495" s="36"/>
      <c r="W5495" s="36"/>
      <c r="X5495" s="36"/>
      <c r="Y5495" s="36"/>
      <c r="Z5495" s="36"/>
      <c r="AA5495" s="36"/>
      <c r="AB5495" s="36"/>
      <c r="AC5495" s="36"/>
      <c r="AD5495" s="36"/>
      <c r="AE5495" s="36"/>
      <c r="AF5495" s="36"/>
      <c r="AG5495" s="214"/>
      <c r="ALL5495" s="41"/>
      <c r="ALM5495" s="41"/>
      <c r="ALN5495" s="41"/>
      <c r="ALO5495" s="41"/>
      <c r="ALP5495" s="41"/>
    </row>
    <row r="5496" spans="1:1004" x14ac:dyDescent="0.2">
      <c r="A5496" s="273" t="s">
        <v>2833</v>
      </c>
      <c r="B5496" s="273"/>
      <c r="C5496" s="273"/>
      <c r="D5496" s="370" t="s">
        <v>3407</v>
      </c>
      <c r="E5496" s="371"/>
      <c r="F5496" s="371"/>
      <c r="G5496" s="371"/>
      <c r="H5496" s="371"/>
      <c r="I5496" s="371"/>
      <c r="J5496" s="371"/>
      <c r="K5496" s="371"/>
      <c r="L5496" s="371"/>
      <c r="M5496" s="371"/>
      <c r="N5496" s="371"/>
      <c r="O5496" s="371"/>
      <c r="P5496" s="371"/>
      <c r="Q5496" s="371"/>
      <c r="R5496" s="371"/>
      <c r="S5496" s="371"/>
      <c r="T5496" s="371"/>
      <c r="U5496" s="371"/>
      <c r="V5496" s="371"/>
      <c r="W5496" s="371"/>
      <c r="X5496" s="371"/>
      <c r="Y5496" s="371"/>
      <c r="Z5496" s="371"/>
      <c r="AA5496" s="371"/>
      <c r="AB5496" s="371"/>
      <c r="AC5496" s="371"/>
      <c r="AD5496" s="371"/>
      <c r="AE5496" s="371"/>
      <c r="AF5496" s="371"/>
      <c r="AG5496" s="372"/>
      <c r="ALL5496" s="41"/>
      <c r="ALM5496" s="41"/>
      <c r="ALN5496" s="41"/>
      <c r="ALO5496" s="41"/>
      <c r="ALP5496" s="41"/>
    </row>
    <row r="5497" spans="1:1004" ht="29.25" customHeight="1" x14ac:dyDescent="0.2">
      <c r="A5497" s="273" t="s">
        <v>2835</v>
      </c>
      <c r="B5497" s="273"/>
      <c r="C5497" s="273"/>
      <c r="D5497" s="273"/>
      <c r="E5497" s="273"/>
      <c r="F5497" s="273"/>
      <c r="G5497" s="273"/>
      <c r="H5497" s="273"/>
      <c r="I5497" s="273"/>
      <c r="J5497" s="273"/>
      <c r="K5497" s="273"/>
      <c r="L5497" s="273"/>
      <c r="M5497" s="273"/>
      <c r="N5497" s="273"/>
      <c r="O5497" s="273"/>
      <c r="P5497" s="273"/>
      <c r="Q5497" s="273"/>
      <c r="R5497" s="273"/>
      <c r="S5497" s="373" t="s">
        <v>2836</v>
      </c>
      <c r="T5497" s="373"/>
      <c r="U5497" s="373"/>
      <c r="V5497" s="373" t="s">
        <v>2837</v>
      </c>
      <c r="W5497" s="373"/>
      <c r="X5497" s="373"/>
      <c r="Y5497" s="373" t="s">
        <v>2838</v>
      </c>
      <c r="Z5497" s="373"/>
      <c r="AA5497" s="373"/>
      <c r="AB5497" s="278" t="s">
        <v>3444</v>
      </c>
      <c r="AC5497" s="279"/>
      <c r="AD5497" s="280"/>
      <c r="AE5497" s="278" t="s">
        <v>3445</v>
      </c>
      <c r="AF5497" s="279"/>
      <c r="AG5497" s="280"/>
      <c r="ALL5497" s="41"/>
      <c r="ALM5497" s="41"/>
      <c r="ALN5497" s="41"/>
      <c r="ALO5497" s="41"/>
      <c r="ALP5497" s="41"/>
    </row>
    <row r="5498" spans="1:1004" ht="28.5" customHeight="1" x14ac:dyDescent="0.2">
      <c r="A5498" s="281" t="s">
        <v>3408</v>
      </c>
      <c r="B5498" s="282"/>
      <c r="C5498" s="282"/>
      <c r="D5498" s="282"/>
      <c r="E5498" s="282"/>
      <c r="F5498" s="282"/>
      <c r="G5498" s="282"/>
      <c r="H5498" s="282"/>
      <c r="I5498" s="282"/>
      <c r="J5498" s="282"/>
      <c r="K5498" s="282"/>
      <c r="L5498" s="282"/>
      <c r="M5498" s="282"/>
      <c r="N5498" s="282"/>
      <c r="O5498" s="282"/>
      <c r="P5498" s="282"/>
      <c r="Q5498" s="282"/>
      <c r="R5498" s="283"/>
      <c r="S5498" s="284" t="s">
        <v>3349</v>
      </c>
      <c r="T5498" s="285"/>
      <c r="U5498" s="286"/>
      <c r="V5498" s="284" t="s">
        <v>3469</v>
      </c>
      <c r="W5498" s="285"/>
      <c r="X5498" s="286"/>
      <c r="Y5498" s="284" t="s">
        <v>3107</v>
      </c>
      <c r="Z5498" s="285"/>
      <c r="AA5498" s="286"/>
      <c r="AB5498" s="284" t="s">
        <v>3417</v>
      </c>
      <c r="AC5498" s="285"/>
      <c r="AD5498" s="286"/>
      <c r="AE5498" s="284" t="s">
        <v>3417</v>
      </c>
      <c r="AF5498" s="285"/>
      <c r="AG5498" s="286"/>
      <c r="ALL5498" s="41"/>
      <c r="ALM5498" s="41"/>
      <c r="ALN5498" s="41"/>
      <c r="ALO5498" s="41"/>
      <c r="ALP5498" s="41"/>
    </row>
    <row r="5499" spans="1:1004" x14ac:dyDescent="0.2">
      <c r="A5499" s="293" t="s">
        <v>2860</v>
      </c>
      <c r="B5499" s="387"/>
      <c r="C5499" s="387"/>
      <c r="D5499" s="387"/>
      <c r="E5499" s="387"/>
      <c r="F5499" s="387"/>
      <c r="G5499" s="387"/>
      <c r="H5499" s="387"/>
      <c r="I5499" s="387"/>
      <c r="J5499" s="387"/>
      <c r="K5499" s="387"/>
      <c r="L5499" s="387"/>
      <c r="M5499" s="387"/>
      <c r="N5499" s="387"/>
      <c r="O5499" s="387"/>
      <c r="P5499" s="387"/>
      <c r="Q5499" s="387"/>
      <c r="R5499" s="295"/>
      <c r="S5499" s="287"/>
      <c r="T5499" s="288"/>
      <c r="U5499" s="289"/>
      <c r="V5499" s="287"/>
      <c r="W5499" s="288"/>
      <c r="X5499" s="289"/>
      <c r="Y5499" s="287"/>
      <c r="Z5499" s="288"/>
      <c r="AA5499" s="289"/>
      <c r="AB5499" s="287"/>
      <c r="AC5499" s="288"/>
      <c r="AD5499" s="289"/>
      <c r="AE5499" s="287"/>
      <c r="AF5499" s="288"/>
      <c r="AG5499" s="289"/>
      <c r="ALL5499" s="41"/>
      <c r="ALM5499" s="41"/>
      <c r="ALN5499" s="41"/>
      <c r="ALO5499" s="41"/>
      <c r="ALP5499" s="41"/>
    </row>
    <row r="5500" spans="1:1004" x14ac:dyDescent="0.2">
      <c r="A5500" s="388" t="s">
        <v>2861</v>
      </c>
      <c r="B5500" s="389"/>
      <c r="C5500" s="389"/>
      <c r="D5500" s="389"/>
      <c r="E5500" s="389"/>
      <c r="F5500" s="389"/>
      <c r="G5500" s="389"/>
      <c r="H5500" s="389"/>
      <c r="I5500" s="389"/>
      <c r="J5500" s="389"/>
      <c r="K5500" s="389"/>
      <c r="L5500" s="389"/>
      <c r="M5500" s="389"/>
      <c r="N5500" s="389"/>
      <c r="O5500" s="389"/>
      <c r="P5500" s="389"/>
      <c r="Q5500" s="389"/>
      <c r="R5500" s="390"/>
      <c r="S5500" s="290"/>
      <c r="T5500" s="291"/>
      <c r="U5500" s="292"/>
      <c r="V5500" s="290"/>
      <c r="W5500" s="291"/>
      <c r="X5500" s="292"/>
      <c r="Y5500" s="290"/>
      <c r="Z5500" s="291"/>
      <c r="AA5500" s="292"/>
      <c r="AB5500" s="290"/>
      <c r="AC5500" s="291"/>
      <c r="AD5500" s="292"/>
      <c r="AE5500" s="290"/>
      <c r="AF5500" s="291"/>
      <c r="AG5500" s="292"/>
      <c r="ALL5500" s="41"/>
      <c r="ALM5500" s="41"/>
      <c r="ALN5500" s="41"/>
      <c r="ALO5500" s="41"/>
      <c r="ALP5500" s="41"/>
    </row>
    <row r="5501" spans="1:1004" ht="14.25" x14ac:dyDescent="0.2">
      <c r="A5501" s="187"/>
      <c r="B5501" s="187"/>
      <c r="C5501" s="187"/>
      <c r="D5501" s="187"/>
      <c r="E5501" s="187"/>
      <c r="F5501" s="187"/>
      <c r="G5501" s="188"/>
      <c r="H5501" s="188"/>
      <c r="I5501" s="188"/>
      <c r="J5501" s="188"/>
      <c r="K5501" s="188"/>
      <c r="L5501" s="188"/>
      <c r="M5501" s="188"/>
      <c r="N5501" s="188"/>
      <c r="O5501" s="188"/>
      <c r="P5501" s="188"/>
      <c r="Q5501" s="188"/>
      <c r="R5501" s="189"/>
      <c r="S5501" s="189"/>
      <c r="T5501" s="189"/>
      <c r="U5501" s="189"/>
      <c r="V5501" s="189"/>
      <c r="W5501" s="189"/>
      <c r="X5501" s="189"/>
      <c r="Y5501" s="189"/>
      <c r="Z5501" s="189"/>
      <c r="AA5501" s="189"/>
      <c r="AB5501" s="189"/>
      <c r="AC5501" s="189"/>
      <c r="AD5501" s="189"/>
      <c r="AE5501" s="189"/>
      <c r="AF5501" s="189"/>
      <c r="AG5501" s="189"/>
      <c r="ALL5501" s="41"/>
      <c r="ALM5501" s="41"/>
      <c r="ALN5501" s="41"/>
      <c r="ALO5501" s="41"/>
      <c r="ALP5501" s="41"/>
    </row>
    <row r="5502" spans="1:1004" ht="20.25" customHeight="1" x14ac:dyDescent="0.2">
      <c r="A5502" s="403" t="s">
        <v>2722</v>
      </c>
      <c r="B5502" s="403"/>
      <c r="C5502" s="403"/>
      <c r="D5502" s="403"/>
      <c r="E5502" s="403"/>
      <c r="F5502" s="404" t="s">
        <v>656</v>
      </c>
      <c r="G5502" s="405"/>
      <c r="H5502" s="406"/>
      <c r="I5502" s="407" t="s">
        <v>3423</v>
      </c>
      <c r="J5502" s="408"/>
      <c r="K5502" s="408"/>
      <c r="L5502" s="408"/>
      <c r="M5502" s="408"/>
      <c r="N5502" s="408"/>
      <c r="O5502" s="408"/>
      <c r="P5502" s="408"/>
      <c r="Q5502" s="408"/>
      <c r="R5502" s="408"/>
      <c r="S5502" s="408"/>
      <c r="T5502" s="408"/>
      <c r="U5502" s="408"/>
      <c r="V5502" s="408"/>
      <c r="W5502" s="408"/>
      <c r="X5502" s="408"/>
      <c r="Y5502" s="408"/>
      <c r="Z5502" s="408"/>
      <c r="AA5502" s="408"/>
      <c r="AB5502" s="408"/>
      <c r="AC5502" s="408"/>
      <c r="AD5502" s="408"/>
      <c r="AE5502" s="408"/>
      <c r="AF5502" s="408"/>
      <c r="AG5502" s="409"/>
      <c r="ALL5502" s="41"/>
      <c r="ALM5502" s="41"/>
      <c r="ALN5502" s="41"/>
      <c r="ALO5502" s="41"/>
      <c r="ALP5502" s="41"/>
    </row>
    <row r="5503" spans="1:1004" ht="21" customHeight="1" x14ac:dyDescent="0.2">
      <c r="A5503" s="403" t="s">
        <v>2723</v>
      </c>
      <c r="B5503" s="403"/>
      <c r="C5503" s="403"/>
      <c r="D5503" s="403"/>
      <c r="E5503" s="403"/>
      <c r="F5503" s="410" t="s">
        <v>3424</v>
      </c>
      <c r="G5503" s="411"/>
      <c r="H5503" s="412"/>
      <c r="I5503" s="407" t="s">
        <v>3423</v>
      </c>
      <c r="J5503" s="408"/>
      <c r="K5503" s="408"/>
      <c r="L5503" s="408"/>
      <c r="M5503" s="408"/>
      <c r="N5503" s="408"/>
      <c r="O5503" s="408"/>
      <c r="P5503" s="408"/>
      <c r="Q5503" s="408"/>
      <c r="R5503" s="408"/>
      <c r="S5503" s="408"/>
      <c r="T5503" s="408"/>
      <c r="U5503" s="408"/>
      <c r="V5503" s="408"/>
      <c r="W5503" s="408"/>
      <c r="X5503" s="408"/>
      <c r="Y5503" s="408"/>
      <c r="Z5503" s="408"/>
      <c r="AA5503" s="408"/>
      <c r="AB5503" s="408"/>
      <c r="AC5503" s="408"/>
      <c r="AD5503" s="408"/>
      <c r="AE5503" s="408"/>
      <c r="AF5503" s="408"/>
      <c r="AG5503" s="409"/>
      <c r="ALL5503" s="41"/>
      <c r="ALM5503" s="41"/>
      <c r="ALN5503" s="41"/>
      <c r="ALO5503" s="41"/>
      <c r="ALP5503" s="41"/>
    </row>
    <row r="5504" spans="1:1004" x14ac:dyDescent="0.2">
      <c r="A5504" s="187"/>
      <c r="B5504" s="187"/>
      <c r="C5504" s="187"/>
      <c r="D5504" s="187"/>
      <c r="E5504" s="187"/>
      <c r="F5504" s="187"/>
      <c r="G5504" s="187"/>
      <c r="H5504" s="187"/>
      <c r="I5504" s="187"/>
      <c r="J5504" s="187"/>
      <c r="K5504" s="187"/>
      <c r="L5504" s="187"/>
      <c r="M5504" s="187"/>
      <c r="N5504" s="187"/>
      <c r="O5504" s="187"/>
      <c r="P5504" s="187"/>
      <c r="Q5504" s="187"/>
      <c r="R5504" s="187"/>
      <c r="S5504" s="187"/>
      <c r="T5504" s="187"/>
      <c r="U5504" s="187"/>
      <c r="V5504" s="187"/>
      <c r="W5504" s="187"/>
      <c r="X5504" s="187"/>
      <c r="Y5504" s="187"/>
      <c r="Z5504" s="187"/>
      <c r="AA5504" s="187"/>
      <c r="AB5504" s="187"/>
      <c r="AC5504" s="187"/>
      <c r="AD5504" s="187"/>
      <c r="AE5504" s="187"/>
      <c r="AF5504" s="187"/>
      <c r="AG5504" s="187"/>
      <c r="ALL5504" s="41"/>
      <c r="ALM5504" s="41"/>
      <c r="ALN5504" s="41"/>
      <c r="ALO5504" s="41"/>
      <c r="ALP5504" s="41"/>
    </row>
    <row r="5505" spans="1:1004" ht="15" x14ac:dyDescent="0.2">
      <c r="A5505" s="190" t="s">
        <v>2725</v>
      </c>
      <c r="B5505" s="191"/>
      <c r="C5505" s="191"/>
      <c r="D5505" s="191"/>
      <c r="E5505" s="191"/>
      <c r="F5505" s="191"/>
      <c r="G5505" s="191"/>
      <c r="H5505" s="191"/>
      <c r="I5505" s="191"/>
      <c r="J5505" s="191"/>
      <c r="K5505" s="191"/>
      <c r="L5505" s="187"/>
      <c r="M5505" s="187"/>
      <c r="N5505" s="187"/>
      <c r="O5505" s="187"/>
      <c r="P5505" s="187"/>
      <c r="Q5505" s="187"/>
      <c r="R5505" s="187"/>
      <c r="S5505" s="187"/>
      <c r="T5505" s="187"/>
      <c r="U5505" s="187"/>
      <c r="V5505" s="187"/>
      <c r="W5505" s="187"/>
      <c r="X5505" s="187"/>
      <c r="Y5505" s="187"/>
      <c r="Z5505" s="187"/>
      <c r="AA5505" s="187"/>
      <c r="AB5505" s="187"/>
      <c r="AC5505" s="187"/>
      <c r="AD5505" s="187"/>
      <c r="AE5505" s="187"/>
      <c r="AF5505" s="187"/>
      <c r="AG5505" s="187"/>
      <c r="ALL5505" s="41"/>
      <c r="ALM5505" s="41"/>
      <c r="ALN5505" s="41"/>
      <c r="ALO5505" s="41"/>
      <c r="ALP5505" s="41"/>
    </row>
    <row r="5506" spans="1:1004" ht="42.75" customHeight="1" x14ac:dyDescent="0.2">
      <c r="A5506" s="373" t="s">
        <v>2726</v>
      </c>
      <c r="B5506" s="373"/>
      <c r="C5506" s="373"/>
      <c r="D5506" s="413" t="s">
        <v>2727</v>
      </c>
      <c r="E5506" s="413"/>
      <c r="F5506" s="413"/>
      <c r="G5506" s="278" t="s">
        <v>2728</v>
      </c>
      <c r="H5506" s="279"/>
      <c r="I5506" s="279"/>
      <c r="J5506" s="279"/>
      <c r="K5506" s="279"/>
      <c r="L5506" s="279"/>
      <c r="M5506" s="279"/>
      <c r="N5506" s="279"/>
      <c r="O5506" s="279"/>
      <c r="P5506" s="279"/>
      <c r="Q5506" s="280"/>
      <c r="R5506" s="373" t="s">
        <v>3441</v>
      </c>
      <c r="S5506" s="373"/>
      <c r="T5506" s="373"/>
      <c r="U5506" s="373"/>
      <c r="V5506" s="373" t="s">
        <v>3442</v>
      </c>
      <c r="W5506" s="373"/>
      <c r="X5506" s="373"/>
      <c r="Y5506" s="373"/>
      <c r="Z5506" s="373" t="s">
        <v>3443</v>
      </c>
      <c r="AA5506" s="373"/>
      <c r="AB5506" s="373"/>
      <c r="AC5506" s="373"/>
      <c r="AD5506" s="278" t="s">
        <v>2729</v>
      </c>
      <c r="AE5506" s="279"/>
      <c r="AF5506" s="279"/>
      <c r="AG5506" s="280"/>
      <c r="ALL5506" s="41"/>
      <c r="ALM5506" s="41"/>
      <c r="ALN5506" s="41"/>
      <c r="ALO5506" s="41"/>
      <c r="ALP5506" s="41"/>
    </row>
    <row r="5507" spans="1:1004" ht="30.75" customHeight="1" x14ac:dyDescent="0.2">
      <c r="A5507" s="414" t="s">
        <v>274</v>
      </c>
      <c r="B5507" s="414"/>
      <c r="C5507" s="414"/>
      <c r="D5507" s="414"/>
      <c r="E5507" s="414"/>
      <c r="F5507" s="414"/>
      <c r="G5507" s="415" t="s">
        <v>3360</v>
      </c>
      <c r="H5507" s="415"/>
      <c r="I5507" s="415"/>
      <c r="J5507" s="415"/>
      <c r="K5507" s="415"/>
      <c r="L5507" s="415"/>
      <c r="M5507" s="415"/>
      <c r="N5507" s="415"/>
      <c r="O5507" s="415"/>
      <c r="P5507" s="415"/>
      <c r="Q5507" s="415"/>
      <c r="R5507" s="416">
        <v>6004900</v>
      </c>
      <c r="S5507" s="416"/>
      <c r="T5507" s="416"/>
      <c r="U5507" s="416"/>
      <c r="V5507" s="416">
        <v>6336470</v>
      </c>
      <c r="W5507" s="416"/>
      <c r="X5507" s="416"/>
      <c r="Y5507" s="416"/>
      <c r="Z5507" s="416">
        <v>6125318.1799999997</v>
      </c>
      <c r="AA5507" s="416"/>
      <c r="AB5507" s="416"/>
      <c r="AC5507" s="416"/>
      <c r="AD5507" s="417">
        <f>Z5507/V5507</f>
        <v>0.96667674272899573</v>
      </c>
      <c r="AE5507" s="418"/>
      <c r="AF5507" s="418"/>
      <c r="AG5507" s="419"/>
      <c r="ALL5507" s="41"/>
      <c r="ALM5507" s="41"/>
      <c r="ALN5507" s="41"/>
      <c r="ALO5507" s="41"/>
      <c r="ALP5507" s="41"/>
    </row>
    <row r="5508" spans="1:1004" ht="24" customHeight="1" x14ac:dyDescent="0.2">
      <c r="A5508" s="299"/>
      <c r="B5508" s="300"/>
      <c r="C5508" s="301"/>
      <c r="D5508" s="299" t="s">
        <v>2754</v>
      </c>
      <c r="E5508" s="300"/>
      <c r="F5508" s="301"/>
      <c r="G5508" s="420" t="s">
        <v>3361</v>
      </c>
      <c r="H5508" s="421"/>
      <c r="I5508" s="421"/>
      <c r="J5508" s="421"/>
      <c r="K5508" s="421"/>
      <c r="L5508" s="421"/>
      <c r="M5508" s="421"/>
      <c r="N5508" s="421"/>
      <c r="O5508" s="421"/>
      <c r="P5508" s="421"/>
      <c r="Q5508" s="422"/>
      <c r="R5508" s="431">
        <v>6004900</v>
      </c>
      <c r="S5508" s="432"/>
      <c r="T5508" s="432"/>
      <c r="U5508" s="433"/>
      <c r="V5508" s="431">
        <v>6336470</v>
      </c>
      <c r="W5508" s="432"/>
      <c r="X5508" s="432"/>
      <c r="Y5508" s="433"/>
      <c r="Z5508" s="431">
        <v>6125318.1799999997</v>
      </c>
      <c r="AA5508" s="432"/>
      <c r="AB5508" s="432"/>
      <c r="AC5508" s="433"/>
      <c r="AD5508" s="417">
        <f>Z5508/V5508</f>
        <v>0.96667674272899573</v>
      </c>
      <c r="AE5508" s="418"/>
      <c r="AF5508" s="418"/>
      <c r="AG5508" s="419"/>
      <c r="ALL5508" s="41"/>
      <c r="ALM5508" s="41"/>
      <c r="ALN5508" s="41"/>
      <c r="ALO5508" s="41"/>
      <c r="ALP5508" s="41"/>
    </row>
    <row r="5509" spans="1:1004" x14ac:dyDescent="0.2">
      <c r="A5509" s="423"/>
      <c r="B5509" s="423"/>
      <c r="C5509" s="423"/>
      <c r="D5509" s="423"/>
      <c r="E5509" s="423"/>
      <c r="F5509" s="423"/>
      <c r="G5509" s="424" t="s">
        <v>2232</v>
      </c>
      <c r="H5509" s="425"/>
      <c r="I5509" s="425"/>
      <c r="J5509" s="425"/>
      <c r="K5509" s="425"/>
      <c r="L5509" s="425"/>
      <c r="M5509" s="425"/>
      <c r="N5509" s="425"/>
      <c r="O5509" s="425"/>
      <c r="P5509" s="425"/>
      <c r="Q5509" s="426"/>
      <c r="R5509" s="427">
        <f>SUM(R5507)</f>
        <v>6004900</v>
      </c>
      <c r="S5509" s="427"/>
      <c r="T5509" s="427"/>
      <c r="U5509" s="427"/>
      <c r="V5509" s="427">
        <f>SUM(V5507)</f>
        <v>6336470</v>
      </c>
      <c r="W5509" s="427"/>
      <c r="X5509" s="427"/>
      <c r="Y5509" s="427"/>
      <c r="Z5509" s="427">
        <f>SUM(Z5507)</f>
        <v>6125318.1799999997</v>
      </c>
      <c r="AA5509" s="427"/>
      <c r="AB5509" s="427"/>
      <c r="AC5509" s="427"/>
      <c r="AD5509" s="428">
        <f>Z5509/V5509</f>
        <v>0.96667674272899573</v>
      </c>
      <c r="AE5509" s="429"/>
      <c r="AF5509" s="429"/>
      <c r="AG5509" s="430"/>
      <c r="ALL5509" s="41"/>
      <c r="ALM5509" s="41"/>
      <c r="ALN5509" s="41"/>
      <c r="ALO5509" s="41"/>
      <c r="ALP5509" s="41"/>
    </row>
    <row r="5510" spans="1:1004" x14ac:dyDescent="0.2">
      <c r="A5510" s="187"/>
      <c r="B5510" s="187"/>
      <c r="C5510" s="187"/>
      <c r="D5510" s="187"/>
      <c r="E5510" s="187"/>
      <c r="F5510" s="187"/>
      <c r="G5510" s="187"/>
      <c r="H5510" s="187"/>
      <c r="I5510" s="187"/>
      <c r="J5510" s="187"/>
      <c r="K5510" s="187"/>
      <c r="L5510" s="187"/>
      <c r="M5510" s="187"/>
      <c r="N5510" s="187"/>
      <c r="O5510" s="187"/>
      <c r="P5510" s="187"/>
      <c r="Q5510" s="187"/>
      <c r="R5510" s="187"/>
      <c r="S5510" s="187"/>
      <c r="T5510" s="187"/>
      <c r="U5510" s="187"/>
      <c r="V5510" s="187"/>
      <c r="W5510" s="187"/>
      <c r="X5510" s="187"/>
      <c r="Y5510" s="187"/>
      <c r="Z5510" s="187"/>
      <c r="AA5510" s="187"/>
      <c r="AB5510" s="187"/>
      <c r="AC5510" s="187"/>
      <c r="AD5510" s="187"/>
      <c r="AE5510" s="187"/>
      <c r="AF5510" s="187"/>
      <c r="AG5510" s="187"/>
      <c r="ALL5510" s="41"/>
      <c r="ALM5510" s="41"/>
      <c r="ALN5510" s="41"/>
      <c r="ALO5510" s="41"/>
      <c r="ALP5510" s="41"/>
    </row>
    <row r="5511" spans="1:1004" ht="15.75" x14ac:dyDescent="0.2">
      <c r="A5511" s="394" t="s">
        <v>2736</v>
      </c>
      <c r="B5511" s="394"/>
      <c r="C5511" s="394"/>
      <c r="D5511" s="394"/>
      <c r="E5511" s="394"/>
      <c r="F5511" s="394"/>
      <c r="G5511" s="394"/>
      <c r="H5511" s="394"/>
      <c r="I5511" s="394"/>
      <c r="J5511" s="394"/>
      <c r="K5511" s="394"/>
      <c r="L5511" s="394"/>
      <c r="M5511" s="394"/>
      <c r="N5511" s="394"/>
      <c r="O5511" s="394"/>
      <c r="P5511" s="394"/>
      <c r="Q5511" s="394"/>
      <c r="R5511" s="394"/>
      <c r="S5511" s="394"/>
      <c r="T5511" s="394"/>
      <c r="U5511" s="394"/>
      <c r="V5511" s="394"/>
      <c r="W5511" s="394"/>
      <c r="X5511" s="394"/>
      <c r="Y5511" s="394"/>
      <c r="Z5511" s="394"/>
      <c r="AA5511" s="394"/>
      <c r="AB5511" s="394"/>
      <c r="AC5511" s="394"/>
      <c r="AD5511" s="394"/>
      <c r="AE5511" s="394"/>
      <c r="AF5511" s="394"/>
      <c r="AG5511" s="394"/>
      <c r="ALL5511" s="41"/>
      <c r="ALM5511" s="41"/>
      <c r="ALN5511" s="41"/>
      <c r="ALO5511" s="41"/>
      <c r="ALP5511" s="41"/>
    </row>
    <row r="5512" spans="1:1004" x14ac:dyDescent="0.2">
      <c r="A5512" s="187"/>
      <c r="B5512" s="187"/>
      <c r="C5512" s="187"/>
      <c r="D5512" s="187"/>
      <c r="E5512" s="187"/>
      <c r="F5512" s="187"/>
      <c r="G5512" s="187"/>
      <c r="H5512" s="187"/>
      <c r="I5512" s="187"/>
      <c r="J5512" s="187"/>
      <c r="K5512" s="187"/>
      <c r="L5512" s="187"/>
      <c r="M5512" s="187"/>
      <c r="N5512" s="187"/>
      <c r="O5512" s="187"/>
      <c r="P5512" s="187"/>
      <c r="Q5512" s="187"/>
      <c r="R5512" s="187"/>
      <c r="S5512" s="187"/>
      <c r="T5512" s="187"/>
      <c r="U5512" s="187"/>
      <c r="V5512" s="187"/>
      <c r="W5512" s="187"/>
      <c r="X5512" s="187"/>
      <c r="Y5512" s="187"/>
      <c r="Z5512" s="187"/>
      <c r="AA5512" s="187"/>
      <c r="AB5512" s="187"/>
      <c r="AC5512" s="187"/>
      <c r="AD5512" s="187"/>
      <c r="AE5512" s="187"/>
      <c r="AF5512" s="187"/>
      <c r="AG5512" s="187"/>
      <c r="ALL5512" s="41"/>
      <c r="ALM5512" s="41"/>
      <c r="ALN5512" s="41"/>
      <c r="ALO5512" s="41"/>
      <c r="ALP5512" s="41"/>
    </row>
    <row r="5513" spans="1:1004" ht="20.25" customHeight="1" x14ac:dyDescent="0.2">
      <c r="A5513" s="374" t="s">
        <v>2737</v>
      </c>
      <c r="B5513" s="374"/>
      <c r="C5513" s="374"/>
      <c r="D5513" s="374"/>
      <c r="E5513" s="374"/>
      <c r="F5513" s="374"/>
      <c r="G5513" s="374"/>
      <c r="H5513" s="374"/>
      <c r="I5513" s="374"/>
      <c r="J5513" s="395" t="s">
        <v>274</v>
      </c>
      <c r="K5513" s="396"/>
      <c r="L5513" s="396"/>
      <c r="M5513" s="397"/>
      <c r="N5513" s="398" t="s">
        <v>3362</v>
      </c>
      <c r="O5513" s="399"/>
      <c r="P5513" s="399"/>
      <c r="Q5513" s="399"/>
      <c r="R5513" s="399"/>
      <c r="S5513" s="399"/>
      <c r="T5513" s="399"/>
      <c r="U5513" s="399"/>
      <c r="V5513" s="399"/>
      <c r="W5513" s="399"/>
      <c r="X5513" s="399"/>
      <c r="Y5513" s="399"/>
      <c r="Z5513" s="399"/>
      <c r="AA5513" s="399"/>
      <c r="AB5513" s="399"/>
      <c r="AC5513" s="399"/>
      <c r="AD5513" s="399"/>
      <c r="AE5513" s="399"/>
      <c r="AF5513" s="399"/>
      <c r="AG5513" s="400"/>
      <c r="ALL5513" s="41"/>
      <c r="ALM5513" s="41"/>
      <c r="ALN5513" s="41"/>
      <c r="ALO5513" s="41"/>
      <c r="ALP5513" s="41"/>
    </row>
    <row r="5514" spans="1:1004" x14ac:dyDescent="0.2">
      <c r="A5514" s="380" t="s">
        <v>2738</v>
      </c>
      <c r="B5514" s="380"/>
      <c r="C5514" s="380"/>
      <c r="D5514" s="380"/>
      <c r="E5514" s="380"/>
      <c r="F5514" s="380"/>
      <c r="G5514" s="380"/>
      <c r="H5514" s="380"/>
      <c r="I5514" s="380"/>
      <c r="J5514" s="321" t="s">
        <v>3253</v>
      </c>
      <c r="K5514" s="322"/>
      <c r="L5514" s="322"/>
      <c r="M5514" s="322"/>
      <c r="N5514" s="322"/>
      <c r="O5514" s="322"/>
      <c r="P5514" s="322"/>
      <c r="Q5514" s="322"/>
      <c r="R5514" s="322"/>
      <c r="S5514" s="322"/>
      <c r="T5514" s="322"/>
      <c r="U5514" s="322"/>
      <c r="V5514" s="322"/>
      <c r="W5514" s="322"/>
      <c r="X5514" s="322"/>
      <c r="Y5514" s="322"/>
      <c r="Z5514" s="322"/>
      <c r="AA5514" s="322"/>
      <c r="AB5514" s="322"/>
      <c r="AC5514" s="322"/>
      <c r="AD5514" s="322"/>
      <c r="AE5514" s="322"/>
      <c r="AF5514" s="322"/>
      <c r="AG5514" s="359"/>
      <c r="ALL5514" s="41"/>
      <c r="ALM5514" s="41"/>
      <c r="ALN5514" s="41"/>
      <c r="ALO5514" s="41"/>
      <c r="ALP5514" s="41"/>
    </row>
    <row r="5515" spans="1:1004" ht="19.5" customHeight="1" x14ac:dyDescent="0.2">
      <c r="A5515" s="380" t="s">
        <v>2740</v>
      </c>
      <c r="B5515" s="380"/>
      <c r="C5515" s="380"/>
      <c r="D5515" s="380"/>
      <c r="E5515" s="380"/>
      <c r="F5515" s="380"/>
      <c r="G5515" s="380"/>
      <c r="H5515" s="380"/>
      <c r="I5515" s="380"/>
      <c r="J5515" s="321" t="s">
        <v>3425</v>
      </c>
      <c r="K5515" s="322"/>
      <c r="L5515" s="322"/>
      <c r="M5515" s="322"/>
      <c r="N5515" s="322"/>
      <c r="O5515" s="322"/>
      <c r="P5515" s="322"/>
      <c r="Q5515" s="322"/>
      <c r="R5515" s="322"/>
      <c r="S5515" s="322"/>
      <c r="T5515" s="401" t="s">
        <v>2742</v>
      </c>
      <c r="U5515" s="401"/>
      <c r="V5515" s="401"/>
      <c r="W5515" s="401"/>
      <c r="X5515" s="322" t="s">
        <v>3426</v>
      </c>
      <c r="Y5515" s="322"/>
      <c r="Z5515" s="322"/>
      <c r="AA5515" s="322"/>
      <c r="AB5515" s="322"/>
      <c r="AC5515" s="322"/>
      <c r="AD5515" s="322"/>
      <c r="AE5515" s="322"/>
      <c r="AF5515" s="322"/>
      <c r="AG5515" s="359"/>
      <c r="ALL5515" s="41"/>
      <c r="ALM5515" s="41"/>
      <c r="ALN5515" s="41"/>
      <c r="ALO5515" s="41"/>
      <c r="ALP5515" s="41"/>
    </row>
    <row r="5516" spans="1:1004" ht="21" customHeight="1" x14ac:dyDescent="0.2">
      <c r="A5516" s="380" t="s">
        <v>2744</v>
      </c>
      <c r="B5516" s="380"/>
      <c r="C5516" s="380"/>
      <c r="D5516" s="380"/>
      <c r="E5516" s="380"/>
      <c r="F5516" s="380"/>
      <c r="G5516" s="380"/>
      <c r="H5516" s="380"/>
      <c r="I5516" s="380"/>
      <c r="J5516" s="321" t="s">
        <v>3427</v>
      </c>
      <c r="K5516" s="322"/>
      <c r="L5516" s="322"/>
      <c r="M5516" s="322"/>
      <c r="N5516" s="322"/>
      <c r="O5516" s="322"/>
      <c r="P5516" s="322"/>
      <c r="Q5516" s="322"/>
      <c r="R5516" s="322"/>
      <c r="S5516" s="322"/>
      <c r="T5516" s="322"/>
      <c r="U5516" s="322"/>
      <c r="V5516" s="322"/>
      <c r="W5516" s="322"/>
      <c r="X5516" s="322"/>
      <c r="Y5516" s="322"/>
      <c r="Z5516" s="322"/>
      <c r="AA5516" s="322"/>
      <c r="AB5516" s="322"/>
      <c r="AC5516" s="322"/>
      <c r="AD5516" s="322"/>
      <c r="AE5516" s="322"/>
      <c r="AF5516" s="322"/>
      <c r="AG5516" s="359"/>
      <c r="ALL5516" s="41"/>
      <c r="ALM5516" s="41"/>
      <c r="ALN5516" s="41"/>
      <c r="ALO5516" s="41"/>
      <c r="ALP5516" s="41"/>
    </row>
    <row r="5517" spans="1:1004" ht="22.5" customHeight="1" x14ac:dyDescent="0.2">
      <c r="A5517" s="402" t="s">
        <v>2746</v>
      </c>
      <c r="B5517" s="402"/>
      <c r="C5517" s="402"/>
      <c r="D5517" s="402"/>
      <c r="E5517" s="402"/>
      <c r="F5517" s="402"/>
      <c r="G5517" s="402"/>
      <c r="H5517" s="402"/>
      <c r="I5517" s="402"/>
      <c r="J5517" s="384" t="s">
        <v>3556</v>
      </c>
      <c r="K5517" s="385"/>
      <c r="L5517" s="385"/>
      <c r="M5517" s="385"/>
      <c r="N5517" s="385"/>
      <c r="O5517" s="385"/>
      <c r="P5517" s="385"/>
      <c r="Q5517" s="385"/>
      <c r="R5517" s="385"/>
      <c r="S5517" s="385"/>
      <c r="T5517" s="385"/>
      <c r="U5517" s="385"/>
      <c r="V5517" s="385"/>
      <c r="W5517" s="385"/>
      <c r="X5517" s="385"/>
      <c r="Y5517" s="385"/>
      <c r="Z5517" s="385"/>
      <c r="AA5517" s="385"/>
      <c r="AB5517" s="385"/>
      <c r="AC5517" s="385"/>
      <c r="AD5517" s="385"/>
      <c r="AE5517" s="385"/>
      <c r="AF5517" s="385"/>
      <c r="AG5517" s="386"/>
      <c r="ALL5517" s="41"/>
      <c r="ALM5517" s="41"/>
      <c r="ALN5517" s="41"/>
      <c r="ALO5517" s="41"/>
      <c r="ALP5517" s="41"/>
    </row>
    <row r="5518" spans="1:1004" x14ac:dyDescent="0.2">
      <c r="A5518" s="197"/>
      <c r="B5518" s="192"/>
      <c r="C5518" s="192"/>
      <c r="D5518" s="192"/>
      <c r="E5518" s="192"/>
      <c r="F5518" s="192"/>
      <c r="G5518" s="192"/>
      <c r="H5518" s="192"/>
      <c r="I5518" s="192"/>
      <c r="J5518" s="216"/>
      <c r="K5518" s="216"/>
      <c r="L5518" s="216"/>
      <c r="M5518" s="216"/>
      <c r="N5518" s="216"/>
      <c r="O5518" s="216"/>
      <c r="P5518" s="216"/>
      <c r="Q5518" s="216"/>
      <c r="R5518" s="216"/>
      <c r="S5518" s="216"/>
      <c r="T5518" s="216"/>
      <c r="U5518" s="216"/>
      <c r="V5518" s="216"/>
      <c r="W5518" s="216"/>
      <c r="X5518" s="216"/>
      <c r="Y5518" s="216"/>
      <c r="Z5518" s="216"/>
      <c r="AA5518" s="216"/>
      <c r="AB5518" s="216"/>
      <c r="AC5518" s="216"/>
      <c r="AD5518" s="216"/>
      <c r="AE5518" s="216"/>
      <c r="AF5518" s="216"/>
      <c r="AG5518" s="214"/>
      <c r="ALL5518" s="41"/>
      <c r="ALM5518" s="41"/>
      <c r="ALN5518" s="41"/>
      <c r="ALO5518" s="41"/>
      <c r="ALP5518" s="41"/>
    </row>
    <row r="5519" spans="1:1004" x14ac:dyDescent="0.2">
      <c r="A5519" s="273" t="s">
        <v>2833</v>
      </c>
      <c r="B5519" s="273"/>
      <c r="C5519" s="273"/>
      <c r="D5519" s="343" t="s">
        <v>3428</v>
      </c>
      <c r="E5519" s="344"/>
      <c r="F5519" s="344"/>
      <c r="G5519" s="344"/>
      <c r="H5519" s="344"/>
      <c r="I5519" s="344"/>
      <c r="J5519" s="344"/>
      <c r="K5519" s="344"/>
      <c r="L5519" s="344"/>
      <c r="M5519" s="344"/>
      <c r="N5519" s="344"/>
      <c r="O5519" s="344"/>
      <c r="P5519" s="344"/>
      <c r="Q5519" s="344"/>
      <c r="R5519" s="344"/>
      <c r="S5519" s="344"/>
      <c r="T5519" s="344"/>
      <c r="U5519" s="344"/>
      <c r="V5519" s="344"/>
      <c r="W5519" s="344"/>
      <c r="X5519" s="344"/>
      <c r="Y5519" s="344"/>
      <c r="Z5519" s="344"/>
      <c r="AA5519" s="344"/>
      <c r="AB5519" s="344"/>
      <c r="AC5519" s="344"/>
      <c r="AD5519" s="344"/>
      <c r="AE5519" s="344"/>
      <c r="AF5519" s="344"/>
      <c r="AG5519" s="345"/>
      <c r="ALL5519" s="41"/>
      <c r="ALM5519" s="41"/>
      <c r="ALN5519" s="41"/>
      <c r="ALO5519" s="41"/>
      <c r="ALP5519" s="41"/>
    </row>
    <row r="5520" spans="1:1004" ht="27" customHeight="1" x14ac:dyDescent="0.2">
      <c r="A5520" s="273" t="s">
        <v>2835</v>
      </c>
      <c r="B5520" s="273"/>
      <c r="C5520" s="273"/>
      <c r="D5520" s="273"/>
      <c r="E5520" s="273"/>
      <c r="F5520" s="273"/>
      <c r="G5520" s="273"/>
      <c r="H5520" s="273"/>
      <c r="I5520" s="273"/>
      <c r="J5520" s="273"/>
      <c r="K5520" s="273"/>
      <c r="L5520" s="273"/>
      <c r="M5520" s="273"/>
      <c r="N5520" s="273"/>
      <c r="O5520" s="273"/>
      <c r="P5520" s="273"/>
      <c r="Q5520" s="273"/>
      <c r="R5520" s="273"/>
      <c r="S5520" s="373" t="s">
        <v>2836</v>
      </c>
      <c r="T5520" s="373"/>
      <c r="U5520" s="373"/>
      <c r="V5520" s="373" t="s">
        <v>2837</v>
      </c>
      <c r="W5520" s="373"/>
      <c r="X5520" s="373"/>
      <c r="Y5520" s="373" t="s">
        <v>2838</v>
      </c>
      <c r="Z5520" s="373"/>
      <c r="AA5520" s="373"/>
      <c r="AB5520" s="278" t="s">
        <v>3444</v>
      </c>
      <c r="AC5520" s="279"/>
      <c r="AD5520" s="280"/>
      <c r="AE5520" s="278" t="s">
        <v>3445</v>
      </c>
      <c r="AF5520" s="279"/>
      <c r="AG5520" s="280"/>
      <c r="ALL5520" s="41"/>
      <c r="ALM5520" s="41"/>
      <c r="ALN5520" s="41"/>
      <c r="ALO5520" s="41"/>
      <c r="ALP5520" s="41"/>
    </row>
    <row r="5521" spans="1:1004" ht="23.25" customHeight="1" x14ac:dyDescent="0.2">
      <c r="A5521" s="281" t="s">
        <v>3429</v>
      </c>
      <c r="B5521" s="282"/>
      <c r="C5521" s="282"/>
      <c r="D5521" s="282"/>
      <c r="E5521" s="282"/>
      <c r="F5521" s="282"/>
      <c r="G5521" s="282"/>
      <c r="H5521" s="282"/>
      <c r="I5521" s="282"/>
      <c r="J5521" s="282"/>
      <c r="K5521" s="282"/>
      <c r="L5521" s="282"/>
      <c r="M5521" s="282"/>
      <c r="N5521" s="282"/>
      <c r="O5521" s="282"/>
      <c r="P5521" s="282"/>
      <c r="Q5521" s="282"/>
      <c r="R5521" s="283"/>
      <c r="S5521" s="284" t="s">
        <v>2867</v>
      </c>
      <c r="T5521" s="285"/>
      <c r="U5521" s="286"/>
      <c r="V5521" s="284" t="s">
        <v>3469</v>
      </c>
      <c r="W5521" s="285"/>
      <c r="X5521" s="286"/>
      <c r="Y5521" s="284" t="s">
        <v>3377</v>
      </c>
      <c r="Z5521" s="285"/>
      <c r="AA5521" s="286"/>
      <c r="AB5521" s="284" t="s">
        <v>3378</v>
      </c>
      <c r="AC5521" s="285"/>
      <c r="AD5521" s="286"/>
      <c r="AE5521" s="284" t="s">
        <v>3378</v>
      </c>
      <c r="AF5521" s="285"/>
      <c r="AG5521" s="286"/>
      <c r="ALL5521" s="41"/>
      <c r="ALM5521" s="41"/>
      <c r="ALN5521" s="41"/>
      <c r="ALO5521" s="41"/>
      <c r="ALP5521" s="41"/>
    </row>
    <row r="5522" spans="1:1004" x14ac:dyDescent="0.2">
      <c r="A5522" s="293" t="s">
        <v>2860</v>
      </c>
      <c r="B5522" s="387"/>
      <c r="C5522" s="387"/>
      <c r="D5522" s="387"/>
      <c r="E5522" s="387"/>
      <c r="F5522" s="387"/>
      <c r="G5522" s="387"/>
      <c r="H5522" s="387"/>
      <c r="I5522" s="387"/>
      <c r="J5522" s="387"/>
      <c r="K5522" s="387"/>
      <c r="L5522" s="387"/>
      <c r="M5522" s="387"/>
      <c r="N5522" s="387"/>
      <c r="O5522" s="387"/>
      <c r="P5522" s="387"/>
      <c r="Q5522" s="387"/>
      <c r="R5522" s="295"/>
      <c r="S5522" s="287"/>
      <c r="T5522" s="288"/>
      <c r="U5522" s="289"/>
      <c r="V5522" s="287"/>
      <c r="W5522" s="288"/>
      <c r="X5522" s="289"/>
      <c r="Y5522" s="287"/>
      <c r="Z5522" s="288"/>
      <c r="AA5522" s="289"/>
      <c r="AB5522" s="287"/>
      <c r="AC5522" s="288"/>
      <c r="AD5522" s="289"/>
      <c r="AE5522" s="287"/>
      <c r="AF5522" s="288"/>
      <c r="AG5522" s="289"/>
      <c r="ALL5522" s="41"/>
      <c r="ALM5522" s="41"/>
      <c r="ALN5522" s="41"/>
      <c r="ALO5522" s="41"/>
      <c r="ALP5522" s="41"/>
    </row>
    <row r="5523" spans="1:1004" x14ac:dyDescent="0.2">
      <c r="A5523" s="388" t="s">
        <v>2861</v>
      </c>
      <c r="B5523" s="389"/>
      <c r="C5523" s="389"/>
      <c r="D5523" s="389"/>
      <c r="E5523" s="389"/>
      <c r="F5523" s="389"/>
      <c r="G5523" s="389"/>
      <c r="H5523" s="389"/>
      <c r="I5523" s="389"/>
      <c r="J5523" s="389"/>
      <c r="K5523" s="389"/>
      <c r="L5523" s="389"/>
      <c r="M5523" s="389"/>
      <c r="N5523" s="389"/>
      <c r="O5523" s="389"/>
      <c r="P5523" s="389"/>
      <c r="Q5523" s="389"/>
      <c r="R5523" s="390"/>
      <c r="S5523" s="290"/>
      <c r="T5523" s="291"/>
      <c r="U5523" s="292"/>
      <c r="V5523" s="290"/>
      <c r="W5523" s="291"/>
      <c r="X5523" s="292"/>
      <c r="Y5523" s="290"/>
      <c r="Z5523" s="291"/>
      <c r="AA5523" s="292"/>
      <c r="AB5523" s="290"/>
      <c r="AC5523" s="291"/>
      <c r="AD5523" s="292"/>
      <c r="AE5523" s="290"/>
      <c r="AF5523" s="291"/>
      <c r="AG5523" s="292"/>
      <c r="ALL5523" s="41"/>
      <c r="ALM5523" s="41"/>
      <c r="ALN5523" s="41"/>
      <c r="ALO5523" s="41"/>
      <c r="ALP5523" s="41"/>
    </row>
    <row r="5524" spans="1:1004" x14ac:dyDescent="0.2">
      <c r="A5524" s="187"/>
      <c r="B5524" s="187"/>
      <c r="C5524" s="187"/>
      <c r="D5524" s="187"/>
      <c r="E5524" s="187"/>
      <c r="F5524" s="187"/>
      <c r="G5524" s="187"/>
      <c r="H5524" s="187"/>
      <c r="I5524" s="187"/>
      <c r="J5524" s="187"/>
      <c r="K5524" s="187"/>
      <c r="L5524" s="187"/>
      <c r="M5524" s="187"/>
      <c r="N5524" s="187"/>
      <c r="O5524" s="187"/>
      <c r="P5524" s="187"/>
      <c r="Q5524" s="187"/>
      <c r="R5524" s="187"/>
      <c r="S5524" s="187"/>
      <c r="T5524" s="187"/>
      <c r="U5524" s="187"/>
      <c r="V5524" s="187"/>
      <c r="W5524" s="187"/>
      <c r="X5524" s="187"/>
      <c r="Y5524" s="187"/>
      <c r="Z5524" s="187"/>
      <c r="AA5524" s="187"/>
      <c r="AB5524" s="187"/>
      <c r="AC5524" s="187"/>
      <c r="AD5524" s="187"/>
      <c r="AE5524" s="187"/>
      <c r="AF5524" s="187"/>
      <c r="AG5524" s="187"/>
      <c r="ALL5524" s="41"/>
      <c r="ALM5524" s="41"/>
      <c r="ALN5524" s="41"/>
      <c r="ALO5524" s="41"/>
      <c r="ALP5524" s="41"/>
    </row>
    <row r="5525" spans="1:1004" ht="18.75" customHeight="1" x14ac:dyDescent="0.2">
      <c r="A5525" s="374" t="s">
        <v>2748</v>
      </c>
      <c r="B5525" s="374"/>
      <c r="C5525" s="374"/>
      <c r="D5525" s="374"/>
      <c r="E5525" s="374"/>
      <c r="F5525" s="374"/>
      <c r="G5525" s="374"/>
      <c r="H5525" s="374"/>
      <c r="I5525" s="374"/>
      <c r="J5525" s="395" t="s">
        <v>2754</v>
      </c>
      <c r="K5525" s="396"/>
      <c r="L5525" s="396"/>
      <c r="M5525" s="397"/>
      <c r="N5525" s="398" t="s">
        <v>3362</v>
      </c>
      <c r="O5525" s="399"/>
      <c r="P5525" s="399"/>
      <c r="Q5525" s="399"/>
      <c r="R5525" s="399"/>
      <c r="S5525" s="399"/>
      <c r="T5525" s="399"/>
      <c r="U5525" s="399"/>
      <c r="V5525" s="399"/>
      <c r="W5525" s="399"/>
      <c r="X5525" s="399"/>
      <c r="Y5525" s="399"/>
      <c r="Z5525" s="399"/>
      <c r="AA5525" s="399"/>
      <c r="AB5525" s="399"/>
      <c r="AC5525" s="399"/>
      <c r="AD5525" s="399"/>
      <c r="AE5525" s="399"/>
      <c r="AF5525" s="399"/>
      <c r="AG5525" s="400"/>
      <c r="ALL5525" s="41"/>
      <c r="ALM5525" s="41"/>
      <c r="ALN5525" s="41"/>
      <c r="ALO5525" s="41"/>
      <c r="ALP5525" s="41"/>
    </row>
    <row r="5526" spans="1:1004" ht="15" customHeight="1" x14ac:dyDescent="0.2">
      <c r="A5526" s="380" t="s">
        <v>2749</v>
      </c>
      <c r="B5526" s="380"/>
      <c r="C5526" s="380"/>
      <c r="D5526" s="380"/>
      <c r="E5526" s="380"/>
      <c r="F5526" s="380"/>
      <c r="G5526" s="380"/>
      <c r="H5526" s="380"/>
      <c r="I5526" s="380"/>
      <c r="J5526" s="321" t="s">
        <v>3425</v>
      </c>
      <c r="K5526" s="322"/>
      <c r="L5526" s="322"/>
      <c r="M5526" s="322"/>
      <c r="N5526" s="322"/>
      <c r="O5526" s="322"/>
      <c r="P5526" s="322"/>
      <c r="Q5526" s="322"/>
      <c r="R5526" s="322"/>
      <c r="S5526" s="322"/>
      <c r="T5526" s="381" t="s">
        <v>2742</v>
      </c>
      <c r="U5526" s="381"/>
      <c r="V5526" s="381"/>
      <c r="W5526" s="381"/>
      <c r="X5526" s="322" t="s">
        <v>3426</v>
      </c>
      <c r="Y5526" s="322"/>
      <c r="Z5526" s="322"/>
      <c r="AA5526" s="322"/>
      <c r="AB5526" s="322"/>
      <c r="AC5526" s="322"/>
      <c r="AD5526" s="322"/>
      <c r="AE5526" s="322"/>
      <c r="AF5526" s="322"/>
      <c r="AG5526" s="359"/>
      <c r="ALL5526" s="41"/>
      <c r="ALM5526" s="41"/>
      <c r="ALN5526" s="41"/>
      <c r="ALO5526" s="41"/>
      <c r="ALP5526" s="41"/>
    </row>
    <row r="5527" spans="1:1004" ht="29.25" customHeight="1" x14ac:dyDescent="0.2">
      <c r="A5527" s="382" t="s">
        <v>2750</v>
      </c>
      <c r="B5527" s="382"/>
      <c r="C5527" s="382"/>
      <c r="D5527" s="382"/>
      <c r="E5527" s="382"/>
      <c r="F5527" s="382"/>
      <c r="G5527" s="382"/>
      <c r="H5527" s="382"/>
      <c r="I5527" s="382"/>
      <c r="J5527" s="321" t="s">
        <v>3427</v>
      </c>
      <c r="K5527" s="322"/>
      <c r="L5527" s="322"/>
      <c r="M5527" s="322"/>
      <c r="N5527" s="322"/>
      <c r="O5527" s="322"/>
      <c r="P5527" s="322"/>
      <c r="Q5527" s="322"/>
      <c r="R5527" s="322"/>
      <c r="S5527" s="322"/>
      <c r="T5527" s="322"/>
      <c r="U5527" s="322"/>
      <c r="V5527" s="322"/>
      <c r="W5527" s="322"/>
      <c r="X5527" s="322"/>
      <c r="Y5527" s="322"/>
      <c r="Z5527" s="322"/>
      <c r="AA5527" s="322"/>
      <c r="AB5527" s="322"/>
      <c r="AC5527" s="322"/>
      <c r="AD5527" s="322"/>
      <c r="AE5527" s="322"/>
      <c r="AF5527" s="322"/>
      <c r="AG5527" s="359"/>
      <c r="ALL5527" s="41"/>
      <c r="ALM5527" s="41"/>
      <c r="ALN5527" s="41"/>
      <c r="ALO5527" s="41"/>
      <c r="ALP5527" s="41"/>
    </row>
    <row r="5528" spans="1:1004" ht="22.5" customHeight="1" x14ac:dyDescent="0.2">
      <c r="A5528" s="383" t="s">
        <v>2752</v>
      </c>
      <c r="B5528" s="383"/>
      <c r="C5528" s="383"/>
      <c r="D5528" s="383"/>
      <c r="E5528" s="383"/>
      <c r="F5528" s="383"/>
      <c r="G5528" s="383"/>
      <c r="H5528" s="383"/>
      <c r="I5528" s="383"/>
      <c r="J5528" s="384" t="s">
        <v>3556</v>
      </c>
      <c r="K5528" s="385"/>
      <c r="L5528" s="385"/>
      <c r="M5528" s="385"/>
      <c r="N5528" s="385"/>
      <c r="O5528" s="385"/>
      <c r="P5528" s="385"/>
      <c r="Q5528" s="385"/>
      <c r="R5528" s="385"/>
      <c r="S5528" s="385"/>
      <c r="T5528" s="385"/>
      <c r="U5528" s="385"/>
      <c r="V5528" s="385"/>
      <c r="W5528" s="385"/>
      <c r="X5528" s="385"/>
      <c r="Y5528" s="385"/>
      <c r="Z5528" s="385"/>
      <c r="AA5528" s="385"/>
      <c r="AB5528" s="385"/>
      <c r="AC5528" s="385"/>
      <c r="AD5528" s="385"/>
      <c r="AE5528" s="385"/>
      <c r="AF5528" s="385"/>
      <c r="AG5528" s="386"/>
      <c r="ALL5528" s="41"/>
      <c r="ALM5528" s="41"/>
      <c r="ALN5528" s="41"/>
      <c r="ALO5528" s="41"/>
      <c r="ALP5528" s="41"/>
    </row>
    <row r="5529" spans="1:1004" x14ac:dyDescent="0.2">
      <c r="A5529" s="208"/>
      <c r="B5529" s="187"/>
      <c r="C5529" s="187"/>
      <c r="D5529" s="187"/>
      <c r="E5529" s="187"/>
      <c r="F5529" s="187"/>
      <c r="G5529" s="187"/>
      <c r="H5529" s="187"/>
      <c r="I5529" s="187"/>
      <c r="J5529" s="187"/>
      <c r="K5529" s="187"/>
      <c r="L5529" s="187"/>
      <c r="M5529" s="187"/>
      <c r="N5529" s="187"/>
      <c r="O5529" s="187"/>
      <c r="P5529" s="187"/>
      <c r="Q5529" s="187"/>
      <c r="R5529" s="187"/>
      <c r="S5529" s="187"/>
      <c r="T5529" s="187"/>
      <c r="U5529" s="187"/>
      <c r="V5529" s="187"/>
      <c r="W5529" s="187"/>
      <c r="X5529" s="187"/>
      <c r="Y5529" s="187"/>
      <c r="Z5529" s="187"/>
      <c r="AA5529" s="187"/>
      <c r="AB5529" s="187"/>
      <c r="AC5529" s="187"/>
      <c r="AD5529" s="187"/>
      <c r="AE5529" s="187"/>
      <c r="AF5529" s="187"/>
      <c r="AG5529" s="214"/>
      <c r="ALL5529" s="41"/>
      <c r="ALM5529" s="41"/>
      <c r="ALN5529" s="41"/>
      <c r="ALO5529" s="41"/>
      <c r="ALP5529" s="41"/>
    </row>
    <row r="5530" spans="1:1004" x14ac:dyDescent="0.2">
      <c r="A5530" s="273" t="s">
        <v>2833</v>
      </c>
      <c r="B5530" s="273"/>
      <c r="C5530" s="273"/>
      <c r="D5530" s="370" t="s">
        <v>2590</v>
      </c>
      <c r="E5530" s="371"/>
      <c r="F5530" s="371"/>
      <c r="G5530" s="371"/>
      <c r="H5530" s="371"/>
      <c r="I5530" s="371"/>
      <c r="J5530" s="371"/>
      <c r="K5530" s="371"/>
      <c r="L5530" s="371"/>
      <c r="M5530" s="371"/>
      <c r="N5530" s="371"/>
      <c r="O5530" s="371"/>
      <c r="P5530" s="371"/>
      <c r="Q5530" s="371"/>
      <c r="R5530" s="371"/>
      <c r="S5530" s="371"/>
      <c r="T5530" s="371"/>
      <c r="U5530" s="371"/>
      <c r="V5530" s="371"/>
      <c r="W5530" s="371"/>
      <c r="X5530" s="371"/>
      <c r="Y5530" s="371"/>
      <c r="Z5530" s="371"/>
      <c r="AA5530" s="371"/>
      <c r="AB5530" s="371"/>
      <c r="AC5530" s="371"/>
      <c r="AD5530" s="371"/>
      <c r="AE5530" s="371"/>
      <c r="AF5530" s="371"/>
      <c r="AG5530" s="372"/>
      <c r="ALL5530" s="41"/>
      <c r="ALM5530" s="41"/>
      <c r="ALN5530" s="41"/>
      <c r="ALO5530" s="41"/>
      <c r="ALP5530" s="41"/>
    </row>
    <row r="5531" spans="1:1004" ht="31.5" customHeight="1" x14ac:dyDescent="0.2">
      <c r="A5531" s="273" t="s">
        <v>2835</v>
      </c>
      <c r="B5531" s="273"/>
      <c r="C5531" s="273"/>
      <c r="D5531" s="273"/>
      <c r="E5531" s="273"/>
      <c r="F5531" s="273"/>
      <c r="G5531" s="273"/>
      <c r="H5531" s="273"/>
      <c r="I5531" s="273"/>
      <c r="J5531" s="273"/>
      <c r="K5531" s="273"/>
      <c r="L5531" s="273"/>
      <c r="M5531" s="273"/>
      <c r="N5531" s="273"/>
      <c r="O5531" s="273"/>
      <c r="P5531" s="273"/>
      <c r="Q5531" s="273"/>
      <c r="R5531" s="273"/>
      <c r="S5531" s="373" t="s">
        <v>2836</v>
      </c>
      <c r="T5531" s="373"/>
      <c r="U5531" s="373"/>
      <c r="V5531" s="373" t="s">
        <v>2837</v>
      </c>
      <c r="W5531" s="373"/>
      <c r="X5531" s="373"/>
      <c r="Y5531" s="373" t="s">
        <v>2838</v>
      </c>
      <c r="Z5531" s="373"/>
      <c r="AA5531" s="373"/>
      <c r="AB5531" s="278" t="s">
        <v>3444</v>
      </c>
      <c r="AC5531" s="279"/>
      <c r="AD5531" s="280"/>
      <c r="AE5531" s="278" t="s">
        <v>3445</v>
      </c>
      <c r="AF5531" s="279"/>
      <c r="AG5531" s="280"/>
      <c r="ALL5531" s="41"/>
      <c r="ALM5531" s="41"/>
      <c r="ALN5531" s="41"/>
      <c r="ALO5531" s="41"/>
      <c r="ALP5531" s="41"/>
    </row>
    <row r="5532" spans="1:1004" ht="26.25" customHeight="1" x14ac:dyDescent="0.2">
      <c r="A5532" s="281" t="s">
        <v>3430</v>
      </c>
      <c r="B5532" s="282"/>
      <c r="C5532" s="282"/>
      <c r="D5532" s="282"/>
      <c r="E5532" s="282"/>
      <c r="F5532" s="282"/>
      <c r="G5532" s="282"/>
      <c r="H5532" s="282"/>
      <c r="I5532" s="282"/>
      <c r="J5532" s="282"/>
      <c r="K5532" s="282"/>
      <c r="L5532" s="282"/>
      <c r="M5532" s="282"/>
      <c r="N5532" s="282"/>
      <c r="O5532" s="282"/>
      <c r="P5532" s="282"/>
      <c r="Q5532" s="282"/>
      <c r="R5532" s="283"/>
      <c r="S5532" s="284" t="s">
        <v>2867</v>
      </c>
      <c r="T5532" s="285"/>
      <c r="U5532" s="286"/>
      <c r="V5532" s="284" t="s">
        <v>3469</v>
      </c>
      <c r="W5532" s="285"/>
      <c r="X5532" s="286"/>
      <c r="Y5532" s="284" t="s">
        <v>3378</v>
      </c>
      <c r="Z5532" s="285"/>
      <c r="AA5532" s="286"/>
      <c r="AB5532" s="284" t="s">
        <v>3212</v>
      </c>
      <c r="AC5532" s="285"/>
      <c r="AD5532" s="286"/>
      <c r="AE5532" s="284" t="s">
        <v>3212</v>
      </c>
      <c r="AF5532" s="285"/>
      <c r="AG5532" s="286"/>
      <c r="ALL5532" s="41"/>
      <c r="ALM5532" s="41"/>
      <c r="ALN5532" s="41"/>
      <c r="ALO5532" s="41"/>
      <c r="ALP5532" s="41"/>
    </row>
    <row r="5533" spans="1:1004" x14ac:dyDescent="0.2">
      <c r="A5533" s="293" t="s">
        <v>2860</v>
      </c>
      <c r="B5533" s="387"/>
      <c r="C5533" s="387"/>
      <c r="D5533" s="387"/>
      <c r="E5533" s="387"/>
      <c r="F5533" s="387"/>
      <c r="G5533" s="387"/>
      <c r="H5533" s="387"/>
      <c r="I5533" s="387"/>
      <c r="J5533" s="387"/>
      <c r="K5533" s="387"/>
      <c r="L5533" s="387"/>
      <c r="M5533" s="387"/>
      <c r="N5533" s="387"/>
      <c r="O5533" s="387"/>
      <c r="P5533" s="387"/>
      <c r="Q5533" s="387"/>
      <c r="R5533" s="295"/>
      <c r="S5533" s="287"/>
      <c r="T5533" s="288"/>
      <c r="U5533" s="289"/>
      <c r="V5533" s="287"/>
      <c r="W5533" s="288"/>
      <c r="X5533" s="289"/>
      <c r="Y5533" s="287"/>
      <c r="Z5533" s="288"/>
      <c r="AA5533" s="289"/>
      <c r="AB5533" s="287"/>
      <c r="AC5533" s="288"/>
      <c r="AD5533" s="289"/>
      <c r="AE5533" s="287"/>
      <c r="AF5533" s="288"/>
      <c r="AG5533" s="289"/>
      <c r="ALL5533" s="41"/>
      <c r="ALM5533" s="41"/>
      <c r="ALN5533" s="41"/>
      <c r="ALO5533" s="41"/>
      <c r="ALP5533" s="41"/>
    </row>
    <row r="5534" spans="1:1004" x14ac:dyDescent="0.2">
      <c r="A5534" s="388" t="s">
        <v>2861</v>
      </c>
      <c r="B5534" s="389"/>
      <c r="C5534" s="389"/>
      <c r="D5534" s="389"/>
      <c r="E5534" s="389"/>
      <c r="F5534" s="389"/>
      <c r="G5534" s="389"/>
      <c r="H5534" s="389"/>
      <c r="I5534" s="389"/>
      <c r="J5534" s="389"/>
      <c r="K5534" s="389"/>
      <c r="L5534" s="389"/>
      <c r="M5534" s="389"/>
      <c r="N5534" s="389"/>
      <c r="O5534" s="389"/>
      <c r="P5534" s="389"/>
      <c r="Q5534" s="389"/>
      <c r="R5534" s="390"/>
      <c r="S5534" s="290"/>
      <c r="T5534" s="291"/>
      <c r="U5534" s="292"/>
      <c r="V5534" s="290"/>
      <c r="W5534" s="291"/>
      <c r="X5534" s="292"/>
      <c r="Y5534" s="290"/>
      <c r="Z5534" s="291"/>
      <c r="AA5534" s="292"/>
      <c r="AB5534" s="290"/>
      <c r="AC5534" s="291"/>
      <c r="AD5534" s="292"/>
      <c r="AE5534" s="290"/>
      <c r="AF5534" s="291"/>
      <c r="AG5534" s="292"/>
      <c r="ALL5534" s="41"/>
      <c r="ALM5534" s="41"/>
      <c r="ALN5534" s="41"/>
      <c r="ALO5534" s="41"/>
      <c r="ALP5534" s="41"/>
    </row>
    <row r="5535" spans="1:1004" ht="14.25" x14ac:dyDescent="0.2">
      <c r="A5535" s="187"/>
      <c r="B5535" s="187"/>
      <c r="C5535" s="187"/>
      <c r="D5535" s="187"/>
      <c r="E5535" s="187"/>
      <c r="F5535" s="187"/>
      <c r="G5535" s="188"/>
      <c r="H5535" s="188"/>
      <c r="I5535" s="188"/>
      <c r="J5535" s="188"/>
      <c r="K5535" s="188"/>
      <c r="L5535" s="188"/>
      <c r="M5535" s="188"/>
      <c r="N5535" s="188"/>
      <c r="O5535" s="188"/>
      <c r="P5535" s="188"/>
      <c r="Q5535" s="188"/>
      <c r="R5535" s="189"/>
      <c r="S5535" s="189"/>
      <c r="T5535" s="189"/>
      <c r="U5535" s="189"/>
      <c r="V5535" s="189"/>
      <c r="W5535" s="189"/>
      <c r="X5535" s="189"/>
      <c r="Y5535" s="189"/>
      <c r="Z5535" s="189"/>
      <c r="AA5535" s="189"/>
      <c r="AB5535" s="189"/>
      <c r="AC5535" s="189"/>
      <c r="AD5535" s="189"/>
      <c r="AE5535" s="189"/>
      <c r="AF5535" s="189"/>
      <c r="AG5535" s="189"/>
      <c r="ALL5535" s="41"/>
      <c r="ALM5535" s="41"/>
      <c r="ALN5535" s="41"/>
      <c r="ALO5535" s="41"/>
      <c r="ALP5535" s="41"/>
    </row>
    <row r="5536" spans="1:1004" ht="22.5" customHeight="1" x14ac:dyDescent="0.2">
      <c r="A5536" s="403" t="s">
        <v>2722</v>
      </c>
      <c r="B5536" s="403"/>
      <c r="C5536" s="403"/>
      <c r="D5536" s="403"/>
      <c r="E5536" s="403"/>
      <c r="F5536" s="404" t="s">
        <v>661</v>
      </c>
      <c r="G5536" s="405"/>
      <c r="H5536" s="406"/>
      <c r="I5536" s="407" t="s">
        <v>3431</v>
      </c>
      <c r="J5536" s="408"/>
      <c r="K5536" s="408"/>
      <c r="L5536" s="408"/>
      <c r="M5536" s="408"/>
      <c r="N5536" s="408"/>
      <c r="O5536" s="408"/>
      <c r="P5536" s="408"/>
      <c r="Q5536" s="408"/>
      <c r="R5536" s="408"/>
      <c r="S5536" s="408"/>
      <c r="T5536" s="408"/>
      <c r="U5536" s="408"/>
      <c r="V5536" s="408"/>
      <c r="W5536" s="408"/>
      <c r="X5536" s="408"/>
      <c r="Y5536" s="408"/>
      <c r="Z5536" s="408"/>
      <c r="AA5536" s="408"/>
      <c r="AB5536" s="408"/>
      <c r="AC5536" s="408"/>
      <c r="AD5536" s="408"/>
      <c r="AE5536" s="408"/>
      <c r="AF5536" s="408"/>
      <c r="AG5536" s="409"/>
      <c r="ALL5536" s="41"/>
      <c r="ALM5536" s="41"/>
      <c r="ALN5536" s="41"/>
      <c r="ALO5536" s="41"/>
      <c r="ALP5536" s="41"/>
    </row>
    <row r="5537" spans="1:1004" ht="23.25" customHeight="1" x14ac:dyDescent="0.2">
      <c r="A5537" s="403" t="s">
        <v>2723</v>
      </c>
      <c r="B5537" s="403"/>
      <c r="C5537" s="403"/>
      <c r="D5537" s="403"/>
      <c r="E5537" s="403"/>
      <c r="F5537" s="410" t="s">
        <v>3432</v>
      </c>
      <c r="G5537" s="411"/>
      <c r="H5537" s="412"/>
      <c r="I5537" s="407" t="s">
        <v>3431</v>
      </c>
      <c r="J5537" s="408"/>
      <c r="K5537" s="408"/>
      <c r="L5537" s="408"/>
      <c r="M5537" s="408"/>
      <c r="N5537" s="408"/>
      <c r="O5537" s="408"/>
      <c r="P5537" s="408"/>
      <c r="Q5537" s="408"/>
      <c r="R5537" s="408"/>
      <c r="S5537" s="408"/>
      <c r="T5537" s="408"/>
      <c r="U5537" s="408"/>
      <c r="V5537" s="408"/>
      <c r="W5537" s="408"/>
      <c r="X5537" s="408"/>
      <c r="Y5537" s="408"/>
      <c r="Z5537" s="408"/>
      <c r="AA5537" s="408"/>
      <c r="AB5537" s="408"/>
      <c r="AC5537" s="408"/>
      <c r="AD5537" s="408"/>
      <c r="AE5537" s="408"/>
      <c r="AF5537" s="408"/>
      <c r="AG5537" s="409"/>
      <c r="ALL5537" s="41"/>
      <c r="ALM5537" s="41"/>
      <c r="ALN5537" s="41"/>
      <c r="ALO5537" s="41"/>
      <c r="ALP5537" s="41"/>
    </row>
    <row r="5538" spans="1:1004" x14ac:dyDescent="0.2">
      <c r="A5538" s="187"/>
      <c r="B5538" s="187"/>
      <c r="C5538" s="187"/>
      <c r="D5538" s="187"/>
      <c r="E5538" s="187"/>
      <c r="F5538" s="187"/>
      <c r="G5538" s="187"/>
      <c r="H5538" s="187"/>
      <c r="I5538" s="187"/>
      <c r="J5538" s="187"/>
      <c r="K5538" s="187"/>
      <c r="L5538" s="187"/>
      <c r="M5538" s="187"/>
      <c r="N5538" s="187"/>
      <c r="O5538" s="187"/>
      <c r="P5538" s="187"/>
      <c r="Q5538" s="187"/>
      <c r="R5538" s="187"/>
      <c r="S5538" s="187"/>
      <c r="T5538" s="187"/>
      <c r="U5538" s="187"/>
      <c r="V5538" s="187"/>
      <c r="W5538" s="187"/>
      <c r="X5538" s="187"/>
      <c r="Y5538" s="187"/>
      <c r="Z5538" s="187"/>
      <c r="AA5538" s="187"/>
      <c r="AB5538" s="187"/>
      <c r="AC5538" s="187"/>
      <c r="AD5538" s="187"/>
      <c r="AE5538" s="187"/>
      <c r="AF5538" s="187"/>
      <c r="AG5538" s="187"/>
      <c r="ALL5538" s="41"/>
      <c r="ALM5538" s="41"/>
      <c r="ALN5538" s="41"/>
      <c r="ALO5538" s="41"/>
      <c r="ALP5538" s="41"/>
    </row>
    <row r="5539" spans="1:1004" ht="15" x14ac:dyDescent="0.2">
      <c r="A5539" s="190" t="s">
        <v>2725</v>
      </c>
      <c r="B5539" s="191"/>
      <c r="C5539" s="191"/>
      <c r="D5539" s="191"/>
      <c r="E5539" s="191"/>
      <c r="F5539" s="191"/>
      <c r="G5539" s="191"/>
      <c r="H5539" s="191"/>
      <c r="I5539" s="191"/>
      <c r="J5539" s="191"/>
      <c r="K5539" s="191"/>
      <c r="L5539" s="187"/>
      <c r="M5539" s="187"/>
      <c r="N5539" s="187"/>
      <c r="O5539" s="187"/>
      <c r="P5539" s="187"/>
      <c r="Q5539" s="187"/>
      <c r="R5539" s="187"/>
      <c r="S5539" s="187"/>
      <c r="T5539" s="187"/>
      <c r="U5539" s="187"/>
      <c r="V5539" s="187"/>
      <c r="W5539" s="187"/>
      <c r="X5539" s="187"/>
      <c r="Y5539" s="187"/>
      <c r="Z5539" s="187"/>
      <c r="AA5539" s="187"/>
      <c r="AB5539" s="187"/>
      <c r="AC5539" s="187"/>
      <c r="AD5539" s="187"/>
      <c r="AE5539" s="187"/>
      <c r="AF5539" s="187"/>
      <c r="AG5539" s="187"/>
      <c r="ALL5539" s="41"/>
      <c r="ALM5539" s="41"/>
      <c r="ALN5539" s="41"/>
      <c r="ALO5539" s="41"/>
      <c r="ALP5539" s="41"/>
    </row>
    <row r="5540" spans="1:1004" ht="39" customHeight="1" x14ac:dyDescent="0.2">
      <c r="A5540" s="373" t="s">
        <v>2726</v>
      </c>
      <c r="B5540" s="373"/>
      <c r="C5540" s="373"/>
      <c r="D5540" s="413" t="s">
        <v>2727</v>
      </c>
      <c r="E5540" s="413"/>
      <c r="F5540" s="413"/>
      <c r="G5540" s="278" t="s">
        <v>2728</v>
      </c>
      <c r="H5540" s="279"/>
      <c r="I5540" s="279"/>
      <c r="J5540" s="279"/>
      <c r="K5540" s="279"/>
      <c r="L5540" s="279"/>
      <c r="M5540" s="279"/>
      <c r="N5540" s="279"/>
      <c r="O5540" s="279"/>
      <c r="P5540" s="279"/>
      <c r="Q5540" s="280"/>
      <c r="R5540" s="373" t="s">
        <v>3441</v>
      </c>
      <c r="S5540" s="373"/>
      <c r="T5540" s="373"/>
      <c r="U5540" s="373"/>
      <c r="V5540" s="373" t="s">
        <v>3442</v>
      </c>
      <c r="W5540" s="373"/>
      <c r="X5540" s="373"/>
      <c r="Y5540" s="373"/>
      <c r="Z5540" s="373" t="s">
        <v>3443</v>
      </c>
      <c r="AA5540" s="373"/>
      <c r="AB5540" s="373"/>
      <c r="AC5540" s="373"/>
      <c r="AD5540" s="278" t="s">
        <v>2729</v>
      </c>
      <c r="AE5540" s="279"/>
      <c r="AF5540" s="279"/>
      <c r="AG5540" s="280"/>
      <c r="ALL5540" s="41"/>
      <c r="ALM5540" s="41"/>
      <c r="ALN5540" s="41"/>
      <c r="ALO5540" s="41"/>
      <c r="ALP5540" s="41"/>
    </row>
    <row r="5541" spans="1:1004" ht="30.75" customHeight="1" x14ac:dyDescent="0.2">
      <c r="A5541" s="414" t="s">
        <v>274</v>
      </c>
      <c r="B5541" s="414"/>
      <c r="C5541" s="414"/>
      <c r="D5541" s="414"/>
      <c r="E5541" s="414"/>
      <c r="F5541" s="414"/>
      <c r="G5541" s="415" t="s">
        <v>3360</v>
      </c>
      <c r="H5541" s="415"/>
      <c r="I5541" s="415"/>
      <c r="J5541" s="415"/>
      <c r="K5541" s="415"/>
      <c r="L5541" s="415"/>
      <c r="M5541" s="415"/>
      <c r="N5541" s="415"/>
      <c r="O5541" s="415"/>
      <c r="P5541" s="415"/>
      <c r="Q5541" s="415"/>
      <c r="R5541" s="416">
        <v>10751800</v>
      </c>
      <c r="S5541" s="416"/>
      <c r="T5541" s="416"/>
      <c r="U5541" s="416"/>
      <c r="V5541" s="416">
        <v>13964958</v>
      </c>
      <c r="W5541" s="416"/>
      <c r="X5541" s="416"/>
      <c r="Y5541" s="416"/>
      <c r="Z5541" s="416">
        <v>12153274.27</v>
      </c>
      <c r="AA5541" s="416"/>
      <c r="AB5541" s="416"/>
      <c r="AC5541" s="416"/>
      <c r="AD5541" s="417">
        <f>Z5541/V5541</f>
        <v>0.87026930335200436</v>
      </c>
      <c r="AE5541" s="418"/>
      <c r="AF5541" s="418"/>
      <c r="AG5541" s="419"/>
      <c r="ALL5541" s="41"/>
      <c r="ALM5541" s="41"/>
      <c r="ALN5541" s="41"/>
      <c r="ALO5541" s="41"/>
      <c r="ALP5541" s="41"/>
    </row>
    <row r="5542" spans="1:1004" ht="25.5" customHeight="1" x14ac:dyDescent="0.2">
      <c r="A5542" s="299"/>
      <c r="B5542" s="300"/>
      <c r="C5542" s="301"/>
      <c r="D5542" s="299" t="s">
        <v>2754</v>
      </c>
      <c r="E5542" s="300"/>
      <c r="F5542" s="301"/>
      <c r="G5542" s="420" t="s">
        <v>3361</v>
      </c>
      <c r="H5542" s="421"/>
      <c r="I5542" s="421"/>
      <c r="J5542" s="421"/>
      <c r="K5542" s="421"/>
      <c r="L5542" s="421"/>
      <c r="M5542" s="421"/>
      <c r="N5542" s="421"/>
      <c r="O5542" s="421"/>
      <c r="P5542" s="421"/>
      <c r="Q5542" s="422"/>
      <c r="R5542" s="416">
        <v>10751800</v>
      </c>
      <c r="S5542" s="416"/>
      <c r="T5542" s="416"/>
      <c r="U5542" s="416"/>
      <c r="V5542" s="416">
        <v>13964958</v>
      </c>
      <c r="W5542" s="416"/>
      <c r="X5542" s="416"/>
      <c r="Y5542" s="416"/>
      <c r="Z5542" s="416">
        <v>12153274.27</v>
      </c>
      <c r="AA5542" s="416"/>
      <c r="AB5542" s="416"/>
      <c r="AC5542" s="416"/>
      <c r="AD5542" s="417">
        <f>Z5542/V5542</f>
        <v>0.87026930335200436</v>
      </c>
      <c r="AE5542" s="418"/>
      <c r="AF5542" s="418"/>
      <c r="AG5542" s="419"/>
      <c r="ALL5542" s="41"/>
      <c r="ALM5542" s="41"/>
      <c r="ALN5542" s="41"/>
      <c r="ALO5542" s="41"/>
      <c r="ALP5542" s="41"/>
    </row>
    <row r="5543" spans="1:1004" ht="21.75" customHeight="1" x14ac:dyDescent="0.2">
      <c r="A5543" s="423"/>
      <c r="B5543" s="423"/>
      <c r="C5543" s="423"/>
      <c r="D5543" s="423"/>
      <c r="E5543" s="423"/>
      <c r="F5543" s="423"/>
      <c r="G5543" s="424" t="s">
        <v>2232</v>
      </c>
      <c r="H5543" s="425"/>
      <c r="I5543" s="425"/>
      <c r="J5543" s="425"/>
      <c r="K5543" s="425"/>
      <c r="L5543" s="425"/>
      <c r="M5543" s="425"/>
      <c r="N5543" s="425"/>
      <c r="O5543" s="425"/>
      <c r="P5543" s="425"/>
      <c r="Q5543" s="426"/>
      <c r="R5543" s="427">
        <f>SUM(R5541)</f>
        <v>10751800</v>
      </c>
      <c r="S5543" s="427"/>
      <c r="T5543" s="427"/>
      <c r="U5543" s="427"/>
      <c r="V5543" s="427">
        <f>SUM(V5541)</f>
        <v>13964958</v>
      </c>
      <c r="W5543" s="427"/>
      <c r="X5543" s="427"/>
      <c r="Y5543" s="427"/>
      <c r="Z5543" s="427">
        <f>SUM(Z5541)</f>
        <v>12153274.27</v>
      </c>
      <c r="AA5543" s="427"/>
      <c r="AB5543" s="427"/>
      <c r="AC5543" s="427"/>
      <c r="AD5543" s="428">
        <f>Z5543/V5543</f>
        <v>0.87026930335200436</v>
      </c>
      <c r="AE5543" s="429"/>
      <c r="AF5543" s="429"/>
      <c r="AG5543" s="430"/>
      <c r="ALL5543" s="41"/>
      <c r="ALM5543" s="41"/>
      <c r="ALN5543" s="41"/>
      <c r="ALO5543" s="41"/>
      <c r="ALP5543" s="41"/>
    </row>
    <row r="5544" spans="1:1004" x14ac:dyDescent="0.2">
      <c r="A5544" s="187"/>
      <c r="B5544" s="187"/>
      <c r="C5544" s="187"/>
      <c r="D5544" s="187"/>
      <c r="E5544" s="187"/>
      <c r="F5544" s="187"/>
      <c r="G5544" s="187"/>
      <c r="H5544" s="187"/>
      <c r="I5544" s="187"/>
      <c r="J5544" s="187"/>
      <c r="K5544" s="187"/>
      <c r="L5544" s="187"/>
      <c r="M5544" s="187"/>
      <c r="N5544" s="187"/>
      <c r="O5544" s="187"/>
      <c r="P5544" s="187"/>
      <c r="Q5544" s="187"/>
      <c r="R5544" s="187"/>
      <c r="S5544" s="187"/>
      <c r="T5544" s="187"/>
      <c r="U5544" s="187"/>
      <c r="V5544" s="187"/>
      <c r="W5544" s="187"/>
      <c r="X5544" s="187"/>
      <c r="Y5544" s="187"/>
      <c r="Z5544" s="187"/>
      <c r="AA5544" s="187"/>
      <c r="AB5544" s="187"/>
      <c r="AC5544" s="187"/>
      <c r="AD5544" s="187"/>
      <c r="AE5544" s="187"/>
      <c r="AF5544" s="187"/>
      <c r="AG5544" s="187"/>
      <c r="ALL5544" s="41"/>
      <c r="ALM5544" s="41"/>
      <c r="ALN5544" s="41"/>
      <c r="ALO5544" s="41"/>
      <c r="ALP5544" s="41"/>
    </row>
    <row r="5545" spans="1:1004" ht="15.75" x14ac:dyDescent="0.2">
      <c r="A5545" s="394" t="s">
        <v>2736</v>
      </c>
      <c r="B5545" s="394"/>
      <c r="C5545" s="394"/>
      <c r="D5545" s="394"/>
      <c r="E5545" s="394"/>
      <c r="F5545" s="394"/>
      <c r="G5545" s="394"/>
      <c r="H5545" s="394"/>
      <c r="I5545" s="394"/>
      <c r="J5545" s="394"/>
      <c r="K5545" s="394"/>
      <c r="L5545" s="394"/>
      <c r="M5545" s="394"/>
      <c r="N5545" s="394"/>
      <c r="O5545" s="394"/>
      <c r="P5545" s="394"/>
      <c r="Q5545" s="394"/>
      <c r="R5545" s="394"/>
      <c r="S5545" s="394"/>
      <c r="T5545" s="394"/>
      <c r="U5545" s="394"/>
      <c r="V5545" s="394"/>
      <c r="W5545" s="394"/>
      <c r="X5545" s="394"/>
      <c r="Y5545" s="394"/>
      <c r="Z5545" s="394"/>
      <c r="AA5545" s="394"/>
      <c r="AB5545" s="394"/>
      <c r="AC5545" s="394"/>
      <c r="AD5545" s="394"/>
      <c r="AE5545" s="394"/>
      <c r="AF5545" s="394"/>
      <c r="AG5545" s="394"/>
      <c r="ALL5545" s="41"/>
      <c r="ALM5545" s="41"/>
      <c r="ALN5545" s="41"/>
      <c r="ALO5545" s="41"/>
      <c r="ALP5545" s="41"/>
    </row>
    <row r="5546" spans="1:1004" x14ac:dyDescent="0.2">
      <c r="A5546" s="187"/>
      <c r="B5546" s="187"/>
      <c r="C5546" s="187"/>
      <c r="D5546" s="187"/>
      <c r="E5546" s="187"/>
      <c r="F5546" s="187"/>
      <c r="G5546" s="187"/>
      <c r="H5546" s="187"/>
      <c r="I5546" s="187"/>
      <c r="J5546" s="187"/>
      <c r="K5546" s="187"/>
      <c r="L5546" s="187"/>
      <c r="M5546" s="187"/>
      <c r="N5546" s="187"/>
      <c r="O5546" s="187"/>
      <c r="P5546" s="187"/>
      <c r="Q5546" s="187"/>
      <c r="R5546" s="187"/>
      <c r="S5546" s="187"/>
      <c r="T5546" s="187"/>
      <c r="U5546" s="187"/>
      <c r="V5546" s="187"/>
      <c r="W5546" s="187"/>
      <c r="X5546" s="187"/>
      <c r="Y5546" s="187"/>
      <c r="Z5546" s="187"/>
      <c r="AA5546" s="187"/>
      <c r="AB5546" s="187"/>
      <c r="AC5546" s="187"/>
      <c r="AD5546" s="187"/>
      <c r="AE5546" s="187"/>
      <c r="AF5546" s="187"/>
      <c r="AG5546" s="187"/>
      <c r="ALL5546" s="41"/>
      <c r="ALM5546" s="41"/>
      <c r="ALN5546" s="41"/>
      <c r="ALO5546" s="41"/>
      <c r="ALP5546" s="41"/>
    </row>
    <row r="5547" spans="1:1004" ht="18.75" customHeight="1" x14ac:dyDescent="0.2">
      <c r="A5547" s="374" t="s">
        <v>2737</v>
      </c>
      <c r="B5547" s="374"/>
      <c r="C5547" s="374"/>
      <c r="D5547" s="374"/>
      <c r="E5547" s="374"/>
      <c r="F5547" s="374"/>
      <c r="G5547" s="374"/>
      <c r="H5547" s="374"/>
      <c r="I5547" s="374"/>
      <c r="J5547" s="395" t="s">
        <v>274</v>
      </c>
      <c r="K5547" s="396"/>
      <c r="L5547" s="396"/>
      <c r="M5547" s="397"/>
      <c r="N5547" s="398" t="s">
        <v>662</v>
      </c>
      <c r="O5547" s="399"/>
      <c r="P5547" s="399"/>
      <c r="Q5547" s="399"/>
      <c r="R5547" s="399"/>
      <c r="S5547" s="399"/>
      <c r="T5547" s="399"/>
      <c r="U5547" s="399"/>
      <c r="V5547" s="399"/>
      <c r="W5547" s="399"/>
      <c r="X5547" s="399"/>
      <c r="Y5547" s="399"/>
      <c r="Z5547" s="399"/>
      <c r="AA5547" s="399"/>
      <c r="AB5547" s="399"/>
      <c r="AC5547" s="399"/>
      <c r="AD5547" s="399"/>
      <c r="AE5547" s="399"/>
      <c r="AF5547" s="399"/>
      <c r="AG5547" s="400"/>
      <c r="ALL5547" s="41"/>
      <c r="ALM5547" s="41"/>
      <c r="ALN5547" s="41"/>
      <c r="ALO5547" s="41"/>
      <c r="ALP5547" s="41"/>
    </row>
    <row r="5548" spans="1:1004" x14ac:dyDescent="0.2">
      <c r="A5548" s="380" t="s">
        <v>2738</v>
      </c>
      <c r="B5548" s="380"/>
      <c r="C5548" s="380"/>
      <c r="D5548" s="380"/>
      <c r="E5548" s="380"/>
      <c r="F5548" s="380"/>
      <c r="G5548" s="380"/>
      <c r="H5548" s="380"/>
      <c r="I5548" s="380"/>
      <c r="J5548" s="321" t="s">
        <v>3253</v>
      </c>
      <c r="K5548" s="322"/>
      <c r="L5548" s="322"/>
      <c r="M5548" s="322"/>
      <c r="N5548" s="322"/>
      <c r="O5548" s="322"/>
      <c r="P5548" s="322"/>
      <c r="Q5548" s="322"/>
      <c r="R5548" s="322"/>
      <c r="S5548" s="322"/>
      <c r="T5548" s="322"/>
      <c r="U5548" s="322"/>
      <c r="V5548" s="322"/>
      <c r="W5548" s="322"/>
      <c r="X5548" s="322"/>
      <c r="Y5548" s="322"/>
      <c r="Z5548" s="322"/>
      <c r="AA5548" s="322"/>
      <c r="AB5548" s="322"/>
      <c r="AC5548" s="322"/>
      <c r="AD5548" s="322"/>
      <c r="AE5548" s="322"/>
      <c r="AF5548" s="322"/>
      <c r="AG5548" s="359"/>
      <c r="ALL5548" s="41"/>
      <c r="ALM5548" s="41"/>
      <c r="ALN5548" s="41"/>
      <c r="ALO5548" s="41"/>
      <c r="ALP5548" s="41"/>
    </row>
    <row r="5549" spans="1:1004" ht="24" customHeight="1" x14ac:dyDescent="0.2">
      <c r="A5549" s="380" t="s">
        <v>2740</v>
      </c>
      <c r="B5549" s="380"/>
      <c r="C5549" s="380"/>
      <c r="D5549" s="380"/>
      <c r="E5549" s="380"/>
      <c r="F5549" s="380"/>
      <c r="G5549" s="380"/>
      <c r="H5549" s="380"/>
      <c r="I5549" s="380"/>
      <c r="J5549" s="321" t="s">
        <v>3433</v>
      </c>
      <c r="K5549" s="322"/>
      <c r="L5549" s="322"/>
      <c r="M5549" s="322"/>
      <c r="N5549" s="322"/>
      <c r="O5549" s="322"/>
      <c r="P5549" s="322"/>
      <c r="Q5549" s="322"/>
      <c r="R5549" s="322"/>
      <c r="S5549" s="322"/>
      <c r="T5549" s="401" t="s">
        <v>2742</v>
      </c>
      <c r="U5549" s="401"/>
      <c r="V5549" s="401"/>
      <c r="W5549" s="401"/>
      <c r="X5549" s="322" t="s">
        <v>3434</v>
      </c>
      <c r="Y5549" s="322"/>
      <c r="Z5549" s="322"/>
      <c r="AA5549" s="322"/>
      <c r="AB5549" s="322"/>
      <c r="AC5549" s="322"/>
      <c r="AD5549" s="322"/>
      <c r="AE5549" s="322"/>
      <c r="AF5549" s="322"/>
      <c r="AG5549" s="359"/>
      <c r="ALL5549" s="41"/>
      <c r="ALM5549" s="41"/>
      <c r="ALN5549" s="41"/>
      <c r="ALO5549" s="41"/>
      <c r="ALP5549" s="41"/>
    </row>
    <row r="5550" spans="1:1004" ht="25.5" customHeight="1" x14ac:dyDescent="0.2">
      <c r="A5550" s="380" t="s">
        <v>2744</v>
      </c>
      <c r="B5550" s="380"/>
      <c r="C5550" s="380"/>
      <c r="D5550" s="380"/>
      <c r="E5550" s="380"/>
      <c r="F5550" s="380"/>
      <c r="G5550" s="380"/>
      <c r="H5550" s="380"/>
      <c r="I5550" s="380"/>
      <c r="J5550" s="321" t="s">
        <v>3435</v>
      </c>
      <c r="K5550" s="322"/>
      <c r="L5550" s="322"/>
      <c r="M5550" s="322"/>
      <c r="N5550" s="322"/>
      <c r="O5550" s="322"/>
      <c r="P5550" s="322"/>
      <c r="Q5550" s="322"/>
      <c r="R5550" s="322"/>
      <c r="S5550" s="322"/>
      <c r="T5550" s="322"/>
      <c r="U5550" s="322"/>
      <c r="V5550" s="322"/>
      <c r="W5550" s="322"/>
      <c r="X5550" s="322"/>
      <c r="Y5550" s="322"/>
      <c r="Z5550" s="322"/>
      <c r="AA5550" s="322"/>
      <c r="AB5550" s="322"/>
      <c r="AC5550" s="322"/>
      <c r="AD5550" s="322"/>
      <c r="AE5550" s="322"/>
      <c r="AF5550" s="322"/>
      <c r="AG5550" s="359"/>
      <c r="ALL5550" s="41"/>
      <c r="ALM5550" s="41"/>
      <c r="ALN5550" s="41"/>
      <c r="ALO5550" s="41"/>
      <c r="ALP5550" s="41"/>
    </row>
    <row r="5551" spans="1:1004" ht="29.25" customHeight="1" x14ac:dyDescent="0.2">
      <c r="A5551" s="402" t="s">
        <v>2746</v>
      </c>
      <c r="B5551" s="402"/>
      <c r="C5551" s="402"/>
      <c r="D5551" s="402"/>
      <c r="E5551" s="402"/>
      <c r="F5551" s="402"/>
      <c r="G5551" s="402"/>
      <c r="H5551" s="402"/>
      <c r="I5551" s="402"/>
      <c r="J5551" s="384" t="s">
        <v>3557</v>
      </c>
      <c r="K5551" s="385"/>
      <c r="L5551" s="385"/>
      <c r="M5551" s="385"/>
      <c r="N5551" s="385"/>
      <c r="O5551" s="385"/>
      <c r="P5551" s="385"/>
      <c r="Q5551" s="385"/>
      <c r="R5551" s="385"/>
      <c r="S5551" s="385"/>
      <c r="T5551" s="385"/>
      <c r="U5551" s="385"/>
      <c r="V5551" s="385"/>
      <c r="W5551" s="385"/>
      <c r="X5551" s="385"/>
      <c r="Y5551" s="385"/>
      <c r="Z5551" s="385"/>
      <c r="AA5551" s="385"/>
      <c r="AB5551" s="385"/>
      <c r="AC5551" s="385"/>
      <c r="AD5551" s="385"/>
      <c r="AE5551" s="385"/>
      <c r="AF5551" s="385"/>
      <c r="AG5551" s="386"/>
      <c r="ALL5551" s="41"/>
      <c r="ALM5551" s="41"/>
      <c r="ALN5551" s="41"/>
      <c r="ALO5551" s="41"/>
      <c r="ALP5551" s="41"/>
    </row>
    <row r="5552" spans="1:1004" x14ac:dyDescent="0.2">
      <c r="A5552" s="197"/>
      <c r="B5552" s="192"/>
      <c r="C5552" s="192"/>
      <c r="D5552" s="192"/>
      <c r="E5552" s="192"/>
      <c r="F5552" s="192"/>
      <c r="G5552" s="192"/>
      <c r="H5552" s="192"/>
      <c r="I5552" s="192"/>
      <c r="J5552" s="216"/>
      <c r="K5552" s="216"/>
      <c r="L5552" s="216"/>
      <c r="M5552" s="216"/>
      <c r="N5552" s="216"/>
      <c r="O5552" s="216"/>
      <c r="P5552" s="216"/>
      <c r="Q5552" s="216"/>
      <c r="R5552" s="216"/>
      <c r="S5552" s="216"/>
      <c r="T5552" s="216"/>
      <c r="U5552" s="216"/>
      <c r="V5552" s="216"/>
      <c r="W5552" s="216"/>
      <c r="X5552" s="216"/>
      <c r="Y5552" s="216"/>
      <c r="Z5552" s="216"/>
      <c r="AA5552" s="216"/>
      <c r="AB5552" s="216"/>
      <c r="AC5552" s="216"/>
      <c r="AD5552" s="216"/>
      <c r="AE5552" s="216"/>
      <c r="AF5552" s="216"/>
      <c r="AG5552" s="214"/>
      <c r="ALL5552" s="41"/>
      <c r="ALM5552" s="41"/>
      <c r="ALN5552" s="41"/>
      <c r="ALO5552" s="41"/>
      <c r="ALP5552" s="41"/>
    </row>
    <row r="5553" spans="1:1004" ht="23.25" customHeight="1" x14ac:dyDescent="0.2">
      <c r="A5553" s="273" t="s">
        <v>2833</v>
      </c>
      <c r="B5553" s="273"/>
      <c r="C5553" s="273"/>
      <c r="D5553" s="343" t="s">
        <v>3422</v>
      </c>
      <c r="E5553" s="344"/>
      <c r="F5553" s="344"/>
      <c r="G5553" s="344"/>
      <c r="H5553" s="344"/>
      <c r="I5553" s="344"/>
      <c r="J5553" s="344"/>
      <c r="K5553" s="344"/>
      <c r="L5553" s="344"/>
      <c r="M5553" s="344"/>
      <c r="N5553" s="344"/>
      <c r="O5553" s="344"/>
      <c r="P5553" s="344"/>
      <c r="Q5553" s="344"/>
      <c r="R5553" s="344"/>
      <c r="S5553" s="344"/>
      <c r="T5553" s="344"/>
      <c r="U5553" s="344"/>
      <c r="V5553" s="344"/>
      <c r="W5553" s="344"/>
      <c r="X5553" s="344"/>
      <c r="Y5553" s="344"/>
      <c r="Z5553" s="344"/>
      <c r="AA5553" s="344"/>
      <c r="AB5553" s="344"/>
      <c r="AC5553" s="344"/>
      <c r="AD5553" s="344"/>
      <c r="AE5553" s="344"/>
      <c r="AF5553" s="344"/>
      <c r="AG5553" s="345"/>
      <c r="ALL5553" s="41"/>
      <c r="ALM5553" s="41"/>
      <c r="ALN5553" s="41"/>
      <c r="ALO5553" s="41"/>
      <c r="ALP5553" s="41"/>
    </row>
    <row r="5554" spans="1:1004" ht="26.25" customHeight="1" x14ac:dyDescent="0.2">
      <c r="A5554" s="273" t="s">
        <v>2835</v>
      </c>
      <c r="B5554" s="273"/>
      <c r="C5554" s="273"/>
      <c r="D5554" s="273"/>
      <c r="E5554" s="273"/>
      <c r="F5554" s="273"/>
      <c r="G5554" s="273"/>
      <c r="H5554" s="273"/>
      <c r="I5554" s="273"/>
      <c r="J5554" s="273"/>
      <c r="K5554" s="273"/>
      <c r="L5554" s="273"/>
      <c r="M5554" s="273"/>
      <c r="N5554" s="273"/>
      <c r="O5554" s="273"/>
      <c r="P5554" s="273"/>
      <c r="Q5554" s="273"/>
      <c r="R5554" s="273"/>
      <c r="S5554" s="373" t="s">
        <v>2836</v>
      </c>
      <c r="T5554" s="373"/>
      <c r="U5554" s="373"/>
      <c r="V5554" s="373" t="s">
        <v>2837</v>
      </c>
      <c r="W5554" s="373"/>
      <c r="X5554" s="373"/>
      <c r="Y5554" s="373" t="s">
        <v>2838</v>
      </c>
      <c r="Z5554" s="373"/>
      <c r="AA5554" s="373"/>
      <c r="AB5554" s="278" t="s">
        <v>3444</v>
      </c>
      <c r="AC5554" s="279"/>
      <c r="AD5554" s="280"/>
      <c r="AE5554" s="278" t="s">
        <v>3445</v>
      </c>
      <c r="AF5554" s="279"/>
      <c r="AG5554" s="280"/>
      <c r="ALL5554" s="41"/>
      <c r="ALM5554" s="41"/>
      <c r="ALN5554" s="41"/>
      <c r="ALO5554" s="41"/>
      <c r="ALP5554" s="41"/>
    </row>
    <row r="5555" spans="1:1004" ht="17.25" customHeight="1" x14ac:dyDescent="0.2">
      <c r="A5555" s="281" t="s">
        <v>3405</v>
      </c>
      <c r="B5555" s="282"/>
      <c r="C5555" s="282"/>
      <c r="D5555" s="282"/>
      <c r="E5555" s="282"/>
      <c r="F5555" s="282"/>
      <c r="G5555" s="282"/>
      <c r="H5555" s="282"/>
      <c r="I5555" s="282"/>
      <c r="J5555" s="282"/>
      <c r="K5555" s="282"/>
      <c r="L5555" s="282"/>
      <c r="M5555" s="282"/>
      <c r="N5555" s="282"/>
      <c r="O5555" s="282"/>
      <c r="P5555" s="282"/>
      <c r="Q5555" s="282"/>
      <c r="R5555" s="283"/>
      <c r="S5555" s="284" t="s">
        <v>2867</v>
      </c>
      <c r="T5555" s="285"/>
      <c r="U5555" s="286"/>
      <c r="V5555" s="284" t="s">
        <v>3469</v>
      </c>
      <c r="W5555" s="285"/>
      <c r="X5555" s="286"/>
      <c r="Y5555" s="284" t="s">
        <v>2468</v>
      </c>
      <c r="Z5555" s="285"/>
      <c r="AA5555" s="286"/>
      <c r="AB5555" s="284" t="s">
        <v>3233</v>
      </c>
      <c r="AC5555" s="285"/>
      <c r="AD5555" s="286"/>
      <c r="AE5555" s="284" t="s">
        <v>3233</v>
      </c>
      <c r="AF5555" s="285"/>
      <c r="AG5555" s="286"/>
      <c r="ALL5555" s="41"/>
      <c r="ALM5555" s="41"/>
      <c r="ALN5555" s="41"/>
      <c r="ALO5555" s="41"/>
      <c r="ALP5555" s="41"/>
    </row>
    <row r="5556" spans="1:1004" x14ac:dyDescent="0.2">
      <c r="A5556" s="293" t="s">
        <v>2860</v>
      </c>
      <c r="B5556" s="387"/>
      <c r="C5556" s="387"/>
      <c r="D5556" s="387"/>
      <c r="E5556" s="387"/>
      <c r="F5556" s="387"/>
      <c r="G5556" s="387"/>
      <c r="H5556" s="387"/>
      <c r="I5556" s="387"/>
      <c r="J5556" s="387"/>
      <c r="K5556" s="387"/>
      <c r="L5556" s="387"/>
      <c r="M5556" s="387"/>
      <c r="N5556" s="387"/>
      <c r="O5556" s="387"/>
      <c r="P5556" s="387"/>
      <c r="Q5556" s="387"/>
      <c r="R5556" s="295"/>
      <c r="S5556" s="287"/>
      <c r="T5556" s="288"/>
      <c r="U5556" s="289"/>
      <c r="V5556" s="287"/>
      <c r="W5556" s="288"/>
      <c r="X5556" s="289"/>
      <c r="Y5556" s="287"/>
      <c r="Z5556" s="288"/>
      <c r="AA5556" s="289"/>
      <c r="AB5556" s="287"/>
      <c r="AC5556" s="288"/>
      <c r="AD5556" s="289"/>
      <c r="AE5556" s="287"/>
      <c r="AF5556" s="288"/>
      <c r="AG5556" s="289"/>
      <c r="ALL5556" s="41"/>
      <c r="ALM5556" s="41"/>
      <c r="ALN5556" s="41"/>
      <c r="ALO5556" s="41"/>
      <c r="ALP5556" s="41"/>
    </row>
    <row r="5557" spans="1:1004" x14ac:dyDescent="0.2">
      <c r="A5557" s="388" t="s">
        <v>2861</v>
      </c>
      <c r="B5557" s="389"/>
      <c r="C5557" s="389"/>
      <c r="D5557" s="389"/>
      <c r="E5557" s="389"/>
      <c r="F5557" s="389"/>
      <c r="G5557" s="389"/>
      <c r="H5557" s="389"/>
      <c r="I5557" s="389"/>
      <c r="J5557" s="389"/>
      <c r="K5557" s="389"/>
      <c r="L5557" s="389"/>
      <c r="M5557" s="389"/>
      <c r="N5557" s="389"/>
      <c r="O5557" s="389"/>
      <c r="P5557" s="389"/>
      <c r="Q5557" s="389"/>
      <c r="R5557" s="390"/>
      <c r="S5557" s="290"/>
      <c r="T5557" s="291"/>
      <c r="U5557" s="292"/>
      <c r="V5557" s="290"/>
      <c r="W5557" s="291"/>
      <c r="X5557" s="292"/>
      <c r="Y5557" s="290"/>
      <c r="Z5557" s="291"/>
      <c r="AA5557" s="292"/>
      <c r="AB5557" s="290"/>
      <c r="AC5557" s="291"/>
      <c r="AD5557" s="292"/>
      <c r="AE5557" s="290"/>
      <c r="AF5557" s="291"/>
      <c r="AG5557" s="292"/>
      <c r="ALL5557" s="41"/>
      <c r="ALM5557" s="41"/>
      <c r="ALN5557" s="41"/>
      <c r="ALO5557" s="41"/>
      <c r="ALP5557" s="41"/>
    </row>
    <row r="5558" spans="1:1004" x14ac:dyDescent="0.2">
      <c r="A5558" s="187"/>
      <c r="B5558" s="187"/>
      <c r="C5558" s="187"/>
      <c r="D5558" s="187"/>
      <c r="E5558" s="187"/>
      <c r="F5558" s="187"/>
      <c r="G5558" s="187"/>
      <c r="H5558" s="187"/>
      <c r="I5558" s="187"/>
      <c r="J5558" s="187"/>
      <c r="K5558" s="187"/>
      <c r="L5558" s="187"/>
      <c r="M5558" s="187"/>
      <c r="N5558" s="187"/>
      <c r="O5558" s="187"/>
      <c r="P5558" s="187"/>
      <c r="Q5558" s="187"/>
      <c r="R5558" s="187"/>
      <c r="S5558" s="187"/>
      <c r="T5558" s="187"/>
      <c r="U5558" s="187"/>
      <c r="V5558" s="187"/>
      <c r="W5558" s="187"/>
      <c r="X5558" s="187"/>
      <c r="Y5558" s="187"/>
      <c r="Z5558" s="187"/>
      <c r="AA5558" s="187"/>
      <c r="AB5558" s="187"/>
      <c r="AC5558" s="187"/>
      <c r="AD5558" s="187"/>
      <c r="AE5558" s="187"/>
      <c r="AF5558" s="187"/>
      <c r="AG5558" s="187"/>
      <c r="ALL5558" s="41"/>
      <c r="ALM5558" s="41"/>
      <c r="ALN5558" s="41"/>
      <c r="ALO5558" s="41"/>
      <c r="ALP5558" s="41"/>
    </row>
    <row r="5559" spans="1:1004" ht="15" x14ac:dyDescent="0.2">
      <c r="A5559" s="374" t="s">
        <v>2748</v>
      </c>
      <c r="B5559" s="374"/>
      <c r="C5559" s="374"/>
      <c r="D5559" s="374"/>
      <c r="E5559" s="374"/>
      <c r="F5559" s="374"/>
      <c r="G5559" s="374"/>
      <c r="H5559" s="374"/>
      <c r="I5559" s="374"/>
      <c r="J5559" s="375" t="s">
        <v>278</v>
      </c>
      <c r="K5559" s="376"/>
      <c r="L5559" s="376"/>
      <c r="M5559" s="376"/>
      <c r="N5559" s="377" t="s">
        <v>3388</v>
      </c>
      <c r="O5559" s="351"/>
      <c r="P5559" s="351"/>
      <c r="Q5559" s="351"/>
      <c r="R5559" s="351"/>
      <c r="S5559" s="351"/>
      <c r="T5559" s="351"/>
      <c r="U5559" s="351"/>
      <c r="V5559" s="351"/>
      <c r="W5559" s="351"/>
      <c r="X5559" s="351"/>
      <c r="Y5559" s="351"/>
      <c r="Z5559" s="351"/>
      <c r="AA5559" s="351"/>
      <c r="AB5559" s="351"/>
      <c r="AC5559" s="351"/>
      <c r="AD5559" s="351"/>
      <c r="AE5559" s="351"/>
      <c r="AF5559" s="351"/>
      <c r="AG5559" s="352"/>
      <c r="ALL5559" s="41"/>
      <c r="ALM5559" s="41"/>
      <c r="ALN5559" s="41"/>
      <c r="ALO5559" s="41"/>
      <c r="ALP5559" s="41"/>
    </row>
    <row r="5560" spans="1:1004" ht="18" customHeight="1" x14ac:dyDescent="0.2">
      <c r="A5560" s="380" t="s">
        <v>2749</v>
      </c>
      <c r="B5560" s="380"/>
      <c r="C5560" s="380"/>
      <c r="D5560" s="380"/>
      <c r="E5560" s="380"/>
      <c r="F5560" s="380"/>
      <c r="G5560" s="380"/>
      <c r="H5560" s="380"/>
      <c r="I5560" s="380"/>
      <c r="J5560" s="321" t="s">
        <v>3433</v>
      </c>
      <c r="K5560" s="322"/>
      <c r="L5560" s="322"/>
      <c r="M5560" s="322"/>
      <c r="N5560" s="322"/>
      <c r="O5560" s="322"/>
      <c r="P5560" s="322"/>
      <c r="Q5560" s="322"/>
      <c r="R5560" s="322"/>
      <c r="S5560" s="322"/>
      <c r="T5560" s="381" t="s">
        <v>2742</v>
      </c>
      <c r="U5560" s="381"/>
      <c r="V5560" s="381"/>
      <c r="W5560" s="381"/>
      <c r="X5560" s="322" t="s">
        <v>3434</v>
      </c>
      <c r="Y5560" s="322"/>
      <c r="Z5560" s="322"/>
      <c r="AA5560" s="322"/>
      <c r="AB5560" s="322"/>
      <c r="AC5560" s="322"/>
      <c r="AD5560" s="322"/>
      <c r="AE5560" s="322"/>
      <c r="AF5560" s="322"/>
      <c r="AG5560" s="359"/>
      <c r="ALL5560" s="41"/>
      <c r="ALM5560" s="41"/>
      <c r="ALN5560" s="41"/>
      <c r="ALO5560" s="41"/>
      <c r="ALP5560" s="41"/>
    </row>
    <row r="5561" spans="1:1004" ht="24" customHeight="1" x14ac:dyDescent="0.2">
      <c r="A5561" s="382" t="s">
        <v>2750</v>
      </c>
      <c r="B5561" s="382"/>
      <c r="C5561" s="382"/>
      <c r="D5561" s="382"/>
      <c r="E5561" s="382"/>
      <c r="F5561" s="382"/>
      <c r="G5561" s="382"/>
      <c r="H5561" s="382"/>
      <c r="I5561" s="382"/>
      <c r="J5561" s="321" t="s">
        <v>2590</v>
      </c>
      <c r="K5561" s="322"/>
      <c r="L5561" s="322"/>
      <c r="M5561" s="322"/>
      <c r="N5561" s="322"/>
      <c r="O5561" s="322"/>
      <c r="P5561" s="322"/>
      <c r="Q5561" s="322"/>
      <c r="R5561" s="322"/>
      <c r="S5561" s="322"/>
      <c r="T5561" s="322"/>
      <c r="U5561" s="322"/>
      <c r="V5561" s="322"/>
      <c r="W5561" s="322"/>
      <c r="X5561" s="322"/>
      <c r="Y5561" s="322"/>
      <c r="Z5561" s="322"/>
      <c r="AA5561" s="322"/>
      <c r="AB5561" s="322"/>
      <c r="AC5561" s="322"/>
      <c r="AD5561" s="322"/>
      <c r="AE5561" s="322"/>
      <c r="AF5561" s="322"/>
      <c r="AG5561" s="359"/>
      <c r="ALL5561" s="41"/>
      <c r="ALM5561" s="41"/>
      <c r="ALN5561" s="41"/>
      <c r="ALO5561" s="41"/>
      <c r="ALP5561" s="41"/>
    </row>
    <row r="5562" spans="1:1004" ht="25.5" customHeight="1" x14ac:dyDescent="0.2">
      <c r="A5562" s="383" t="s">
        <v>2752</v>
      </c>
      <c r="B5562" s="383"/>
      <c r="C5562" s="383"/>
      <c r="D5562" s="383"/>
      <c r="E5562" s="383"/>
      <c r="F5562" s="383"/>
      <c r="G5562" s="383"/>
      <c r="H5562" s="383"/>
      <c r="I5562" s="383"/>
      <c r="J5562" s="384" t="s">
        <v>2590</v>
      </c>
      <c r="K5562" s="385"/>
      <c r="L5562" s="385"/>
      <c r="M5562" s="385"/>
      <c r="N5562" s="385"/>
      <c r="O5562" s="385"/>
      <c r="P5562" s="385"/>
      <c r="Q5562" s="385"/>
      <c r="R5562" s="385"/>
      <c r="S5562" s="385"/>
      <c r="T5562" s="385"/>
      <c r="U5562" s="385"/>
      <c r="V5562" s="385"/>
      <c r="W5562" s="385"/>
      <c r="X5562" s="385"/>
      <c r="Y5562" s="385"/>
      <c r="Z5562" s="385"/>
      <c r="AA5562" s="385"/>
      <c r="AB5562" s="385"/>
      <c r="AC5562" s="385"/>
      <c r="AD5562" s="385"/>
      <c r="AE5562" s="385"/>
      <c r="AF5562" s="385"/>
      <c r="AG5562" s="386"/>
      <c r="ALL5562" s="41"/>
      <c r="ALM5562" s="41"/>
      <c r="ALN5562" s="41"/>
      <c r="ALO5562" s="41"/>
      <c r="ALP5562" s="41"/>
    </row>
    <row r="5563" spans="1:1004" x14ac:dyDescent="0.2">
      <c r="A5563" s="208"/>
      <c r="B5563" s="187"/>
      <c r="C5563" s="187"/>
      <c r="D5563" s="187"/>
      <c r="E5563" s="187"/>
      <c r="F5563" s="187"/>
      <c r="G5563" s="187"/>
      <c r="H5563" s="187"/>
      <c r="I5563" s="187"/>
      <c r="J5563" s="187"/>
      <c r="K5563" s="187"/>
      <c r="L5563" s="187"/>
      <c r="M5563" s="187"/>
      <c r="N5563" s="187"/>
      <c r="O5563" s="187"/>
      <c r="P5563" s="187"/>
      <c r="Q5563" s="187"/>
      <c r="R5563" s="187"/>
      <c r="S5563" s="187"/>
      <c r="T5563" s="187"/>
      <c r="U5563" s="187"/>
      <c r="V5563" s="187"/>
      <c r="W5563" s="187"/>
      <c r="X5563" s="187"/>
      <c r="Y5563" s="187"/>
      <c r="Z5563" s="187"/>
      <c r="AA5563" s="187"/>
      <c r="AB5563" s="187"/>
      <c r="AC5563" s="187"/>
      <c r="AD5563" s="187"/>
      <c r="AE5563" s="187"/>
      <c r="AF5563" s="187"/>
      <c r="AG5563" s="214"/>
      <c r="ALL5563" s="41"/>
      <c r="ALM5563" s="41"/>
      <c r="ALN5563" s="41"/>
      <c r="ALO5563" s="41"/>
      <c r="ALP5563" s="41"/>
    </row>
    <row r="5564" spans="1:1004" x14ac:dyDescent="0.2">
      <c r="A5564" s="273" t="s">
        <v>2833</v>
      </c>
      <c r="B5564" s="273"/>
      <c r="C5564" s="273"/>
      <c r="D5564" s="370" t="s">
        <v>2590</v>
      </c>
      <c r="E5564" s="371"/>
      <c r="F5564" s="371"/>
      <c r="G5564" s="371"/>
      <c r="H5564" s="371"/>
      <c r="I5564" s="371"/>
      <c r="J5564" s="371"/>
      <c r="K5564" s="371"/>
      <c r="L5564" s="371"/>
      <c r="M5564" s="371"/>
      <c r="N5564" s="371"/>
      <c r="O5564" s="371"/>
      <c r="P5564" s="371"/>
      <c r="Q5564" s="371"/>
      <c r="R5564" s="371"/>
      <c r="S5564" s="371"/>
      <c r="T5564" s="371"/>
      <c r="U5564" s="371"/>
      <c r="V5564" s="371"/>
      <c r="W5564" s="371"/>
      <c r="X5564" s="371"/>
      <c r="Y5564" s="371"/>
      <c r="Z5564" s="371"/>
      <c r="AA5564" s="371"/>
      <c r="AB5564" s="371"/>
      <c r="AC5564" s="371"/>
      <c r="AD5564" s="371"/>
      <c r="AE5564" s="371"/>
      <c r="AF5564" s="371"/>
      <c r="AG5564" s="372"/>
      <c r="ALL5564" s="41"/>
      <c r="ALM5564" s="41"/>
      <c r="ALN5564" s="41"/>
      <c r="ALO5564" s="41"/>
      <c r="ALP5564" s="41"/>
    </row>
    <row r="5565" spans="1:1004" ht="27.75" customHeight="1" x14ac:dyDescent="0.2">
      <c r="A5565" s="273" t="s">
        <v>2835</v>
      </c>
      <c r="B5565" s="273"/>
      <c r="C5565" s="273"/>
      <c r="D5565" s="273"/>
      <c r="E5565" s="273"/>
      <c r="F5565" s="273"/>
      <c r="G5565" s="273"/>
      <c r="H5565" s="273"/>
      <c r="I5565" s="273"/>
      <c r="J5565" s="273"/>
      <c r="K5565" s="273"/>
      <c r="L5565" s="273"/>
      <c r="M5565" s="273"/>
      <c r="N5565" s="273"/>
      <c r="O5565" s="273"/>
      <c r="P5565" s="273"/>
      <c r="Q5565" s="273"/>
      <c r="R5565" s="273"/>
      <c r="S5565" s="373" t="s">
        <v>2836</v>
      </c>
      <c r="T5565" s="373"/>
      <c r="U5565" s="373"/>
      <c r="V5565" s="373" t="s">
        <v>2837</v>
      </c>
      <c r="W5565" s="373"/>
      <c r="X5565" s="373"/>
      <c r="Y5565" s="373" t="s">
        <v>2838</v>
      </c>
      <c r="Z5565" s="373"/>
      <c r="AA5565" s="373"/>
      <c r="AB5565" s="278" t="s">
        <v>3444</v>
      </c>
      <c r="AC5565" s="279"/>
      <c r="AD5565" s="280"/>
      <c r="AE5565" s="278" t="s">
        <v>3445</v>
      </c>
      <c r="AF5565" s="279"/>
      <c r="AG5565" s="280"/>
      <c r="ALL5565" s="41"/>
      <c r="ALM5565" s="41"/>
      <c r="ALN5565" s="41"/>
      <c r="ALO5565" s="41"/>
      <c r="ALP5565" s="41"/>
    </row>
    <row r="5566" spans="1:1004" ht="29.25" customHeight="1" x14ac:dyDescent="0.2">
      <c r="A5566" s="281" t="s">
        <v>3366</v>
      </c>
      <c r="B5566" s="282"/>
      <c r="C5566" s="282"/>
      <c r="D5566" s="282"/>
      <c r="E5566" s="282"/>
      <c r="F5566" s="282"/>
      <c r="G5566" s="282"/>
      <c r="H5566" s="282"/>
      <c r="I5566" s="282"/>
      <c r="J5566" s="282"/>
      <c r="K5566" s="282"/>
      <c r="L5566" s="282"/>
      <c r="M5566" s="282"/>
      <c r="N5566" s="282"/>
      <c r="O5566" s="282"/>
      <c r="P5566" s="282"/>
      <c r="Q5566" s="282"/>
      <c r="R5566" s="283"/>
      <c r="S5566" s="284" t="s">
        <v>2867</v>
      </c>
      <c r="T5566" s="285"/>
      <c r="U5566" s="286"/>
      <c r="V5566" s="284" t="s">
        <v>3469</v>
      </c>
      <c r="W5566" s="285"/>
      <c r="X5566" s="286"/>
      <c r="Y5566" s="284" t="s">
        <v>2468</v>
      </c>
      <c r="Z5566" s="285"/>
      <c r="AA5566" s="286"/>
      <c r="AB5566" s="284" t="s">
        <v>3233</v>
      </c>
      <c r="AC5566" s="285"/>
      <c r="AD5566" s="286"/>
      <c r="AE5566" s="284" t="s">
        <v>3233</v>
      </c>
      <c r="AF5566" s="285"/>
      <c r="AG5566" s="286"/>
      <c r="ALL5566" s="41"/>
      <c r="ALM5566" s="41"/>
      <c r="ALN5566" s="41"/>
      <c r="ALO5566" s="41"/>
      <c r="ALP5566" s="41"/>
    </row>
    <row r="5567" spans="1:1004" x14ac:dyDescent="0.2">
      <c r="A5567" s="293" t="s">
        <v>2860</v>
      </c>
      <c r="B5567" s="387"/>
      <c r="C5567" s="387"/>
      <c r="D5567" s="387"/>
      <c r="E5567" s="387"/>
      <c r="F5567" s="387"/>
      <c r="G5567" s="387"/>
      <c r="H5567" s="387"/>
      <c r="I5567" s="387"/>
      <c r="J5567" s="387"/>
      <c r="K5567" s="387"/>
      <c r="L5567" s="387"/>
      <c r="M5567" s="387"/>
      <c r="N5567" s="387"/>
      <c r="O5567" s="387"/>
      <c r="P5567" s="387"/>
      <c r="Q5567" s="387"/>
      <c r="R5567" s="295"/>
      <c r="S5567" s="287"/>
      <c r="T5567" s="288"/>
      <c r="U5567" s="289"/>
      <c r="V5567" s="287"/>
      <c r="W5567" s="288"/>
      <c r="X5567" s="289"/>
      <c r="Y5567" s="287"/>
      <c r="Z5567" s="288"/>
      <c r="AA5567" s="289"/>
      <c r="AB5567" s="287"/>
      <c r="AC5567" s="288"/>
      <c r="AD5567" s="289"/>
      <c r="AE5567" s="287"/>
      <c r="AF5567" s="288"/>
      <c r="AG5567" s="289"/>
      <c r="ALL5567" s="41"/>
      <c r="ALM5567" s="41"/>
      <c r="ALN5567" s="41"/>
      <c r="ALO5567" s="41"/>
      <c r="ALP5567" s="41"/>
    </row>
    <row r="5568" spans="1:1004" x14ac:dyDescent="0.2">
      <c r="A5568" s="388" t="s">
        <v>2861</v>
      </c>
      <c r="B5568" s="389"/>
      <c r="C5568" s="389"/>
      <c r="D5568" s="389"/>
      <c r="E5568" s="389"/>
      <c r="F5568" s="389"/>
      <c r="G5568" s="389"/>
      <c r="H5568" s="389"/>
      <c r="I5568" s="389"/>
      <c r="J5568" s="389"/>
      <c r="K5568" s="389"/>
      <c r="L5568" s="389"/>
      <c r="M5568" s="389"/>
      <c r="N5568" s="389"/>
      <c r="O5568" s="389"/>
      <c r="P5568" s="389"/>
      <c r="Q5568" s="389"/>
      <c r="R5568" s="390"/>
      <c r="S5568" s="290"/>
      <c r="T5568" s="291"/>
      <c r="U5568" s="292"/>
      <c r="V5568" s="290"/>
      <c r="W5568" s="291"/>
      <c r="X5568" s="292"/>
      <c r="Y5568" s="290"/>
      <c r="Z5568" s="291"/>
      <c r="AA5568" s="292"/>
      <c r="AB5568" s="290"/>
      <c r="AC5568" s="291"/>
      <c r="AD5568" s="292"/>
      <c r="AE5568" s="290"/>
      <c r="AF5568" s="291"/>
      <c r="AG5568" s="292"/>
      <c r="ALL5568" s="41"/>
      <c r="ALM5568" s="41"/>
      <c r="ALN5568" s="41"/>
      <c r="ALO5568" s="41"/>
      <c r="ALP5568" s="41"/>
    </row>
    <row r="5569" spans="1:1004" x14ac:dyDescent="0.2">
      <c r="X5569" s="40"/>
      <c r="AF5569" s="41"/>
      <c r="ALL5569" s="41"/>
      <c r="ALM5569" s="41"/>
      <c r="ALN5569" s="41"/>
      <c r="ALO5569" s="41"/>
      <c r="ALP5569" s="41"/>
    </row>
    <row r="5570" spans="1:1004" ht="15" x14ac:dyDescent="0.25">
      <c r="A5570" s="391" t="s">
        <v>3704</v>
      </c>
      <c r="B5570" s="391"/>
      <c r="C5570" s="391"/>
      <c r="D5570" s="391"/>
      <c r="E5570" s="391"/>
      <c r="F5570" s="391"/>
      <c r="G5570" s="391"/>
      <c r="H5570" s="391"/>
      <c r="I5570" s="391"/>
      <c r="J5570" s="391"/>
      <c r="K5570" s="391"/>
      <c r="L5570" s="391"/>
      <c r="M5570" s="391"/>
      <c r="N5570" s="391"/>
      <c r="O5570" s="391"/>
      <c r="P5570" s="391"/>
      <c r="Q5570" s="391"/>
      <c r="R5570" s="391"/>
      <c r="S5570" s="391"/>
      <c r="T5570" s="391"/>
      <c r="U5570" s="391"/>
      <c r="V5570" s="391"/>
      <c r="W5570" s="391"/>
      <c r="X5570" s="391"/>
      <c r="Y5570" s="391"/>
      <c r="Z5570" s="391"/>
      <c r="AA5570" s="391"/>
      <c r="AB5570" s="391"/>
      <c r="AC5570" s="391"/>
      <c r="AD5570" s="391"/>
      <c r="AE5570" s="391"/>
      <c r="AF5570" s="391"/>
      <c r="AG5570" s="391"/>
      <c r="ALL5570" s="41"/>
      <c r="ALM5570" s="41"/>
      <c r="ALN5570" s="41"/>
      <c r="ALO5570" s="41"/>
      <c r="ALP5570" s="41"/>
    </row>
    <row r="5571" spans="1:1004" ht="15" x14ac:dyDescent="0.2">
      <c r="A5571" s="392" t="s">
        <v>3437</v>
      </c>
      <c r="B5571" s="392"/>
      <c r="C5571" s="392"/>
      <c r="D5571" s="392"/>
      <c r="E5571" s="392"/>
      <c r="F5571" s="392"/>
      <c r="G5571" s="392"/>
      <c r="H5571" s="392"/>
      <c r="I5571" s="392"/>
      <c r="J5571" s="392"/>
      <c r="K5571" s="392"/>
      <c r="L5571" s="392"/>
      <c r="M5571" s="392"/>
      <c r="N5571" s="392"/>
      <c r="O5571" s="392"/>
      <c r="P5571" s="392"/>
      <c r="Q5571" s="392"/>
      <c r="R5571" s="392"/>
      <c r="S5571" s="392"/>
      <c r="T5571" s="392"/>
      <c r="U5571" s="392"/>
      <c r="V5571" s="392"/>
      <c r="W5571" s="392"/>
      <c r="X5571" s="392"/>
      <c r="Y5571" s="392"/>
      <c r="Z5571" s="392"/>
      <c r="AA5571" s="392"/>
      <c r="AB5571" s="392"/>
      <c r="AC5571" s="392"/>
      <c r="AD5571" s="392"/>
      <c r="AE5571" s="392"/>
      <c r="AF5571" s="392"/>
      <c r="AG5571" s="392"/>
      <c r="ALL5571" s="41"/>
      <c r="ALM5571" s="41"/>
      <c r="ALN5571" s="41"/>
      <c r="ALO5571" s="41"/>
      <c r="ALP5571" s="41"/>
    </row>
    <row r="5572" spans="1:1004" ht="15" x14ac:dyDescent="0.25">
      <c r="A5572" s="57"/>
      <c r="B5572" s="57"/>
      <c r="C5572" s="57"/>
      <c r="D5572" s="57"/>
      <c r="E5572" s="57"/>
      <c r="F5572" s="57"/>
      <c r="G5572" s="57"/>
      <c r="H5572" s="60"/>
      <c r="I5572" s="60"/>
      <c r="J5572" s="61"/>
      <c r="K5572" s="61"/>
      <c r="L5572" s="61"/>
      <c r="M5572" s="61"/>
      <c r="N5572" s="61"/>
      <c r="O5572" s="61"/>
      <c r="P5572" s="61"/>
      <c r="Q5572" s="61"/>
      <c r="R5572" s="62"/>
      <c r="S5572" s="62"/>
      <c r="T5572" s="62"/>
      <c r="U5572" s="62"/>
      <c r="V5572" s="62"/>
      <c r="W5572" s="62"/>
      <c r="X5572" s="63"/>
      <c r="Y5572" s="63"/>
      <c r="Z5572" s="63"/>
      <c r="AA5572" s="63"/>
      <c r="AB5572" s="63"/>
      <c r="AC5572" s="63"/>
      <c r="AD5572" s="63"/>
      <c r="AE5572" s="63"/>
      <c r="AF5572" s="62"/>
      <c r="AG5572" s="62"/>
      <c r="ALL5572" s="41"/>
      <c r="ALM5572" s="41"/>
      <c r="ALN5572" s="41"/>
      <c r="ALO5572" s="41"/>
      <c r="ALP5572" s="41"/>
    </row>
    <row r="5573" spans="1:1004" ht="15.75" x14ac:dyDescent="0.25">
      <c r="A5573" s="234"/>
      <c r="B5573" s="234"/>
      <c r="C5573" s="234"/>
      <c r="D5573" s="235" t="s">
        <v>3438</v>
      </c>
      <c r="E5573" s="236"/>
      <c r="F5573" s="236"/>
      <c r="G5573" s="236"/>
      <c r="H5573" s="237"/>
      <c r="I5573" s="237"/>
      <c r="J5573" s="238"/>
      <c r="K5573" s="238"/>
      <c r="L5573" s="238"/>
      <c r="M5573" s="238"/>
      <c r="N5573" s="238"/>
      <c r="O5573" s="238"/>
      <c r="P5573" s="238"/>
      <c r="Q5573" s="238"/>
      <c r="R5573" s="239"/>
      <c r="S5573" s="239"/>
      <c r="T5573" s="239"/>
      <c r="U5573" s="239"/>
      <c r="V5573" s="239"/>
      <c r="W5573" s="239"/>
      <c r="X5573" s="240"/>
      <c r="Y5573" s="240"/>
      <c r="Z5573" s="240"/>
      <c r="AA5573" s="240"/>
      <c r="AB5573" s="240"/>
      <c r="AC5573" s="240"/>
      <c r="AD5573" s="240"/>
      <c r="AE5573" s="240"/>
      <c r="AF5573" s="239"/>
      <c r="AG5573" s="33"/>
      <c r="ALL5573" s="41"/>
      <c r="ALM5573" s="41"/>
      <c r="ALN5573" s="41"/>
      <c r="ALO5573" s="41"/>
      <c r="ALP5573" s="41"/>
    </row>
    <row r="5574" spans="1:1004" ht="15.75" x14ac:dyDescent="0.25">
      <c r="A5574" s="234"/>
      <c r="B5574" s="234"/>
      <c r="C5574" s="234"/>
      <c r="D5574" s="235" t="s">
        <v>905</v>
      </c>
      <c r="E5574" s="236"/>
      <c r="F5574" s="236"/>
      <c r="G5574" s="236"/>
      <c r="H5574" s="237"/>
      <c r="I5574" s="237"/>
      <c r="J5574" s="238"/>
      <c r="K5574" s="238"/>
      <c r="L5574" s="238"/>
      <c r="M5574" s="238"/>
      <c r="N5574" s="238"/>
      <c r="O5574" s="238"/>
      <c r="P5574" s="238"/>
      <c r="Q5574" s="238"/>
      <c r="R5574" s="239"/>
      <c r="S5574" s="239"/>
      <c r="T5574" s="239"/>
      <c r="U5574" s="239"/>
      <c r="V5574" s="393" t="s">
        <v>678</v>
      </c>
      <c r="W5574" s="393"/>
      <c r="X5574" s="393"/>
      <c r="Y5574" s="393"/>
      <c r="Z5574" s="393"/>
      <c r="AA5574" s="393"/>
      <c r="AB5574" s="393"/>
      <c r="AC5574" s="393"/>
      <c r="AD5574" s="393"/>
      <c r="AE5574" s="393"/>
      <c r="AF5574" s="239"/>
      <c r="AG5574" s="33"/>
      <c r="ALL5574" s="41"/>
      <c r="ALM5574" s="41"/>
      <c r="ALN5574" s="41"/>
      <c r="ALO5574" s="41"/>
      <c r="ALP5574" s="41"/>
    </row>
    <row r="5575" spans="1:1004" ht="15.75" x14ac:dyDescent="0.25">
      <c r="A5575" s="234"/>
      <c r="B5575" s="234"/>
      <c r="C5575" s="234"/>
      <c r="D5575" s="235" t="s">
        <v>677</v>
      </c>
      <c r="E5575" s="236"/>
      <c r="F5575" s="236"/>
      <c r="G5575" s="236"/>
      <c r="H5575" s="237"/>
      <c r="I5575" s="237"/>
      <c r="J5575" s="238"/>
      <c r="K5575" s="238"/>
      <c r="L5575" s="238"/>
      <c r="M5575" s="238"/>
      <c r="N5575" s="238"/>
      <c r="O5575" s="238"/>
      <c r="P5575" s="238"/>
      <c r="Q5575" s="238"/>
      <c r="R5575" s="239"/>
      <c r="S5575" s="239"/>
      <c r="T5575" s="239"/>
      <c r="U5575" s="239"/>
      <c r="V5575" s="393" t="s">
        <v>2741</v>
      </c>
      <c r="W5575" s="393"/>
      <c r="X5575" s="393"/>
      <c r="Y5575" s="393"/>
      <c r="Z5575" s="393"/>
      <c r="AA5575" s="393"/>
      <c r="AB5575" s="393"/>
      <c r="AC5575" s="393"/>
      <c r="AD5575" s="393"/>
      <c r="AE5575" s="393"/>
      <c r="AF5575" s="239"/>
      <c r="AG5575" s="33"/>
      <c r="ALL5575" s="41"/>
      <c r="ALM5575" s="41"/>
      <c r="ALN5575" s="41"/>
      <c r="ALO5575" s="41"/>
      <c r="ALP5575" s="41"/>
    </row>
    <row r="5576" spans="1:1004" ht="15.75" x14ac:dyDescent="0.25">
      <c r="A5576" s="234"/>
      <c r="B5576" s="234"/>
      <c r="C5576" s="234"/>
      <c r="D5576" s="241" t="s">
        <v>3439</v>
      </c>
      <c r="E5576" s="236"/>
      <c r="F5576" s="236"/>
      <c r="G5576" s="236"/>
      <c r="H5576" s="237"/>
      <c r="I5576" s="237"/>
      <c r="J5576" s="238"/>
      <c r="K5576" s="238"/>
      <c r="L5576" s="238"/>
      <c r="M5576" s="238"/>
      <c r="N5576" s="238"/>
      <c r="O5576" s="238"/>
      <c r="P5576" s="238"/>
      <c r="Q5576" s="238"/>
      <c r="R5576" s="239"/>
      <c r="S5576" s="239"/>
      <c r="T5576" s="239"/>
      <c r="U5576" s="239"/>
      <c r="V5576" s="242"/>
      <c r="W5576" s="242"/>
      <c r="X5576" s="242"/>
      <c r="Y5576" s="242"/>
      <c r="Z5576" s="242"/>
      <c r="AA5576" s="242"/>
      <c r="AB5576" s="242"/>
      <c r="AC5576" s="242"/>
      <c r="AD5576" s="242"/>
      <c r="AE5576" s="242"/>
      <c r="AF5576" s="239"/>
      <c r="AG5576" s="33"/>
      <c r="ALL5576" s="41"/>
      <c r="ALM5576" s="41"/>
      <c r="ALN5576" s="41"/>
      <c r="ALO5576" s="41"/>
      <c r="ALP5576" s="41"/>
    </row>
    <row r="5577" spans="1:1004" ht="15.75" x14ac:dyDescent="0.25">
      <c r="A5577" s="234"/>
      <c r="B5577" s="234"/>
      <c r="C5577" s="234"/>
      <c r="D5577" s="241" t="s">
        <v>3706</v>
      </c>
      <c r="E5577" s="236"/>
      <c r="F5577" s="236"/>
      <c r="G5577" s="236"/>
      <c r="H5577" s="237"/>
      <c r="I5577" s="237"/>
      <c r="J5577" s="238"/>
      <c r="K5577" s="238"/>
      <c r="L5577" s="238"/>
      <c r="M5577" s="238"/>
      <c r="N5577" s="238"/>
      <c r="O5577" s="238"/>
      <c r="P5577" s="238"/>
      <c r="Q5577" s="238"/>
      <c r="R5577" s="239"/>
      <c r="S5577" s="239"/>
      <c r="T5577" s="239"/>
      <c r="U5577" s="239"/>
      <c r="V5577" s="242"/>
      <c r="W5577" s="242"/>
      <c r="X5577" s="242"/>
      <c r="Y5577" s="242"/>
      <c r="Z5577" s="242"/>
      <c r="AA5577" s="242"/>
      <c r="AB5577" s="242"/>
      <c r="AC5577" s="242"/>
      <c r="AD5577" s="242"/>
      <c r="AE5577" s="242"/>
      <c r="AF5577" s="239"/>
      <c r="AG5577" s="33"/>
      <c r="ALL5577" s="41"/>
      <c r="ALM5577" s="41"/>
      <c r="ALN5577" s="41"/>
      <c r="ALO5577" s="41"/>
      <c r="ALP5577" s="41"/>
    </row>
    <row r="5578" spans="1:1004" ht="15.75" x14ac:dyDescent="0.25">
      <c r="A5578" s="234"/>
      <c r="B5578" s="234"/>
      <c r="C5578" s="234"/>
      <c r="D5578" s="241" t="s">
        <v>3707</v>
      </c>
      <c r="E5578" s="236"/>
      <c r="F5578" s="236"/>
      <c r="G5578" s="236"/>
      <c r="H5578" s="237"/>
      <c r="I5578" s="237"/>
      <c r="J5578" s="238"/>
      <c r="K5578" s="238"/>
      <c r="L5578" s="238"/>
      <c r="M5578" s="238"/>
      <c r="N5578" s="238"/>
      <c r="O5578" s="238"/>
      <c r="P5578" s="238"/>
      <c r="Q5578" s="238"/>
      <c r="R5578" s="239"/>
      <c r="S5578" s="239"/>
      <c r="T5578" s="239"/>
      <c r="U5578" s="239"/>
      <c r="V5578" s="242"/>
      <c r="W5578" s="242"/>
      <c r="X5578" s="242"/>
      <c r="Y5578" s="242"/>
      <c r="Z5578" s="242"/>
      <c r="AA5578" s="242"/>
      <c r="AB5578" s="242"/>
      <c r="AC5578" s="242"/>
      <c r="AD5578" s="242"/>
      <c r="AE5578" s="242"/>
      <c r="AF5578" s="239"/>
      <c r="AG5578" s="33"/>
      <c r="ALL5578" s="41"/>
      <c r="ALM5578" s="41"/>
      <c r="ALN5578" s="41"/>
      <c r="ALO5578" s="41"/>
      <c r="ALP5578" s="41"/>
    </row>
    <row r="5579" spans="1:1004" ht="15.75" x14ac:dyDescent="0.25">
      <c r="A5579" s="234"/>
      <c r="B5579" s="234"/>
      <c r="C5579" s="234"/>
      <c r="D5579" s="241" t="s">
        <v>679</v>
      </c>
      <c r="E5579" s="236"/>
      <c r="F5579" s="236"/>
      <c r="G5579" s="236"/>
      <c r="H5579" s="237"/>
      <c r="I5579" s="237"/>
      <c r="J5579" s="238"/>
      <c r="K5579" s="238"/>
      <c r="L5579" s="238"/>
      <c r="M5579" s="238"/>
      <c r="N5579" s="238"/>
      <c r="O5579" s="238"/>
      <c r="P5579" s="238"/>
      <c r="Q5579" s="238"/>
      <c r="R5579" s="239"/>
      <c r="S5579" s="239"/>
      <c r="T5579" s="239"/>
      <c r="U5579" s="239"/>
      <c r="V5579" s="239"/>
      <c r="W5579" s="239"/>
      <c r="X5579" s="240"/>
      <c r="Y5579" s="240"/>
      <c r="Z5579" s="240"/>
      <c r="AA5579" s="240"/>
      <c r="AB5579" s="240"/>
      <c r="AC5579" s="240"/>
      <c r="AD5579" s="240"/>
      <c r="AE5579" s="240"/>
      <c r="AF5579" s="239"/>
      <c r="AG5579" s="33"/>
      <c r="ALL5579" s="41"/>
      <c r="ALM5579" s="41"/>
      <c r="ALN5579" s="41"/>
      <c r="ALO5579" s="41"/>
      <c r="ALP5579" s="41"/>
    </row>
  </sheetData>
  <autoFilter ref="G1:H3583" xr:uid="{28C1440C-12CD-415A-A881-CB731A15940B}"/>
  <mergeCells count="30963">
    <mergeCell ref="J4395:M4395"/>
    <mergeCell ref="N4395:AG4395"/>
    <mergeCell ref="A4396:I4396"/>
    <mergeCell ref="J4396:S4396"/>
    <mergeCell ref="T4396:W4396"/>
    <mergeCell ref="X4396:AG4396"/>
    <mergeCell ref="A4782:I4782"/>
    <mergeCell ref="J4782:M4782"/>
    <mergeCell ref="N4782:AG4782"/>
    <mergeCell ref="A4783:I4783"/>
    <mergeCell ref="J4783:S4783"/>
    <mergeCell ref="T4783:W4783"/>
    <mergeCell ref="X4783:AG4783"/>
    <mergeCell ref="A4784:I4784"/>
    <mergeCell ref="J4784:AG4784"/>
    <mergeCell ref="A4785:I4785"/>
    <mergeCell ref="J4785:AG4785"/>
    <mergeCell ref="A4786:I4786"/>
    <mergeCell ref="J4786:AG4786"/>
    <mergeCell ref="A4788:C4788"/>
    <mergeCell ref="D4788:AG4788"/>
    <mergeCell ref="A4789:R4789"/>
    <mergeCell ref="S4789:U4789"/>
    <mergeCell ref="V4789:X4789"/>
    <mergeCell ref="Y4789:AA4789"/>
    <mergeCell ref="AB4789:AD4789"/>
    <mergeCell ref="AE4789:AG4789"/>
    <mergeCell ref="A4790:R4790"/>
    <mergeCell ref="S4790:U4792"/>
    <mergeCell ref="V4790:X4792"/>
    <mergeCell ref="Y4790:AA4792"/>
    <mergeCell ref="AB4790:AD4792"/>
    <mergeCell ref="AE4790:AG4792"/>
    <mergeCell ref="A4791:R4791"/>
    <mergeCell ref="A4792:R4792"/>
    <mergeCell ref="A4399:I4399"/>
    <mergeCell ref="J4399:AG4399"/>
    <mergeCell ref="A4401:C4401"/>
    <mergeCell ref="D4401:AG4401"/>
    <mergeCell ref="J4417:M4417"/>
    <mergeCell ref="N4417:AG4417"/>
    <mergeCell ref="A4402:R4402"/>
    <mergeCell ref="S4402:U4402"/>
    <mergeCell ref="V4402:X4402"/>
    <mergeCell ref="Y4402:AA4402"/>
    <mergeCell ref="AB4402:AD4402"/>
    <mergeCell ref="AE4402:AG4402"/>
    <mergeCell ref="A4418:I4418"/>
    <mergeCell ref="J4418:AG4418"/>
    <mergeCell ref="A4419:I4419"/>
    <mergeCell ref="J4419:S4419"/>
    <mergeCell ref="T4419:W4419"/>
    <mergeCell ref="X4419:AG4419"/>
    <mergeCell ref="A4420:I4420"/>
    <mergeCell ref="J4420:AG4420"/>
    <mergeCell ref="A4421:I4421"/>
    <mergeCell ref="J4421:AG4421"/>
    <mergeCell ref="A4423:C4423"/>
    <mergeCell ref="D4423:AG4423"/>
    <mergeCell ref="A4424:R4424"/>
    <mergeCell ref="S4424:U4424"/>
    <mergeCell ref="V4424:X4424"/>
    <mergeCell ref="Y4424:AA4424"/>
    <mergeCell ref="AB4424:AD4424"/>
    <mergeCell ref="A4820:I4820"/>
    <mergeCell ref="J4820:AG4820"/>
    <mergeCell ref="A4821:I4821"/>
    <mergeCell ref="J4821:AG4821"/>
    <mergeCell ref="A4822:I4822"/>
    <mergeCell ref="J4822:AG4822"/>
    <mergeCell ref="A4824:C4824"/>
    <mergeCell ref="D4824:AG4824"/>
    <mergeCell ref="A4825:R4825"/>
    <mergeCell ref="S4825:U4825"/>
    <mergeCell ref="V4825:X4825"/>
    <mergeCell ref="Y4825:AA4825"/>
    <mergeCell ref="A4842:AG4842"/>
    <mergeCell ref="A4844:I4844"/>
    <mergeCell ref="J4844:M4844"/>
    <mergeCell ref="N4844:AG4844"/>
    <mergeCell ref="A4845:I4845"/>
    <mergeCell ref="J4845:AG4845"/>
    <mergeCell ref="A4403:R4403"/>
    <mergeCell ref="S4403:U4405"/>
    <mergeCell ref="V4403:X4405"/>
    <mergeCell ref="Y4403:AA4405"/>
    <mergeCell ref="AB4403:AD4405"/>
    <mergeCell ref="AE4403:AG4405"/>
    <mergeCell ref="A4404:R4404"/>
    <mergeCell ref="A4405:R4405"/>
    <mergeCell ref="A4407:E4407"/>
    <mergeCell ref="F4407:H4407"/>
    <mergeCell ref="I4407:AG4407"/>
    <mergeCell ref="A4408:E4408"/>
    <mergeCell ref="F4408:H4408"/>
    <mergeCell ref="I4408:AG4408"/>
    <mergeCell ref="A4411:C4411"/>
    <mergeCell ref="D4411:F4411"/>
    <mergeCell ref="G4411:Q4411"/>
    <mergeCell ref="R4411:U4411"/>
    <mergeCell ref="V4411:Y4411"/>
    <mergeCell ref="Z4411:AC4411"/>
    <mergeCell ref="AD4411:AG4411"/>
    <mergeCell ref="A4412:C4412"/>
    <mergeCell ref="D4412:F4412"/>
    <mergeCell ref="G4412:Q4412"/>
    <mergeCell ref="R4412:U4412"/>
    <mergeCell ref="V4412:Y4412"/>
    <mergeCell ref="Z4412:AC4412"/>
    <mergeCell ref="AD4412:AG4412"/>
    <mergeCell ref="A4413:C4413"/>
    <mergeCell ref="D4413:F4413"/>
    <mergeCell ref="G4413:Q4413"/>
    <mergeCell ref="R4413:U4413"/>
    <mergeCell ref="V4413:Y4413"/>
    <mergeCell ref="AB4765:AD4765"/>
    <mergeCell ref="AE4765:AG4765"/>
    <mergeCell ref="Z4413:AC4413"/>
    <mergeCell ref="AD4413:AG4413"/>
    <mergeCell ref="A4415:AG4415"/>
    <mergeCell ref="A4417:I4417"/>
    <mergeCell ref="AE4424:AG4424"/>
    <mergeCell ref="A4425:R4425"/>
    <mergeCell ref="S4425:U4428"/>
    <mergeCell ref="V4425:X4428"/>
    <mergeCell ref="Y4425:AA4428"/>
    <mergeCell ref="AB4425:AD4428"/>
    <mergeCell ref="AE4425:AG4428"/>
    <mergeCell ref="J4363:AG4363"/>
    <mergeCell ref="A4365:C4365"/>
    <mergeCell ref="D4365:AG4365"/>
    <mergeCell ref="A4366:R4366"/>
    <mergeCell ref="S4366:U4366"/>
    <mergeCell ref="V4366:X4366"/>
    <mergeCell ref="Y4366:AA4366"/>
    <mergeCell ref="AB4366:AD4366"/>
    <mergeCell ref="AE4366:AG4366"/>
    <mergeCell ref="A4367:R4367"/>
    <mergeCell ref="S4367:U4369"/>
    <mergeCell ref="V4367:X4369"/>
    <mergeCell ref="Y4367:AA4369"/>
    <mergeCell ref="AB4367:AD4369"/>
    <mergeCell ref="AE4367:AG4369"/>
    <mergeCell ref="A4368:R4368"/>
    <mergeCell ref="A4369:R4369"/>
    <mergeCell ref="A4371:I4371"/>
    <mergeCell ref="J4371:M4371"/>
    <mergeCell ref="N4371:AG4371"/>
    <mergeCell ref="A4372:I4372"/>
    <mergeCell ref="J4372:S4372"/>
    <mergeCell ref="T4372:W4372"/>
    <mergeCell ref="X4372:AG4372"/>
    <mergeCell ref="A4373:I4373"/>
    <mergeCell ref="J4373:AG4373"/>
    <mergeCell ref="A4374:I4374"/>
    <mergeCell ref="J4374:AG4374"/>
    <mergeCell ref="A4818:I4818"/>
    <mergeCell ref="J4818:M4818"/>
    <mergeCell ref="N4818:AG4818"/>
    <mergeCell ref="A4819:I4819"/>
    <mergeCell ref="J4819:S4819"/>
    <mergeCell ref="T4819:W4819"/>
    <mergeCell ref="X4819:AG4819"/>
    <mergeCell ref="J4383:M4383"/>
    <mergeCell ref="N4383:AG4383"/>
    <mergeCell ref="A4384:I4384"/>
    <mergeCell ref="J4384:S4384"/>
    <mergeCell ref="T4384:W4384"/>
    <mergeCell ref="X4384:AG4384"/>
    <mergeCell ref="A4385:I4385"/>
    <mergeCell ref="J4385:AG4385"/>
    <mergeCell ref="A4386:I4386"/>
    <mergeCell ref="J4386:AG4386"/>
    <mergeCell ref="A4387:I4387"/>
    <mergeCell ref="J4387:AG4387"/>
    <mergeCell ref="A4389:C4389"/>
    <mergeCell ref="D4389:AG4389"/>
    <mergeCell ref="A4390:R4390"/>
    <mergeCell ref="S4390:U4390"/>
    <mergeCell ref="V4390:X4390"/>
    <mergeCell ref="Y4390:AA4390"/>
    <mergeCell ref="AB4390:AD4390"/>
    <mergeCell ref="AE4390:AG4390"/>
    <mergeCell ref="A4391:R4391"/>
    <mergeCell ref="S4391:U4393"/>
    <mergeCell ref="V4391:X4393"/>
    <mergeCell ref="Y4391:AA4393"/>
    <mergeCell ref="AB4391:AD4393"/>
    <mergeCell ref="AE4391:AG4393"/>
    <mergeCell ref="A4392:R4392"/>
    <mergeCell ref="A4393:R4393"/>
    <mergeCell ref="A4395:I4395"/>
    <mergeCell ref="A4375:I4375"/>
    <mergeCell ref="J4375:AG4375"/>
    <mergeCell ref="A4377:C4377"/>
    <mergeCell ref="D4377:AG4377"/>
    <mergeCell ref="A4378:R4378"/>
    <mergeCell ref="S4378:U4378"/>
    <mergeCell ref="V4378:X4378"/>
    <mergeCell ref="Y4378:AA4378"/>
    <mergeCell ref="AB4378:AD4378"/>
    <mergeCell ref="AE4378:AG4378"/>
    <mergeCell ref="A4379:R4379"/>
    <mergeCell ref="S4379:U4381"/>
    <mergeCell ref="V4379:X4381"/>
    <mergeCell ref="Y4379:AA4381"/>
    <mergeCell ref="AB4379:AD4381"/>
    <mergeCell ref="AE4379:AG4381"/>
    <mergeCell ref="A4380:R4380"/>
    <mergeCell ref="A4381:R4381"/>
    <mergeCell ref="A4383:I4383"/>
    <mergeCell ref="A4397:I4397"/>
    <mergeCell ref="J4397:AG4397"/>
    <mergeCell ref="A4398:I4398"/>
    <mergeCell ref="J4398:AG4398"/>
    <mergeCell ref="A4347:I4347"/>
    <mergeCell ref="J4347:M4347"/>
    <mergeCell ref="N4347:AG4347"/>
    <mergeCell ref="A4348:I4348"/>
    <mergeCell ref="J4348:S4348"/>
    <mergeCell ref="T4348:W4348"/>
    <mergeCell ref="X4348:AG4348"/>
    <mergeCell ref="A4349:I4349"/>
    <mergeCell ref="J4349:AG4349"/>
    <mergeCell ref="A4350:I4350"/>
    <mergeCell ref="J4350:AG4350"/>
    <mergeCell ref="A4351:I4351"/>
    <mergeCell ref="J4351:AG4351"/>
    <mergeCell ref="A4353:C4353"/>
    <mergeCell ref="D4353:AG4353"/>
    <mergeCell ref="A4354:R4354"/>
    <mergeCell ref="S4354:U4354"/>
    <mergeCell ref="V4354:X4354"/>
    <mergeCell ref="Y4354:AA4354"/>
    <mergeCell ref="AB4354:AD4354"/>
    <mergeCell ref="AE4354:AG4354"/>
    <mergeCell ref="A4355:R4355"/>
    <mergeCell ref="S4355:U4357"/>
    <mergeCell ref="V4355:X4357"/>
    <mergeCell ref="Y4355:AA4357"/>
    <mergeCell ref="AB4355:AD4357"/>
    <mergeCell ref="AE4355:AG4357"/>
    <mergeCell ref="A4356:R4356"/>
    <mergeCell ref="A4357:R4357"/>
    <mergeCell ref="A4359:I4359"/>
    <mergeCell ref="J4359:M4359"/>
    <mergeCell ref="N4359:AG4359"/>
    <mergeCell ref="A4360:I4360"/>
    <mergeCell ref="J4360:S4360"/>
    <mergeCell ref="T4360:W4360"/>
    <mergeCell ref="X4360:AG4360"/>
    <mergeCell ref="A4361:I4361"/>
    <mergeCell ref="J4361:AG4361"/>
    <mergeCell ref="A4362:I4362"/>
    <mergeCell ref="J4362:AG4362"/>
    <mergeCell ref="A4363:I4363"/>
    <mergeCell ref="I2979:Q2979"/>
    <mergeCell ref="R2979:S2979"/>
    <mergeCell ref="T2979:U2979"/>
    <mergeCell ref="V2979:W2979"/>
    <mergeCell ref="X2979:Z2979"/>
    <mergeCell ref="AA2979:AD2979"/>
    <mergeCell ref="AE2979:AG2979"/>
    <mergeCell ref="A2979:A2987"/>
    <mergeCell ref="B2979:E2987"/>
    <mergeCell ref="F2979:H2987"/>
    <mergeCell ref="I2981:Q2981"/>
    <mergeCell ref="R2981:S2981"/>
    <mergeCell ref="T2981:U2981"/>
    <mergeCell ref="V2981:W2981"/>
    <mergeCell ref="X2981:Z2981"/>
    <mergeCell ref="AA2981:AD2981"/>
    <mergeCell ref="AE2981:AG2981"/>
    <mergeCell ref="I2982:Q2982"/>
    <mergeCell ref="R2982:S2982"/>
    <mergeCell ref="T2982:U2982"/>
    <mergeCell ref="V2982:W2982"/>
    <mergeCell ref="X2982:Z2982"/>
    <mergeCell ref="AA2982:AD2982"/>
    <mergeCell ref="AE2982:AG2982"/>
    <mergeCell ref="I2983:Q2983"/>
    <mergeCell ref="R2983:S2983"/>
    <mergeCell ref="T2983:U2983"/>
    <mergeCell ref="V2983:W2983"/>
    <mergeCell ref="X2983:Z2983"/>
    <mergeCell ref="AA2983:AD2983"/>
    <mergeCell ref="AE2983:AG2983"/>
    <mergeCell ref="I2984:Q2984"/>
    <mergeCell ref="R2984:S2984"/>
    <mergeCell ref="T2984:U2984"/>
    <mergeCell ref="V2984:W2984"/>
    <mergeCell ref="X2984:Z2984"/>
    <mergeCell ref="AA2984:AD2984"/>
    <mergeCell ref="AE2984:AG2984"/>
    <mergeCell ref="I2985:Q2985"/>
    <mergeCell ref="R2985:S2985"/>
    <mergeCell ref="T2985:U2985"/>
    <mergeCell ref="V2985:W2985"/>
    <mergeCell ref="X2985:Z2985"/>
    <mergeCell ref="AA2985:AD2985"/>
    <mergeCell ref="AE2985:AG2985"/>
    <mergeCell ref="I2986:Q2986"/>
    <mergeCell ref="R2986:S2986"/>
    <mergeCell ref="T2986:U2986"/>
    <mergeCell ref="V2986:W2986"/>
    <mergeCell ref="X2986:Z2986"/>
    <mergeCell ref="AA2986:AD2986"/>
    <mergeCell ref="AE2986:AG2986"/>
    <mergeCell ref="I2987:Q2987"/>
    <mergeCell ref="R2987:S2987"/>
    <mergeCell ref="T2987:U2987"/>
    <mergeCell ref="V2987:W2987"/>
    <mergeCell ref="X2987:Z2987"/>
    <mergeCell ref="AA2987:AD2987"/>
    <mergeCell ref="AE2987:AG2987"/>
    <mergeCell ref="AB2804:AD2804"/>
    <mergeCell ref="AE2804:AG2804"/>
    <mergeCell ref="A2816:D2816"/>
    <mergeCell ref="E2816:F2816"/>
    <mergeCell ref="G2816:I2816"/>
    <mergeCell ref="J2816:L2816"/>
    <mergeCell ref="M2816:O2816"/>
    <mergeCell ref="P2816:R2816"/>
    <mergeCell ref="S2816:U2816"/>
    <mergeCell ref="V2816:X2816"/>
    <mergeCell ref="Y2816:AA2816"/>
    <mergeCell ref="AB2816:AD2816"/>
    <mergeCell ref="AE2816:AG2816"/>
    <mergeCell ref="A2829:D2829"/>
    <mergeCell ref="E2829:F2829"/>
    <mergeCell ref="G2829:I2829"/>
    <mergeCell ref="J2829:L2829"/>
    <mergeCell ref="M2829:O2829"/>
    <mergeCell ref="P2829:R2829"/>
    <mergeCell ref="S2829:U2829"/>
    <mergeCell ref="V2829:X2829"/>
    <mergeCell ref="Y2829:AA2829"/>
    <mergeCell ref="AB2829:AD2829"/>
    <mergeCell ref="AE2829:AG2829"/>
    <mergeCell ref="A2762:D2762"/>
    <mergeCell ref="E2762:F2762"/>
    <mergeCell ref="G2762:I2762"/>
    <mergeCell ref="J2762:L2762"/>
    <mergeCell ref="M2762:O2762"/>
    <mergeCell ref="P2762:R2762"/>
    <mergeCell ref="S2762:U2762"/>
    <mergeCell ref="V2762:X2762"/>
    <mergeCell ref="Y2762:AA2762"/>
    <mergeCell ref="AB2762:AD2762"/>
    <mergeCell ref="AE2762:AG2762"/>
    <mergeCell ref="A2765:D2765"/>
    <mergeCell ref="E2765:F2765"/>
    <mergeCell ref="G2765:I2765"/>
    <mergeCell ref="J2765:L2765"/>
    <mergeCell ref="M2765:O2765"/>
    <mergeCell ref="P2765:R2765"/>
    <mergeCell ref="S2765:U2765"/>
    <mergeCell ref="V2765:X2765"/>
    <mergeCell ref="Y2765:AA2765"/>
    <mergeCell ref="AB2765:AD2765"/>
    <mergeCell ref="AE2765:AG2765"/>
    <mergeCell ref="A2827:D2827"/>
    <mergeCell ref="E2827:F2827"/>
    <mergeCell ref="G2827:I2827"/>
    <mergeCell ref="J2827:L2827"/>
    <mergeCell ref="M2827:O2827"/>
    <mergeCell ref="P2827:R2827"/>
    <mergeCell ref="S2827:U2827"/>
    <mergeCell ref="V2827:X2827"/>
    <mergeCell ref="Y2827:AA2827"/>
    <mergeCell ref="AB2827:AD2827"/>
    <mergeCell ref="AE2827:AG2827"/>
    <mergeCell ref="A2828:D2828"/>
    <mergeCell ref="E2828:F2828"/>
    <mergeCell ref="G2828:I2828"/>
    <mergeCell ref="J2828:L2828"/>
    <mergeCell ref="M2828:O2828"/>
    <mergeCell ref="P2828:R2828"/>
    <mergeCell ref="S2828:U2828"/>
    <mergeCell ref="V2755:X2755"/>
    <mergeCell ref="J2756:L2756"/>
    <mergeCell ref="M2756:O2756"/>
    <mergeCell ref="P2756:R2756"/>
    <mergeCell ref="S2756:U2756"/>
    <mergeCell ref="V2756:X2756"/>
    <mergeCell ref="A2757:D2757"/>
    <mergeCell ref="E2757:F2757"/>
    <mergeCell ref="G2757:I2757"/>
    <mergeCell ref="J2757:L2757"/>
    <mergeCell ref="M2757:O2757"/>
    <mergeCell ref="P2757:R2757"/>
    <mergeCell ref="S2757:U2757"/>
    <mergeCell ref="V2757:X2757"/>
    <mergeCell ref="Y2757:AA2757"/>
    <mergeCell ref="AB2757:AD2757"/>
    <mergeCell ref="AE2757:AG2757"/>
    <mergeCell ref="A2758:D2760"/>
    <mergeCell ref="E2758:F2760"/>
    <mergeCell ref="G2758:I2760"/>
    <mergeCell ref="J2758:L2758"/>
    <mergeCell ref="M2758:O2758"/>
    <mergeCell ref="P2758:R2758"/>
    <mergeCell ref="S2758:U2758"/>
    <mergeCell ref="V2758:X2758"/>
    <mergeCell ref="Y2758:AA2760"/>
    <mergeCell ref="AB2758:AD2760"/>
    <mergeCell ref="AE2758:AG2760"/>
    <mergeCell ref="J2759:L2759"/>
    <mergeCell ref="M2759:O2759"/>
    <mergeCell ref="P2759:R2759"/>
    <mergeCell ref="S2759:U2759"/>
    <mergeCell ref="V2759:X2759"/>
    <mergeCell ref="J2760:L2760"/>
    <mergeCell ref="M2760:O2760"/>
    <mergeCell ref="P2760:R2760"/>
    <mergeCell ref="S2760:U2760"/>
    <mergeCell ref="V2760:X2760"/>
    <mergeCell ref="A2835:D2835"/>
    <mergeCell ref="E2835:F2835"/>
    <mergeCell ref="G2835:I2835"/>
    <mergeCell ref="J2835:L2835"/>
    <mergeCell ref="M2835:O2835"/>
    <mergeCell ref="P2835:R2835"/>
    <mergeCell ref="S2835:U2835"/>
    <mergeCell ref="V2835:X2835"/>
    <mergeCell ref="Y2835:AA2835"/>
    <mergeCell ref="AB2835:AD2835"/>
    <mergeCell ref="AE2835:AG2835"/>
    <mergeCell ref="A2836:D2836"/>
    <mergeCell ref="E2836:F2836"/>
    <mergeCell ref="G2836:I2836"/>
    <mergeCell ref="J2836:L2836"/>
    <mergeCell ref="M2836:O2836"/>
    <mergeCell ref="P2836:R2836"/>
    <mergeCell ref="S2836:U2836"/>
    <mergeCell ref="V2836:X2836"/>
    <mergeCell ref="Y2836:AA2836"/>
    <mergeCell ref="AB2836:AD2836"/>
    <mergeCell ref="AE2836:AG2836"/>
    <mergeCell ref="A2837:D2837"/>
    <mergeCell ref="E2837:F2837"/>
    <mergeCell ref="G2837:I2837"/>
    <mergeCell ref="J2837:L2837"/>
    <mergeCell ref="M2837:O2837"/>
    <mergeCell ref="P2837:R2837"/>
    <mergeCell ref="S2837:U2837"/>
    <mergeCell ref="V2837:X2837"/>
    <mergeCell ref="Y2837:AA2837"/>
    <mergeCell ref="AB2837:AD2837"/>
    <mergeCell ref="AE2837:AG2837"/>
    <mergeCell ref="A2832:D2832"/>
    <mergeCell ref="E2832:F2832"/>
    <mergeCell ref="G2832:I2832"/>
    <mergeCell ref="J2832:L2832"/>
    <mergeCell ref="M2832:O2832"/>
    <mergeCell ref="P2832:R2832"/>
    <mergeCell ref="S2832:U2832"/>
    <mergeCell ref="V2832:X2832"/>
    <mergeCell ref="Y2832:AA2832"/>
    <mergeCell ref="AB2832:AD2832"/>
    <mergeCell ref="AE2832:AG2832"/>
    <mergeCell ref="A2833:D2833"/>
    <mergeCell ref="E2833:F2833"/>
    <mergeCell ref="G2833:I2833"/>
    <mergeCell ref="J2833:L2833"/>
    <mergeCell ref="M2833:O2833"/>
    <mergeCell ref="P2833:R2833"/>
    <mergeCell ref="S2833:U2833"/>
    <mergeCell ref="V2833:X2833"/>
    <mergeCell ref="Y2833:AA2833"/>
    <mergeCell ref="AB2833:AD2833"/>
    <mergeCell ref="AE2833:AG2833"/>
    <mergeCell ref="A2834:D2834"/>
    <mergeCell ref="E2834:F2834"/>
    <mergeCell ref="G2834:I2834"/>
    <mergeCell ref="J2834:L2834"/>
    <mergeCell ref="M2834:O2834"/>
    <mergeCell ref="P2834:R2834"/>
    <mergeCell ref="S2834:U2834"/>
    <mergeCell ref="V2834:X2834"/>
    <mergeCell ref="Y2834:AA2834"/>
    <mergeCell ref="AB2834:AD2834"/>
    <mergeCell ref="AE2834:AG2834"/>
    <mergeCell ref="V2828:X2828"/>
    <mergeCell ref="Y2828:AA2828"/>
    <mergeCell ref="AB2828:AD2828"/>
    <mergeCell ref="AE2828:AG2828"/>
    <mergeCell ref="A2830:AG2830"/>
    <mergeCell ref="A2831:D2831"/>
    <mergeCell ref="E2831:F2831"/>
    <mergeCell ref="G2831:I2831"/>
    <mergeCell ref="J2831:L2831"/>
    <mergeCell ref="M2831:O2831"/>
    <mergeCell ref="P2831:R2831"/>
    <mergeCell ref="S2831:U2831"/>
    <mergeCell ref="V2831:X2831"/>
    <mergeCell ref="Y2831:AA2831"/>
    <mergeCell ref="AB2831:AD2831"/>
    <mergeCell ref="AE2831:AG2831"/>
    <mergeCell ref="A2824:D2824"/>
    <mergeCell ref="E2824:F2824"/>
    <mergeCell ref="G2824:I2824"/>
    <mergeCell ref="J2824:L2824"/>
    <mergeCell ref="M2824:O2824"/>
    <mergeCell ref="P2824:R2824"/>
    <mergeCell ref="S2824:U2824"/>
    <mergeCell ref="V2824:X2824"/>
    <mergeCell ref="Y2824:AA2824"/>
    <mergeCell ref="AB2824:AD2824"/>
    <mergeCell ref="AE2824:AG2824"/>
    <mergeCell ref="A2825:D2825"/>
    <mergeCell ref="E2825:F2825"/>
    <mergeCell ref="G2825:I2825"/>
    <mergeCell ref="J2825:L2825"/>
    <mergeCell ref="M2825:O2825"/>
    <mergeCell ref="P2825:R2825"/>
    <mergeCell ref="S2825:U2825"/>
    <mergeCell ref="V2825:X2825"/>
    <mergeCell ref="Y2825:AA2825"/>
    <mergeCell ref="AB2825:AD2825"/>
    <mergeCell ref="AE2825:AG2825"/>
    <mergeCell ref="A2826:D2826"/>
    <mergeCell ref="E2826:F2826"/>
    <mergeCell ref="G2826:I2826"/>
    <mergeCell ref="J2826:L2826"/>
    <mergeCell ref="M2826:O2826"/>
    <mergeCell ref="P2826:R2826"/>
    <mergeCell ref="S2826:U2826"/>
    <mergeCell ref="V2826:X2826"/>
    <mergeCell ref="Y2826:AA2826"/>
    <mergeCell ref="AB2826:AD2826"/>
    <mergeCell ref="AE2826:AG2826"/>
    <mergeCell ref="A2821:D2821"/>
    <mergeCell ref="E2821:F2821"/>
    <mergeCell ref="G2821:I2821"/>
    <mergeCell ref="J2821:L2821"/>
    <mergeCell ref="M2821:O2821"/>
    <mergeCell ref="P2821:R2821"/>
    <mergeCell ref="S2821:U2821"/>
    <mergeCell ref="V2821:X2821"/>
    <mergeCell ref="Y2821:AA2821"/>
    <mergeCell ref="AB2821:AD2821"/>
    <mergeCell ref="AE2821:AG2821"/>
    <mergeCell ref="A2822:D2822"/>
    <mergeCell ref="E2822:F2822"/>
    <mergeCell ref="G2822:I2822"/>
    <mergeCell ref="J2822:L2822"/>
    <mergeCell ref="M2822:O2822"/>
    <mergeCell ref="P2822:R2822"/>
    <mergeCell ref="S2822:U2822"/>
    <mergeCell ref="V2822:X2822"/>
    <mergeCell ref="Y2822:AA2822"/>
    <mergeCell ref="AB2822:AD2822"/>
    <mergeCell ref="AE2822:AG2822"/>
    <mergeCell ref="A2823:D2823"/>
    <mergeCell ref="E2823:F2823"/>
    <mergeCell ref="G2823:I2823"/>
    <mergeCell ref="J2823:L2823"/>
    <mergeCell ref="M2823:O2823"/>
    <mergeCell ref="P2823:R2823"/>
    <mergeCell ref="S2823:U2823"/>
    <mergeCell ref="V2823:X2823"/>
    <mergeCell ref="Y2823:AA2823"/>
    <mergeCell ref="AB2823:AD2823"/>
    <mergeCell ref="AE2823:AG2823"/>
    <mergeCell ref="A2817:AG2817"/>
    <mergeCell ref="A2818:D2818"/>
    <mergeCell ref="E2818:F2818"/>
    <mergeCell ref="G2818:I2818"/>
    <mergeCell ref="J2818:L2818"/>
    <mergeCell ref="M2818:O2818"/>
    <mergeCell ref="P2818:R2818"/>
    <mergeCell ref="S2818:U2818"/>
    <mergeCell ref="V2818:X2818"/>
    <mergeCell ref="Y2818:AA2818"/>
    <mergeCell ref="AB2818:AD2818"/>
    <mergeCell ref="AE2818:AG2818"/>
    <mergeCell ref="A2819:D2819"/>
    <mergeCell ref="E2819:F2819"/>
    <mergeCell ref="G2819:I2819"/>
    <mergeCell ref="J2819:L2819"/>
    <mergeCell ref="M2819:O2819"/>
    <mergeCell ref="P2819:R2819"/>
    <mergeCell ref="S2819:U2819"/>
    <mergeCell ref="V2819:X2819"/>
    <mergeCell ref="Y2819:AA2819"/>
    <mergeCell ref="AB2819:AD2819"/>
    <mergeCell ref="AE2819:AG2819"/>
    <mergeCell ref="A2820:D2820"/>
    <mergeCell ref="E2820:F2820"/>
    <mergeCell ref="G2820:I2820"/>
    <mergeCell ref="J2820:L2820"/>
    <mergeCell ref="M2820:O2820"/>
    <mergeCell ref="P2820:R2820"/>
    <mergeCell ref="S2820:U2820"/>
    <mergeCell ref="V2820:X2820"/>
    <mergeCell ref="Y2820:AA2820"/>
    <mergeCell ref="AB2820:AD2820"/>
    <mergeCell ref="AE2820:AG2820"/>
    <mergeCell ref="A2813:D2813"/>
    <mergeCell ref="E2813:F2813"/>
    <mergeCell ref="G2813:I2813"/>
    <mergeCell ref="J2813:L2813"/>
    <mergeCell ref="M2813:O2813"/>
    <mergeCell ref="P2813:R2813"/>
    <mergeCell ref="S2813:U2813"/>
    <mergeCell ref="V2813:X2813"/>
    <mergeCell ref="Y2813:AA2813"/>
    <mergeCell ref="AB2813:AD2813"/>
    <mergeCell ref="AE2813:AG2813"/>
    <mergeCell ref="A2814:D2814"/>
    <mergeCell ref="E2814:F2814"/>
    <mergeCell ref="G2814:I2814"/>
    <mergeCell ref="J2814:L2814"/>
    <mergeCell ref="M2814:O2814"/>
    <mergeCell ref="P2814:R2814"/>
    <mergeCell ref="S2814:U2814"/>
    <mergeCell ref="V2814:X2814"/>
    <mergeCell ref="Y2814:AA2814"/>
    <mergeCell ref="AB2814:AD2814"/>
    <mergeCell ref="AE2814:AG2814"/>
    <mergeCell ref="A2815:D2815"/>
    <mergeCell ref="E2815:F2815"/>
    <mergeCell ref="G2815:I2815"/>
    <mergeCell ref="J2815:L2815"/>
    <mergeCell ref="M2815:O2815"/>
    <mergeCell ref="P2815:R2815"/>
    <mergeCell ref="S2815:U2815"/>
    <mergeCell ref="V2815:X2815"/>
    <mergeCell ref="Y2815:AA2815"/>
    <mergeCell ref="AB2815:AD2815"/>
    <mergeCell ref="AE2815:AG2815"/>
    <mergeCell ref="A2809:D2810"/>
    <mergeCell ref="E2809:F2810"/>
    <mergeCell ref="G2809:I2810"/>
    <mergeCell ref="J2809:L2809"/>
    <mergeCell ref="M2809:O2809"/>
    <mergeCell ref="P2809:R2809"/>
    <mergeCell ref="S2809:U2809"/>
    <mergeCell ref="V2809:X2809"/>
    <mergeCell ref="Y2809:AA2810"/>
    <mergeCell ref="AB2809:AD2810"/>
    <mergeCell ref="AE2809:AG2810"/>
    <mergeCell ref="J2810:L2810"/>
    <mergeCell ref="M2810:O2810"/>
    <mergeCell ref="P2810:R2810"/>
    <mergeCell ref="S2810:U2810"/>
    <mergeCell ref="V2810:X2810"/>
    <mergeCell ref="A2811:D2811"/>
    <mergeCell ref="E2811:F2811"/>
    <mergeCell ref="G2811:I2811"/>
    <mergeCell ref="J2811:L2811"/>
    <mergeCell ref="M2811:O2811"/>
    <mergeCell ref="P2811:R2811"/>
    <mergeCell ref="S2811:U2811"/>
    <mergeCell ref="V2811:X2811"/>
    <mergeCell ref="Y2811:AA2811"/>
    <mergeCell ref="AB2811:AD2811"/>
    <mergeCell ref="AE2811:AG2811"/>
    <mergeCell ref="A2812:D2812"/>
    <mergeCell ref="E2812:F2812"/>
    <mergeCell ref="G2812:I2812"/>
    <mergeCell ref="J2812:L2812"/>
    <mergeCell ref="M2812:O2812"/>
    <mergeCell ref="P2812:R2812"/>
    <mergeCell ref="S2812:U2812"/>
    <mergeCell ref="V2812:X2812"/>
    <mergeCell ref="Y2812:AA2812"/>
    <mergeCell ref="AB2812:AD2812"/>
    <mergeCell ref="AE2812:AG2812"/>
    <mergeCell ref="A2801:D2801"/>
    <mergeCell ref="E2801:F2801"/>
    <mergeCell ref="G2801:I2801"/>
    <mergeCell ref="J2801:L2801"/>
    <mergeCell ref="M2801:O2801"/>
    <mergeCell ref="P2801:R2801"/>
    <mergeCell ref="S2801:U2801"/>
    <mergeCell ref="V2801:X2801"/>
    <mergeCell ref="Y2801:AA2801"/>
    <mergeCell ref="AB2801:AD2801"/>
    <mergeCell ref="AE2801:AG2801"/>
    <mergeCell ref="A2802:D2802"/>
    <mergeCell ref="E2802:F2802"/>
    <mergeCell ref="G2802:I2802"/>
    <mergeCell ref="J2802:L2802"/>
    <mergeCell ref="M2802:O2802"/>
    <mergeCell ref="P2802:R2802"/>
    <mergeCell ref="S2802:U2802"/>
    <mergeCell ref="V2802:X2802"/>
    <mergeCell ref="Y2802:AA2802"/>
    <mergeCell ref="AB2802:AD2802"/>
    <mergeCell ref="AE2802:AG2802"/>
    <mergeCell ref="A2805:AG2805"/>
    <mergeCell ref="A2806:D2808"/>
    <mergeCell ref="E2806:F2808"/>
    <mergeCell ref="G2806:I2808"/>
    <mergeCell ref="J2806:L2806"/>
    <mergeCell ref="M2806:O2806"/>
    <mergeCell ref="P2806:R2806"/>
    <mergeCell ref="S2806:U2806"/>
    <mergeCell ref="V2806:X2806"/>
    <mergeCell ref="Y2806:AA2808"/>
    <mergeCell ref="AB2806:AD2808"/>
    <mergeCell ref="AE2806:AG2808"/>
    <mergeCell ref="J2807:L2807"/>
    <mergeCell ref="M2807:O2807"/>
    <mergeCell ref="P2807:R2807"/>
    <mergeCell ref="S2807:U2807"/>
    <mergeCell ref="V2807:X2807"/>
    <mergeCell ref="J2808:L2808"/>
    <mergeCell ref="M2808:O2808"/>
    <mergeCell ref="P2808:R2808"/>
    <mergeCell ref="S2808:U2808"/>
    <mergeCell ref="V2808:X2808"/>
    <mergeCell ref="A2803:D2803"/>
    <mergeCell ref="E2803:F2803"/>
    <mergeCell ref="G2803:I2803"/>
    <mergeCell ref="J2803:L2803"/>
    <mergeCell ref="M2803:O2803"/>
    <mergeCell ref="P2803:R2803"/>
    <mergeCell ref="S2803:U2803"/>
    <mergeCell ref="V2803:X2803"/>
    <mergeCell ref="Y2803:AA2803"/>
    <mergeCell ref="AB2803:AD2803"/>
    <mergeCell ref="AE2803:AG2803"/>
    <mergeCell ref="A2804:D2804"/>
    <mergeCell ref="E2804:F2804"/>
    <mergeCell ref="G2804:I2804"/>
    <mergeCell ref="J2804:L2804"/>
    <mergeCell ref="M2804:O2804"/>
    <mergeCell ref="P2804:R2804"/>
    <mergeCell ref="S2804:U2804"/>
    <mergeCell ref="V2804:X2804"/>
    <mergeCell ref="Y2804:AA2804"/>
    <mergeCell ref="A2798:D2798"/>
    <mergeCell ref="E2798:F2798"/>
    <mergeCell ref="G2798:I2798"/>
    <mergeCell ref="J2798:L2798"/>
    <mergeCell ref="M2798:O2798"/>
    <mergeCell ref="P2798:R2798"/>
    <mergeCell ref="S2798:U2798"/>
    <mergeCell ref="V2798:X2798"/>
    <mergeCell ref="Y2798:AA2798"/>
    <mergeCell ref="AB2798:AD2798"/>
    <mergeCell ref="AE2798:AG2798"/>
    <mergeCell ref="A2799:D2799"/>
    <mergeCell ref="E2799:F2799"/>
    <mergeCell ref="G2799:I2799"/>
    <mergeCell ref="J2799:L2799"/>
    <mergeCell ref="M2799:O2799"/>
    <mergeCell ref="P2799:R2799"/>
    <mergeCell ref="S2799:U2799"/>
    <mergeCell ref="V2799:X2799"/>
    <mergeCell ref="Y2799:AA2799"/>
    <mergeCell ref="AB2799:AD2799"/>
    <mergeCell ref="AE2799:AG2799"/>
    <mergeCell ref="A2800:D2800"/>
    <mergeCell ref="E2800:F2800"/>
    <mergeCell ref="G2800:I2800"/>
    <mergeCell ref="J2800:L2800"/>
    <mergeCell ref="M2800:O2800"/>
    <mergeCell ref="P2800:R2800"/>
    <mergeCell ref="S2800:U2800"/>
    <mergeCell ref="V2800:X2800"/>
    <mergeCell ref="Y2800:AA2800"/>
    <mergeCell ref="AB2800:AD2800"/>
    <mergeCell ref="AE2800:AG2800"/>
    <mergeCell ref="A2797:D2797"/>
    <mergeCell ref="E2797:F2797"/>
    <mergeCell ref="G2797:I2797"/>
    <mergeCell ref="J2797:L2797"/>
    <mergeCell ref="M2797:O2797"/>
    <mergeCell ref="P2797:R2797"/>
    <mergeCell ref="S2797:U2797"/>
    <mergeCell ref="V2797:X2797"/>
    <mergeCell ref="Y2797:AA2797"/>
    <mergeCell ref="AB2797:AD2797"/>
    <mergeCell ref="AE2797:AG2797"/>
    <mergeCell ref="A2793:D2793"/>
    <mergeCell ref="E2793:F2793"/>
    <mergeCell ref="G2793:I2793"/>
    <mergeCell ref="J2793:L2793"/>
    <mergeCell ref="M2793:O2793"/>
    <mergeCell ref="P2793:R2793"/>
    <mergeCell ref="S2793:U2793"/>
    <mergeCell ref="V2793:X2793"/>
    <mergeCell ref="Y2793:AA2793"/>
    <mergeCell ref="AB2793:AD2793"/>
    <mergeCell ref="AE2793:AG2793"/>
    <mergeCell ref="A2794:D2794"/>
    <mergeCell ref="E2794:F2794"/>
    <mergeCell ref="G2794:I2794"/>
    <mergeCell ref="J2794:L2794"/>
    <mergeCell ref="M2794:O2794"/>
    <mergeCell ref="P2794:R2794"/>
    <mergeCell ref="S2794:U2794"/>
    <mergeCell ref="V2794:X2794"/>
    <mergeCell ref="Y2794:AA2794"/>
    <mergeCell ref="AB2794:AD2794"/>
    <mergeCell ref="AE2794:AG2794"/>
    <mergeCell ref="A2795:D2795"/>
    <mergeCell ref="E2795:F2795"/>
    <mergeCell ref="G2795:I2795"/>
    <mergeCell ref="J2795:L2795"/>
    <mergeCell ref="M2795:O2795"/>
    <mergeCell ref="P2795:R2795"/>
    <mergeCell ref="S2795:U2795"/>
    <mergeCell ref="V2795:X2795"/>
    <mergeCell ref="Y2795:AA2795"/>
    <mergeCell ref="AB2795:AD2795"/>
    <mergeCell ref="AE2795:AG2795"/>
    <mergeCell ref="A2791:D2791"/>
    <mergeCell ref="E2791:F2791"/>
    <mergeCell ref="G2791:I2791"/>
    <mergeCell ref="J2791:L2791"/>
    <mergeCell ref="M2791:O2791"/>
    <mergeCell ref="P2791:R2791"/>
    <mergeCell ref="S2791:U2791"/>
    <mergeCell ref="V2791:X2791"/>
    <mergeCell ref="Y2791:AA2791"/>
    <mergeCell ref="AB2791:AD2791"/>
    <mergeCell ref="AE2791:AG2791"/>
    <mergeCell ref="A2792:D2792"/>
    <mergeCell ref="E2792:F2792"/>
    <mergeCell ref="G2792:I2792"/>
    <mergeCell ref="J2792:L2792"/>
    <mergeCell ref="M2792:O2792"/>
    <mergeCell ref="P2792:R2792"/>
    <mergeCell ref="S2792:U2792"/>
    <mergeCell ref="V2792:X2792"/>
    <mergeCell ref="Y2792:AA2792"/>
    <mergeCell ref="AB2792:AD2792"/>
    <mergeCell ref="AE2792:AG2792"/>
    <mergeCell ref="A2796:D2796"/>
    <mergeCell ref="E2796:F2796"/>
    <mergeCell ref="G2796:I2796"/>
    <mergeCell ref="J2796:L2796"/>
    <mergeCell ref="M2796:O2796"/>
    <mergeCell ref="P2796:R2796"/>
    <mergeCell ref="S2796:U2796"/>
    <mergeCell ref="V2796:X2796"/>
    <mergeCell ref="Y2796:AA2796"/>
    <mergeCell ref="AB2796:AD2796"/>
    <mergeCell ref="AE2796:AG2796"/>
    <mergeCell ref="A2788:D2788"/>
    <mergeCell ref="E2788:F2788"/>
    <mergeCell ref="G2788:I2788"/>
    <mergeCell ref="J2788:L2788"/>
    <mergeCell ref="M2788:O2788"/>
    <mergeCell ref="P2788:R2788"/>
    <mergeCell ref="S2788:U2788"/>
    <mergeCell ref="V2788:X2788"/>
    <mergeCell ref="Y2788:AA2788"/>
    <mergeCell ref="AB2788:AD2788"/>
    <mergeCell ref="AE2788:AG2788"/>
    <mergeCell ref="A2789:D2789"/>
    <mergeCell ref="E2789:F2789"/>
    <mergeCell ref="G2789:I2789"/>
    <mergeCell ref="J2789:L2789"/>
    <mergeCell ref="M2789:O2789"/>
    <mergeCell ref="P2789:R2789"/>
    <mergeCell ref="S2789:U2789"/>
    <mergeCell ref="V2789:X2789"/>
    <mergeCell ref="Y2789:AA2789"/>
    <mergeCell ref="AB2789:AD2789"/>
    <mergeCell ref="AE2789:AG2789"/>
    <mergeCell ref="A2790:D2790"/>
    <mergeCell ref="E2790:F2790"/>
    <mergeCell ref="G2790:I2790"/>
    <mergeCell ref="J2790:L2790"/>
    <mergeCell ref="M2790:O2790"/>
    <mergeCell ref="P2790:R2790"/>
    <mergeCell ref="S2790:U2790"/>
    <mergeCell ref="V2790:X2790"/>
    <mergeCell ref="Y2790:AA2790"/>
    <mergeCell ref="AB2790:AD2790"/>
    <mergeCell ref="AE2790:AG2790"/>
    <mergeCell ref="A2785:D2785"/>
    <mergeCell ref="E2785:F2785"/>
    <mergeCell ref="G2785:I2785"/>
    <mergeCell ref="J2785:L2785"/>
    <mergeCell ref="M2785:O2785"/>
    <mergeCell ref="P2785:R2785"/>
    <mergeCell ref="S2785:U2785"/>
    <mergeCell ref="V2785:X2785"/>
    <mergeCell ref="Y2785:AA2785"/>
    <mergeCell ref="AB2785:AD2785"/>
    <mergeCell ref="AE2785:AG2785"/>
    <mergeCell ref="A2786:D2786"/>
    <mergeCell ref="E2786:F2786"/>
    <mergeCell ref="G2786:I2786"/>
    <mergeCell ref="J2786:L2786"/>
    <mergeCell ref="M2786:O2786"/>
    <mergeCell ref="P2786:R2786"/>
    <mergeCell ref="S2786:U2786"/>
    <mergeCell ref="V2786:X2786"/>
    <mergeCell ref="Y2786:AA2786"/>
    <mergeCell ref="AB2786:AD2786"/>
    <mergeCell ref="AE2786:AG2786"/>
    <mergeCell ref="A2787:D2787"/>
    <mergeCell ref="E2787:F2787"/>
    <mergeCell ref="G2787:I2787"/>
    <mergeCell ref="J2787:L2787"/>
    <mergeCell ref="M2787:O2787"/>
    <mergeCell ref="P2787:R2787"/>
    <mergeCell ref="S2787:U2787"/>
    <mergeCell ref="V2787:X2787"/>
    <mergeCell ref="Y2787:AA2787"/>
    <mergeCell ref="AB2787:AD2787"/>
    <mergeCell ref="AE2787:AG2787"/>
    <mergeCell ref="A2782:D2782"/>
    <mergeCell ref="E2782:F2782"/>
    <mergeCell ref="G2782:I2782"/>
    <mergeCell ref="J2782:L2782"/>
    <mergeCell ref="M2782:O2782"/>
    <mergeCell ref="P2782:R2782"/>
    <mergeCell ref="S2782:U2782"/>
    <mergeCell ref="V2782:X2782"/>
    <mergeCell ref="Y2782:AA2782"/>
    <mergeCell ref="AB2782:AD2782"/>
    <mergeCell ref="AE2782:AG2782"/>
    <mergeCell ref="A2783:D2783"/>
    <mergeCell ref="E2783:F2783"/>
    <mergeCell ref="G2783:I2783"/>
    <mergeCell ref="J2783:L2783"/>
    <mergeCell ref="M2783:O2783"/>
    <mergeCell ref="P2783:R2783"/>
    <mergeCell ref="S2783:U2783"/>
    <mergeCell ref="V2783:X2783"/>
    <mergeCell ref="Y2783:AA2783"/>
    <mergeCell ref="AB2783:AD2783"/>
    <mergeCell ref="AE2783:AG2783"/>
    <mergeCell ref="A2784:D2784"/>
    <mergeCell ref="E2784:F2784"/>
    <mergeCell ref="G2784:I2784"/>
    <mergeCell ref="J2784:L2784"/>
    <mergeCell ref="M2784:O2784"/>
    <mergeCell ref="P2784:R2784"/>
    <mergeCell ref="S2784:U2784"/>
    <mergeCell ref="V2784:X2784"/>
    <mergeCell ref="Y2784:AA2784"/>
    <mergeCell ref="AB2784:AD2784"/>
    <mergeCell ref="AE2784:AG2784"/>
    <mergeCell ref="A2779:D2779"/>
    <mergeCell ref="E2779:F2779"/>
    <mergeCell ref="G2779:I2779"/>
    <mergeCell ref="J2779:L2779"/>
    <mergeCell ref="M2779:O2779"/>
    <mergeCell ref="P2779:R2779"/>
    <mergeCell ref="S2779:U2779"/>
    <mergeCell ref="V2779:X2779"/>
    <mergeCell ref="Y2779:AA2779"/>
    <mergeCell ref="AB2779:AD2779"/>
    <mergeCell ref="AE2779:AG2779"/>
    <mergeCell ref="A2780:D2780"/>
    <mergeCell ref="E2780:F2780"/>
    <mergeCell ref="G2780:I2780"/>
    <mergeCell ref="J2780:L2780"/>
    <mergeCell ref="M2780:O2780"/>
    <mergeCell ref="P2780:R2780"/>
    <mergeCell ref="S2780:U2780"/>
    <mergeCell ref="V2780:X2780"/>
    <mergeCell ref="Y2780:AA2780"/>
    <mergeCell ref="AB2780:AD2780"/>
    <mergeCell ref="AE2780:AG2780"/>
    <mergeCell ref="A2781:D2781"/>
    <mergeCell ref="E2781:F2781"/>
    <mergeCell ref="G2781:I2781"/>
    <mergeCell ref="J2781:L2781"/>
    <mergeCell ref="M2781:O2781"/>
    <mergeCell ref="P2781:R2781"/>
    <mergeCell ref="S2781:U2781"/>
    <mergeCell ref="V2781:X2781"/>
    <mergeCell ref="Y2781:AA2781"/>
    <mergeCell ref="AB2781:AD2781"/>
    <mergeCell ref="AE2781:AG2781"/>
    <mergeCell ref="A2776:D2776"/>
    <mergeCell ref="E2776:F2776"/>
    <mergeCell ref="G2776:I2776"/>
    <mergeCell ref="J2776:L2776"/>
    <mergeCell ref="M2776:O2776"/>
    <mergeCell ref="P2776:R2776"/>
    <mergeCell ref="S2776:U2776"/>
    <mergeCell ref="V2776:X2776"/>
    <mergeCell ref="Y2776:AA2776"/>
    <mergeCell ref="AB2776:AD2776"/>
    <mergeCell ref="AE2776:AG2776"/>
    <mergeCell ref="A2777:D2777"/>
    <mergeCell ref="E2777:F2777"/>
    <mergeCell ref="G2777:I2777"/>
    <mergeCell ref="J2777:L2777"/>
    <mergeCell ref="M2777:O2777"/>
    <mergeCell ref="P2777:R2777"/>
    <mergeCell ref="S2777:U2777"/>
    <mergeCell ref="V2777:X2777"/>
    <mergeCell ref="Y2777:AA2777"/>
    <mergeCell ref="AB2777:AD2777"/>
    <mergeCell ref="AE2777:AG2777"/>
    <mergeCell ref="A2778:D2778"/>
    <mergeCell ref="E2778:F2778"/>
    <mergeCell ref="G2778:I2778"/>
    <mergeCell ref="J2778:L2778"/>
    <mergeCell ref="M2778:O2778"/>
    <mergeCell ref="P2778:R2778"/>
    <mergeCell ref="S2778:U2778"/>
    <mergeCell ref="V2778:X2778"/>
    <mergeCell ref="Y2778:AA2778"/>
    <mergeCell ref="AB2778:AD2778"/>
    <mergeCell ref="AE2778:AG2778"/>
    <mergeCell ref="A2773:D2773"/>
    <mergeCell ref="E2773:F2773"/>
    <mergeCell ref="G2773:I2773"/>
    <mergeCell ref="J2773:L2773"/>
    <mergeCell ref="M2773:O2773"/>
    <mergeCell ref="P2773:R2773"/>
    <mergeCell ref="S2773:U2773"/>
    <mergeCell ref="V2773:X2773"/>
    <mergeCell ref="Y2773:AA2773"/>
    <mergeCell ref="AB2773:AD2773"/>
    <mergeCell ref="AE2773:AG2773"/>
    <mergeCell ref="A2774:D2774"/>
    <mergeCell ref="E2774:F2774"/>
    <mergeCell ref="G2774:I2774"/>
    <mergeCell ref="J2774:L2774"/>
    <mergeCell ref="M2774:O2774"/>
    <mergeCell ref="P2774:R2774"/>
    <mergeCell ref="S2774:U2774"/>
    <mergeCell ref="V2774:X2774"/>
    <mergeCell ref="Y2774:AA2774"/>
    <mergeCell ref="AB2774:AD2774"/>
    <mergeCell ref="AE2774:AG2774"/>
    <mergeCell ref="A2775:D2775"/>
    <mergeCell ref="E2775:F2775"/>
    <mergeCell ref="G2775:I2775"/>
    <mergeCell ref="J2775:L2775"/>
    <mergeCell ref="M2775:O2775"/>
    <mergeCell ref="P2775:R2775"/>
    <mergeCell ref="S2775:U2775"/>
    <mergeCell ref="V2775:X2775"/>
    <mergeCell ref="Y2775:AA2775"/>
    <mergeCell ref="AB2775:AD2775"/>
    <mergeCell ref="AE2775:AG2775"/>
    <mergeCell ref="A2769:D2769"/>
    <mergeCell ref="E2769:F2769"/>
    <mergeCell ref="G2769:I2769"/>
    <mergeCell ref="J2769:L2769"/>
    <mergeCell ref="M2769:O2769"/>
    <mergeCell ref="P2769:R2769"/>
    <mergeCell ref="S2769:U2769"/>
    <mergeCell ref="V2769:X2769"/>
    <mergeCell ref="Y2769:AA2769"/>
    <mergeCell ref="AB2769:AD2769"/>
    <mergeCell ref="AE2769:AG2769"/>
    <mergeCell ref="A2770:D2770"/>
    <mergeCell ref="E2770:F2770"/>
    <mergeCell ref="G2770:I2770"/>
    <mergeCell ref="J2770:L2770"/>
    <mergeCell ref="M2770:O2770"/>
    <mergeCell ref="P2770:R2770"/>
    <mergeCell ref="S2770:U2770"/>
    <mergeCell ref="V2770:X2770"/>
    <mergeCell ref="Y2770:AA2770"/>
    <mergeCell ref="AB2770:AD2770"/>
    <mergeCell ref="AE2770:AG2770"/>
    <mergeCell ref="A2772:D2772"/>
    <mergeCell ref="E2772:F2772"/>
    <mergeCell ref="G2772:I2772"/>
    <mergeCell ref="J2772:L2772"/>
    <mergeCell ref="M2772:O2772"/>
    <mergeCell ref="P2772:R2772"/>
    <mergeCell ref="S2772:U2772"/>
    <mergeCell ref="V2772:X2772"/>
    <mergeCell ref="Y2772:AA2772"/>
    <mergeCell ref="AB2772:AD2772"/>
    <mergeCell ref="AE2772:AG2772"/>
    <mergeCell ref="A2764:D2764"/>
    <mergeCell ref="E2764:F2764"/>
    <mergeCell ref="G2764:I2764"/>
    <mergeCell ref="J2764:L2764"/>
    <mergeCell ref="M2764:O2764"/>
    <mergeCell ref="P2764:R2764"/>
    <mergeCell ref="S2764:U2764"/>
    <mergeCell ref="V2764:X2764"/>
    <mergeCell ref="Y2764:AA2764"/>
    <mergeCell ref="AB2764:AD2764"/>
    <mergeCell ref="AE2764:AG2764"/>
    <mergeCell ref="A2767:D2767"/>
    <mergeCell ref="E2767:F2767"/>
    <mergeCell ref="G2767:I2767"/>
    <mergeCell ref="J2767:L2767"/>
    <mergeCell ref="M2767:O2767"/>
    <mergeCell ref="P2767:R2767"/>
    <mergeCell ref="S2767:U2767"/>
    <mergeCell ref="V2767:X2767"/>
    <mergeCell ref="Y2767:AA2767"/>
    <mergeCell ref="AB2767:AD2767"/>
    <mergeCell ref="AE2767:AG2767"/>
    <mergeCell ref="A2768:D2768"/>
    <mergeCell ref="E2768:F2768"/>
    <mergeCell ref="G2768:I2768"/>
    <mergeCell ref="J2768:L2768"/>
    <mergeCell ref="M2768:O2768"/>
    <mergeCell ref="P2768:R2768"/>
    <mergeCell ref="S2768:U2768"/>
    <mergeCell ref="V2768:X2768"/>
    <mergeCell ref="Y2768:AA2768"/>
    <mergeCell ref="AB2768:AD2768"/>
    <mergeCell ref="AE2768:AG2768"/>
    <mergeCell ref="A2751:D2752"/>
    <mergeCell ref="E2751:F2752"/>
    <mergeCell ref="G2751:I2752"/>
    <mergeCell ref="J2751:L2751"/>
    <mergeCell ref="M2751:O2751"/>
    <mergeCell ref="P2751:R2751"/>
    <mergeCell ref="S2751:U2751"/>
    <mergeCell ref="V2751:X2751"/>
    <mergeCell ref="Y2751:AA2752"/>
    <mergeCell ref="AB2751:AD2752"/>
    <mergeCell ref="AE2751:AG2752"/>
    <mergeCell ref="J2752:L2752"/>
    <mergeCell ref="M2752:O2752"/>
    <mergeCell ref="P2752:R2752"/>
    <mergeCell ref="S2752:U2752"/>
    <mergeCell ref="V2752:X2752"/>
    <mergeCell ref="A2753:D2753"/>
    <mergeCell ref="E2753:F2753"/>
    <mergeCell ref="G2753:I2753"/>
    <mergeCell ref="J2753:L2753"/>
    <mergeCell ref="M2753:O2753"/>
    <mergeCell ref="P2753:R2753"/>
    <mergeCell ref="S2753:U2753"/>
    <mergeCell ref="V2753:X2753"/>
    <mergeCell ref="Y2753:AA2753"/>
    <mergeCell ref="AB2753:AD2753"/>
    <mergeCell ref="AE2753:AG2753"/>
    <mergeCell ref="A2763:D2763"/>
    <mergeCell ref="E2763:F2763"/>
    <mergeCell ref="G2763:I2763"/>
    <mergeCell ref="J2763:L2763"/>
    <mergeCell ref="M2763:O2763"/>
    <mergeCell ref="P2763:R2763"/>
    <mergeCell ref="S2763:U2763"/>
    <mergeCell ref="V2763:X2763"/>
    <mergeCell ref="Y2763:AA2763"/>
    <mergeCell ref="AB2763:AD2763"/>
    <mergeCell ref="AE2763:AG2763"/>
    <mergeCell ref="A2761:D2761"/>
    <mergeCell ref="E2761:F2761"/>
    <mergeCell ref="G2761:I2761"/>
    <mergeCell ref="J2761:L2761"/>
    <mergeCell ref="M2761:O2761"/>
    <mergeCell ref="P2761:R2761"/>
    <mergeCell ref="S2761:U2761"/>
    <mergeCell ref="V2761:X2761"/>
    <mergeCell ref="Y2761:AA2761"/>
    <mergeCell ref="AB2761:AD2761"/>
    <mergeCell ref="AE2761:AG2761"/>
    <mergeCell ref="A2754:D2756"/>
    <mergeCell ref="E2754:F2756"/>
    <mergeCell ref="G2754:I2756"/>
    <mergeCell ref="J2754:L2754"/>
    <mergeCell ref="M2754:O2754"/>
    <mergeCell ref="P2754:R2754"/>
    <mergeCell ref="S2754:U2754"/>
    <mergeCell ref="V2754:X2754"/>
    <mergeCell ref="Y2754:AA2756"/>
    <mergeCell ref="AB2754:AD2756"/>
    <mergeCell ref="AE2754:AG2756"/>
    <mergeCell ref="J2755:L2755"/>
    <mergeCell ref="M2755:O2755"/>
    <mergeCell ref="P2755:R2755"/>
    <mergeCell ref="S2755:U2755"/>
    <mergeCell ref="A2746:AG2746"/>
    <mergeCell ref="A2747:D2748"/>
    <mergeCell ref="E2747:F2748"/>
    <mergeCell ref="G2747:I2748"/>
    <mergeCell ref="J2747:L2747"/>
    <mergeCell ref="M2747:O2747"/>
    <mergeCell ref="P2747:R2747"/>
    <mergeCell ref="S2747:U2747"/>
    <mergeCell ref="V2747:X2747"/>
    <mergeCell ref="Y2747:AA2748"/>
    <mergeCell ref="AB2747:AD2748"/>
    <mergeCell ref="AE2747:AG2748"/>
    <mergeCell ref="J2748:L2748"/>
    <mergeCell ref="M2748:O2748"/>
    <mergeCell ref="P2748:R2748"/>
    <mergeCell ref="S2748:U2748"/>
    <mergeCell ref="V2748:X2748"/>
    <mergeCell ref="A2749:D2749"/>
    <mergeCell ref="E2749:F2749"/>
    <mergeCell ref="G2749:I2749"/>
    <mergeCell ref="J2749:L2749"/>
    <mergeCell ref="M2749:O2749"/>
    <mergeCell ref="P2749:R2749"/>
    <mergeCell ref="S2749:U2749"/>
    <mergeCell ref="V2749:X2749"/>
    <mergeCell ref="Y2749:AA2749"/>
    <mergeCell ref="AB2749:AD2749"/>
    <mergeCell ref="AE2749:AG2749"/>
    <mergeCell ref="A2750:D2750"/>
    <mergeCell ref="E2750:F2750"/>
    <mergeCell ref="G2750:I2750"/>
    <mergeCell ref="J2750:L2750"/>
    <mergeCell ref="M2750:O2750"/>
    <mergeCell ref="P2750:R2750"/>
    <mergeCell ref="S2750:U2750"/>
    <mergeCell ref="V2750:X2750"/>
    <mergeCell ref="Y2750:AA2750"/>
    <mergeCell ref="AB2750:AD2750"/>
    <mergeCell ref="AE2750:AG2750"/>
    <mergeCell ref="AB2741:AD2741"/>
    <mergeCell ref="AE2741:AG2741"/>
    <mergeCell ref="A2742:D2742"/>
    <mergeCell ref="E2742:F2742"/>
    <mergeCell ref="G2742:I2742"/>
    <mergeCell ref="J2742:L2742"/>
    <mergeCell ref="M2742:O2742"/>
    <mergeCell ref="P2742:R2742"/>
    <mergeCell ref="S2742:U2742"/>
    <mergeCell ref="V2742:X2742"/>
    <mergeCell ref="Y2742:AA2744"/>
    <mergeCell ref="AB2742:AD2744"/>
    <mergeCell ref="AE2742:AG2744"/>
    <mergeCell ref="A2743:D2743"/>
    <mergeCell ref="E2743:F2743"/>
    <mergeCell ref="G2743:I2743"/>
    <mergeCell ref="J2743:L2743"/>
    <mergeCell ref="M2743:O2743"/>
    <mergeCell ref="P2743:R2743"/>
    <mergeCell ref="S2743:U2743"/>
    <mergeCell ref="V2743:X2743"/>
    <mergeCell ref="A2744:D2744"/>
    <mergeCell ref="E2744:F2744"/>
    <mergeCell ref="G2744:I2744"/>
    <mergeCell ref="J2744:L2744"/>
    <mergeCell ref="M2744:O2744"/>
    <mergeCell ref="P2744:R2744"/>
    <mergeCell ref="S2744:U2744"/>
    <mergeCell ref="V2744:X2744"/>
    <mergeCell ref="A2745:D2745"/>
    <mergeCell ref="E2745:F2745"/>
    <mergeCell ref="G2745:I2745"/>
    <mergeCell ref="J2745:L2745"/>
    <mergeCell ref="M2745:O2745"/>
    <mergeCell ref="P2745:R2745"/>
    <mergeCell ref="S2745:U2745"/>
    <mergeCell ref="V2745:X2745"/>
    <mergeCell ref="Y2745:AA2745"/>
    <mergeCell ref="AB2745:AD2745"/>
    <mergeCell ref="AE2745:AG2745"/>
    <mergeCell ref="A2741:D2741"/>
    <mergeCell ref="E2741:F2741"/>
    <mergeCell ref="G2741:I2741"/>
    <mergeCell ref="J2741:L2741"/>
    <mergeCell ref="M2741:O2741"/>
    <mergeCell ref="P2741:R2741"/>
    <mergeCell ref="S2741:U2741"/>
    <mergeCell ref="V2741:X2741"/>
    <mergeCell ref="Y2741:AA2741"/>
    <mergeCell ref="A2734:D2739"/>
    <mergeCell ref="E2734:F2739"/>
    <mergeCell ref="G2734:I2734"/>
    <mergeCell ref="J2734:L2734"/>
    <mergeCell ref="M2734:O2734"/>
    <mergeCell ref="P2734:R2734"/>
    <mergeCell ref="S2734:U2734"/>
    <mergeCell ref="V2734:X2734"/>
    <mergeCell ref="Y2734:AA2739"/>
    <mergeCell ref="AB2734:AD2739"/>
    <mergeCell ref="AE2734:AG2739"/>
    <mergeCell ref="G2735:I2735"/>
    <mergeCell ref="J2735:L2735"/>
    <mergeCell ref="M2735:O2735"/>
    <mergeCell ref="P2735:R2735"/>
    <mergeCell ref="S2735:U2735"/>
    <mergeCell ref="V2735:X2735"/>
    <mergeCell ref="G2736:I2736"/>
    <mergeCell ref="J2736:L2736"/>
    <mergeCell ref="M2736:O2736"/>
    <mergeCell ref="P2736:R2736"/>
    <mergeCell ref="S2736:U2736"/>
    <mergeCell ref="V2736:X2736"/>
    <mergeCell ref="G2737:I2737"/>
    <mergeCell ref="J2737:L2737"/>
    <mergeCell ref="M2737:O2737"/>
    <mergeCell ref="P2737:R2737"/>
    <mergeCell ref="S2737:U2737"/>
    <mergeCell ref="V2737:X2737"/>
    <mergeCell ref="G2738:I2738"/>
    <mergeCell ref="J2738:L2738"/>
    <mergeCell ref="M2738:O2738"/>
    <mergeCell ref="P2738:R2738"/>
    <mergeCell ref="S2738:U2738"/>
    <mergeCell ref="V2738:X2738"/>
    <mergeCell ref="G2739:I2739"/>
    <mergeCell ref="J2739:L2739"/>
    <mergeCell ref="M2739:O2739"/>
    <mergeCell ref="P2739:R2739"/>
    <mergeCell ref="S2739:U2739"/>
    <mergeCell ref="V2739:X2739"/>
    <mergeCell ref="A2729:D2731"/>
    <mergeCell ref="E2729:F2731"/>
    <mergeCell ref="G2729:I2729"/>
    <mergeCell ref="J2729:L2729"/>
    <mergeCell ref="M2729:O2729"/>
    <mergeCell ref="P2729:R2729"/>
    <mergeCell ref="S2729:U2729"/>
    <mergeCell ref="V2729:X2729"/>
    <mergeCell ref="Y2729:AA2731"/>
    <mergeCell ref="AB2729:AD2731"/>
    <mergeCell ref="AE2729:AG2731"/>
    <mergeCell ref="G2730:I2730"/>
    <mergeCell ref="J2730:L2730"/>
    <mergeCell ref="M2730:O2730"/>
    <mergeCell ref="P2730:R2730"/>
    <mergeCell ref="S2730:U2730"/>
    <mergeCell ref="V2730:X2730"/>
    <mergeCell ref="G2731:I2731"/>
    <mergeCell ref="J2731:L2731"/>
    <mergeCell ref="M2731:O2731"/>
    <mergeCell ref="P2731:R2731"/>
    <mergeCell ref="S2731:U2731"/>
    <mergeCell ref="V2731:X2731"/>
    <mergeCell ref="A2732:AG2732"/>
    <mergeCell ref="A2733:D2733"/>
    <mergeCell ref="E2733:F2733"/>
    <mergeCell ref="G2733:I2733"/>
    <mergeCell ref="J2733:L2733"/>
    <mergeCell ref="M2733:O2733"/>
    <mergeCell ref="P2733:R2733"/>
    <mergeCell ref="S2733:U2733"/>
    <mergeCell ref="V2733:X2733"/>
    <mergeCell ref="Y2733:AA2733"/>
    <mergeCell ref="AB2733:AD2733"/>
    <mergeCell ref="AE2733:AG2733"/>
    <mergeCell ref="A2722:D2722"/>
    <mergeCell ref="E2722:F2722"/>
    <mergeCell ref="G2722:I2722"/>
    <mergeCell ref="J2722:L2722"/>
    <mergeCell ref="M2722:O2722"/>
    <mergeCell ref="P2722:R2722"/>
    <mergeCell ref="S2722:U2722"/>
    <mergeCell ref="V2722:X2722"/>
    <mergeCell ref="Y2722:AA2722"/>
    <mergeCell ref="AB2722:AD2722"/>
    <mergeCell ref="AE2722:AG2722"/>
    <mergeCell ref="G2723:I2723"/>
    <mergeCell ref="J2723:L2723"/>
    <mergeCell ref="M2723:O2723"/>
    <mergeCell ref="P2723:R2723"/>
    <mergeCell ref="S2723:U2723"/>
    <mergeCell ref="V2723:X2723"/>
    <mergeCell ref="Y2723:AA2723"/>
    <mergeCell ref="AB2723:AD2723"/>
    <mergeCell ref="AE2723:AG2723"/>
    <mergeCell ref="A2725:AG2725"/>
    <mergeCell ref="A2726:D2728"/>
    <mergeCell ref="E2726:F2728"/>
    <mergeCell ref="G2726:I2727"/>
    <mergeCell ref="J2726:L2726"/>
    <mergeCell ref="M2726:O2726"/>
    <mergeCell ref="P2726:R2726"/>
    <mergeCell ref="S2726:U2726"/>
    <mergeCell ref="V2726:X2726"/>
    <mergeCell ref="Y2726:AA2728"/>
    <mergeCell ref="AB2726:AD2728"/>
    <mergeCell ref="AE2726:AG2728"/>
    <mergeCell ref="J2727:L2727"/>
    <mergeCell ref="M2727:O2727"/>
    <mergeCell ref="P2727:R2727"/>
    <mergeCell ref="S2727:U2727"/>
    <mergeCell ref="V2727:X2727"/>
    <mergeCell ref="G2728:I2728"/>
    <mergeCell ref="J2728:L2728"/>
    <mergeCell ref="M2728:O2728"/>
    <mergeCell ref="P2728:R2728"/>
    <mergeCell ref="S2728:U2728"/>
    <mergeCell ref="V2728:X2728"/>
    <mergeCell ref="A2724:D2724"/>
    <mergeCell ref="E2724:F2724"/>
    <mergeCell ref="G2724:I2724"/>
    <mergeCell ref="J2724:L2724"/>
    <mergeCell ref="M2724:O2724"/>
    <mergeCell ref="P2724:R2724"/>
    <mergeCell ref="S2724:U2724"/>
    <mergeCell ref="V2724:X2724"/>
    <mergeCell ref="Y2724:AA2724"/>
    <mergeCell ref="AB2724:AD2724"/>
    <mergeCell ref="AE2724:AG2724"/>
    <mergeCell ref="A2717:D2717"/>
    <mergeCell ref="E2717:F2717"/>
    <mergeCell ref="G2717:I2717"/>
    <mergeCell ref="J2717:L2717"/>
    <mergeCell ref="M2717:O2717"/>
    <mergeCell ref="P2717:R2717"/>
    <mergeCell ref="S2717:U2717"/>
    <mergeCell ref="V2717:X2717"/>
    <mergeCell ref="Y2717:AA2717"/>
    <mergeCell ref="AB2717:AD2717"/>
    <mergeCell ref="AE2717:AG2717"/>
    <mergeCell ref="J2718:L2718"/>
    <mergeCell ref="M2718:O2718"/>
    <mergeCell ref="P2718:R2718"/>
    <mergeCell ref="S2718:U2718"/>
    <mergeCell ref="V2718:X2718"/>
    <mergeCell ref="Y2718:AA2718"/>
    <mergeCell ref="AB2718:AD2718"/>
    <mergeCell ref="AE2718:AG2718"/>
    <mergeCell ref="A2719:AG2719"/>
    <mergeCell ref="A2720:D2720"/>
    <mergeCell ref="E2720:F2720"/>
    <mergeCell ref="G2720:I2720"/>
    <mergeCell ref="J2720:L2720"/>
    <mergeCell ref="M2720:O2720"/>
    <mergeCell ref="P2720:R2720"/>
    <mergeCell ref="S2720:U2720"/>
    <mergeCell ref="V2720:X2720"/>
    <mergeCell ref="Y2720:AA2720"/>
    <mergeCell ref="AB2720:AD2720"/>
    <mergeCell ref="AE2720:AG2720"/>
    <mergeCell ref="A2721:D2721"/>
    <mergeCell ref="E2721:F2721"/>
    <mergeCell ref="G2721:I2721"/>
    <mergeCell ref="J2721:L2721"/>
    <mergeCell ref="M2721:O2721"/>
    <mergeCell ref="P2721:R2721"/>
    <mergeCell ref="S2721:U2721"/>
    <mergeCell ref="V2721:X2721"/>
    <mergeCell ref="Y2721:AA2721"/>
    <mergeCell ref="AB2721:AD2721"/>
    <mergeCell ref="AE2721:AG2721"/>
    <mergeCell ref="A2713:D2713"/>
    <mergeCell ref="E2713:F2713"/>
    <mergeCell ref="G2713:I2713"/>
    <mergeCell ref="J2713:L2713"/>
    <mergeCell ref="M2713:O2713"/>
    <mergeCell ref="P2713:R2713"/>
    <mergeCell ref="S2713:U2713"/>
    <mergeCell ref="V2713:X2713"/>
    <mergeCell ref="Y2713:AA2713"/>
    <mergeCell ref="AB2713:AD2713"/>
    <mergeCell ref="AE2713:AG2713"/>
    <mergeCell ref="J2714:L2714"/>
    <mergeCell ref="M2714:O2714"/>
    <mergeCell ref="P2714:R2714"/>
    <mergeCell ref="S2714:U2714"/>
    <mergeCell ref="V2714:X2714"/>
    <mergeCell ref="Y2714:AA2714"/>
    <mergeCell ref="AB2714:AD2714"/>
    <mergeCell ref="AE2714:AG2714"/>
    <mergeCell ref="A2715:D2715"/>
    <mergeCell ref="E2715:F2715"/>
    <mergeCell ref="G2715:I2715"/>
    <mergeCell ref="J2715:L2715"/>
    <mergeCell ref="M2715:O2715"/>
    <mergeCell ref="P2715:R2715"/>
    <mergeCell ref="S2715:U2715"/>
    <mergeCell ref="V2715:X2715"/>
    <mergeCell ref="Y2715:AA2715"/>
    <mergeCell ref="AB2715:AD2715"/>
    <mergeCell ref="AE2715:AG2715"/>
    <mergeCell ref="A2716:D2716"/>
    <mergeCell ref="E2716:F2716"/>
    <mergeCell ref="G2716:I2716"/>
    <mergeCell ref="J2716:L2716"/>
    <mergeCell ref="M2716:O2716"/>
    <mergeCell ref="P2716:R2716"/>
    <mergeCell ref="S2716:U2716"/>
    <mergeCell ref="V2716:X2716"/>
    <mergeCell ref="Y2716:AA2716"/>
    <mergeCell ref="AB2716:AD2716"/>
    <mergeCell ref="AE2716:AG2716"/>
    <mergeCell ref="P2705:R2705"/>
    <mergeCell ref="S2705:U2705"/>
    <mergeCell ref="V2705:X2705"/>
    <mergeCell ref="Y2705:AA2705"/>
    <mergeCell ref="AB2705:AD2705"/>
    <mergeCell ref="AE2705:AG2705"/>
    <mergeCell ref="A2706:AG2706"/>
    <mergeCell ref="J2709:L2709"/>
    <mergeCell ref="M2709:O2709"/>
    <mergeCell ref="P2709:R2709"/>
    <mergeCell ref="S2709:U2709"/>
    <mergeCell ref="V2709:X2709"/>
    <mergeCell ref="Y2709:AA2709"/>
    <mergeCell ref="AB2709:AD2709"/>
    <mergeCell ref="AE2709:AG2709"/>
    <mergeCell ref="A2711:D2711"/>
    <mergeCell ref="E2711:F2711"/>
    <mergeCell ref="G2711:I2711"/>
    <mergeCell ref="J2711:L2711"/>
    <mergeCell ref="M2711:O2711"/>
    <mergeCell ref="P2711:R2711"/>
    <mergeCell ref="S2711:U2711"/>
    <mergeCell ref="V2711:X2711"/>
    <mergeCell ref="Y2711:AA2711"/>
    <mergeCell ref="AB2711:AD2711"/>
    <mergeCell ref="AE2711:AG2711"/>
    <mergeCell ref="A2712:D2712"/>
    <mergeCell ref="E2712:F2712"/>
    <mergeCell ref="G2712:I2712"/>
    <mergeCell ref="J2712:L2712"/>
    <mergeCell ref="M2712:O2712"/>
    <mergeCell ref="P2712:R2712"/>
    <mergeCell ref="S2712:U2712"/>
    <mergeCell ref="V2712:X2712"/>
    <mergeCell ref="Y2712:AA2712"/>
    <mergeCell ref="AB2712:AD2712"/>
    <mergeCell ref="AE2712:AG2712"/>
    <mergeCell ref="A2710:AG2710"/>
    <mergeCell ref="J3070:O3070"/>
    <mergeCell ref="P3070:S3070"/>
    <mergeCell ref="T3070:V3070"/>
    <mergeCell ref="W3070:Y3070"/>
    <mergeCell ref="Z3070:AC3070"/>
    <mergeCell ref="AD3070:AG3070"/>
    <mergeCell ref="B3071:D3071"/>
    <mergeCell ref="E3071:I3071"/>
    <mergeCell ref="J3071:O3071"/>
    <mergeCell ref="P3071:S3071"/>
    <mergeCell ref="T3071:V3071"/>
    <mergeCell ref="W3071:Y3071"/>
    <mergeCell ref="Z3071:AC3071"/>
    <mergeCell ref="AD3071:AG3071"/>
    <mergeCell ref="B3078:D3078"/>
    <mergeCell ref="E3078:I3078"/>
    <mergeCell ref="J3078:O3078"/>
    <mergeCell ref="P3078:S3078"/>
    <mergeCell ref="T3078:V3078"/>
    <mergeCell ref="W3078:Y3078"/>
    <mergeCell ref="Z3078:AC3078"/>
    <mergeCell ref="AD3078:AG3078"/>
    <mergeCell ref="B3079:D3079"/>
    <mergeCell ref="E3079:I3079"/>
    <mergeCell ref="J3079:O3079"/>
    <mergeCell ref="P3079:S3079"/>
    <mergeCell ref="T3079:V3079"/>
    <mergeCell ref="W3079:Y3079"/>
    <mergeCell ref="Z3079:AC3079"/>
    <mergeCell ref="AD3079:AG3079"/>
    <mergeCell ref="A2679:D2679"/>
    <mergeCell ref="E2679:F2679"/>
    <mergeCell ref="G2679:I2679"/>
    <mergeCell ref="J2679:L2679"/>
    <mergeCell ref="M2679:O2679"/>
    <mergeCell ref="P2679:R2679"/>
    <mergeCell ref="S2679:U2679"/>
    <mergeCell ref="V2679:X2679"/>
    <mergeCell ref="Y2679:AA2679"/>
    <mergeCell ref="AB2679:AD2679"/>
    <mergeCell ref="AE2679:AG2679"/>
    <mergeCell ref="A2680:D2680"/>
    <mergeCell ref="E2680:F2680"/>
    <mergeCell ref="G2680:I2680"/>
    <mergeCell ref="J2680:L2680"/>
    <mergeCell ref="M2680:O2680"/>
    <mergeCell ref="P2680:R2680"/>
    <mergeCell ref="S2680:U2680"/>
    <mergeCell ref="V2680:X2680"/>
    <mergeCell ref="Y2680:AA2680"/>
    <mergeCell ref="AB2680:AD2680"/>
    <mergeCell ref="AE2680:AG2680"/>
    <mergeCell ref="A2681:AG2681"/>
    <mergeCell ref="A2682:D2682"/>
    <mergeCell ref="E2682:F2682"/>
    <mergeCell ref="G2682:I2682"/>
    <mergeCell ref="J2682:L2682"/>
    <mergeCell ref="M2682:O2682"/>
    <mergeCell ref="P2682:R2682"/>
    <mergeCell ref="S2682:U2682"/>
    <mergeCell ref="V2682:X2682"/>
    <mergeCell ref="Y2682:AA2682"/>
    <mergeCell ref="M2697:O2697"/>
    <mergeCell ref="P2697:R2697"/>
    <mergeCell ref="J3065:O3065"/>
    <mergeCell ref="P3065:S3065"/>
    <mergeCell ref="T3065:V3065"/>
    <mergeCell ref="W3065:Y3065"/>
    <mergeCell ref="Z3065:AC3065"/>
    <mergeCell ref="AD3065:AG3065"/>
    <mergeCell ref="B3066:D3066"/>
    <mergeCell ref="E3066:I3066"/>
    <mergeCell ref="J3066:O3066"/>
    <mergeCell ref="P3066:S3066"/>
    <mergeCell ref="T3066:V3066"/>
    <mergeCell ref="W3066:Y3066"/>
    <mergeCell ref="Z3066:AC3066"/>
    <mergeCell ref="AD3066:AG3066"/>
    <mergeCell ref="B3067:D3067"/>
    <mergeCell ref="E3067:I3067"/>
    <mergeCell ref="J3067:O3067"/>
    <mergeCell ref="P3067:S3067"/>
    <mergeCell ref="T3067:V3067"/>
    <mergeCell ref="W3067:Y3067"/>
    <mergeCell ref="Z3067:AC3067"/>
    <mergeCell ref="AD3067:AG3067"/>
    <mergeCell ref="B3068:D3068"/>
    <mergeCell ref="E3068:I3068"/>
    <mergeCell ref="J3068:O3068"/>
    <mergeCell ref="P3068:S3068"/>
    <mergeCell ref="T3068:V3068"/>
    <mergeCell ref="W3068:Y3068"/>
    <mergeCell ref="Z3068:AC3068"/>
    <mergeCell ref="AD3068:AG3068"/>
    <mergeCell ref="B3069:D3069"/>
    <mergeCell ref="E3069:I3069"/>
    <mergeCell ref="J3069:O3069"/>
    <mergeCell ref="P3069:S3069"/>
    <mergeCell ref="T3069:V3069"/>
    <mergeCell ref="W3069:Y3069"/>
    <mergeCell ref="Z3069:AC3069"/>
    <mergeCell ref="AD3069:AG3069"/>
    <mergeCell ref="E3065:I3065"/>
    <mergeCell ref="J3060:O3060"/>
    <mergeCell ref="P3060:S3060"/>
    <mergeCell ref="T3060:V3060"/>
    <mergeCell ref="W3060:Y3060"/>
    <mergeCell ref="Z3060:AC3060"/>
    <mergeCell ref="AD3060:AG3060"/>
    <mergeCell ref="B3061:D3061"/>
    <mergeCell ref="E3061:I3061"/>
    <mergeCell ref="J3061:O3061"/>
    <mergeCell ref="P3061:S3061"/>
    <mergeCell ref="T3061:V3061"/>
    <mergeCell ref="W3061:Y3061"/>
    <mergeCell ref="Z3061:AC3061"/>
    <mergeCell ref="AD3061:AG3061"/>
    <mergeCell ref="B3062:D3062"/>
    <mergeCell ref="E3062:I3062"/>
    <mergeCell ref="J3062:O3062"/>
    <mergeCell ref="P3062:S3062"/>
    <mergeCell ref="T3062:V3062"/>
    <mergeCell ref="W3062:Y3062"/>
    <mergeCell ref="Z3062:AC3062"/>
    <mergeCell ref="AD3062:AG3062"/>
    <mergeCell ref="B3063:D3063"/>
    <mergeCell ref="E3063:I3063"/>
    <mergeCell ref="J3063:O3063"/>
    <mergeCell ref="P3063:S3063"/>
    <mergeCell ref="T3063:V3063"/>
    <mergeCell ref="W3063:Y3063"/>
    <mergeCell ref="Z3063:AC3063"/>
    <mergeCell ref="AD3063:AG3063"/>
    <mergeCell ref="B3064:D3064"/>
    <mergeCell ref="E3064:I3064"/>
    <mergeCell ref="J3064:O3064"/>
    <mergeCell ref="P3064:S3064"/>
    <mergeCell ref="T3064:V3064"/>
    <mergeCell ref="W3064:Y3064"/>
    <mergeCell ref="Z3064:AC3064"/>
    <mergeCell ref="AD3064:AG3064"/>
    <mergeCell ref="B3060:D3060"/>
    <mergeCell ref="E3060:I3060"/>
    <mergeCell ref="B3057:D3057"/>
    <mergeCell ref="E3057:I3057"/>
    <mergeCell ref="J3057:O3057"/>
    <mergeCell ref="P3057:S3057"/>
    <mergeCell ref="T3057:V3057"/>
    <mergeCell ref="W3057:Y3057"/>
    <mergeCell ref="Z3057:AC3057"/>
    <mergeCell ref="AD3057:AG3057"/>
    <mergeCell ref="A3059:AG3059"/>
    <mergeCell ref="B3048:D3048"/>
    <mergeCell ref="E3048:I3048"/>
    <mergeCell ref="J3048:O3048"/>
    <mergeCell ref="P3048:S3048"/>
    <mergeCell ref="T3048:V3048"/>
    <mergeCell ref="W3048:Y3048"/>
    <mergeCell ref="Z3048:AC3048"/>
    <mergeCell ref="AD3048:AG3048"/>
    <mergeCell ref="B3049:D3049"/>
    <mergeCell ref="E3049:I3049"/>
    <mergeCell ref="J3049:O3049"/>
    <mergeCell ref="P3049:S3049"/>
    <mergeCell ref="T3049:V3049"/>
    <mergeCell ref="W3049:Y3049"/>
    <mergeCell ref="Z3049:AC3049"/>
    <mergeCell ref="AD3049:AG3049"/>
    <mergeCell ref="B3050:D3050"/>
    <mergeCell ref="E3050:I3050"/>
    <mergeCell ref="J3050:O3050"/>
    <mergeCell ref="P3050:S3050"/>
    <mergeCell ref="T3050:V3050"/>
    <mergeCell ref="W3050:Y3050"/>
    <mergeCell ref="Z3050:AC3050"/>
    <mergeCell ref="AD3050:AG3050"/>
    <mergeCell ref="B3051:D3051"/>
    <mergeCell ref="E3051:I3051"/>
    <mergeCell ref="J3051:O3051"/>
    <mergeCell ref="P3051:S3051"/>
    <mergeCell ref="T3051:V3051"/>
    <mergeCell ref="W3051:Y3051"/>
    <mergeCell ref="Z3051:AC3051"/>
    <mergeCell ref="AD3055:AG3055"/>
    <mergeCell ref="B3044:D3044"/>
    <mergeCell ref="E3044:I3044"/>
    <mergeCell ref="J3044:O3044"/>
    <mergeCell ref="P3044:S3044"/>
    <mergeCell ref="T3044:V3044"/>
    <mergeCell ref="W3044:Y3044"/>
    <mergeCell ref="Z3044:AC3044"/>
    <mergeCell ref="AD3044:AG3044"/>
    <mergeCell ref="B3045:D3045"/>
    <mergeCell ref="E3045:I3045"/>
    <mergeCell ref="J3045:O3045"/>
    <mergeCell ref="P3045:S3045"/>
    <mergeCell ref="T3045:V3045"/>
    <mergeCell ref="W3045:Y3045"/>
    <mergeCell ref="Z3045:AC3045"/>
    <mergeCell ref="AD3045:AG3045"/>
    <mergeCell ref="B3046:D3046"/>
    <mergeCell ref="E3046:I3046"/>
    <mergeCell ref="J3046:O3046"/>
    <mergeCell ref="P3046:S3046"/>
    <mergeCell ref="T3046:V3046"/>
    <mergeCell ref="W3046:Y3046"/>
    <mergeCell ref="Z3046:AC3046"/>
    <mergeCell ref="AD3046:AG3046"/>
    <mergeCell ref="J3047:O3047"/>
    <mergeCell ref="P3047:S3047"/>
    <mergeCell ref="T3047:V3047"/>
    <mergeCell ref="W3047:Y3047"/>
    <mergeCell ref="Z3047:AC3047"/>
    <mergeCell ref="AD3047:AG3047"/>
    <mergeCell ref="B3056:D3056"/>
    <mergeCell ref="E3056:I3056"/>
    <mergeCell ref="J3056:O3056"/>
    <mergeCell ref="P3056:S3056"/>
    <mergeCell ref="T3056:V3056"/>
    <mergeCell ref="W3056:Y3056"/>
    <mergeCell ref="Z3056:AC3056"/>
    <mergeCell ref="AD3056:AG3056"/>
    <mergeCell ref="B3047:D3047"/>
    <mergeCell ref="E3047:I3047"/>
    <mergeCell ref="B3039:D3039"/>
    <mergeCell ref="E3039:I3039"/>
    <mergeCell ref="J3039:O3039"/>
    <mergeCell ref="P3039:S3039"/>
    <mergeCell ref="T3039:V3039"/>
    <mergeCell ref="W3039:Y3039"/>
    <mergeCell ref="Z3039:AC3039"/>
    <mergeCell ref="AD3039:AG3039"/>
    <mergeCell ref="B3040:D3040"/>
    <mergeCell ref="E3040:I3040"/>
    <mergeCell ref="J3040:O3040"/>
    <mergeCell ref="P3040:S3040"/>
    <mergeCell ref="T3040:V3040"/>
    <mergeCell ref="W3040:Y3040"/>
    <mergeCell ref="Z3040:AC3040"/>
    <mergeCell ref="AD3040:AG3040"/>
    <mergeCell ref="B3041:D3041"/>
    <mergeCell ref="E3041:I3041"/>
    <mergeCell ref="J3041:O3041"/>
    <mergeCell ref="P3041:S3041"/>
    <mergeCell ref="T3041:V3041"/>
    <mergeCell ref="W3041:Y3041"/>
    <mergeCell ref="Z3041:AC3041"/>
    <mergeCell ref="AD3041:AG3041"/>
    <mergeCell ref="J3042:O3042"/>
    <mergeCell ref="P3042:S3042"/>
    <mergeCell ref="T3042:V3042"/>
    <mergeCell ref="W3042:Y3042"/>
    <mergeCell ref="Z3042:AC3042"/>
    <mergeCell ref="AD3042:AG3042"/>
    <mergeCell ref="B3043:D3043"/>
    <mergeCell ref="E3043:I3043"/>
    <mergeCell ref="J3043:O3043"/>
    <mergeCell ref="P3043:S3043"/>
    <mergeCell ref="T3043:V3043"/>
    <mergeCell ref="W3043:Y3043"/>
    <mergeCell ref="Z3043:AC3043"/>
    <mergeCell ref="AD3043:AG3043"/>
    <mergeCell ref="B3034:D3034"/>
    <mergeCell ref="E3034:I3034"/>
    <mergeCell ref="J3034:O3034"/>
    <mergeCell ref="P3034:S3034"/>
    <mergeCell ref="T3034:V3034"/>
    <mergeCell ref="W3034:Y3034"/>
    <mergeCell ref="Z3034:AC3034"/>
    <mergeCell ref="AD3034:AG3034"/>
    <mergeCell ref="B3035:D3035"/>
    <mergeCell ref="E3035:I3035"/>
    <mergeCell ref="J3035:O3035"/>
    <mergeCell ref="P3035:S3035"/>
    <mergeCell ref="T3035:V3035"/>
    <mergeCell ref="W3035:Y3035"/>
    <mergeCell ref="Z3035:AC3035"/>
    <mergeCell ref="AD3035:AG3035"/>
    <mergeCell ref="B3036:D3036"/>
    <mergeCell ref="E3036:I3036"/>
    <mergeCell ref="J3036:O3036"/>
    <mergeCell ref="P3036:S3036"/>
    <mergeCell ref="T3036:V3036"/>
    <mergeCell ref="W3036:Y3036"/>
    <mergeCell ref="Z3036:AC3036"/>
    <mergeCell ref="AD3036:AG3036"/>
    <mergeCell ref="J3037:O3037"/>
    <mergeCell ref="P3037:S3037"/>
    <mergeCell ref="T3037:V3037"/>
    <mergeCell ref="W3037:Y3037"/>
    <mergeCell ref="Z3037:AC3037"/>
    <mergeCell ref="AD3037:AG3037"/>
    <mergeCell ref="B3038:D3038"/>
    <mergeCell ref="E3038:I3038"/>
    <mergeCell ref="J3038:O3038"/>
    <mergeCell ref="P3038:S3038"/>
    <mergeCell ref="T3038:V3038"/>
    <mergeCell ref="W3038:Y3038"/>
    <mergeCell ref="Z3038:AC3038"/>
    <mergeCell ref="AD3038:AG3038"/>
    <mergeCell ref="B3029:D3029"/>
    <mergeCell ref="E3029:I3029"/>
    <mergeCell ref="J3029:O3029"/>
    <mergeCell ref="P3029:S3029"/>
    <mergeCell ref="T3029:V3029"/>
    <mergeCell ref="W3029:Y3029"/>
    <mergeCell ref="Z3029:AC3029"/>
    <mergeCell ref="AD3029:AG3029"/>
    <mergeCell ref="B3030:D3030"/>
    <mergeCell ref="E3030:I3030"/>
    <mergeCell ref="J3030:O3030"/>
    <mergeCell ref="P3030:S3030"/>
    <mergeCell ref="T3030:V3030"/>
    <mergeCell ref="W3030:Y3030"/>
    <mergeCell ref="Z3030:AC3030"/>
    <mergeCell ref="AD3030:AG3030"/>
    <mergeCell ref="B3031:D3031"/>
    <mergeCell ref="E3031:I3031"/>
    <mergeCell ref="J3031:O3031"/>
    <mergeCell ref="P3031:S3031"/>
    <mergeCell ref="T3031:V3031"/>
    <mergeCell ref="W3031:Y3031"/>
    <mergeCell ref="Z3031:AC3031"/>
    <mergeCell ref="AD3031:AG3031"/>
    <mergeCell ref="J3032:O3032"/>
    <mergeCell ref="P3032:S3032"/>
    <mergeCell ref="T3032:V3032"/>
    <mergeCell ref="W3032:Y3032"/>
    <mergeCell ref="Z3032:AC3032"/>
    <mergeCell ref="AD3032:AG3032"/>
    <mergeCell ref="B3033:D3033"/>
    <mergeCell ref="E3033:I3033"/>
    <mergeCell ref="J3033:O3033"/>
    <mergeCell ref="P3033:S3033"/>
    <mergeCell ref="T3033:V3033"/>
    <mergeCell ref="W3033:Y3033"/>
    <mergeCell ref="Z3033:AC3033"/>
    <mergeCell ref="AD3033:AG3033"/>
    <mergeCell ref="B3024:D3024"/>
    <mergeCell ref="E3024:I3024"/>
    <mergeCell ref="J3024:O3024"/>
    <mergeCell ref="P3024:S3024"/>
    <mergeCell ref="T3024:V3024"/>
    <mergeCell ref="W3024:Y3024"/>
    <mergeCell ref="Z3024:AC3024"/>
    <mergeCell ref="AD3024:AG3024"/>
    <mergeCell ref="B3025:D3025"/>
    <mergeCell ref="E3025:I3025"/>
    <mergeCell ref="J3025:O3025"/>
    <mergeCell ref="P3025:S3025"/>
    <mergeCell ref="T3025:V3025"/>
    <mergeCell ref="W3025:Y3025"/>
    <mergeCell ref="Z3025:AC3025"/>
    <mergeCell ref="AD3025:AG3025"/>
    <mergeCell ref="B3026:D3026"/>
    <mergeCell ref="E3026:I3026"/>
    <mergeCell ref="J3026:O3026"/>
    <mergeCell ref="P3026:S3026"/>
    <mergeCell ref="T3026:V3026"/>
    <mergeCell ref="W3026:Y3026"/>
    <mergeCell ref="Z3026:AC3026"/>
    <mergeCell ref="AD3026:AG3026"/>
    <mergeCell ref="J3027:O3027"/>
    <mergeCell ref="P3027:S3027"/>
    <mergeCell ref="T3027:V3027"/>
    <mergeCell ref="W3027:Y3027"/>
    <mergeCell ref="Z3027:AC3027"/>
    <mergeCell ref="AD3027:AG3027"/>
    <mergeCell ref="B3028:D3028"/>
    <mergeCell ref="E3028:I3028"/>
    <mergeCell ref="J3028:O3028"/>
    <mergeCell ref="P3028:S3028"/>
    <mergeCell ref="T3028:V3028"/>
    <mergeCell ref="W3028:Y3028"/>
    <mergeCell ref="Z3028:AC3028"/>
    <mergeCell ref="AD3028:AG3028"/>
    <mergeCell ref="B3019:D3019"/>
    <mergeCell ref="E3019:I3019"/>
    <mergeCell ref="J3019:O3019"/>
    <mergeCell ref="P3019:S3019"/>
    <mergeCell ref="T3019:V3019"/>
    <mergeCell ref="W3019:Y3019"/>
    <mergeCell ref="Z3019:AC3019"/>
    <mergeCell ref="AD3019:AG3019"/>
    <mergeCell ref="B3020:D3020"/>
    <mergeCell ref="E3020:I3020"/>
    <mergeCell ref="J3020:O3020"/>
    <mergeCell ref="P3020:S3020"/>
    <mergeCell ref="T3020:V3020"/>
    <mergeCell ref="W3020:Y3020"/>
    <mergeCell ref="Z3020:AC3020"/>
    <mergeCell ref="AD3020:AG3020"/>
    <mergeCell ref="B3021:D3021"/>
    <mergeCell ref="E3021:I3021"/>
    <mergeCell ref="J3021:O3021"/>
    <mergeCell ref="P3021:S3021"/>
    <mergeCell ref="T3021:V3021"/>
    <mergeCell ref="W3021:Y3021"/>
    <mergeCell ref="Z3021:AC3021"/>
    <mergeCell ref="AD3021:AG3021"/>
    <mergeCell ref="J3022:O3022"/>
    <mergeCell ref="P3022:S3022"/>
    <mergeCell ref="T3022:V3022"/>
    <mergeCell ref="W3022:Y3022"/>
    <mergeCell ref="Z3022:AC3022"/>
    <mergeCell ref="AD3022:AG3022"/>
    <mergeCell ref="B3023:D3023"/>
    <mergeCell ref="E3023:I3023"/>
    <mergeCell ref="J3023:O3023"/>
    <mergeCell ref="P3023:S3023"/>
    <mergeCell ref="T3023:V3023"/>
    <mergeCell ref="W3023:Y3023"/>
    <mergeCell ref="Z3023:AC3023"/>
    <mergeCell ref="AD3023:AG3023"/>
    <mergeCell ref="B3014:D3014"/>
    <mergeCell ref="E3014:I3014"/>
    <mergeCell ref="J3014:O3014"/>
    <mergeCell ref="P3014:S3014"/>
    <mergeCell ref="T3014:V3014"/>
    <mergeCell ref="W3014:Y3014"/>
    <mergeCell ref="Z3014:AC3014"/>
    <mergeCell ref="AD3014:AG3014"/>
    <mergeCell ref="B3015:D3015"/>
    <mergeCell ref="E3015:I3015"/>
    <mergeCell ref="J3015:O3015"/>
    <mergeCell ref="P3015:S3015"/>
    <mergeCell ref="T3015:V3015"/>
    <mergeCell ref="W3015:Y3015"/>
    <mergeCell ref="Z3015:AC3015"/>
    <mergeCell ref="AD3015:AG3015"/>
    <mergeCell ref="B3016:D3016"/>
    <mergeCell ref="E3016:I3016"/>
    <mergeCell ref="J3016:O3016"/>
    <mergeCell ref="P3016:S3016"/>
    <mergeCell ref="T3016:V3016"/>
    <mergeCell ref="W3016:Y3016"/>
    <mergeCell ref="Z3016:AC3016"/>
    <mergeCell ref="AD3016:AG3016"/>
    <mergeCell ref="J3017:O3017"/>
    <mergeCell ref="P3017:S3017"/>
    <mergeCell ref="T3017:V3017"/>
    <mergeCell ref="W3017:Y3017"/>
    <mergeCell ref="Z3017:AC3017"/>
    <mergeCell ref="AD3017:AG3017"/>
    <mergeCell ref="B3018:D3018"/>
    <mergeCell ref="E3018:I3018"/>
    <mergeCell ref="J3018:O3018"/>
    <mergeCell ref="P3018:S3018"/>
    <mergeCell ref="T3018:V3018"/>
    <mergeCell ref="W3018:Y3018"/>
    <mergeCell ref="Z3018:AC3018"/>
    <mergeCell ref="AD3018:AG3018"/>
    <mergeCell ref="B3005:D3005"/>
    <mergeCell ref="E3005:I3005"/>
    <mergeCell ref="J3005:O3005"/>
    <mergeCell ref="P3005:S3005"/>
    <mergeCell ref="T3005:V3005"/>
    <mergeCell ref="W3005:Y3005"/>
    <mergeCell ref="Z3005:AC3005"/>
    <mergeCell ref="AD3005:AG3005"/>
    <mergeCell ref="B3009:D3009"/>
    <mergeCell ref="E3009:I3009"/>
    <mergeCell ref="J3009:O3009"/>
    <mergeCell ref="P3009:S3009"/>
    <mergeCell ref="T3009:V3009"/>
    <mergeCell ref="W3009:Y3009"/>
    <mergeCell ref="Z3009:AC3009"/>
    <mergeCell ref="AD3009:AG3009"/>
    <mergeCell ref="B3008:D3008"/>
    <mergeCell ref="E3008:I3008"/>
    <mergeCell ref="J3008:O3008"/>
    <mergeCell ref="P3008:S3008"/>
    <mergeCell ref="T3008:V3008"/>
    <mergeCell ref="W3008:Y3008"/>
    <mergeCell ref="Z3008:AC3008"/>
    <mergeCell ref="AD3008:AG3008"/>
    <mergeCell ref="J3010:O3010"/>
    <mergeCell ref="P3010:S3010"/>
    <mergeCell ref="T3010:V3010"/>
    <mergeCell ref="W3010:Y3010"/>
    <mergeCell ref="Z3010:AC3010"/>
    <mergeCell ref="AD3010:AG3010"/>
    <mergeCell ref="A3012:AG3012"/>
    <mergeCell ref="B3013:D3013"/>
    <mergeCell ref="E3013:I3013"/>
    <mergeCell ref="J3013:O3013"/>
    <mergeCell ref="P3013:S3013"/>
    <mergeCell ref="T3013:V3013"/>
    <mergeCell ref="W3013:Y3013"/>
    <mergeCell ref="Z3013:AC3013"/>
    <mergeCell ref="AD3013:AG3013"/>
    <mergeCell ref="B3000:D3000"/>
    <mergeCell ref="E3000:I3000"/>
    <mergeCell ref="J3000:O3000"/>
    <mergeCell ref="P3000:S3000"/>
    <mergeCell ref="T3000:V3000"/>
    <mergeCell ref="W3000:Y3000"/>
    <mergeCell ref="Z3000:AC3000"/>
    <mergeCell ref="AD3000:AG3000"/>
    <mergeCell ref="B3001:D3001"/>
    <mergeCell ref="E3001:I3001"/>
    <mergeCell ref="J3001:O3001"/>
    <mergeCell ref="P3001:S3001"/>
    <mergeCell ref="T3001:V3001"/>
    <mergeCell ref="W3001:Y3001"/>
    <mergeCell ref="Z3001:AC3001"/>
    <mergeCell ref="AD3001:AG3001"/>
    <mergeCell ref="B3002:D3002"/>
    <mergeCell ref="E3002:I3002"/>
    <mergeCell ref="J3002:O3002"/>
    <mergeCell ref="P3002:S3002"/>
    <mergeCell ref="T3002:V3002"/>
    <mergeCell ref="W3002:Y3002"/>
    <mergeCell ref="Z3002:AC3002"/>
    <mergeCell ref="AD3002:AG3002"/>
    <mergeCell ref="J3003:O3003"/>
    <mergeCell ref="P3003:S3003"/>
    <mergeCell ref="T3003:V3003"/>
    <mergeCell ref="W3003:Y3003"/>
    <mergeCell ref="Z3003:AC3003"/>
    <mergeCell ref="AD3003:AG3003"/>
    <mergeCell ref="B3004:D3004"/>
    <mergeCell ref="E3004:I3004"/>
    <mergeCell ref="J3004:O3004"/>
    <mergeCell ref="P3004:S3004"/>
    <mergeCell ref="T3004:V3004"/>
    <mergeCell ref="W3004:Y3004"/>
    <mergeCell ref="Z3004:AC3004"/>
    <mergeCell ref="AD3004:AG3004"/>
    <mergeCell ref="B2996:D2996"/>
    <mergeCell ref="E2996:I2996"/>
    <mergeCell ref="J2996:O2996"/>
    <mergeCell ref="P2996:S2996"/>
    <mergeCell ref="T2996:V2996"/>
    <mergeCell ref="W2996:Y2996"/>
    <mergeCell ref="Z2996:AC2996"/>
    <mergeCell ref="AD2996:AG2996"/>
    <mergeCell ref="A2995:AG2995"/>
    <mergeCell ref="B2997:D2997"/>
    <mergeCell ref="E2997:I2997"/>
    <mergeCell ref="J2997:O2997"/>
    <mergeCell ref="P2997:S2997"/>
    <mergeCell ref="T2997:V2997"/>
    <mergeCell ref="W2997:Y2997"/>
    <mergeCell ref="Z2997:AC2997"/>
    <mergeCell ref="AD2997:AG2997"/>
    <mergeCell ref="B2989:E2989"/>
    <mergeCell ref="F2989:H2989"/>
    <mergeCell ref="J2998:O2998"/>
    <mergeCell ref="P2998:S2998"/>
    <mergeCell ref="T2998:V2998"/>
    <mergeCell ref="W2998:Y2998"/>
    <mergeCell ref="Z2998:AC2998"/>
    <mergeCell ref="AD2998:AG2998"/>
    <mergeCell ref="B2999:D2999"/>
    <mergeCell ref="E2999:I2999"/>
    <mergeCell ref="J2999:O2999"/>
    <mergeCell ref="P2999:S2999"/>
    <mergeCell ref="T2999:V2999"/>
    <mergeCell ref="W2999:Y2999"/>
    <mergeCell ref="Z2999:AC2999"/>
    <mergeCell ref="AD2999:AG2999"/>
    <mergeCell ref="I2939:Q2939"/>
    <mergeCell ref="R2939:S2939"/>
    <mergeCell ref="T2939:U2939"/>
    <mergeCell ref="V2939:W2939"/>
    <mergeCell ref="X2939:Z2939"/>
    <mergeCell ref="AA2939:AD2939"/>
    <mergeCell ref="AE2939:AG2939"/>
    <mergeCell ref="A2940:A2943"/>
    <mergeCell ref="B2940:E2943"/>
    <mergeCell ref="F2940:H2943"/>
    <mergeCell ref="I2940:Q2940"/>
    <mergeCell ref="R2940:S2940"/>
    <mergeCell ref="T2940:U2940"/>
    <mergeCell ref="V2940:W2940"/>
    <mergeCell ref="X2940:Z2940"/>
    <mergeCell ref="AA2940:AD2940"/>
    <mergeCell ref="AE2940:AG2940"/>
    <mergeCell ref="I2941:Q2941"/>
    <mergeCell ref="R2941:S2941"/>
    <mergeCell ref="T2941:U2941"/>
    <mergeCell ref="V2941:W2941"/>
    <mergeCell ref="X2941:Z2941"/>
    <mergeCell ref="AA2941:AD2941"/>
    <mergeCell ref="AE2941:AG2941"/>
    <mergeCell ref="I2942:Q2942"/>
    <mergeCell ref="R2942:S2942"/>
    <mergeCell ref="T2942:U2942"/>
    <mergeCell ref="V2942:W2942"/>
    <mergeCell ref="X2942:Z2942"/>
    <mergeCell ref="AA2942:AD2942"/>
    <mergeCell ref="AE2942:AG2942"/>
    <mergeCell ref="I2943:Q2943"/>
    <mergeCell ref="R2943:S2943"/>
    <mergeCell ref="T2943:U2943"/>
    <mergeCell ref="V2943:W2943"/>
    <mergeCell ref="X2943:Z2943"/>
    <mergeCell ref="AA2943:AD2943"/>
    <mergeCell ref="AE2943:AG2943"/>
    <mergeCell ref="A2933:A2935"/>
    <mergeCell ref="B2933:E2935"/>
    <mergeCell ref="F2933:H2935"/>
    <mergeCell ref="I2933:Q2933"/>
    <mergeCell ref="R2933:S2933"/>
    <mergeCell ref="T2933:U2933"/>
    <mergeCell ref="V2933:W2933"/>
    <mergeCell ref="X2933:Z2933"/>
    <mergeCell ref="AA2933:AD2933"/>
    <mergeCell ref="AE2933:AG2933"/>
    <mergeCell ref="I2934:Q2934"/>
    <mergeCell ref="R2934:S2934"/>
    <mergeCell ref="T2934:U2934"/>
    <mergeCell ref="V2934:W2934"/>
    <mergeCell ref="X2934:Z2934"/>
    <mergeCell ref="AA2934:AD2934"/>
    <mergeCell ref="AE2934:AG2934"/>
    <mergeCell ref="I2935:Q2935"/>
    <mergeCell ref="R2935:S2935"/>
    <mergeCell ref="T2935:U2935"/>
    <mergeCell ref="V2935:W2935"/>
    <mergeCell ref="X2935:Z2935"/>
    <mergeCell ref="AA2935:AD2935"/>
    <mergeCell ref="AE2935:AG2935"/>
    <mergeCell ref="A2936:A2938"/>
    <mergeCell ref="B2936:E2938"/>
    <mergeCell ref="F2936:H2938"/>
    <mergeCell ref="I2936:Q2936"/>
    <mergeCell ref="R2936:S2936"/>
    <mergeCell ref="T2936:U2936"/>
    <mergeCell ref="V2936:W2936"/>
    <mergeCell ref="X2936:Z2936"/>
    <mergeCell ref="AA2936:AD2936"/>
    <mergeCell ref="AE2936:AG2936"/>
    <mergeCell ref="I2937:Q2937"/>
    <mergeCell ref="R2937:S2937"/>
    <mergeCell ref="T2937:U2937"/>
    <mergeCell ref="V2937:W2937"/>
    <mergeCell ref="X2937:Z2937"/>
    <mergeCell ref="AA2937:AD2937"/>
    <mergeCell ref="AE2937:AG2937"/>
    <mergeCell ref="I2938:Q2938"/>
    <mergeCell ref="R2938:S2938"/>
    <mergeCell ref="T2938:U2938"/>
    <mergeCell ref="V2938:W2938"/>
    <mergeCell ref="X2938:Z2938"/>
    <mergeCell ref="AA2938:AD2938"/>
    <mergeCell ref="AE2938:AG2938"/>
    <mergeCell ref="I2924:Q2924"/>
    <mergeCell ref="R2924:S2924"/>
    <mergeCell ref="T2924:U2924"/>
    <mergeCell ref="V2924:W2924"/>
    <mergeCell ref="X2924:Z2924"/>
    <mergeCell ref="AA2924:AD2924"/>
    <mergeCell ref="AE2924:AG2924"/>
    <mergeCell ref="A2925:A2926"/>
    <mergeCell ref="B2925:E2926"/>
    <mergeCell ref="F2925:H2926"/>
    <mergeCell ref="I2925:Q2925"/>
    <mergeCell ref="R2925:S2925"/>
    <mergeCell ref="T2925:U2925"/>
    <mergeCell ref="V2925:W2925"/>
    <mergeCell ref="X2925:Z2925"/>
    <mergeCell ref="AA2925:AD2925"/>
    <mergeCell ref="AE2925:AG2925"/>
    <mergeCell ref="I2926:Q2926"/>
    <mergeCell ref="R2926:S2926"/>
    <mergeCell ref="T2926:U2926"/>
    <mergeCell ref="V2926:W2926"/>
    <mergeCell ref="X2926:Z2926"/>
    <mergeCell ref="AA2926:AD2926"/>
    <mergeCell ref="AE2926:AG2926"/>
    <mergeCell ref="A2927:A2932"/>
    <mergeCell ref="B2927:E2932"/>
    <mergeCell ref="F2927:H2932"/>
    <mergeCell ref="I2927:Q2927"/>
    <mergeCell ref="R2927:S2927"/>
    <mergeCell ref="T2927:U2927"/>
    <mergeCell ref="V2927:W2927"/>
    <mergeCell ref="X2927:Z2927"/>
    <mergeCell ref="AA2927:AD2927"/>
    <mergeCell ref="AE2927:AG2927"/>
    <mergeCell ref="I2928:Q2928"/>
    <mergeCell ref="R2928:S2928"/>
    <mergeCell ref="T2928:U2928"/>
    <mergeCell ref="V2928:W2928"/>
    <mergeCell ref="X2928:Z2928"/>
    <mergeCell ref="AA2928:AD2928"/>
    <mergeCell ref="AE2928:AG2928"/>
    <mergeCell ref="I2929:Q2929"/>
    <mergeCell ref="R2929:S2929"/>
    <mergeCell ref="T2929:U2929"/>
    <mergeCell ref="V2929:W2929"/>
    <mergeCell ref="X2929:Z2929"/>
    <mergeCell ref="AA2929:AD2929"/>
    <mergeCell ref="AE2929:AG2929"/>
    <mergeCell ref="I2930:Q2930"/>
    <mergeCell ref="R2930:S2930"/>
    <mergeCell ref="T2930:U2930"/>
    <mergeCell ref="V2930:W2930"/>
    <mergeCell ref="X2930:Z2930"/>
    <mergeCell ref="AA2930:AD2930"/>
    <mergeCell ref="AE2930:AG2930"/>
    <mergeCell ref="I2931:Q2931"/>
    <mergeCell ref="R2931:S2931"/>
    <mergeCell ref="T2931:U2931"/>
    <mergeCell ref="V2931:W2931"/>
    <mergeCell ref="X2931:Z2931"/>
    <mergeCell ref="AA2931:AD2931"/>
    <mergeCell ref="AE2931:AG2931"/>
    <mergeCell ref="I2932:Q2932"/>
    <mergeCell ref="R2932:S2932"/>
    <mergeCell ref="A2920:A2922"/>
    <mergeCell ref="B2920:E2922"/>
    <mergeCell ref="F2920:H2922"/>
    <mergeCell ref="I2920:Q2920"/>
    <mergeCell ref="R2920:S2920"/>
    <mergeCell ref="T2920:U2920"/>
    <mergeCell ref="V2920:W2920"/>
    <mergeCell ref="X2920:Z2920"/>
    <mergeCell ref="AA2920:AD2920"/>
    <mergeCell ref="AE2920:AG2920"/>
    <mergeCell ref="I2921:Q2921"/>
    <mergeCell ref="R2921:S2921"/>
    <mergeCell ref="T2921:U2921"/>
    <mergeCell ref="V2921:W2921"/>
    <mergeCell ref="X2921:Z2921"/>
    <mergeCell ref="AA2921:AD2921"/>
    <mergeCell ref="AE2921:AG2921"/>
    <mergeCell ref="I2922:Q2922"/>
    <mergeCell ref="R2922:S2922"/>
    <mergeCell ref="T2922:U2922"/>
    <mergeCell ref="V2922:W2922"/>
    <mergeCell ref="X2922:Z2922"/>
    <mergeCell ref="AA2922:AD2922"/>
    <mergeCell ref="AE2922:AG2922"/>
    <mergeCell ref="B2923:E2923"/>
    <mergeCell ref="F2923:H2923"/>
    <mergeCell ref="I2923:Q2923"/>
    <mergeCell ref="R2923:S2923"/>
    <mergeCell ref="T2923:U2923"/>
    <mergeCell ref="V2923:W2923"/>
    <mergeCell ref="X2923:Z2923"/>
    <mergeCell ref="AA2923:AD2923"/>
    <mergeCell ref="AE2923:AG2923"/>
    <mergeCell ref="I2915:Q2915"/>
    <mergeCell ref="R2915:S2915"/>
    <mergeCell ref="T2915:U2915"/>
    <mergeCell ref="V2915:W2915"/>
    <mergeCell ref="X2915:Z2915"/>
    <mergeCell ref="AA2915:AD2915"/>
    <mergeCell ref="AE2915:AG2915"/>
    <mergeCell ref="A2916:A2919"/>
    <mergeCell ref="B2916:E2919"/>
    <mergeCell ref="F2916:H2919"/>
    <mergeCell ref="I2916:Q2916"/>
    <mergeCell ref="R2916:S2916"/>
    <mergeCell ref="T2916:U2916"/>
    <mergeCell ref="V2916:W2916"/>
    <mergeCell ref="X2916:Z2916"/>
    <mergeCell ref="AA2916:AD2916"/>
    <mergeCell ref="AE2916:AG2916"/>
    <mergeCell ref="I2917:Q2917"/>
    <mergeCell ref="R2917:S2917"/>
    <mergeCell ref="T2917:U2917"/>
    <mergeCell ref="V2917:W2917"/>
    <mergeCell ref="X2917:Z2917"/>
    <mergeCell ref="AA2917:AD2917"/>
    <mergeCell ref="AE2917:AG2917"/>
    <mergeCell ref="I2918:Q2918"/>
    <mergeCell ref="R2918:S2918"/>
    <mergeCell ref="T2918:U2918"/>
    <mergeCell ref="V2918:W2918"/>
    <mergeCell ref="X2918:Z2918"/>
    <mergeCell ref="AA2918:AD2918"/>
    <mergeCell ref="AE2918:AG2918"/>
    <mergeCell ref="I2919:Q2919"/>
    <mergeCell ref="R2919:S2919"/>
    <mergeCell ref="T2919:U2919"/>
    <mergeCell ref="V2919:W2919"/>
    <mergeCell ref="X2919:Z2919"/>
    <mergeCell ref="AA2919:AD2919"/>
    <mergeCell ref="AE2919:AG2919"/>
    <mergeCell ref="B2915:E2915"/>
    <mergeCell ref="F2915:H2915"/>
    <mergeCell ref="A2911:A2912"/>
    <mergeCell ref="B2911:E2912"/>
    <mergeCell ref="F2911:H2912"/>
    <mergeCell ref="I2911:Q2911"/>
    <mergeCell ref="R2911:S2911"/>
    <mergeCell ref="T2911:U2911"/>
    <mergeCell ref="V2911:W2911"/>
    <mergeCell ref="X2911:Z2911"/>
    <mergeCell ref="AA2911:AD2911"/>
    <mergeCell ref="AE2911:AG2911"/>
    <mergeCell ref="I2912:Q2912"/>
    <mergeCell ref="R2912:S2912"/>
    <mergeCell ref="T2912:U2912"/>
    <mergeCell ref="V2912:W2912"/>
    <mergeCell ref="X2912:Z2912"/>
    <mergeCell ref="AA2912:AD2912"/>
    <mergeCell ref="AE2912:AG2912"/>
    <mergeCell ref="B2913:E2913"/>
    <mergeCell ref="F2913:H2913"/>
    <mergeCell ref="I2913:Q2913"/>
    <mergeCell ref="R2913:S2913"/>
    <mergeCell ref="T2913:U2913"/>
    <mergeCell ref="V2913:W2913"/>
    <mergeCell ref="X2913:Z2913"/>
    <mergeCell ref="AA2913:AD2913"/>
    <mergeCell ref="AE2913:AG2913"/>
    <mergeCell ref="B2914:E2914"/>
    <mergeCell ref="F2914:H2914"/>
    <mergeCell ref="I2914:Q2914"/>
    <mergeCell ref="R2914:S2914"/>
    <mergeCell ref="T2914:U2914"/>
    <mergeCell ref="V2914:W2914"/>
    <mergeCell ref="X2914:Z2914"/>
    <mergeCell ref="AA2914:AD2914"/>
    <mergeCell ref="AE2914:AG2914"/>
    <mergeCell ref="I2904:Q2904"/>
    <mergeCell ref="R2904:S2904"/>
    <mergeCell ref="T2904:U2904"/>
    <mergeCell ref="V2904:W2904"/>
    <mergeCell ref="X2904:Z2904"/>
    <mergeCell ref="AA2904:AD2904"/>
    <mergeCell ref="AE2904:AG2904"/>
    <mergeCell ref="B2904:E2904"/>
    <mergeCell ref="F2904:H2904"/>
    <mergeCell ref="A2905:A2910"/>
    <mergeCell ref="B2905:E2910"/>
    <mergeCell ref="F2905:H2910"/>
    <mergeCell ref="I2905:Q2905"/>
    <mergeCell ref="R2905:S2905"/>
    <mergeCell ref="T2905:U2905"/>
    <mergeCell ref="V2905:W2905"/>
    <mergeCell ref="X2905:Z2905"/>
    <mergeCell ref="AA2905:AD2905"/>
    <mergeCell ref="AE2905:AG2905"/>
    <mergeCell ref="I2906:Q2906"/>
    <mergeCell ref="R2906:S2906"/>
    <mergeCell ref="T2906:U2906"/>
    <mergeCell ref="V2906:W2906"/>
    <mergeCell ref="X2906:Z2906"/>
    <mergeCell ref="AA2906:AD2906"/>
    <mergeCell ref="AE2906:AG2906"/>
    <mergeCell ref="I2907:Q2907"/>
    <mergeCell ref="R2907:S2907"/>
    <mergeCell ref="T2907:U2907"/>
    <mergeCell ref="V2907:W2907"/>
    <mergeCell ref="X2907:Z2907"/>
    <mergeCell ref="AA2907:AD2907"/>
    <mergeCell ref="AE2907:AG2907"/>
    <mergeCell ref="I2908:Q2908"/>
    <mergeCell ref="R2908:S2908"/>
    <mergeCell ref="T2908:U2908"/>
    <mergeCell ref="V2908:W2908"/>
    <mergeCell ref="X2908:Z2908"/>
    <mergeCell ref="AA2908:AD2908"/>
    <mergeCell ref="AE2908:AG2908"/>
    <mergeCell ref="I2909:Q2909"/>
    <mergeCell ref="R2909:S2909"/>
    <mergeCell ref="T2909:U2909"/>
    <mergeCell ref="V2909:W2909"/>
    <mergeCell ref="X2909:Z2909"/>
    <mergeCell ref="AA2909:AD2909"/>
    <mergeCell ref="AE2909:AG2909"/>
    <mergeCell ref="I2910:Q2910"/>
    <mergeCell ref="R2910:S2910"/>
    <mergeCell ref="T2910:U2910"/>
    <mergeCell ref="V2910:W2910"/>
    <mergeCell ref="X2910:Z2910"/>
    <mergeCell ref="AA2910:AD2910"/>
    <mergeCell ref="AE2910:AG2910"/>
    <mergeCell ref="I2892:Q2892"/>
    <mergeCell ref="R2892:S2892"/>
    <mergeCell ref="A2897:A2899"/>
    <mergeCell ref="B2897:E2899"/>
    <mergeCell ref="F2897:H2899"/>
    <mergeCell ref="I2897:Q2897"/>
    <mergeCell ref="R2897:S2897"/>
    <mergeCell ref="T2897:U2897"/>
    <mergeCell ref="V2897:W2897"/>
    <mergeCell ref="X2897:Z2897"/>
    <mergeCell ref="AA2897:AD2897"/>
    <mergeCell ref="AE2897:AG2897"/>
    <mergeCell ref="I2898:Q2898"/>
    <mergeCell ref="R2898:S2898"/>
    <mergeCell ref="T2898:U2898"/>
    <mergeCell ref="V2898:W2898"/>
    <mergeCell ref="X2898:Z2898"/>
    <mergeCell ref="AA2898:AD2898"/>
    <mergeCell ref="AE2898:AG2898"/>
    <mergeCell ref="I2899:Q2899"/>
    <mergeCell ref="R2899:S2899"/>
    <mergeCell ref="T2899:U2899"/>
    <mergeCell ref="V2899:W2899"/>
    <mergeCell ref="X2899:Z2899"/>
    <mergeCell ref="AA2899:AD2899"/>
    <mergeCell ref="AE2899:AG2899"/>
    <mergeCell ref="A2900:A2903"/>
    <mergeCell ref="B2900:E2903"/>
    <mergeCell ref="F2900:H2903"/>
    <mergeCell ref="I2900:Q2900"/>
    <mergeCell ref="R2900:S2900"/>
    <mergeCell ref="T2900:U2900"/>
    <mergeCell ref="V2900:W2900"/>
    <mergeCell ref="X2900:Z2900"/>
    <mergeCell ref="AA2900:AD2900"/>
    <mergeCell ref="AE2900:AG2900"/>
    <mergeCell ref="I2901:Q2901"/>
    <mergeCell ref="R2901:S2901"/>
    <mergeCell ref="T2901:U2901"/>
    <mergeCell ref="V2901:W2901"/>
    <mergeCell ref="X2901:Z2901"/>
    <mergeCell ref="AA2901:AD2901"/>
    <mergeCell ref="AE2901:AG2901"/>
    <mergeCell ref="I2902:Q2902"/>
    <mergeCell ref="R2902:S2902"/>
    <mergeCell ref="T2902:U2902"/>
    <mergeCell ref="V2902:W2902"/>
    <mergeCell ref="X2902:Z2902"/>
    <mergeCell ref="AA2902:AD2902"/>
    <mergeCell ref="AE2902:AG2902"/>
    <mergeCell ref="I2903:Q2903"/>
    <mergeCell ref="R2903:S2903"/>
    <mergeCell ref="T2903:U2903"/>
    <mergeCell ref="V2903:W2903"/>
    <mergeCell ref="X2903:Z2903"/>
    <mergeCell ref="AA2903:AD2903"/>
    <mergeCell ref="AE2903:AG2903"/>
    <mergeCell ref="I2893:Q2893"/>
    <mergeCell ref="R2893:S2893"/>
    <mergeCell ref="T2893:U2893"/>
    <mergeCell ref="V2893:W2893"/>
    <mergeCell ref="X2893:Z2893"/>
    <mergeCell ref="AA2893:AD2893"/>
    <mergeCell ref="AE2893:AG2893"/>
    <mergeCell ref="I2894:Q2894"/>
    <mergeCell ref="R2894:S2894"/>
    <mergeCell ref="T2894:U2894"/>
    <mergeCell ref="V2894:W2894"/>
    <mergeCell ref="X2894:Z2894"/>
    <mergeCell ref="AA2894:AD2894"/>
    <mergeCell ref="AE2894:AG2894"/>
    <mergeCell ref="B2895:E2895"/>
    <mergeCell ref="F2895:H2895"/>
    <mergeCell ref="I2895:Q2895"/>
    <mergeCell ref="R2895:S2895"/>
    <mergeCell ref="T2895:U2895"/>
    <mergeCell ref="V2895:W2895"/>
    <mergeCell ref="X2895:Z2895"/>
    <mergeCell ref="AA2895:AD2895"/>
    <mergeCell ref="AE2895:AG2895"/>
    <mergeCell ref="B2896:E2896"/>
    <mergeCell ref="F2896:H2896"/>
    <mergeCell ref="I2896:Q2896"/>
    <mergeCell ref="R2896:S2896"/>
    <mergeCell ref="T2896:U2896"/>
    <mergeCell ref="V2896:W2896"/>
    <mergeCell ref="X2896:Z2896"/>
    <mergeCell ref="AA2896:AD2896"/>
    <mergeCell ref="AE2896:AG2896"/>
    <mergeCell ref="B2893:E2893"/>
    <mergeCell ref="F2893:H2893"/>
    <mergeCell ref="T2892:U2892"/>
    <mergeCell ref="V2892:W2892"/>
    <mergeCell ref="X2892:Z2892"/>
    <mergeCell ref="AA2892:AD2892"/>
    <mergeCell ref="AE2892:AG2892"/>
    <mergeCell ref="B2882:E2882"/>
    <mergeCell ref="F2882:H2882"/>
    <mergeCell ref="I2882:Q2882"/>
    <mergeCell ref="R2882:S2882"/>
    <mergeCell ref="T2882:U2882"/>
    <mergeCell ref="V2882:W2882"/>
    <mergeCell ref="X2882:Z2882"/>
    <mergeCell ref="AA2882:AD2882"/>
    <mergeCell ref="AE2882:AG2882"/>
    <mergeCell ref="I2883:Q2883"/>
    <mergeCell ref="R2883:S2883"/>
    <mergeCell ref="T2883:U2883"/>
    <mergeCell ref="V2883:W2883"/>
    <mergeCell ref="X2883:Z2883"/>
    <mergeCell ref="AA2883:AD2883"/>
    <mergeCell ref="AE2883:AG2883"/>
    <mergeCell ref="R2884:S2884"/>
    <mergeCell ref="T2884:U2884"/>
    <mergeCell ref="V2884:W2884"/>
    <mergeCell ref="X2884:Z2884"/>
    <mergeCell ref="AA2884:AD2884"/>
    <mergeCell ref="AE2884:AG2884"/>
    <mergeCell ref="B2885:E2885"/>
    <mergeCell ref="F2885:H2885"/>
    <mergeCell ref="I2885:Q2885"/>
    <mergeCell ref="R2885:S2885"/>
    <mergeCell ref="T2885:U2885"/>
    <mergeCell ref="V2885:W2885"/>
    <mergeCell ref="X2885:Z2885"/>
    <mergeCell ref="AA2885:AD2885"/>
    <mergeCell ref="AE2885:AG2885"/>
    <mergeCell ref="F2888:H2888"/>
    <mergeCell ref="I2888:Q2888"/>
    <mergeCell ref="R2888:S2888"/>
    <mergeCell ref="T2888:U2888"/>
    <mergeCell ref="V2888:W2888"/>
    <mergeCell ref="X2888:Z2888"/>
    <mergeCell ref="AA2888:AD2888"/>
    <mergeCell ref="AE2888:AG2888"/>
    <mergeCell ref="R2889:S2889"/>
    <mergeCell ref="T2889:U2889"/>
    <mergeCell ref="V2889:W2889"/>
    <mergeCell ref="X2889:Z2889"/>
    <mergeCell ref="AA2889:AD2889"/>
    <mergeCell ref="AE2889:AG2889"/>
    <mergeCell ref="I2890:Q2890"/>
    <mergeCell ref="R2890:S2890"/>
    <mergeCell ref="T2890:U2890"/>
    <mergeCell ref="V2890:W2890"/>
    <mergeCell ref="X2890:Z2890"/>
    <mergeCell ref="AA2890:AD2890"/>
    <mergeCell ref="AE2890:AG2890"/>
    <mergeCell ref="I2891:Q2891"/>
    <mergeCell ref="R2891:S2891"/>
    <mergeCell ref="T2891:U2891"/>
    <mergeCell ref="V2891:W2891"/>
    <mergeCell ref="X2891:Z2891"/>
    <mergeCell ref="AA2891:AD2891"/>
    <mergeCell ref="AE2891:AG2891"/>
    <mergeCell ref="B2876:E2876"/>
    <mergeCell ref="F2876:H2876"/>
    <mergeCell ref="I2876:Q2876"/>
    <mergeCell ref="R2876:S2876"/>
    <mergeCell ref="T2876:U2876"/>
    <mergeCell ref="V2876:W2876"/>
    <mergeCell ref="X2876:Z2876"/>
    <mergeCell ref="AA2876:AD2876"/>
    <mergeCell ref="AE2876:AG2876"/>
    <mergeCell ref="A2886:A2887"/>
    <mergeCell ref="B2886:E2887"/>
    <mergeCell ref="F2886:H2887"/>
    <mergeCell ref="I2886:Q2886"/>
    <mergeCell ref="R2886:S2886"/>
    <mergeCell ref="T2886:U2886"/>
    <mergeCell ref="V2886:W2886"/>
    <mergeCell ref="X2886:Z2886"/>
    <mergeCell ref="AA2886:AD2886"/>
    <mergeCell ref="AE2886:AG2886"/>
    <mergeCell ref="I2887:Q2887"/>
    <mergeCell ref="R2887:S2887"/>
    <mergeCell ref="T2887:U2887"/>
    <mergeCell ref="V2887:W2887"/>
    <mergeCell ref="X2887:Z2887"/>
    <mergeCell ref="AA2887:AD2887"/>
    <mergeCell ref="AE2887:AG2887"/>
    <mergeCell ref="I2877:Q2877"/>
    <mergeCell ref="R2877:S2877"/>
    <mergeCell ref="T2877:U2877"/>
    <mergeCell ref="V2877:W2877"/>
    <mergeCell ref="X2877:Z2877"/>
    <mergeCell ref="AA2877:AD2877"/>
    <mergeCell ref="AE2877:AG2877"/>
    <mergeCell ref="I2878:Q2878"/>
    <mergeCell ref="R2878:S2878"/>
    <mergeCell ref="T2878:U2878"/>
    <mergeCell ref="V2878:W2878"/>
    <mergeCell ref="X2878:Z2878"/>
    <mergeCell ref="AA2878:AD2878"/>
    <mergeCell ref="AE2878:AG2878"/>
    <mergeCell ref="R2879:S2879"/>
    <mergeCell ref="T2879:U2879"/>
    <mergeCell ref="V2879:W2879"/>
    <mergeCell ref="X2879:Z2879"/>
    <mergeCell ref="AA2879:AD2879"/>
    <mergeCell ref="AE2879:AG2879"/>
    <mergeCell ref="I2880:Q2880"/>
    <mergeCell ref="R2880:S2880"/>
    <mergeCell ref="T2880:U2880"/>
    <mergeCell ref="V2880:W2880"/>
    <mergeCell ref="X2880:Z2880"/>
    <mergeCell ref="AA2880:AD2880"/>
    <mergeCell ref="AE2880:AG2880"/>
    <mergeCell ref="I2881:Q2881"/>
    <mergeCell ref="R2881:S2881"/>
    <mergeCell ref="T2881:U2881"/>
    <mergeCell ref="V2881:W2881"/>
    <mergeCell ref="X2881:Z2881"/>
    <mergeCell ref="AA2881:AD2881"/>
    <mergeCell ref="AE2881:AG2881"/>
    <mergeCell ref="I2871:Q2871"/>
    <mergeCell ref="R2871:S2871"/>
    <mergeCell ref="T2871:U2871"/>
    <mergeCell ref="V2871:W2871"/>
    <mergeCell ref="X2871:Z2871"/>
    <mergeCell ref="AA2871:AD2871"/>
    <mergeCell ref="AE2871:AG2871"/>
    <mergeCell ref="T2872:U2872"/>
    <mergeCell ref="V2872:W2872"/>
    <mergeCell ref="X2872:Z2872"/>
    <mergeCell ref="AA2872:AD2872"/>
    <mergeCell ref="AE2872:AG2872"/>
    <mergeCell ref="B2873:E2873"/>
    <mergeCell ref="F2873:H2873"/>
    <mergeCell ref="I2873:Q2873"/>
    <mergeCell ref="R2873:S2873"/>
    <mergeCell ref="T2873:U2873"/>
    <mergeCell ref="V2873:W2873"/>
    <mergeCell ref="X2873:Z2873"/>
    <mergeCell ref="AA2873:AD2873"/>
    <mergeCell ref="AE2873:AG2873"/>
    <mergeCell ref="B2871:E2871"/>
    <mergeCell ref="F2871:H2871"/>
    <mergeCell ref="R2874:S2874"/>
    <mergeCell ref="T2874:U2874"/>
    <mergeCell ref="V2874:W2874"/>
    <mergeCell ref="X2874:Z2874"/>
    <mergeCell ref="AA2874:AD2874"/>
    <mergeCell ref="AE2874:AG2874"/>
    <mergeCell ref="I2875:Q2875"/>
    <mergeCell ref="R2875:S2875"/>
    <mergeCell ref="T2875:U2875"/>
    <mergeCell ref="V2875:W2875"/>
    <mergeCell ref="X2875:Z2875"/>
    <mergeCell ref="AA2875:AD2875"/>
    <mergeCell ref="AE2875:AG2875"/>
    <mergeCell ref="I2866:Q2866"/>
    <mergeCell ref="R2866:S2866"/>
    <mergeCell ref="T2866:U2866"/>
    <mergeCell ref="V2866:W2866"/>
    <mergeCell ref="X2866:Z2866"/>
    <mergeCell ref="AA2866:AD2866"/>
    <mergeCell ref="AE2866:AG2866"/>
    <mergeCell ref="T2867:U2867"/>
    <mergeCell ref="V2867:W2867"/>
    <mergeCell ref="X2867:Z2867"/>
    <mergeCell ref="AA2867:AD2867"/>
    <mergeCell ref="AE2867:AG2867"/>
    <mergeCell ref="I2868:Q2868"/>
    <mergeCell ref="R2868:S2868"/>
    <mergeCell ref="T2868:U2868"/>
    <mergeCell ref="V2868:W2868"/>
    <mergeCell ref="X2868:Z2868"/>
    <mergeCell ref="AA2868:AD2868"/>
    <mergeCell ref="AE2868:AG2868"/>
    <mergeCell ref="B2869:E2869"/>
    <mergeCell ref="F2869:H2869"/>
    <mergeCell ref="I2869:Q2869"/>
    <mergeCell ref="R2869:S2869"/>
    <mergeCell ref="T2869:U2869"/>
    <mergeCell ref="V2869:W2869"/>
    <mergeCell ref="X2869:Z2869"/>
    <mergeCell ref="AA2869:AD2869"/>
    <mergeCell ref="AE2869:AG2869"/>
    <mergeCell ref="B2867:E2867"/>
    <mergeCell ref="F2867:H2867"/>
    <mergeCell ref="R2870:S2870"/>
    <mergeCell ref="T2870:U2870"/>
    <mergeCell ref="V2870:W2870"/>
    <mergeCell ref="X2870:Z2870"/>
    <mergeCell ref="AA2870:AD2870"/>
    <mergeCell ref="AE2870:AG2870"/>
    <mergeCell ref="R2861:S2861"/>
    <mergeCell ref="T2861:U2861"/>
    <mergeCell ref="V2861:W2861"/>
    <mergeCell ref="X2861:Z2861"/>
    <mergeCell ref="AA2861:AD2861"/>
    <mergeCell ref="AE2861:AG2861"/>
    <mergeCell ref="I2858:Q2858"/>
    <mergeCell ref="R2858:S2858"/>
    <mergeCell ref="T2862:U2862"/>
    <mergeCell ref="V2862:W2862"/>
    <mergeCell ref="X2862:Z2862"/>
    <mergeCell ref="AA2862:AD2862"/>
    <mergeCell ref="AE2862:AG2862"/>
    <mergeCell ref="R2863:S2863"/>
    <mergeCell ref="T2863:U2863"/>
    <mergeCell ref="V2863:W2863"/>
    <mergeCell ref="X2863:Z2863"/>
    <mergeCell ref="AA2863:AD2863"/>
    <mergeCell ref="AE2863:AG2863"/>
    <mergeCell ref="B2864:E2864"/>
    <mergeCell ref="F2864:H2864"/>
    <mergeCell ref="I2864:Q2864"/>
    <mergeCell ref="R2864:S2864"/>
    <mergeCell ref="T2864:U2864"/>
    <mergeCell ref="V2864:W2864"/>
    <mergeCell ref="X2864:Z2864"/>
    <mergeCell ref="AA2864:AD2864"/>
    <mergeCell ref="AE2864:AG2864"/>
    <mergeCell ref="I2863:Q2863"/>
    <mergeCell ref="B2863:E2863"/>
    <mergeCell ref="F2863:H2863"/>
    <mergeCell ref="R2865:S2865"/>
    <mergeCell ref="T2865:U2865"/>
    <mergeCell ref="V2865:W2865"/>
    <mergeCell ref="X2865:Z2865"/>
    <mergeCell ref="AA2865:AD2865"/>
    <mergeCell ref="AE2865:AG2865"/>
    <mergeCell ref="R2856:S2856"/>
    <mergeCell ref="T2856:U2856"/>
    <mergeCell ref="V2856:W2856"/>
    <mergeCell ref="X2856:Z2856"/>
    <mergeCell ref="AA2856:AD2856"/>
    <mergeCell ref="AE2856:AG2856"/>
    <mergeCell ref="I2853:Q2853"/>
    <mergeCell ref="R2853:S2853"/>
    <mergeCell ref="T2853:U2853"/>
    <mergeCell ref="T2857:U2857"/>
    <mergeCell ref="V2857:W2857"/>
    <mergeCell ref="X2857:Z2857"/>
    <mergeCell ref="AA2857:AD2857"/>
    <mergeCell ref="AE2857:AG2857"/>
    <mergeCell ref="V2858:W2858"/>
    <mergeCell ref="X2858:Z2858"/>
    <mergeCell ref="AA2858:AD2858"/>
    <mergeCell ref="AE2858:AG2858"/>
    <mergeCell ref="I2859:Q2859"/>
    <mergeCell ref="R2859:S2859"/>
    <mergeCell ref="T2859:U2859"/>
    <mergeCell ref="V2859:W2859"/>
    <mergeCell ref="X2859:Z2859"/>
    <mergeCell ref="AA2859:AD2859"/>
    <mergeCell ref="AE2859:AG2859"/>
    <mergeCell ref="B2860:E2860"/>
    <mergeCell ref="F2860:H2860"/>
    <mergeCell ref="I2860:Q2860"/>
    <mergeCell ref="R2860:S2860"/>
    <mergeCell ref="T2860:U2860"/>
    <mergeCell ref="V2860:W2860"/>
    <mergeCell ref="X2860:Z2860"/>
    <mergeCell ref="AA2860:AD2860"/>
    <mergeCell ref="AE2860:AG2860"/>
    <mergeCell ref="F2859:H2859"/>
    <mergeCell ref="B2859:E2859"/>
    <mergeCell ref="R2851:S2851"/>
    <mergeCell ref="T2851:U2851"/>
    <mergeCell ref="V2851:W2851"/>
    <mergeCell ref="X2851:Z2851"/>
    <mergeCell ref="AA2851:AD2851"/>
    <mergeCell ref="AE2851:AG2851"/>
    <mergeCell ref="I2848:Q2848"/>
    <mergeCell ref="R2848:S2848"/>
    <mergeCell ref="T2848:U2848"/>
    <mergeCell ref="T2852:U2852"/>
    <mergeCell ref="V2852:W2852"/>
    <mergeCell ref="X2852:Z2852"/>
    <mergeCell ref="AA2852:AD2852"/>
    <mergeCell ref="AE2852:AG2852"/>
    <mergeCell ref="V2853:W2853"/>
    <mergeCell ref="X2853:Z2853"/>
    <mergeCell ref="AA2853:AD2853"/>
    <mergeCell ref="AE2853:AG2853"/>
    <mergeCell ref="B2854:E2854"/>
    <mergeCell ref="F2854:H2854"/>
    <mergeCell ref="I2854:Q2854"/>
    <mergeCell ref="R2854:S2854"/>
    <mergeCell ref="T2854:U2854"/>
    <mergeCell ref="V2854:W2854"/>
    <mergeCell ref="X2854:Z2854"/>
    <mergeCell ref="AA2854:AD2854"/>
    <mergeCell ref="AE2854:AG2854"/>
    <mergeCell ref="I2855:Q2855"/>
    <mergeCell ref="R2855:S2855"/>
    <mergeCell ref="T2855:U2855"/>
    <mergeCell ref="V2855:W2855"/>
    <mergeCell ref="X2855:Z2855"/>
    <mergeCell ref="AA2855:AD2855"/>
    <mergeCell ref="AE2855:AG2855"/>
    <mergeCell ref="B2851:E2851"/>
    <mergeCell ref="F2851:H2851"/>
    <mergeCell ref="B2855:E2855"/>
    <mergeCell ref="F2855:H2855"/>
    <mergeCell ref="P2692:R2692"/>
    <mergeCell ref="S2692:U2692"/>
    <mergeCell ref="AE2696:AG2697"/>
    <mergeCell ref="J2697:L2697"/>
    <mergeCell ref="J2698:L2698"/>
    <mergeCell ref="P2701:R2701"/>
    <mergeCell ref="S2701:U2701"/>
    <mergeCell ref="T2847:U2847"/>
    <mergeCell ref="V2847:W2847"/>
    <mergeCell ref="X2847:Z2847"/>
    <mergeCell ref="AA2847:AD2847"/>
    <mergeCell ref="AE2847:AG2847"/>
    <mergeCell ref="V2848:W2848"/>
    <mergeCell ref="X2848:Z2848"/>
    <mergeCell ref="AA2848:AD2848"/>
    <mergeCell ref="AE2848:AG2848"/>
    <mergeCell ref="B2849:E2849"/>
    <mergeCell ref="F2849:H2849"/>
    <mergeCell ref="I2849:Q2849"/>
    <mergeCell ref="R2849:S2849"/>
    <mergeCell ref="T2849:U2849"/>
    <mergeCell ref="V2849:W2849"/>
    <mergeCell ref="X2849:Z2849"/>
    <mergeCell ref="AA2849:AD2849"/>
    <mergeCell ref="AE2849:AG2849"/>
    <mergeCell ref="B2850:E2850"/>
    <mergeCell ref="F2850:H2850"/>
    <mergeCell ref="I2850:Q2850"/>
    <mergeCell ref="R2850:S2850"/>
    <mergeCell ref="T2850:U2850"/>
    <mergeCell ref="V2850:W2850"/>
    <mergeCell ref="X2850:Z2850"/>
    <mergeCell ref="AA2850:AD2850"/>
    <mergeCell ref="AE2850:AG2850"/>
    <mergeCell ref="B2847:E2847"/>
    <mergeCell ref="F2847:H2847"/>
    <mergeCell ref="AE2701:AG2701"/>
    <mergeCell ref="A2702:D2702"/>
    <mergeCell ref="E2702:F2702"/>
    <mergeCell ref="G2702:I2702"/>
    <mergeCell ref="J2702:L2702"/>
    <mergeCell ref="M2702:O2702"/>
    <mergeCell ref="P2702:R2702"/>
    <mergeCell ref="S2702:U2702"/>
    <mergeCell ref="V2702:X2702"/>
    <mergeCell ref="Y2702:AA2702"/>
    <mergeCell ref="AB2702:AD2702"/>
    <mergeCell ref="AE2702:AG2702"/>
    <mergeCell ref="J2703:L2703"/>
    <mergeCell ref="M2703:O2703"/>
    <mergeCell ref="P2703:R2703"/>
    <mergeCell ref="S2703:U2703"/>
    <mergeCell ref="V2703:X2703"/>
    <mergeCell ref="Y2703:AA2703"/>
    <mergeCell ref="AB2703:AD2703"/>
    <mergeCell ref="AE2703:AG2703"/>
    <mergeCell ref="A2704:D2704"/>
    <mergeCell ref="E2704:F2704"/>
    <mergeCell ref="G2704:I2704"/>
    <mergeCell ref="J2704:L2704"/>
    <mergeCell ref="M2704:O2704"/>
    <mergeCell ref="P2704:R2704"/>
    <mergeCell ref="S2704:U2704"/>
    <mergeCell ref="V2704:X2704"/>
    <mergeCell ref="V2688:X2688"/>
    <mergeCell ref="Y2688:AA2688"/>
    <mergeCell ref="AB2688:AD2688"/>
    <mergeCell ref="AE2688:AG2688"/>
    <mergeCell ref="A2689:D2689"/>
    <mergeCell ref="E2689:F2689"/>
    <mergeCell ref="G2689:I2689"/>
    <mergeCell ref="J2689:L2689"/>
    <mergeCell ref="M2689:O2689"/>
    <mergeCell ref="P2689:R2689"/>
    <mergeCell ref="S2689:U2689"/>
    <mergeCell ref="V2689:X2689"/>
    <mergeCell ref="Y2689:AA2689"/>
    <mergeCell ref="AB2689:AD2689"/>
    <mergeCell ref="AE2689:AG2689"/>
    <mergeCell ref="A2690:D2690"/>
    <mergeCell ref="E2690:F2690"/>
    <mergeCell ref="G2690:I2690"/>
    <mergeCell ref="J2690:L2690"/>
    <mergeCell ref="M2690:O2690"/>
    <mergeCell ref="P2690:R2690"/>
    <mergeCell ref="S2690:U2690"/>
    <mergeCell ref="V2690:X2690"/>
    <mergeCell ref="Y2690:AA2690"/>
    <mergeCell ref="AB2690:AD2690"/>
    <mergeCell ref="AE2690:AG2690"/>
    <mergeCell ref="A2691:D2691"/>
    <mergeCell ref="E2691:F2691"/>
    <mergeCell ref="G2691:I2691"/>
    <mergeCell ref="J2691:L2691"/>
    <mergeCell ref="M2691:O2691"/>
    <mergeCell ref="P2691:R2691"/>
    <mergeCell ref="S2691:U2691"/>
    <mergeCell ref="V2691:X2691"/>
    <mergeCell ref="Y2691:AA2691"/>
    <mergeCell ref="AB2691:AD2691"/>
    <mergeCell ref="AE2691:AG2691"/>
    <mergeCell ref="AE2698:AG2698"/>
    <mergeCell ref="A2699:D2699"/>
    <mergeCell ref="E2699:F2699"/>
    <mergeCell ref="G2699:I2699"/>
    <mergeCell ref="J2699:L2699"/>
    <mergeCell ref="M2699:O2699"/>
    <mergeCell ref="P2699:R2699"/>
    <mergeCell ref="S2699:U2699"/>
    <mergeCell ref="V2699:X2699"/>
    <mergeCell ref="Y2699:AA2699"/>
    <mergeCell ref="AB2699:AD2699"/>
    <mergeCell ref="AE2699:AG2699"/>
    <mergeCell ref="A2700:AG2700"/>
    <mergeCell ref="A2701:D2701"/>
    <mergeCell ref="E2701:F2701"/>
    <mergeCell ref="G2701:I2701"/>
    <mergeCell ref="J2701:L2701"/>
    <mergeCell ref="M2701:O2701"/>
    <mergeCell ref="V2701:X2701"/>
    <mergeCell ref="Y2701:AA2701"/>
    <mergeCell ref="AB2701:AD2701"/>
    <mergeCell ref="V2844:W2844"/>
    <mergeCell ref="X2844:Z2844"/>
    <mergeCell ref="AA2844:AD2844"/>
    <mergeCell ref="AE2844:AG2844"/>
    <mergeCell ref="B2845:E2845"/>
    <mergeCell ref="F2845:H2845"/>
    <mergeCell ref="I2845:Q2845"/>
    <mergeCell ref="R2845:S2845"/>
    <mergeCell ref="T2845:U2845"/>
    <mergeCell ref="V2845:W2845"/>
    <mergeCell ref="X2845:Z2845"/>
    <mergeCell ref="AA2845:AD2845"/>
    <mergeCell ref="AE2845:AG2845"/>
    <mergeCell ref="Y2704:AA2704"/>
    <mergeCell ref="AB2704:AD2704"/>
    <mergeCell ref="AE2704:AG2704"/>
    <mergeCell ref="A2707:D2707"/>
    <mergeCell ref="E2707:F2707"/>
    <mergeCell ref="G2707:I2707"/>
    <mergeCell ref="J2707:L2707"/>
    <mergeCell ref="M2707:O2707"/>
    <mergeCell ref="P2707:R2707"/>
    <mergeCell ref="S2707:U2707"/>
    <mergeCell ref="V2707:X2707"/>
    <mergeCell ref="Y2707:AA2707"/>
    <mergeCell ref="AB2707:AD2707"/>
    <mergeCell ref="AE2707:AG2707"/>
    <mergeCell ref="A2708:D2708"/>
    <mergeCell ref="E2708:F2708"/>
    <mergeCell ref="G2708:I2708"/>
    <mergeCell ref="J2708:L2708"/>
    <mergeCell ref="M2708:O2708"/>
    <mergeCell ref="P2708:R2708"/>
    <mergeCell ref="S2708:U2708"/>
    <mergeCell ref="V2708:X2708"/>
    <mergeCell ref="Y2708:AA2708"/>
    <mergeCell ref="AB2708:AD2708"/>
    <mergeCell ref="AE2708:AG2708"/>
    <mergeCell ref="A2705:D2705"/>
    <mergeCell ref="E2705:F2705"/>
    <mergeCell ref="G2705:I2705"/>
    <mergeCell ref="J2705:L2705"/>
    <mergeCell ref="M2705:O2705"/>
    <mergeCell ref="X2651:Y2651"/>
    <mergeCell ref="U2644:W2644"/>
    <mergeCell ref="U2645:W2645"/>
    <mergeCell ref="U2646:W2646"/>
    <mergeCell ref="U2647:W2647"/>
    <mergeCell ref="U2437:W2437"/>
    <mergeCell ref="X2437:Y2437"/>
    <mergeCell ref="X2485:Y2485"/>
    <mergeCell ref="U2485:W2485"/>
    <mergeCell ref="Z2460:AC2460"/>
    <mergeCell ref="AD2460:AG2460"/>
    <mergeCell ref="U2444:W2444"/>
    <mergeCell ref="X2444:Y2444"/>
    <mergeCell ref="Z2444:AC2444"/>
    <mergeCell ref="AD2444:AG2444"/>
    <mergeCell ref="U2445:W2445"/>
    <mergeCell ref="X2445:Y2445"/>
    <mergeCell ref="Z2445:AC2445"/>
    <mergeCell ref="AD2445:AG2445"/>
    <mergeCell ref="X2236:Y2236"/>
    <mergeCell ref="Z2236:AC2236"/>
    <mergeCell ref="AD2236:AG2236"/>
    <mergeCell ref="Z2221:AC2221"/>
    <mergeCell ref="Z2248:AC2248"/>
    <mergeCell ref="Z2249:AC2249"/>
    <mergeCell ref="Z2250:AC2250"/>
    <mergeCell ref="AA2843:AD2843"/>
    <mergeCell ref="AE2843:AG2843"/>
    <mergeCell ref="V2692:X2692"/>
    <mergeCell ref="Y2692:AA2692"/>
    <mergeCell ref="AB2692:AD2692"/>
    <mergeCell ref="AE2692:AG2692"/>
    <mergeCell ref="A2693:AG2693"/>
    <mergeCell ref="A2694:D2695"/>
    <mergeCell ref="E2694:F2695"/>
    <mergeCell ref="G2694:I2695"/>
    <mergeCell ref="J2694:L2694"/>
    <mergeCell ref="M2694:O2694"/>
    <mergeCell ref="P2694:R2694"/>
    <mergeCell ref="S2694:U2694"/>
    <mergeCell ref="V2694:X2694"/>
    <mergeCell ref="Y2694:AA2695"/>
    <mergeCell ref="AB2694:AD2695"/>
    <mergeCell ref="AE2694:AG2695"/>
    <mergeCell ref="J2695:L2695"/>
    <mergeCell ref="M2695:O2695"/>
    <mergeCell ref="P2695:R2695"/>
    <mergeCell ref="S2695:U2695"/>
    <mergeCell ref="V2695:X2695"/>
    <mergeCell ref="A2696:D2697"/>
    <mergeCell ref="E2696:F2697"/>
    <mergeCell ref="G2696:I2697"/>
    <mergeCell ref="J2696:L2696"/>
    <mergeCell ref="M2696:O2696"/>
    <mergeCell ref="P2696:R2696"/>
    <mergeCell ref="S2696:U2696"/>
    <mergeCell ref="V2696:X2696"/>
    <mergeCell ref="Y2696:AA2697"/>
    <mergeCell ref="AB2696:AD2697"/>
    <mergeCell ref="S2697:U2697"/>
    <mergeCell ref="V2697:X2697"/>
    <mergeCell ref="A2698:D2698"/>
    <mergeCell ref="E2698:F2698"/>
    <mergeCell ref="M2698:O2698"/>
    <mergeCell ref="AD2146:AG2146"/>
    <mergeCell ref="C2561:D2561"/>
    <mergeCell ref="G2561:H2561"/>
    <mergeCell ref="I2561:Q2561"/>
    <mergeCell ref="R2561:T2561"/>
    <mergeCell ref="U2561:W2561"/>
    <mergeCell ref="X2561:Y2561"/>
    <mergeCell ref="Z2561:AC2561"/>
    <mergeCell ref="AD2561:AG2561"/>
    <mergeCell ref="C2565:D2565"/>
    <mergeCell ref="G2565:H2565"/>
    <mergeCell ref="I2565:Q2565"/>
    <mergeCell ref="R2565:T2565"/>
    <mergeCell ref="U2565:W2565"/>
    <mergeCell ref="X2565:Y2565"/>
    <mergeCell ref="Z2565:AC2565"/>
    <mergeCell ref="AD2565:AG2565"/>
    <mergeCell ref="C2431:D2431"/>
    <mergeCell ref="G2431:H2431"/>
    <mergeCell ref="I2431:Q2431"/>
    <mergeCell ref="R2431:T2431"/>
    <mergeCell ref="U2431:W2431"/>
    <mergeCell ref="X2431:Y2431"/>
    <mergeCell ref="Z2431:AC2431"/>
    <mergeCell ref="AD2431:AG2431"/>
    <mergeCell ref="AD2241:AG2241"/>
    <mergeCell ref="AD2230:AG2230"/>
    <mergeCell ref="AD2193:AG2193"/>
    <mergeCell ref="AD2194:AG2194"/>
    <mergeCell ref="AD2195:AG2195"/>
    <mergeCell ref="AD2216:AG2216"/>
    <mergeCell ref="X2649:Y2649"/>
    <mergeCell ref="X2650:Y2650"/>
    <mergeCell ref="I1578:Q1578"/>
    <mergeCell ref="Z1578:AC1578"/>
    <mergeCell ref="AD1578:AG1578"/>
    <mergeCell ref="X1512:Y1512"/>
    <mergeCell ref="AD2184:AG2184"/>
    <mergeCell ref="AD2185:AG2185"/>
    <mergeCell ref="C2103:D2103"/>
    <mergeCell ref="G2103:H2103"/>
    <mergeCell ref="I2103:Q2103"/>
    <mergeCell ref="R2103:T2103"/>
    <mergeCell ref="U2103:W2103"/>
    <mergeCell ref="X2103:Y2103"/>
    <mergeCell ref="Z2103:AC2103"/>
    <mergeCell ref="AD2103:AG2103"/>
    <mergeCell ref="R2076:T2076"/>
    <mergeCell ref="U2076:W2076"/>
    <mergeCell ref="X2076:Y2076"/>
    <mergeCell ref="Z2076:AC2076"/>
    <mergeCell ref="AD2076:AG2076"/>
    <mergeCell ref="C2080:D2080"/>
    <mergeCell ref="G2080:H2080"/>
    <mergeCell ref="I2080:Q2080"/>
    <mergeCell ref="R2080:T2080"/>
    <mergeCell ref="U2080:W2080"/>
    <mergeCell ref="X2080:Y2080"/>
    <mergeCell ref="Z2080:AC2080"/>
    <mergeCell ref="AD2080:AG2080"/>
    <mergeCell ref="AD2104:AG2104"/>
    <mergeCell ref="AD2105:AG2105"/>
    <mergeCell ref="AD2106:AG2106"/>
    <mergeCell ref="AD2107:AG2107"/>
    <mergeCell ref="AD2108:AG2108"/>
    <mergeCell ref="AD2109:AG2109"/>
    <mergeCell ref="AD2110:AG2110"/>
    <mergeCell ref="AD2112:AG2112"/>
    <mergeCell ref="AD2089:AG2089"/>
    <mergeCell ref="R2124:T2124"/>
    <mergeCell ref="U2124:W2124"/>
    <mergeCell ref="X2124:Y2124"/>
    <mergeCell ref="Z2124:AC2124"/>
    <mergeCell ref="AD2139:AG2139"/>
    <mergeCell ref="AD2140:AG2140"/>
    <mergeCell ref="AD2168:AG2168"/>
    <mergeCell ref="AD2169:AG2169"/>
    <mergeCell ref="AD2170:AG2170"/>
    <mergeCell ref="AD2171:AG2171"/>
    <mergeCell ref="AD2172:AG2172"/>
    <mergeCell ref="AD2166:AG2166"/>
    <mergeCell ref="C2146:D2146"/>
    <mergeCell ref="G2146:H2146"/>
    <mergeCell ref="I2146:Q2146"/>
    <mergeCell ref="AD2082:AG2082"/>
    <mergeCell ref="AD1863:AG1863"/>
    <mergeCell ref="AD1864:AG1864"/>
    <mergeCell ref="AD1865:AG1865"/>
    <mergeCell ref="AD1866:AG1866"/>
    <mergeCell ref="AD1867:AG1867"/>
    <mergeCell ref="AD1868:AG1868"/>
    <mergeCell ref="AD1869:AG1869"/>
    <mergeCell ref="AD1870:AG1870"/>
    <mergeCell ref="AD1871:AG1871"/>
    <mergeCell ref="AD1872:AG1872"/>
    <mergeCell ref="AD1873:AG1873"/>
    <mergeCell ref="AD1874:AG1874"/>
    <mergeCell ref="U1584:W1584"/>
    <mergeCell ref="X1584:Y1584"/>
    <mergeCell ref="Z1584:AC1584"/>
    <mergeCell ref="AD1584:AG1584"/>
    <mergeCell ref="Z2068:AC2068"/>
    <mergeCell ref="AD2068:AG2068"/>
    <mergeCell ref="AD2020:AG2020"/>
    <mergeCell ref="AD2031:AG2031"/>
    <mergeCell ref="R2071:T2071"/>
    <mergeCell ref="U2071:W2071"/>
    <mergeCell ref="X2071:Y2071"/>
    <mergeCell ref="Z2071:AC2071"/>
    <mergeCell ref="AD2071:AG2071"/>
    <mergeCell ref="R2072:T2072"/>
    <mergeCell ref="U2072:W2072"/>
    <mergeCell ref="X2072:Y2072"/>
    <mergeCell ref="Z2072:AC2072"/>
    <mergeCell ref="AD2072:AG2072"/>
    <mergeCell ref="R2067:T2067"/>
    <mergeCell ref="U2067:W2067"/>
    <mergeCell ref="X2067:Y2067"/>
    <mergeCell ref="Z2067:AC2067"/>
    <mergeCell ref="AD2067:AG2067"/>
    <mergeCell ref="X1548:Y1548"/>
    <mergeCell ref="Z1548:AC1548"/>
    <mergeCell ref="AD1548:AG1548"/>
    <mergeCell ref="AD2033:AG2033"/>
    <mergeCell ref="AD2034:AG2034"/>
    <mergeCell ref="X1556:Y1556"/>
    <mergeCell ref="Z1556:AC1556"/>
    <mergeCell ref="AD1556:AG1556"/>
    <mergeCell ref="AD2048:AG2048"/>
    <mergeCell ref="AD1918:AG1918"/>
    <mergeCell ref="AD1919:AG1919"/>
    <mergeCell ref="AD1920:AG1920"/>
    <mergeCell ref="AD1921:AG1921"/>
    <mergeCell ref="AD1935:AG1935"/>
    <mergeCell ref="AD1936:AG1936"/>
    <mergeCell ref="AD1983:AG1983"/>
    <mergeCell ref="Z2047:AC2047"/>
    <mergeCell ref="Z2048:AC2048"/>
    <mergeCell ref="Z2049:AC2049"/>
    <mergeCell ref="Z2050:AC2050"/>
    <mergeCell ref="AD1827:AG1827"/>
    <mergeCell ref="AD1550:AG1550"/>
    <mergeCell ref="AD1551:AG1551"/>
    <mergeCell ref="AD2044:AG2044"/>
    <mergeCell ref="AD2045:AG2045"/>
    <mergeCell ref="AD2046:AG2046"/>
    <mergeCell ref="AD2047:AG2047"/>
    <mergeCell ref="AD2035:AG2035"/>
    <mergeCell ref="U2069:W2069"/>
    <mergeCell ref="AD1505:AG1505"/>
    <mergeCell ref="AD1506:AG1506"/>
    <mergeCell ref="AD1507:AG1507"/>
    <mergeCell ref="AD1508:AG1508"/>
    <mergeCell ref="AD1509:AG1509"/>
    <mergeCell ref="AD1510:AG1510"/>
    <mergeCell ref="AD1513:AG1513"/>
    <mergeCell ref="AD1514:AG1514"/>
    <mergeCell ref="AD1515:AG1515"/>
    <mergeCell ref="AD1519:AG1519"/>
    <mergeCell ref="AD1511:AG1511"/>
    <mergeCell ref="AD1259:AG1259"/>
    <mergeCell ref="AD1258:AG1258"/>
    <mergeCell ref="AD1269:AG1269"/>
    <mergeCell ref="AD1260:AG1260"/>
    <mergeCell ref="AD1268:AG1268"/>
    <mergeCell ref="AD1276:AG1276"/>
    <mergeCell ref="AD1277:AG1277"/>
    <mergeCell ref="AD1278:AG1278"/>
    <mergeCell ref="AD1531:AG1531"/>
    <mergeCell ref="AD1532:AG1532"/>
    <mergeCell ref="AD1533:AG1533"/>
    <mergeCell ref="AD1512:AG1512"/>
    <mergeCell ref="AD1877:AG1877"/>
    <mergeCell ref="AD1878:AG1878"/>
    <mergeCell ref="AD1534:AG1534"/>
    <mergeCell ref="AD1535:AG1535"/>
    <mergeCell ref="AD1536:AG1536"/>
    <mergeCell ref="AD1537:AG1537"/>
    <mergeCell ref="AD1538:AG1538"/>
    <mergeCell ref="AD1539:AG1539"/>
    <mergeCell ref="AD1540:AG1540"/>
    <mergeCell ref="AD1541:AG1541"/>
    <mergeCell ref="AD1542:AG1542"/>
    <mergeCell ref="AD1110:AG1110"/>
    <mergeCell ref="AD1111:AG1111"/>
    <mergeCell ref="AD1112:AG1112"/>
    <mergeCell ref="AD1065:AG1065"/>
    <mergeCell ref="AD1072:AG1072"/>
    <mergeCell ref="AD1073:AG1073"/>
    <mergeCell ref="AD1074:AG1074"/>
    <mergeCell ref="AD1076:AG1076"/>
    <mergeCell ref="AD1077:AG1077"/>
    <mergeCell ref="AD1078:AG1078"/>
    <mergeCell ref="AD1079:AG1079"/>
    <mergeCell ref="AD1131:AG1131"/>
    <mergeCell ref="AD1132:AG1132"/>
    <mergeCell ref="AD1239:AG1239"/>
    <mergeCell ref="AD1240:AG1240"/>
    <mergeCell ref="AD1241:AG1241"/>
    <mergeCell ref="AD1242:AG1242"/>
    <mergeCell ref="AD1243:AG1243"/>
    <mergeCell ref="AD1244:AG1244"/>
    <mergeCell ref="AD1247:AG1247"/>
    <mergeCell ref="AD1248:AG1248"/>
    <mergeCell ref="AD1249:AG1249"/>
    <mergeCell ref="AD1250:AG1250"/>
    <mergeCell ref="AD1173:AG1173"/>
    <mergeCell ref="AD1174:AG1174"/>
    <mergeCell ref="AD1253:AG1253"/>
    <mergeCell ref="AD1254:AG1254"/>
    <mergeCell ref="AD1255:AG1255"/>
    <mergeCell ref="AD1256:AG1256"/>
    <mergeCell ref="AD1257:AG1257"/>
    <mergeCell ref="AD1447:AG1447"/>
    <mergeCell ref="AD1448:AG1448"/>
    <mergeCell ref="AD1449:AG1449"/>
    <mergeCell ref="AD1331:AG1331"/>
    <mergeCell ref="AD1251:AG1251"/>
    <mergeCell ref="AD1252:AG1252"/>
    <mergeCell ref="AD2069:AG2069"/>
    <mergeCell ref="AD1096:AG1096"/>
    <mergeCell ref="R2069:T2069"/>
    <mergeCell ref="A2:AG2"/>
    <mergeCell ref="A5:AG5"/>
    <mergeCell ref="A6:AG6"/>
    <mergeCell ref="A7:AG7"/>
    <mergeCell ref="A11:AG11"/>
    <mergeCell ref="X1185:Y1185"/>
    <mergeCell ref="Z1185:AC1185"/>
    <mergeCell ref="AD1185:AG1185"/>
    <mergeCell ref="Z578:AC578"/>
    <mergeCell ref="Z579:AC579"/>
    <mergeCell ref="V747:Y747"/>
    <mergeCell ref="Z747:AC747"/>
    <mergeCell ref="AD747:AG747"/>
    <mergeCell ref="AD729:AG729"/>
    <mergeCell ref="AD1058:AG1058"/>
    <mergeCell ref="AD1059:AG1059"/>
    <mergeCell ref="AD754:AG754"/>
    <mergeCell ref="AD755:AG755"/>
    <mergeCell ref="G528:Q528"/>
    <mergeCell ref="R528:T528"/>
    <mergeCell ref="U528:W528"/>
    <mergeCell ref="X528:Y528"/>
    <mergeCell ref="X964:Y964"/>
    <mergeCell ref="Z964:AC964"/>
    <mergeCell ref="AD964:AG964"/>
    <mergeCell ref="C1046:D1046"/>
    <mergeCell ref="G1046:H1046"/>
    <mergeCell ref="I1046:Q1046"/>
    <mergeCell ref="R1046:T1046"/>
    <mergeCell ref="U1046:W1046"/>
    <mergeCell ref="X1046:Y1046"/>
    <mergeCell ref="Z1046:AC1046"/>
    <mergeCell ref="AD1046:AG1046"/>
    <mergeCell ref="AD870:AG870"/>
    <mergeCell ref="G1113:H1113"/>
    <mergeCell ref="G556:Q556"/>
    <mergeCell ref="R556:T556"/>
    <mergeCell ref="AD1085:AG1085"/>
    <mergeCell ref="X870:Y870"/>
    <mergeCell ref="Z870:AC870"/>
    <mergeCell ref="R1113:T1113"/>
    <mergeCell ref="AD655:AG655"/>
    <mergeCell ref="AD656:AG656"/>
    <mergeCell ref="AD657:AG657"/>
    <mergeCell ref="AD658:AG658"/>
    <mergeCell ref="AD659:AG659"/>
    <mergeCell ref="AD660:AG660"/>
    <mergeCell ref="AD661:AG661"/>
    <mergeCell ref="U569:W569"/>
    <mergeCell ref="U570:W570"/>
    <mergeCell ref="Z576:AC576"/>
    <mergeCell ref="AD574:AG574"/>
    <mergeCell ref="AD576:AG576"/>
    <mergeCell ref="AD577:AG577"/>
    <mergeCell ref="AD579:AG579"/>
    <mergeCell ref="AD787:AG787"/>
    <mergeCell ref="AD784:AG784"/>
    <mergeCell ref="AD814:AG814"/>
    <mergeCell ref="AD757:AG757"/>
    <mergeCell ref="AD758:AG758"/>
    <mergeCell ref="AD1109:AG1109"/>
    <mergeCell ref="AD2043:AG2043"/>
    <mergeCell ref="R2070:T2070"/>
    <mergeCell ref="AD2057:AG2057"/>
    <mergeCell ref="AD2058:AG2058"/>
    <mergeCell ref="Z2069:AC2069"/>
    <mergeCell ref="X1668:Y1668"/>
    <mergeCell ref="Z1668:AC1668"/>
    <mergeCell ref="AD2086:AG2086"/>
    <mergeCell ref="AD2087:AG2087"/>
    <mergeCell ref="AD2088:AG2088"/>
    <mergeCell ref="AD2090:AG2090"/>
    <mergeCell ref="AE1:AG1"/>
    <mergeCell ref="X3522:Y3522"/>
    <mergeCell ref="Z3522:AC3522"/>
    <mergeCell ref="AD3522:AG3522"/>
    <mergeCell ref="C3526:D3526"/>
    <mergeCell ref="G3526:H3526"/>
    <mergeCell ref="I3526:Q3526"/>
    <mergeCell ref="R3526:T3526"/>
    <mergeCell ref="U3526:W3526"/>
    <mergeCell ref="X3526:Y3526"/>
    <mergeCell ref="Z3526:AC3526"/>
    <mergeCell ref="AD3526:AG3526"/>
    <mergeCell ref="Z2301:AC2301"/>
    <mergeCell ref="AD2301:AG2301"/>
    <mergeCell ref="Z2309:AC2309"/>
    <mergeCell ref="AD2309:AG2309"/>
    <mergeCell ref="C2585:D2585"/>
    <mergeCell ref="G2585:H2585"/>
    <mergeCell ref="I2585:Q2585"/>
    <mergeCell ref="R2585:T2585"/>
    <mergeCell ref="U2585:W2585"/>
    <mergeCell ref="X2585:Y2585"/>
    <mergeCell ref="Z2585:AC2585"/>
    <mergeCell ref="AD2585:AG2585"/>
    <mergeCell ref="C2589:D2589"/>
    <mergeCell ref="G2589:H2589"/>
    <mergeCell ref="I2589:Q2589"/>
    <mergeCell ref="R2589:T2589"/>
    <mergeCell ref="U2589:W2589"/>
    <mergeCell ref="X2589:Y2589"/>
    <mergeCell ref="Z2589:AC2589"/>
    <mergeCell ref="AD2589:AG2589"/>
    <mergeCell ref="C2434:D2434"/>
    <mergeCell ref="G2434:H2434"/>
    <mergeCell ref="I2434:Q2434"/>
    <mergeCell ref="R2434:T2434"/>
    <mergeCell ref="U2434:W2434"/>
    <mergeCell ref="X2434:Y2434"/>
    <mergeCell ref="Z2434:AC2434"/>
    <mergeCell ref="AD2434:AG2434"/>
    <mergeCell ref="Z2485:AC2485"/>
    <mergeCell ref="AD2485:AG2485"/>
    <mergeCell ref="C1669:D1669"/>
    <mergeCell ref="G1669:H1669"/>
    <mergeCell ref="I1669:Q1669"/>
    <mergeCell ref="R1669:T1669"/>
    <mergeCell ref="U1669:W1669"/>
    <mergeCell ref="X1669:Y1669"/>
    <mergeCell ref="Z1669:AC1669"/>
    <mergeCell ref="B528:D528"/>
    <mergeCell ref="X997:Y997"/>
    <mergeCell ref="Z997:AC997"/>
    <mergeCell ref="AD997:AG997"/>
    <mergeCell ref="AD2250:AG2250"/>
    <mergeCell ref="X2249:Y2249"/>
    <mergeCell ref="X2198:Y2198"/>
    <mergeCell ref="X2199:Y2199"/>
    <mergeCell ref="X2201:Y2201"/>
    <mergeCell ref="X2202:Y2202"/>
    <mergeCell ref="X2203:Y2203"/>
    <mergeCell ref="Z2227:AC2227"/>
    <mergeCell ref="Z2228:AC2228"/>
    <mergeCell ref="Z2219:AC2219"/>
    <mergeCell ref="Z2220:AC2220"/>
    <mergeCell ref="X1667:Y1667"/>
    <mergeCell ref="Z1667:AC1667"/>
    <mergeCell ref="AD1667:AG1667"/>
    <mergeCell ref="C2122:D2122"/>
    <mergeCell ref="G2122:H2122"/>
    <mergeCell ref="I2122:Q2122"/>
    <mergeCell ref="R2122:T2122"/>
    <mergeCell ref="U2122:W2122"/>
    <mergeCell ref="X1956:Y1956"/>
    <mergeCell ref="Z1956:AC1956"/>
    <mergeCell ref="AD1956:AG1956"/>
    <mergeCell ref="C1957:D1957"/>
    <mergeCell ref="G1957:H1957"/>
    <mergeCell ref="I1957:Q1957"/>
    <mergeCell ref="AD2092:AG2092"/>
    <mergeCell ref="AD2093:AG2093"/>
    <mergeCell ref="AD2094:AG2094"/>
    <mergeCell ref="AD2095:AG2095"/>
    <mergeCell ref="AD1999:AG1999"/>
    <mergeCell ref="AD2000:AG2000"/>
    <mergeCell ref="AD2001:AG2001"/>
    <mergeCell ref="AD2029:AG2029"/>
    <mergeCell ref="AD2030:AG2030"/>
    <mergeCell ref="AD2119:AG2119"/>
    <mergeCell ref="AD2120:AG2120"/>
    <mergeCell ref="AD2121:AG2121"/>
    <mergeCell ref="AD2096:AG2096"/>
    <mergeCell ref="AD2097:AG2097"/>
    <mergeCell ref="AD2098:AG2098"/>
    <mergeCell ref="AD2099:AG2099"/>
    <mergeCell ref="AD2100:AG2100"/>
    <mergeCell ref="AD2101:AG2101"/>
    <mergeCell ref="I1668:Q1668"/>
    <mergeCell ref="C2071:D2071"/>
    <mergeCell ref="G2071:H2071"/>
    <mergeCell ref="I2071:Q2071"/>
    <mergeCell ref="C2072:D2072"/>
    <mergeCell ref="G2072:H2072"/>
    <mergeCell ref="I2072:Q2072"/>
    <mergeCell ref="X2012:Y2012"/>
    <mergeCell ref="Z2012:AC2012"/>
    <mergeCell ref="AD2012:AG2012"/>
    <mergeCell ref="G1745:H1745"/>
    <mergeCell ref="AD2074:AG2074"/>
    <mergeCell ref="AD2075:AG2075"/>
    <mergeCell ref="AD2077:AG2077"/>
    <mergeCell ref="AD1922:AG1922"/>
    <mergeCell ref="AD1923:AG1923"/>
    <mergeCell ref="AD1933:AG1933"/>
    <mergeCell ref="AD1934:AG1934"/>
    <mergeCell ref="AD2040:AG2040"/>
    <mergeCell ref="AD2041:AG2041"/>
    <mergeCell ref="AD2042:AG2042"/>
    <mergeCell ref="AD2240:AG2240"/>
    <mergeCell ref="X2248:Y2248"/>
    <mergeCell ref="X2242:Y2242"/>
    <mergeCell ref="Z2242:AC2242"/>
    <mergeCell ref="X2231:Y2231"/>
    <mergeCell ref="AD2173:AG2173"/>
    <mergeCell ref="AD2151:AG2151"/>
    <mergeCell ref="AD2152:AG2152"/>
    <mergeCell ref="AD2153:AG2153"/>
    <mergeCell ref="AD2154:AG2154"/>
    <mergeCell ref="AD2155:AG2155"/>
    <mergeCell ref="AD2156:AG2156"/>
    <mergeCell ref="AD2157:AG2157"/>
    <mergeCell ref="AD2158:AG2158"/>
    <mergeCell ref="AD2159:AG2159"/>
    <mergeCell ref="AD2160:AG2160"/>
    <mergeCell ref="AD2161:AG2161"/>
    <mergeCell ref="AD2162:AG2162"/>
    <mergeCell ref="AD2163:AG2163"/>
    <mergeCell ref="X2219:Y2219"/>
    <mergeCell ref="X2220:Y2220"/>
    <mergeCell ref="X2221:Y2221"/>
    <mergeCell ref="X2222:Y2222"/>
    <mergeCell ref="X2223:Y2223"/>
    <mergeCell ref="X2224:Y2224"/>
    <mergeCell ref="X2225:Y2225"/>
    <mergeCell ref="X2226:Y2226"/>
    <mergeCell ref="X2227:Y2227"/>
    <mergeCell ref="X2228:Y2228"/>
    <mergeCell ref="X2229:Y2229"/>
    <mergeCell ref="X2232:Y2232"/>
    <mergeCell ref="X2233:Y2233"/>
    <mergeCell ref="X2234:Y2234"/>
    <mergeCell ref="X2235:Y2235"/>
    <mergeCell ref="X2238:Y2238"/>
    <mergeCell ref="Z2213:AC2213"/>
    <mergeCell ref="Z2214:AC2214"/>
    <mergeCell ref="Z2211:AC2211"/>
    <mergeCell ref="AD2213:AG2213"/>
    <mergeCell ref="AD2214:AG2214"/>
    <mergeCell ref="AD2215:AG2215"/>
    <mergeCell ref="AD2198:AG2198"/>
    <mergeCell ref="AD2199:AG2199"/>
    <mergeCell ref="AD2200:AG2200"/>
    <mergeCell ref="Z2441:AC2441"/>
    <mergeCell ref="AD2441:AG2441"/>
    <mergeCell ref="U2442:W2442"/>
    <mergeCell ref="X2442:Y2442"/>
    <mergeCell ref="X3262:Y3262"/>
    <mergeCell ref="Z3262:AC3262"/>
    <mergeCell ref="AD3262:AG3262"/>
    <mergeCell ref="U2273:W2273"/>
    <mergeCell ref="X2273:Y2273"/>
    <mergeCell ref="Z2273:AC2273"/>
    <mergeCell ref="AD2273:AG2273"/>
    <mergeCell ref="AD2646:AG2646"/>
    <mergeCell ref="AD2647:AG2647"/>
    <mergeCell ref="X2418:Y2418"/>
    <mergeCell ref="X2419:Y2419"/>
    <mergeCell ref="Z2412:AC2412"/>
    <mergeCell ref="Z2413:AC2413"/>
    <mergeCell ref="Z2414:AC2414"/>
    <mergeCell ref="Z2415:AC2415"/>
    <mergeCell ref="Z2416:AC2416"/>
    <mergeCell ref="Z2417:AC2417"/>
    <mergeCell ref="Z2418:AC2418"/>
    <mergeCell ref="Z2419:AC2419"/>
    <mergeCell ref="AD3176:AG3176"/>
    <mergeCell ref="X2667:Y2667"/>
    <mergeCell ref="X2668:Y2668"/>
    <mergeCell ref="X2669:Y2669"/>
    <mergeCell ref="X2670:Y2670"/>
    <mergeCell ref="X2671:Y2671"/>
    <mergeCell ref="X2672:Y2672"/>
    <mergeCell ref="X2673:Y2673"/>
    <mergeCell ref="AD2411:AG2411"/>
    <mergeCell ref="Z2291:AC2291"/>
    <mergeCell ref="X2292:Y2292"/>
    <mergeCell ref="Z2292:AC2292"/>
    <mergeCell ref="X2293:Y2293"/>
    <mergeCell ref="X2278:Y2278"/>
    <mergeCell ref="X2677:Y2677"/>
    <mergeCell ref="X2309:Y2309"/>
    <mergeCell ref="U2309:W2309"/>
    <mergeCell ref="Z2465:AC2465"/>
    <mergeCell ref="AD2465:AG2465"/>
    <mergeCell ref="U2463:W2463"/>
    <mergeCell ref="U2446:W2446"/>
    <mergeCell ref="X2446:Y2446"/>
    <mergeCell ref="Z2446:AC2446"/>
    <mergeCell ref="AD2446:AG2446"/>
    <mergeCell ref="T2846:U2846"/>
    <mergeCell ref="V2846:W2846"/>
    <mergeCell ref="X2846:Z2846"/>
    <mergeCell ref="AA2846:AD2846"/>
    <mergeCell ref="AE2846:AG2846"/>
    <mergeCell ref="T2932:U2932"/>
    <mergeCell ref="V2932:W2932"/>
    <mergeCell ref="X2932:Z2932"/>
    <mergeCell ref="AA2932:AD2932"/>
    <mergeCell ref="AE2932:AG2932"/>
    <mergeCell ref="Z2993:AD2993"/>
    <mergeCell ref="A2740:AG2740"/>
    <mergeCell ref="E2687:F2687"/>
    <mergeCell ref="G2687:I2687"/>
    <mergeCell ref="J2687:L2687"/>
    <mergeCell ref="M2687:O2687"/>
    <mergeCell ref="Y2687:AA2687"/>
    <mergeCell ref="Z2655:AC2655"/>
    <mergeCell ref="Z2656:AC2656"/>
    <mergeCell ref="Z2657:AC2657"/>
    <mergeCell ref="Z2658:AC2658"/>
    <mergeCell ref="X2648:Y2648"/>
    <mergeCell ref="X2654:Y2654"/>
    <mergeCell ref="X2438:Y2438"/>
    <mergeCell ref="Z2438:AC2438"/>
    <mergeCell ref="AD2438:AG2438"/>
    <mergeCell ref="X2439:Y2439"/>
    <mergeCell ref="Z2439:AC2439"/>
    <mergeCell ref="AD2439:AG2439"/>
    <mergeCell ref="Z2643:AC2643"/>
    <mergeCell ref="AD2648:AG2648"/>
    <mergeCell ref="AD2649:AG2649"/>
    <mergeCell ref="AD2650:AG2650"/>
    <mergeCell ref="AD2651:AG2651"/>
    <mergeCell ref="AD2652:AG2652"/>
    <mergeCell ref="AD2653:AG2653"/>
    <mergeCell ref="AD2635:AG2635"/>
    <mergeCell ref="Z2651:AC2651"/>
    <mergeCell ref="Z2652:AC2652"/>
    <mergeCell ref="AE3231:AG3231"/>
    <mergeCell ref="U3230:X3230"/>
    <mergeCell ref="X3220:Y3220"/>
    <mergeCell ref="X3221:Y3221"/>
    <mergeCell ref="X3222:Y3222"/>
    <mergeCell ref="X3223:Y3223"/>
    <mergeCell ref="X3224:Y3224"/>
    <mergeCell ref="X3225:Y3225"/>
    <mergeCell ref="X3226:Y3226"/>
    <mergeCell ref="X3227:Y3227"/>
    <mergeCell ref="X3228:Y3228"/>
    <mergeCell ref="U3207:W3207"/>
    <mergeCell ref="AD2676:AG2676"/>
    <mergeCell ref="Y3231:Z3231"/>
    <mergeCell ref="AA3231:AD3231"/>
    <mergeCell ref="Z2644:AC2644"/>
    <mergeCell ref="Z2645:AC2645"/>
    <mergeCell ref="Z2646:AC2646"/>
    <mergeCell ref="Z2647:AC2647"/>
    <mergeCell ref="Z2648:AC2648"/>
    <mergeCell ref="Z2649:AC2649"/>
    <mergeCell ref="Z2650:AC2650"/>
    <mergeCell ref="AD2640:AG2640"/>
    <mergeCell ref="AD2641:AG2641"/>
    <mergeCell ref="AD2642:AG2642"/>
    <mergeCell ref="AD2643:AG2643"/>
    <mergeCell ref="X2661:Y2661"/>
    <mergeCell ref="Z2661:AC2661"/>
    <mergeCell ref="AD2661:AG2661"/>
    <mergeCell ref="Z2660:AC2660"/>
    <mergeCell ref="Z2662:AC2662"/>
    <mergeCell ref="AD2662:AG2662"/>
    <mergeCell ref="AD2657:AG2657"/>
    <mergeCell ref="AD3193:AG3193"/>
    <mergeCell ref="Z2653:AC2653"/>
    <mergeCell ref="Z2654:AC2654"/>
    <mergeCell ref="X2643:Y2643"/>
    <mergeCell ref="X2644:Y2644"/>
    <mergeCell ref="AD2645:AG2645"/>
    <mergeCell ref="AD2443:AG2443"/>
    <mergeCell ref="Z2447:AC2447"/>
    <mergeCell ref="AD2447:AG2447"/>
    <mergeCell ref="AA2840:AD2840"/>
    <mergeCell ref="AE2840:AG2840"/>
    <mergeCell ref="Z3191:AC3191"/>
    <mergeCell ref="Z3192:AC3192"/>
    <mergeCell ref="A3088:AG3088"/>
    <mergeCell ref="A3089:AG3089"/>
    <mergeCell ref="A3090:AG3090"/>
    <mergeCell ref="A3091:AG3091"/>
    <mergeCell ref="A3092:AG3092"/>
    <mergeCell ref="Z3190:AC3190"/>
    <mergeCell ref="AD3135:AG3135"/>
    <mergeCell ref="AD3159:AG3159"/>
    <mergeCell ref="AD3160:AG3160"/>
    <mergeCell ref="AD3161:AG3161"/>
    <mergeCell ref="AD3162:AG3162"/>
    <mergeCell ref="AD3163:AG3163"/>
    <mergeCell ref="AD3164:AG3164"/>
    <mergeCell ref="AD3165:AG3165"/>
    <mergeCell ref="AD3166:AG3166"/>
    <mergeCell ref="Z3202:AC3202"/>
    <mergeCell ref="Z3203:AC3203"/>
    <mergeCell ref="Z3204:AC3204"/>
    <mergeCell ref="X3200:Y3200"/>
    <mergeCell ref="Z2671:AC2671"/>
    <mergeCell ref="Z2672:AC2672"/>
    <mergeCell ref="Z2673:AC2673"/>
    <mergeCell ref="U3113:W3113"/>
    <mergeCell ref="Z3146:AC3146"/>
    <mergeCell ref="Z3147:AC3147"/>
    <mergeCell ref="Z3148:AC3148"/>
    <mergeCell ref="X3147:Y3147"/>
    <mergeCell ref="AD3173:AG3173"/>
    <mergeCell ref="AD3158:AG3158"/>
    <mergeCell ref="AD3138:AG3138"/>
    <mergeCell ref="T2858:U2858"/>
    <mergeCell ref="R2841:S2841"/>
    <mergeCell ref="T2841:U2841"/>
    <mergeCell ref="X3198:Y3198"/>
    <mergeCell ref="X3199:Y3199"/>
    <mergeCell ref="R3188:T3188"/>
    <mergeCell ref="U3201:W3201"/>
    <mergeCell ref="U3202:W3202"/>
    <mergeCell ref="U3203:W3203"/>
    <mergeCell ref="U3200:W3200"/>
    <mergeCell ref="Z3157:AC3157"/>
    <mergeCell ref="Z3158:AC3158"/>
    <mergeCell ref="Z3159:AC3159"/>
    <mergeCell ref="X3188:Y3188"/>
    <mergeCell ref="X3159:Y3159"/>
    <mergeCell ref="Z3138:AC3138"/>
    <mergeCell ref="X3160:Y3160"/>
    <mergeCell ref="U3177:W3177"/>
    <mergeCell ref="U3178:W3178"/>
    <mergeCell ref="R3184:T3184"/>
    <mergeCell ref="X3154:Y3154"/>
    <mergeCell ref="X3155:Y3155"/>
    <mergeCell ref="X3156:Y3156"/>
    <mergeCell ref="AB2687:AD2687"/>
    <mergeCell ref="AE2687:AG2687"/>
    <mergeCell ref="P2698:R2698"/>
    <mergeCell ref="S2698:U2698"/>
    <mergeCell ref="V2698:X2698"/>
    <mergeCell ref="Y2698:AA2698"/>
    <mergeCell ref="AB2698:AD2698"/>
    <mergeCell ref="AD2281:AG2281"/>
    <mergeCell ref="U2268:W2268"/>
    <mergeCell ref="AD2257:AG2257"/>
    <mergeCell ref="AD2258:AG2258"/>
    <mergeCell ref="AD2259:AG2259"/>
    <mergeCell ref="AD2260:AG2260"/>
    <mergeCell ref="AD2261:AG2261"/>
    <mergeCell ref="AD2262:AG2262"/>
    <mergeCell ref="U2279:W2279"/>
    <mergeCell ref="X2279:Y2279"/>
    <mergeCell ref="U2285:W2285"/>
    <mergeCell ref="X2285:Y2285"/>
    <mergeCell ref="AD2285:AG2285"/>
    <mergeCell ref="U2281:W2281"/>
    <mergeCell ref="Z2258:AC2258"/>
    <mergeCell ref="Z2259:AC2259"/>
    <mergeCell ref="Z2260:AC2260"/>
    <mergeCell ref="Z2261:AC2261"/>
    <mergeCell ref="Z2262:AC2262"/>
    <mergeCell ref="Z2263:AC2263"/>
    <mergeCell ref="X2267:Y2267"/>
    <mergeCell ref="X2268:Y2268"/>
    <mergeCell ref="X2269:Y2269"/>
    <mergeCell ref="AD2654:AG2654"/>
    <mergeCell ref="X2646:Y2646"/>
    <mergeCell ref="X2647:Y2647"/>
    <mergeCell ref="X2642:Y2642"/>
    <mergeCell ref="Z2457:AC2457"/>
    <mergeCell ref="AD2457:AG2457"/>
    <mergeCell ref="U2462:W2462"/>
    <mergeCell ref="X2462:Y2462"/>
    <mergeCell ref="Z2462:AC2462"/>
    <mergeCell ref="AD2462:AG2462"/>
    <mergeCell ref="U2498:W2498"/>
    <mergeCell ref="X2498:Y2498"/>
    <mergeCell ref="Z2498:AC2498"/>
    <mergeCell ref="AD2498:AG2498"/>
    <mergeCell ref="AD2625:AG2625"/>
    <mergeCell ref="Z2440:AC2440"/>
    <mergeCell ref="AD2440:AG2440"/>
    <mergeCell ref="X2636:Y2636"/>
    <mergeCell ref="Z2636:AC2636"/>
    <mergeCell ref="AD2636:AG2636"/>
    <mergeCell ref="U2440:W2440"/>
    <mergeCell ref="X2440:Y2440"/>
    <mergeCell ref="U2640:W2640"/>
    <mergeCell ref="U2641:W2641"/>
    <mergeCell ref="U2642:W2642"/>
    <mergeCell ref="U2643:W2643"/>
    <mergeCell ref="X2263:Y2263"/>
    <mergeCell ref="X2264:Y2264"/>
    <mergeCell ref="AD2263:AG2263"/>
    <mergeCell ref="Z2442:AC2442"/>
    <mergeCell ref="AD2442:AG2442"/>
    <mergeCell ref="U2443:W2443"/>
    <mergeCell ref="Z2411:AC2411"/>
    <mergeCell ref="AD2435:AG2435"/>
    <mergeCell ref="U2439:W2439"/>
    <mergeCell ref="U2441:W2441"/>
    <mergeCell ref="Z2635:AC2635"/>
    <mergeCell ref="X2640:Y2640"/>
    <mergeCell ref="X2641:Y2641"/>
    <mergeCell ref="X2645:Y2645"/>
    <mergeCell ref="X2441:Y2441"/>
    <mergeCell ref="R2244:T2244"/>
    <mergeCell ref="AD2228:AG2228"/>
    <mergeCell ref="AD2229:AG2229"/>
    <mergeCell ref="AD2232:AG2232"/>
    <mergeCell ref="AD2233:AG2233"/>
    <mergeCell ref="AD2248:AG2248"/>
    <mergeCell ref="AD2249:AG2249"/>
    <mergeCell ref="X2270:Y2270"/>
    <mergeCell ref="X2271:Y2271"/>
    <mergeCell ref="Z2247:AC2247"/>
    <mergeCell ref="Z2179:AC2179"/>
    <mergeCell ref="Z2180:AC2180"/>
    <mergeCell ref="Z2181:AC2181"/>
    <mergeCell ref="AD2137:AG2137"/>
    <mergeCell ref="AD2138:AG2138"/>
    <mergeCell ref="Z2222:AC2222"/>
    <mergeCell ref="AD2174:AG2174"/>
    <mergeCell ref="Z2182:AC2182"/>
    <mergeCell ref="Z2184:AC2184"/>
    <mergeCell ref="Z2185:AC2185"/>
    <mergeCell ref="AD2176:AG2176"/>
    <mergeCell ref="AD2177:AG2177"/>
    <mergeCell ref="AD2178:AG2178"/>
    <mergeCell ref="AD2179:AG2179"/>
    <mergeCell ref="AD2180:AG2180"/>
    <mergeCell ref="Z2224:AC2224"/>
    <mergeCell ref="Z2225:AC2225"/>
    <mergeCell ref="Z2226:AC2226"/>
    <mergeCell ref="AD2196:AG2196"/>
    <mergeCell ref="Z2215:AC2215"/>
    <mergeCell ref="Z2216:AC2216"/>
    <mergeCell ref="Z2212:AC2212"/>
    <mergeCell ref="R2250:T2250"/>
    <mergeCell ref="R2251:T2251"/>
    <mergeCell ref="Z2270:AC2270"/>
    <mergeCell ref="Z2271:AC2271"/>
    <mergeCell ref="AD2217:AG2217"/>
    <mergeCell ref="AD2218:AG2218"/>
    <mergeCell ref="AD2219:AG2219"/>
    <mergeCell ref="AD2220:AG2220"/>
    <mergeCell ref="AD2221:AG2221"/>
    <mergeCell ref="AD2222:AG2222"/>
    <mergeCell ref="AD2223:AG2223"/>
    <mergeCell ref="AD2224:AG2224"/>
    <mergeCell ref="AD2225:AG2225"/>
    <mergeCell ref="AD2226:AG2226"/>
    <mergeCell ref="AD2227:AG2227"/>
    <mergeCell ref="X2250:Y2250"/>
    <mergeCell ref="U2236:W2236"/>
    <mergeCell ref="AD2264:AG2264"/>
    <mergeCell ref="AD2265:AG2265"/>
    <mergeCell ref="AD2266:AG2266"/>
    <mergeCell ref="AD2267:AG2267"/>
    <mergeCell ref="X2255:Y2255"/>
    <mergeCell ref="AD2251:AG2251"/>
    <mergeCell ref="AD2252:AG2252"/>
    <mergeCell ref="AD2253:AG2253"/>
    <mergeCell ref="AD2254:AG2254"/>
    <mergeCell ref="AD2255:AG2255"/>
    <mergeCell ref="Z2217:AC2217"/>
    <mergeCell ref="Z2218:AC2218"/>
    <mergeCell ref="AD2242:AG2242"/>
    <mergeCell ref="Z2223:AC2223"/>
    <mergeCell ref="AD2197:AG2197"/>
    <mergeCell ref="X2443:Y2443"/>
    <mergeCell ref="Z2443:AC2443"/>
    <mergeCell ref="AD2437:AG2437"/>
    <mergeCell ref="X2653:Y2653"/>
    <mergeCell ref="U2438:W2438"/>
    <mergeCell ref="AD2124:AG2124"/>
    <mergeCell ref="AD2201:AG2201"/>
    <mergeCell ref="AD2202:AG2202"/>
    <mergeCell ref="AD2203:AG2203"/>
    <mergeCell ref="AD2204:AG2204"/>
    <mergeCell ref="AD2205:AG2205"/>
    <mergeCell ref="AD2206:AG2206"/>
    <mergeCell ref="AD2207:AG2207"/>
    <mergeCell ref="AD2209:AG2209"/>
    <mergeCell ref="AD2210:AG2210"/>
    <mergeCell ref="AD2268:AG2268"/>
    <mergeCell ref="AD2269:AG2269"/>
    <mergeCell ref="Z2272:AC2272"/>
    <mergeCell ref="Z2274:AC2274"/>
    <mergeCell ref="Z2275:AC2275"/>
    <mergeCell ref="U2277:W2277"/>
    <mergeCell ref="U2282:W2282"/>
    <mergeCell ref="AD2282:AG2282"/>
    <mergeCell ref="U2284:W2284"/>
    <mergeCell ref="AD2284:AG2284"/>
    <mergeCell ref="AD2283:AG2283"/>
    <mergeCell ref="AD2274:AG2274"/>
    <mergeCell ref="U2293:W2293"/>
    <mergeCell ref="Z2293:AC2293"/>
    <mergeCell ref="AD2293:AG2293"/>
    <mergeCell ref="U2294:W2294"/>
    <mergeCell ref="X2294:Y2294"/>
    <mergeCell ref="Z2294:AC2294"/>
    <mergeCell ref="AD2294:AG2294"/>
    <mergeCell ref="AD2295:AG2295"/>
    <mergeCell ref="AD2278:AG2278"/>
    <mergeCell ref="AD2277:AG2277"/>
    <mergeCell ref="AD2275:AG2275"/>
    <mergeCell ref="X2277:Y2277"/>
    <mergeCell ref="Z2277:AC2277"/>
    <mergeCell ref="X2282:Y2282"/>
    <mergeCell ref="AD2181:AG2181"/>
    <mergeCell ref="AD2270:AG2270"/>
    <mergeCell ref="AD2271:AG2271"/>
    <mergeCell ref="AD2272:AG2272"/>
    <mergeCell ref="AD2234:AG2234"/>
    <mergeCell ref="AD2235:AG2235"/>
    <mergeCell ref="AD2238:AG2238"/>
    <mergeCell ref="AD2239:AG2239"/>
    <mergeCell ref="AD2189:AG2189"/>
    <mergeCell ref="AD2190:AG2190"/>
    <mergeCell ref="AD2191:AG2191"/>
    <mergeCell ref="AD2192:AG2192"/>
    <mergeCell ref="AD2186:AG2186"/>
    <mergeCell ref="AD2187:AG2187"/>
    <mergeCell ref="AD2188:AG2188"/>
    <mergeCell ref="AD2182:AG2182"/>
    <mergeCell ref="AD2244:AG2244"/>
    <mergeCell ref="AD2245:AG2245"/>
    <mergeCell ref="AD2246:AG2246"/>
    <mergeCell ref="AD2247:AG2247"/>
    <mergeCell ref="AD2243:AG2243"/>
    <mergeCell ref="X2217:Y2217"/>
    <mergeCell ref="X2218:Y2218"/>
    <mergeCell ref="Z2231:AC2231"/>
    <mergeCell ref="X2200:Y2200"/>
    <mergeCell ref="X2272:Y2272"/>
    <mergeCell ref="X2204:Y2204"/>
    <mergeCell ref="X2205:Y2205"/>
    <mergeCell ref="AD2128:AG2128"/>
    <mergeCell ref="AD2129:AG2129"/>
    <mergeCell ref="AD2130:AG2130"/>
    <mergeCell ref="Z2188:AC2188"/>
    <mergeCell ref="Z2189:AC2189"/>
    <mergeCell ref="X2174:Y2174"/>
    <mergeCell ref="X2169:Y2169"/>
    <mergeCell ref="X2165:Y2165"/>
    <mergeCell ref="X2166:Y2166"/>
    <mergeCell ref="X2167:Y2167"/>
    <mergeCell ref="X2168:Y2168"/>
    <mergeCell ref="X2173:Y2173"/>
    <mergeCell ref="X2206:Y2206"/>
    <mergeCell ref="X2207:Y2207"/>
    <mergeCell ref="X2209:Y2209"/>
    <mergeCell ref="X2210:Y2210"/>
    <mergeCell ref="Z2197:AC2197"/>
    <mergeCell ref="Z2198:AC2198"/>
    <mergeCell ref="Z2199:AC2199"/>
    <mergeCell ref="Z2200:AC2200"/>
    <mergeCell ref="Z2201:AC2201"/>
    <mergeCell ref="Z2202:AC2202"/>
    <mergeCell ref="Z2203:AC2203"/>
    <mergeCell ref="Z2204:AC2204"/>
    <mergeCell ref="Z2205:AC2205"/>
    <mergeCell ref="Z2206:AC2206"/>
    <mergeCell ref="Z2207:AC2207"/>
    <mergeCell ref="X2178:Y2178"/>
    <mergeCell ref="X2179:Y2179"/>
    <mergeCell ref="X2180:Y2180"/>
    <mergeCell ref="X2171:Y2171"/>
    <mergeCell ref="X2172:Y2172"/>
    <mergeCell ref="Z2209:AC2209"/>
    <mergeCell ref="Z2210:AC2210"/>
    <mergeCell ref="Z2178:AC2178"/>
    <mergeCell ref="X2170:Y2170"/>
    <mergeCell ref="X2194:Y2194"/>
    <mergeCell ref="X2195:Y2195"/>
    <mergeCell ref="X2196:Y2196"/>
    <mergeCell ref="Z2246:AC2246"/>
    <mergeCell ref="Z2191:AC2191"/>
    <mergeCell ref="Z2192:AC2192"/>
    <mergeCell ref="Z2173:AC2173"/>
    <mergeCell ref="X2208:Y2208"/>
    <mergeCell ref="Z2208:AC2208"/>
    <mergeCell ref="AD2208:AG2208"/>
    <mergeCell ref="AD2211:AG2211"/>
    <mergeCell ref="AD2212:AG2212"/>
    <mergeCell ref="AD2164:AG2164"/>
    <mergeCell ref="AD2165:AG2165"/>
    <mergeCell ref="AD2143:AG2143"/>
    <mergeCell ref="Z2230:AC2230"/>
    <mergeCell ref="X2150:Y2150"/>
    <mergeCell ref="X2151:Y2151"/>
    <mergeCell ref="X2134:Y2134"/>
    <mergeCell ref="X2197:Y2197"/>
    <mergeCell ref="Z2251:AC2251"/>
    <mergeCell ref="Z2252:AC2252"/>
    <mergeCell ref="Z2253:AC2253"/>
    <mergeCell ref="AD2118:AG2118"/>
    <mergeCell ref="AD2113:AG2113"/>
    <mergeCell ref="AD2114:AG2114"/>
    <mergeCell ref="AD2115:AG2115"/>
    <mergeCell ref="AD1986:AG1986"/>
    <mergeCell ref="AD2021:AG2021"/>
    <mergeCell ref="AD2022:AG2022"/>
    <mergeCell ref="AD2023:AG2023"/>
    <mergeCell ref="AD2024:AG2024"/>
    <mergeCell ref="AD2025:AG2025"/>
    <mergeCell ref="AD2026:AG2026"/>
    <mergeCell ref="AD2027:AG2027"/>
    <mergeCell ref="AD2028:AG2028"/>
    <mergeCell ref="AD1885:AG1885"/>
    <mergeCell ref="AD2032:AG2032"/>
    <mergeCell ref="X2111:Y2111"/>
    <mergeCell ref="Z2111:AC2111"/>
    <mergeCell ref="AD2111:AG2111"/>
    <mergeCell ref="X2143:Y2143"/>
    <mergeCell ref="Z2143:AC2143"/>
    <mergeCell ref="AD2066:AG2066"/>
    <mergeCell ref="AD2073:AG2073"/>
    <mergeCell ref="AD2131:AG2131"/>
    <mergeCell ref="AD2132:AG2132"/>
    <mergeCell ref="AD2133:AG2133"/>
    <mergeCell ref="AD2134:AG2134"/>
    <mergeCell ref="AD2135:AG2135"/>
    <mergeCell ref="AD2136:AG2136"/>
    <mergeCell ref="AD2102:AG2102"/>
    <mergeCell ref="X2070:Y2070"/>
    <mergeCell ref="Z2070:AC2070"/>
    <mergeCell ref="AD2070:AG2070"/>
    <mergeCell ref="AD2083:AG2083"/>
    <mergeCell ref="AD2084:AG2084"/>
    <mergeCell ref="AD2085:AG2085"/>
    <mergeCell ref="AD2078:AG2078"/>
    <mergeCell ref="AD2079:AG2079"/>
    <mergeCell ref="AD2081:AG2081"/>
    <mergeCell ref="AD1991:AG1991"/>
    <mergeCell ref="AD1992:AG1992"/>
    <mergeCell ref="AD1993:AG1993"/>
    <mergeCell ref="X2068:Y2068"/>
    <mergeCell ref="AD1886:AG1886"/>
    <mergeCell ref="AD1911:AG1911"/>
    <mergeCell ref="AD2060:AG2060"/>
    <mergeCell ref="AD2061:AG2061"/>
    <mergeCell ref="AD2062:AG2062"/>
    <mergeCell ref="AD2063:AG2063"/>
    <mergeCell ref="AD2064:AG2064"/>
    <mergeCell ref="AD2065:AG2065"/>
    <mergeCell ref="AD2091:AG2091"/>
    <mergeCell ref="AD2116:AG2116"/>
    <mergeCell ref="AD2117:AG2117"/>
    <mergeCell ref="AD1994:AG1994"/>
    <mergeCell ref="AD2037:AG2037"/>
    <mergeCell ref="AD2038:AG2038"/>
    <mergeCell ref="AD2039:AG2039"/>
    <mergeCell ref="AD1930:AG1930"/>
    <mergeCell ref="AD1931:AG1931"/>
    <mergeCell ref="AD1932:AG1932"/>
    <mergeCell ref="AD2050:AG2050"/>
    <mergeCell ref="AD2051:AG2051"/>
    <mergeCell ref="AD2052:AG2052"/>
    <mergeCell ref="AD2053:AG2053"/>
    <mergeCell ref="AD1875:AG1875"/>
    <mergeCell ref="AD1876:AG1876"/>
    <mergeCell ref="AD2049:AG2049"/>
    <mergeCell ref="AD1957:AG1957"/>
    <mergeCell ref="X2102:Y2102"/>
    <mergeCell ref="Z2102:AC2102"/>
    <mergeCell ref="X2239:Y2239"/>
    <mergeCell ref="X2240:Y2240"/>
    <mergeCell ref="X2241:Y2241"/>
    <mergeCell ref="Z1113:AC1113"/>
    <mergeCell ref="AD1113:AG1113"/>
    <mergeCell ref="U1053:W1053"/>
    <mergeCell ref="X1053:Y1053"/>
    <mergeCell ref="Z1053:AC1053"/>
    <mergeCell ref="AD1053:AG1053"/>
    <mergeCell ref="Z738:AC738"/>
    <mergeCell ref="Z739:AC739"/>
    <mergeCell ref="V735:Y735"/>
    <mergeCell ref="V736:Y736"/>
    <mergeCell ref="V712:Y712"/>
    <mergeCell ref="V713:Y713"/>
    <mergeCell ref="V714:Y714"/>
    <mergeCell ref="AD770:AG770"/>
    <mergeCell ref="AD771:AG771"/>
    <mergeCell ref="V751:Y751"/>
    <mergeCell ref="V752:Y752"/>
    <mergeCell ref="V753:Y753"/>
    <mergeCell ref="V754:Y754"/>
    <mergeCell ref="V755:Y755"/>
    <mergeCell ref="V756:Y756"/>
    <mergeCell ref="Z766:AC766"/>
    <mergeCell ref="Z767:AC767"/>
    <mergeCell ref="Z768:AC768"/>
    <mergeCell ref="Z769:AC769"/>
    <mergeCell ref="AD2167:AG2167"/>
    <mergeCell ref="AD2141:AG2141"/>
    <mergeCell ref="AD2142:AG2142"/>
    <mergeCell ref="AD2144:AG2144"/>
    <mergeCell ref="AD2145:AG2145"/>
    <mergeCell ref="AD2147:AG2147"/>
    <mergeCell ref="AD2148:AG2148"/>
    <mergeCell ref="AD2149:AG2149"/>
    <mergeCell ref="AD2150:AG2150"/>
    <mergeCell ref="AD2125:AG2125"/>
    <mergeCell ref="AD2126:AG2126"/>
    <mergeCell ref="AD2127:AG2127"/>
    <mergeCell ref="AD1092:AG1092"/>
    <mergeCell ref="Z722:AC722"/>
    <mergeCell ref="Z751:AC751"/>
    <mergeCell ref="Z752:AC752"/>
    <mergeCell ref="Z726:AC726"/>
    <mergeCell ref="Z743:AC743"/>
    <mergeCell ref="AD1023:AG1023"/>
    <mergeCell ref="AD1024:AG1024"/>
    <mergeCell ref="AD1025:AG1025"/>
    <mergeCell ref="AD1026:AG1026"/>
    <mergeCell ref="AD1027:AG1027"/>
    <mergeCell ref="AD1105:AG1105"/>
    <mergeCell ref="AD2122:AG2122"/>
    <mergeCell ref="AD2123:AG2123"/>
    <mergeCell ref="AD2054:AG2054"/>
    <mergeCell ref="AD2055:AG2055"/>
    <mergeCell ref="AD2056:AG2056"/>
    <mergeCell ref="AD2059:AG2059"/>
    <mergeCell ref="AD1080:AG1080"/>
    <mergeCell ref="AD1081:AG1081"/>
    <mergeCell ref="AD1082:AG1082"/>
    <mergeCell ref="AD1083:AG1083"/>
    <mergeCell ref="AD1084:AG1084"/>
    <mergeCell ref="X584:Y584"/>
    <mergeCell ref="X585:Y585"/>
    <mergeCell ref="X580:Y580"/>
    <mergeCell ref="V757:Y757"/>
    <mergeCell ref="V758:Y758"/>
    <mergeCell ref="V720:Y720"/>
    <mergeCell ref="AD1121:AG1121"/>
    <mergeCell ref="AD1122:AG1122"/>
    <mergeCell ref="X573:Y573"/>
    <mergeCell ref="X574:Y574"/>
    <mergeCell ref="X575:Y575"/>
    <mergeCell ref="X576:Y576"/>
    <mergeCell ref="X577:Y577"/>
    <mergeCell ref="X578:Y578"/>
    <mergeCell ref="X579:Y579"/>
    <mergeCell ref="AD1118:AG1118"/>
    <mergeCell ref="AD1119:AG1119"/>
    <mergeCell ref="AD1120:AG1120"/>
    <mergeCell ref="Z1117:AC1117"/>
    <mergeCell ref="AD1117:AG1117"/>
    <mergeCell ref="AD662:AG662"/>
    <mergeCell ref="AD663:AG663"/>
    <mergeCell ref="AD664:AG664"/>
    <mergeCell ref="AD665:AG665"/>
    <mergeCell ref="AD666:AG666"/>
    <mergeCell ref="AD667:AG667"/>
    <mergeCell ref="Z705:AC705"/>
    <mergeCell ref="Z707:AC707"/>
    <mergeCell ref="AD813:AG813"/>
    <mergeCell ref="AD788:AG788"/>
    <mergeCell ref="AD789:AG789"/>
    <mergeCell ref="AD790:AG790"/>
    <mergeCell ref="AD1102:AG1102"/>
    <mergeCell ref="Z666:AC666"/>
    <mergeCell ref="AD1061:AG1061"/>
    <mergeCell ref="AD990:AG990"/>
    <mergeCell ref="AD991:AG991"/>
    <mergeCell ref="AD1044:AG1044"/>
    <mergeCell ref="AD1045:AG1045"/>
    <mergeCell ref="AD1071:AG1071"/>
    <mergeCell ref="AD1055:AG1055"/>
    <mergeCell ref="AD1056:AG1056"/>
    <mergeCell ref="AD1095:AG1095"/>
    <mergeCell ref="AD1100:AG1100"/>
    <mergeCell ref="AD1094:AG1094"/>
    <mergeCell ref="AD1086:AG1086"/>
    <mergeCell ref="AD759:AG759"/>
    <mergeCell ref="AD760:AG760"/>
    <mergeCell ref="AD761:AG761"/>
    <mergeCell ref="AD762:AG762"/>
    <mergeCell ref="AD763:AG763"/>
    <mergeCell ref="AD764:AG764"/>
    <mergeCell ref="AD765:AG765"/>
    <mergeCell ref="AD766:AG766"/>
    <mergeCell ref="AD735:AG735"/>
    <mergeCell ref="AD736:AG736"/>
    <mergeCell ref="AD737:AG737"/>
    <mergeCell ref="AD738:AG738"/>
    <mergeCell ref="AD739:AG739"/>
    <mergeCell ref="Z556:AC556"/>
    <mergeCell ref="AD556:AG556"/>
    <mergeCell ref="AD1062:AG1062"/>
    <mergeCell ref="AD1063:AG1063"/>
    <mergeCell ref="AD1064:AG1064"/>
    <mergeCell ref="AD1097:AG1097"/>
    <mergeCell ref="AD1098:AG1098"/>
    <mergeCell ref="AD1099:AG1099"/>
    <mergeCell ref="X1075:Y1075"/>
    <mergeCell ref="AD1093:AG1093"/>
    <mergeCell ref="AD1075:AG1075"/>
    <mergeCell ref="Z667:AC667"/>
    <mergeCell ref="Z735:AC735"/>
    <mergeCell ref="Z736:AC736"/>
    <mergeCell ref="AD572:AG572"/>
    <mergeCell ref="X567:Y567"/>
    <mergeCell ref="V710:Y710"/>
    <mergeCell ref="V711:Y711"/>
    <mergeCell ref="V721:Y721"/>
    <mergeCell ref="V722:Y722"/>
    <mergeCell ref="V723:Y723"/>
    <mergeCell ref="V724:Y724"/>
    <mergeCell ref="AD767:AG767"/>
    <mergeCell ref="AD768:AG768"/>
    <mergeCell ref="AD769:AG769"/>
    <mergeCell ref="AD748:AG748"/>
    <mergeCell ref="X581:Y581"/>
    <mergeCell ref="X582:Y582"/>
    <mergeCell ref="Z718:AC718"/>
    <mergeCell ref="Z719:AC719"/>
    <mergeCell ref="Z720:AC720"/>
    <mergeCell ref="AD1060:AG1060"/>
    <mergeCell ref="AD1057:AG1057"/>
    <mergeCell ref="U565:W565"/>
    <mergeCell ref="U566:W566"/>
    <mergeCell ref="Z770:AC770"/>
    <mergeCell ref="AD1091:AG1091"/>
    <mergeCell ref="AD791:AG791"/>
    <mergeCell ref="AD792:AG792"/>
    <mergeCell ref="AD793:AG793"/>
    <mergeCell ref="AD795:AG795"/>
    <mergeCell ref="AD756:AG756"/>
    <mergeCell ref="AD697:AG697"/>
    <mergeCell ref="Z750:AC750"/>
    <mergeCell ref="Z706:AC706"/>
    <mergeCell ref="Z721:AC721"/>
    <mergeCell ref="V729:Y729"/>
    <mergeCell ref="V730:Y730"/>
    <mergeCell ref="V731:Y731"/>
    <mergeCell ref="AD745:AG745"/>
    <mergeCell ref="V707:Y707"/>
    <mergeCell ref="U605:W605"/>
    <mergeCell ref="U606:W606"/>
    <mergeCell ref="U607:W607"/>
    <mergeCell ref="U608:W608"/>
    <mergeCell ref="U609:W609"/>
    <mergeCell ref="U610:W610"/>
    <mergeCell ref="U611:W611"/>
    <mergeCell ref="U612:W612"/>
    <mergeCell ref="U613:W613"/>
    <mergeCell ref="U614:W614"/>
    <mergeCell ref="X673:Y673"/>
    <mergeCell ref="X674:Y674"/>
    <mergeCell ref="AD1028:AG1028"/>
    <mergeCell ref="AD705:AG705"/>
    <mergeCell ref="AD706:AG706"/>
    <mergeCell ref="AD707:AG707"/>
    <mergeCell ref="AD708:AG708"/>
    <mergeCell ref="AD710:AG710"/>
    <mergeCell ref="AD711:AG711"/>
    <mergeCell ref="AD712:AG712"/>
    <mergeCell ref="AD713:AG713"/>
    <mergeCell ref="AD714:AG714"/>
    <mergeCell ref="AD715:AG715"/>
    <mergeCell ref="AD716:AG716"/>
    <mergeCell ref="AD717:AG717"/>
    <mergeCell ref="AD718:AG718"/>
    <mergeCell ref="AD719:AG719"/>
    <mergeCell ref="AD720:AG720"/>
    <mergeCell ref="AD721:AG721"/>
    <mergeCell ref="AD722:AG722"/>
    <mergeCell ref="AD723:AG723"/>
    <mergeCell ref="AD724:AG724"/>
    <mergeCell ref="R677:T677"/>
    <mergeCell ref="R678:T678"/>
    <mergeCell ref="R679:T679"/>
    <mergeCell ref="AD725:AG725"/>
    <mergeCell ref="AD726:AG726"/>
    <mergeCell ref="AD727:AG727"/>
    <mergeCell ref="AD728:AG728"/>
    <mergeCell ref="U659:W659"/>
    <mergeCell ref="U660:W660"/>
    <mergeCell ref="U661:W661"/>
    <mergeCell ref="U662:W662"/>
    <mergeCell ref="U663:W663"/>
    <mergeCell ref="U664:W664"/>
    <mergeCell ref="U665:W665"/>
    <mergeCell ref="U666:W666"/>
    <mergeCell ref="U667:W667"/>
    <mergeCell ref="U668:W668"/>
    <mergeCell ref="U678:W678"/>
    <mergeCell ref="U679:W679"/>
    <mergeCell ref="U680:W680"/>
    <mergeCell ref="U681:W681"/>
    <mergeCell ref="U677:W677"/>
    <mergeCell ref="Z665:AC665"/>
    <mergeCell ref="AD741:AG741"/>
    <mergeCell ref="AD742:AG742"/>
    <mergeCell ref="AD743:AG743"/>
    <mergeCell ref="AD744:AG744"/>
    <mergeCell ref="Z689:AC690"/>
    <mergeCell ref="AD1106:AG1106"/>
    <mergeCell ref="AD1107:AG1107"/>
    <mergeCell ref="AD1029:AG1029"/>
    <mergeCell ref="AD1030:AG1030"/>
    <mergeCell ref="U675:W675"/>
    <mergeCell ref="R665:T665"/>
    <mergeCell ref="R666:T666"/>
    <mergeCell ref="R667:T667"/>
    <mergeCell ref="AD1792:AG1792"/>
    <mergeCell ref="Z708:AC708"/>
    <mergeCell ref="AD780:AG780"/>
    <mergeCell ref="AD1825:AG1825"/>
    <mergeCell ref="X662:Y662"/>
    <mergeCell ref="X663:Y663"/>
    <mergeCell ref="X666:Y666"/>
    <mergeCell ref="X667:Y667"/>
    <mergeCell ref="V703:Y703"/>
    <mergeCell ref="V704:Y704"/>
    <mergeCell ref="Z725:AC725"/>
    <mergeCell ref="AD749:AG749"/>
    <mergeCell ref="AD750:AG750"/>
    <mergeCell ref="AD751:AG751"/>
    <mergeCell ref="AD752:AG752"/>
    <mergeCell ref="AD753:AG753"/>
    <mergeCell ref="Z771:AC771"/>
    <mergeCell ref="Z730:AC730"/>
    <mergeCell ref="Z731:AC731"/>
    <mergeCell ref="AD796:AG796"/>
    <mergeCell ref="AD797:AG797"/>
    <mergeCell ref="AD798:AG798"/>
    <mergeCell ref="AD799:AG799"/>
    <mergeCell ref="AD800:AG800"/>
    <mergeCell ref="AD801:AG801"/>
    <mergeCell ref="AD802:AG802"/>
    <mergeCell ref="AD803:AG803"/>
    <mergeCell ref="AD804:AG804"/>
    <mergeCell ref="AD805:AG805"/>
    <mergeCell ref="AD806:AG806"/>
    <mergeCell ref="Z782:AC782"/>
    <mergeCell ref="Z783:AC783"/>
    <mergeCell ref="Z787:AC787"/>
    <mergeCell ref="Z792:AC792"/>
    <mergeCell ref="Z793:AC793"/>
    <mergeCell ref="AD1684:AG1684"/>
    <mergeCell ref="V775:Y775"/>
    <mergeCell ref="V708:Y708"/>
    <mergeCell ref="AD1047:AG1047"/>
    <mergeCell ref="AD992:AG992"/>
    <mergeCell ref="AD993:AG993"/>
    <mergeCell ref="AD1114:AG1114"/>
    <mergeCell ref="AD1115:AG1115"/>
    <mergeCell ref="AD1116:AG1116"/>
    <mergeCell ref="AD1067:AG1067"/>
    <mergeCell ref="AD1702:AG1702"/>
    <mergeCell ref="AD1747:AG1747"/>
    <mergeCell ref="Z723:AC723"/>
    <mergeCell ref="Z724:AC724"/>
    <mergeCell ref="AD1748:AG1748"/>
    <mergeCell ref="Z692:AC692"/>
    <mergeCell ref="AD1879:AG1879"/>
    <mergeCell ref="AD1880:AG1880"/>
    <mergeCell ref="AD1882:AG1882"/>
    <mergeCell ref="AD1883:AG1883"/>
    <mergeCell ref="AD1884:AG1884"/>
    <mergeCell ref="AD1942:AG1942"/>
    <mergeCell ref="AD1943:AG1943"/>
    <mergeCell ref="AD1944:AG1944"/>
    <mergeCell ref="AD1945:AG1945"/>
    <mergeCell ref="AD1946:AG1946"/>
    <mergeCell ref="AD1947:AG1947"/>
    <mergeCell ref="AD1948:AG1948"/>
    <mergeCell ref="AD1949:AG1949"/>
    <mergeCell ref="AD1950:AG1950"/>
    <mergeCell ref="AD1951:AG1951"/>
    <mergeCell ref="Z801:AC801"/>
    <mergeCell ref="Z802:AC802"/>
    <mergeCell ref="AD782:AG782"/>
    <mergeCell ref="AD783:AG783"/>
    <mergeCell ref="Z790:AC790"/>
    <mergeCell ref="AD1751:AG1751"/>
    <mergeCell ref="AD1752:AG1752"/>
    <mergeCell ref="AD1753:AG1753"/>
    <mergeCell ref="AD1754:AG1754"/>
    <mergeCell ref="AD1755:AG1755"/>
    <mergeCell ref="AD1756:AG1756"/>
    <mergeCell ref="AD1757:AG1757"/>
    <mergeCell ref="AD1758:AG1758"/>
    <mergeCell ref="AD1782:AG1782"/>
    <mergeCell ref="AD1783:AG1783"/>
    <mergeCell ref="AD1762:AG1762"/>
    <mergeCell ref="AD1763:AG1763"/>
    <mergeCell ref="AD1764:AG1764"/>
    <mergeCell ref="AD1765:AG1765"/>
    <mergeCell ref="AD1766:AG1766"/>
    <mergeCell ref="AD1767:AG1767"/>
    <mergeCell ref="AD1768:AG1768"/>
    <mergeCell ref="AD1769:AG1769"/>
    <mergeCell ref="AD1770:AG1770"/>
    <mergeCell ref="AD1771:AG1771"/>
    <mergeCell ref="AD1772:AG1772"/>
    <mergeCell ref="AD1773:AG1773"/>
    <mergeCell ref="AD1774:AG1774"/>
    <mergeCell ref="AD1775:AG1775"/>
    <mergeCell ref="AD1776:AG1776"/>
    <mergeCell ref="AD1777:AG1777"/>
    <mergeCell ref="AD994:AG994"/>
    <mergeCell ref="AD1103:AG1103"/>
    <mergeCell ref="AD1104:AG1104"/>
    <mergeCell ref="AD1547:AG1547"/>
    <mergeCell ref="AD1549:AG1549"/>
    <mergeCell ref="Z1512:AC1512"/>
    <mergeCell ref="AD1543:AG1543"/>
    <mergeCell ref="AD1544:AG1544"/>
    <mergeCell ref="AD1545:AG1545"/>
    <mergeCell ref="AD1546:AG1546"/>
    <mergeCell ref="AD1128:AG1128"/>
    <mergeCell ref="AD1129:AG1129"/>
    <mergeCell ref="AD1130:AG1130"/>
    <mergeCell ref="AD1123:AG1123"/>
    <mergeCell ref="AD1124:AG1124"/>
    <mergeCell ref="AD1125:AG1125"/>
    <mergeCell ref="AD1126:AG1126"/>
    <mergeCell ref="AD1127:AG1127"/>
    <mergeCell ref="AD1562:AG1562"/>
    <mergeCell ref="AD1565:AG1565"/>
    <mergeCell ref="AD1579:AG1579"/>
    <mergeCell ref="AD1481:AG1481"/>
    <mergeCell ref="AD1261:AG1261"/>
    <mergeCell ref="AD1209:AG1209"/>
    <mergeCell ref="AD1749:AG1749"/>
    <mergeCell ref="AD1750:AG1750"/>
    <mergeCell ref="AD1615:AG1615"/>
    <mergeCell ref="AD1616:AG1616"/>
    <mergeCell ref="AD1617:AG1617"/>
    <mergeCell ref="AD1738:AG1738"/>
    <mergeCell ref="AD1739:AG1739"/>
    <mergeCell ref="AD1740:AG1740"/>
    <mergeCell ref="AD1741:AG1741"/>
    <mergeCell ref="AD1742:AG1742"/>
    <mergeCell ref="AD1609:AG1609"/>
    <mergeCell ref="AD1610:AG1610"/>
    <mergeCell ref="AD1611:AG1611"/>
    <mergeCell ref="AD1612:AG1612"/>
    <mergeCell ref="AD1613:AG1613"/>
    <mergeCell ref="AD1614:AG1614"/>
    <mergeCell ref="AD1662:AG1662"/>
    <mergeCell ref="AD1663:AG1663"/>
    <mergeCell ref="AD1664:AG1664"/>
    <mergeCell ref="AD1665:AG1665"/>
    <mergeCell ref="AD1670:AG1670"/>
    <mergeCell ref="AD1671:AG1671"/>
    <mergeCell ref="AD1672:AG1672"/>
    <mergeCell ref="AD1673:AG1673"/>
    <mergeCell ref="AD1674:AG1674"/>
    <mergeCell ref="AD1675:AG1675"/>
    <mergeCell ref="AD1676:AG1676"/>
    <mergeCell ref="AD1677:AG1677"/>
    <mergeCell ref="AD1678:AG1678"/>
    <mergeCell ref="AD1679:AG1679"/>
    <mergeCell ref="AD1602:AG1602"/>
    <mergeCell ref="AD1680:AG1680"/>
    <mergeCell ref="AD1681:AG1681"/>
    <mergeCell ref="AD1682:AG1682"/>
    <mergeCell ref="AD1683:AG1683"/>
    <mergeCell ref="AD1685:AG1685"/>
    <mergeCell ref="AD1686:AG1686"/>
    <mergeCell ref="AD1687:AG1687"/>
    <mergeCell ref="AD1688:AG1688"/>
    <mergeCell ref="AD1689:AG1689"/>
    <mergeCell ref="AD1690:AG1690"/>
    <mergeCell ref="AD1450:AG1450"/>
    <mergeCell ref="AD1451:AG1451"/>
    <mergeCell ref="AD1452:AG1452"/>
    <mergeCell ref="AD1453:AG1453"/>
    <mergeCell ref="AD1454:AG1454"/>
    <mergeCell ref="AD1553:AG1553"/>
    <mergeCell ref="AD1516:AG1516"/>
    <mergeCell ref="AD1517:AG1517"/>
    <mergeCell ref="AD1518:AG1518"/>
    <mergeCell ref="AD1526:AG1526"/>
    <mergeCell ref="AD1527:AG1527"/>
    <mergeCell ref="AD1528:AG1528"/>
    <mergeCell ref="AD1529:AG1529"/>
    <mergeCell ref="AD1530:AG1530"/>
    <mergeCell ref="AD1552:AG1552"/>
    <mergeCell ref="AD1503:AG1503"/>
    <mergeCell ref="AD1504:AG1504"/>
    <mergeCell ref="AD1858:AG1858"/>
    <mergeCell ref="AD1859:AG1859"/>
    <mergeCell ref="AD1829:AG1829"/>
    <mergeCell ref="AD1837:AG1837"/>
    <mergeCell ref="AD1838:AG1838"/>
    <mergeCell ref="AD1839:AG1839"/>
    <mergeCell ref="AD1887:AG1887"/>
    <mergeCell ref="AD1889:AG1889"/>
    <mergeCell ref="AD1917:AG1917"/>
    <mergeCell ref="AD1730:AG1730"/>
    <mergeCell ref="AD1731:AG1731"/>
    <mergeCell ref="AD1732:AG1732"/>
    <mergeCell ref="AD1744:AG1744"/>
    <mergeCell ref="AD1746:AG1746"/>
    <mergeCell ref="AD1791:AG1791"/>
    <mergeCell ref="AD1629:AG1629"/>
    <mergeCell ref="AD1668:AG1668"/>
    <mergeCell ref="AD1666:AG1666"/>
    <mergeCell ref="AD1669:AG1669"/>
    <mergeCell ref="AD1697:AG1697"/>
    <mergeCell ref="AD1698:AG1698"/>
    <mergeCell ref="AD1699:AG1699"/>
    <mergeCell ref="AD1700:AG1700"/>
    <mergeCell ref="AD1520:AG1520"/>
    <mergeCell ref="AD1521:AG1521"/>
    <mergeCell ref="AD1522:AG1522"/>
    <mergeCell ref="AD1523:AG1523"/>
    <mergeCell ref="AD1524:AG1524"/>
    <mergeCell ref="AD1525:AG1525"/>
    <mergeCell ref="Z795:AC795"/>
    <mergeCell ref="Z796:AC796"/>
    <mergeCell ref="Z797:AC797"/>
    <mergeCell ref="Z798:AC798"/>
    <mergeCell ref="Z799:AC799"/>
    <mergeCell ref="Z800:AC800"/>
    <mergeCell ref="AD1778:AG1778"/>
    <mergeCell ref="AD1779:AG1779"/>
    <mergeCell ref="AD1780:AG1780"/>
    <mergeCell ref="AD1781:AG1781"/>
    <mergeCell ref="AD1554:AG1554"/>
    <mergeCell ref="AD1555:AG1555"/>
    <mergeCell ref="AD1557:AG1557"/>
    <mergeCell ref="AD1558:AG1558"/>
    <mergeCell ref="AD1559:AG1559"/>
    <mergeCell ref="AD1560:AG1560"/>
    <mergeCell ref="AD1561:AG1561"/>
    <mergeCell ref="AD1563:AG1563"/>
    <mergeCell ref="AD1564:AG1564"/>
    <mergeCell ref="AD1566:AG1566"/>
    <mergeCell ref="AD1567:AG1567"/>
    <mergeCell ref="AD1784:AG1784"/>
    <mergeCell ref="AD1785:AG1785"/>
    <mergeCell ref="AD1691:AG1691"/>
    <mergeCell ref="AD1618:AG1618"/>
    <mergeCell ref="AD1619:AG1619"/>
    <mergeCell ref="AD1620:AG1620"/>
    <mergeCell ref="AD1621:AG1621"/>
    <mergeCell ref="AD1622:AG1622"/>
    <mergeCell ref="AD1623:AG1623"/>
    <mergeCell ref="AD1635:AG1635"/>
    <mergeCell ref="AD1745:AG1745"/>
    <mergeCell ref="AD1692:AG1692"/>
    <mergeCell ref="AD1693:AG1693"/>
    <mergeCell ref="AD1694:AG1694"/>
    <mergeCell ref="AD1824:AG1824"/>
    <mergeCell ref="AD1800:AG1800"/>
    <mergeCell ref="AD1801:AG1801"/>
    <mergeCell ref="AD1802:AG1802"/>
    <mergeCell ref="AD1803:AG1803"/>
    <mergeCell ref="AD1804:AG1804"/>
    <mergeCell ref="AD1805:AG1805"/>
    <mergeCell ref="AD1806:AG1806"/>
    <mergeCell ref="AD1807:AG1807"/>
    <mergeCell ref="AD1808:AG1808"/>
    <mergeCell ref="AD1809:AG1809"/>
    <mergeCell ref="AD1810:AG1810"/>
    <mergeCell ref="AD1811:AG1811"/>
    <mergeCell ref="AD1812:AG1812"/>
    <mergeCell ref="AD1813:AG1813"/>
    <mergeCell ref="AD1826:AG1826"/>
    <mergeCell ref="AD1568:AG1568"/>
    <mergeCell ref="AD1569:AG1569"/>
    <mergeCell ref="AD1570:AG1570"/>
    <mergeCell ref="AD1571:AG1571"/>
    <mergeCell ref="AD1572:AG1572"/>
    <mergeCell ref="AD1573:AG1573"/>
    <mergeCell ref="AD1574:AG1574"/>
    <mergeCell ref="AD1575:AG1575"/>
    <mergeCell ref="AD1576:AG1576"/>
    <mergeCell ref="AD1577:AG1577"/>
    <mergeCell ref="AD1597:AG1597"/>
    <mergeCell ref="AD1598:AG1598"/>
    <mergeCell ref="AD1599:AG1599"/>
    <mergeCell ref="AD1600:AG1600"/>
    <mergeCell ref="AD1601:AG1601"/>
    <mergeCell ref="AD1603:AG1603"/>
    <mergeCell ref="AD1604:AG1604"/>
    <mergeCell ref="AD1695:AG1695"/>
    <mergeCell ref="AD1696:AG1696"/>
    <mergeCell ref="AD1605:AG1605"/>
    <mergeCell ref="AD1606:AG1606"/>
    <mergeCell ref="AD1607:AG1607"/>
    <mergeCell ref="AD1608:AG1608"/>
    <mergeCell ref="AD1585:AG1585"/>
    <mergeCell ref="AD1586:AG1586"/>
    <mergeCell ref="AD1587:AG1587"/>
    <mergeCell ref="AD1588:AG1588"/>
    <mergeCell ref="AD1589:AG1589"/>
    <mergeCell ref="AD1590:AG1590"/>
    <mergeCell ref="AD1591:AG1591"/>
    <mergeCell ref="AD1592:AG1592"/>
    <mergeCell ref="AD1581:AG1581"/>
    <mergeCell ref="AD1582:AG1582"/>
    <mergeCell ref="AD1583:AG1583"/>
    <mergeCell ref="AD1830:AG1830"/>
    <mergeCell ref="AD1831:AG1831"/>
    <mergeCell ref="AD1832:AG1832"/>
    <mergeCell ref="AD1833:AG1833"/>
    <mergeCell ref="AD1834:AG1834"/>
    <mergeCell ref="AD1835:AG1835"/>
    <mergeCell ref="AD1836:AG1836"/>
    <mergeCell ref="AD1786:AG1786"/>
    <mergeCell ref="AD1787:AG1787"/>
    <mergeCell ref="AD1788:AG1788"/>
    <mergeCell ref="AD1789:AG1789"/>
    <mergeCell ref="AD1759:AG1759"/>
    <mergeCell ref="AD1760:AG1760"/>
    <mergeCell ref="AD1761:AG1761"/>
    <mergeCell ref="AD1793:AG1793"/>
    <mergeCell ref="AD1794:AG1794"/>
    <mergeCell ref="AD1795:AG1795"/>
    <mergeCell ref="AD1796:AG1796"/>
    <mergeCell ref="AD1797:AG1797"/>
    <mergeCell ref="AD1798:AG1798"/>
    <mergeCell ref="AD1799:AG1799"/>
    <mergeCell ref="AD1814:AG1814"/>
    <mergeCell ref="AD1815:AG1815"/>
    <mergeCell ref="AD1816:AG1816"/>
    <mergeCell ref="AD1817:AG1817"/>
    <mergeCell ref="AD1818:AG1818"/>
    <mergeCell ref="AD1819:AG1819"/>
    <mergeCell ref="AD1820:AG1820"/>
    <mergeCell ref="AD1821:AG1821"/>
    <mergeCell ref="AD1822:AG1822"/>
    <mergeCell ref="AD1823:AG1823"/>
    <mergeCell ref="AD1828:AG1828"/>
    <mergeCell ref="AD1973:AG1973"/>
    <mergeCell ref="AD1912:AG1912"/>
    <mergeCell ref="AD1913:AG1913"/>
    <mergeCell ref="AD1914:AG1914"/>
    <mergeCell ref="AD1916:AG1916"/>
    <mergeCell ref="AD1893:AG1893"/>
    <mergeCell ref="AD1892:AG1892"/>
    <mergeCell ref="AD1938:AG1938"/>
    <mergeCell ref="AD1856:AG1856"/>
    <mergeCell ref="AD1857:AG1857"/>
    <mergeCell ref="AD1939:AG1939"/>
    <mergeCell ref="AD1840:AG1840"/>
    <mergeCell ref="AD1841:AG1841"/>
    <mergeCell ref="AD1842:AG1842"/>
    <mergeCell ref="AD1843:AG1843"/>
    <mergeCell ref="AD1844:AG1844"/>
    <mergeCell ref="AD1845:AG1845"/>
    <mergeCell ref="AD1848:AG1848"/>
    <mergeCell ref="AD1849:AG1849"/>
    <mergeCell ref="AD1850:AG1850"/>
    <mergeCell ref="AD1851:AG1851"/>
    <mergeCell ref="AD1852:AG1852"/>
    <mergeCell ref="AD1853:AG1853"/>
    <mergeCell ref="AD1854:AG1854"/>
    <mergeCell ref="AD1855:AG1855"/>
    <mergeCell ref="AD1846:AG1846"/>
    <mergeCell ref="AD1847:AG1847"/>
    <mergeCell ref="AD1924:AG1924"/>
    <mergeCell ref="AD1925:AG1925"/>
    <mergeCell ref="AD1926:AG1926"/>
    <mergeCell ref="AD1927:AG1927"/>
    <mergeCell ref="AD1928:AG1928"/>
    <mergeCell ref="AD1958:AG1958"/>
    <mergeCell ref="AD1959:AG1959"/>
    <mergeCell ref="AD1960:AG1960"/>
    <mergeCell ref="AD1961:AG1961"/>
    <mergeCell ref="AD1962:AG1962"/>
    <mergeCell ref="AD1963:AG1963"/>
    <mergeCell ref="AD1964:AG1964"/>
    <mergeCell ref="AD1965:AG1965"/>
    <mergeCell ref="AD1966:AG1966"/>
    <mergeCell ref="AD1974:AG1974"/>
    <mergeCell ref="AD1881:AG1881"/>
    <mergeCell ref="AD1976:AG1976"/>
    <mergeCell ref="AD1977:AG1977"/>
    <mergeCell ref="AD1980:AG1980"/>
    <mergeCell ref="AD1981:AG1981"/>
    <mergeCell ref="AD1982:AG1982"/>
    <mergeCell ref="AD1888:AG1888"/>
    <mergeCell ref="AD1940:AG1940"/>
    <mergeCell ref="AD1941:AG1941"/>
    <mergeCell ref="AD1937:AG1937"/>
    <mergeCell ref="AD2002:AG2002"/>
    <mergeCell ref="AD2003:AG2003"/>
    <mergeCell ref="AD2004:AG2004"/>
    <mergeCell ref="AD2005:AG2005"/>
    <mergeCell ref="AD1995:AG1995"/>
    <mergeCell ref="AD1996:AG1996"/>
    <mergeCell ref="AD1997:AG1997"/>
    <mergeCell ref="AD1989:AG1989"/>
    <mergeCell ref="AD1990:AG1990"/>
    <mergeCell ref="AD1952:AG1952"/>
    <mergeCell ref="AD1953:AG1953"/>
    <mergeCell ref="AD1954:AG1954"/>
    <mergeCell ref="AD1955:AG1955"/>
    <mergeCell ref="AD1975:AG1975"/>
    <mergeCell ref="AD1987:AG1987"/>
    <mergeCell ref="AD1988:AG1988"/>
    <mergeCell ref="AD1984:AG1984"/>
    <mergeCell ref="AD1985:AG1985"/>
    <mergeCell ref="AD1978:AG1978"/>
    <mergeCell ref="AD1979:AG1979"/>
    <mergeCell ref="AD1929:AG1929"/>
    <mergeCell ref="AD1322:AG1322"/>
    <mergeCell ref="AD1324:AG1324"/>
    <mergeCell ref="AD1467:AG1467"/>
    <mergeCell ref="AD2036:AG2036"/>
    <mergeCell ref="AD1632:AG1632"/>
    <mergeCell ref="AD1634:AG1634"/>
    <mergeCell ref="AD1633:AG1633"/>
    <mergeCell ref="AD1625:AG1625"/>
    <mergeCell ref="AD1626:AG1626"/>
    <mergeCell ref="AD1627:AG1627"/>
    <mergeCell ref="AD1628:AG1628"/>
    <mergeCell ref="AD1703:AG1703"/>
    <mergeCell ref="AD1704:AG1704"/>
    <mergeCell ref="AD1705:AG1705"/>
    <mergeCell ref="AD1706:AG1706"/>
    <mergeCell ref="AD1707:AG1707"/>
    <mergeCell ref="AD1708:AG1708"/>
    <mergeCell ref="AD1709:AG1709"/>
    <mergeCell ref="AD1710:AG1710"/>
    <mergeCell ref="AD1711:AG1711"/>
    <mergeCell ref="AD1712:AG1712"/>
    <mergeCell ref="AD1713:AG1713"/>
    <mergeCell ref="AD1714:AG1714"/>
    <mergeCell ref="AD1715:AG1715"/>
    <mergeCell ref="AD1716:AG1716"/>
    <mergeCell ref="AD1717:AG1717"/>
    <mergeCell ref="AD1718:AG1718"/>
    <mergeCell ref="AD1719:AG1719"/>
    <mergeCell ref="AD1720:AG1720"/>
    <mergeCell ref="AD1721:AG1721"/>
    <mergeCell ref="AD1722:AG1722"/>
    <mergeCell ref="AD1723:AG1723"/>
    <mergeCell ref="AD1724:AG1724"/>
    <mergeCell ref="AD1733:AG1733"/>
    <mergeCell ref="AD1734:AG1734"/>
    <mergeCell ref="AD1701:AG1701"/>
    <mergeCell ref="AD1790:AG1790"/>
    <mergeCell ref="AD1743:AG1743"/>
    <mergeCell ref="AD1735:AG1735"/>
    <mergeCell ref="AD1736:AG1736"/>
    <mergeCell ref="AD1737:AG1737"/>
    <mergeCell ref="AD1725:AG1725"/>
    <mergeCell ref="AD1726:AG1726"/>
    <mergeCell ref="AD1727:AG1727"/>
    <mergeCell ref="AD1728:AG1728"/>
    <mergeCell ref="AD1729:AG1729"/>
    <mergeCell ref="AD1890:AG1890"/>
    <mergeCell ref="AD1971:AG1971"/>
    <mergeCell ref="AD2006:AG2006"/>
    <mergeCell ref="AD2007:AG2007"/>
    <mergeCell ref="AD2008:AG2008"/>
    <mergeCell ref="AD2009:AG2009"/>
    <mergeCell ref="AD2010:AG2010"/>
    <mergeCell ref="AD2011:AG2011"/>
    <mergeCell ref="AD2013:AG2013"/>
    <mergeCell ref="AD2014:AG2014"/>
    <mergeCell ref="AD2015:AG2015"/>
    <mergeCell ref="AD2016:AG2016"/>
    <mergeCell ref="AD2017:AG2017"/>
    <mergeCell ref="AD2018:AG2018"/>
    <mergeCell ref="AD2019:AG2019"/>
    <mergeCell ref="AD1860:AG1860"/>
    <mergeCell ref="AD1861:AG1861"/>
    <mergeCell ref="AD1862:AG1862"/>
    <mergeCell ref="AD1162:AG1162"/>
    <mergeCell ref="AD1163:AG1163"/>
    <mergeCell ref="AD1164:AG1164"/>
    <mergeCell ref="AD1165:AG1165"/>
    <mergeCell ref="AD1175:AG1175"/>
    <mergeCell ref="AD1176:AG1176"/>
    <mergeCell ref="AD1177:AG1177"/>
    <mergeCell ref="AD1178:AG1178"/>
    <mergeCell ref="AD1179:AG1179"/>
    <mergeCell ref="AD1181:AG1181"/>
    <mergeCell ref="AD1182:AG1182"/>
    <mergeCell ref="AD1183:AG1183"/>
    <mergeCell ref="AD1184:AG1184"/>
    <mergeCell ref="AD1166:AG1166"/>
    <mergeCell ref="AD1167:AG1167"/>
    <mergeCell ref="AD1168:AG1168"/>
    <mergeCell ref="AD1169:AG1169"/>
    <mergeCell ref="AD1208:AG1208"/>
    <mergeCell ref="AD1195:AG1195"/>
    <mergeCell ref="AD1219:AG1219"/>
    <mergeCell ref="AD1245:AG1245"/>
    <mergeCell ref="AD1238:AG1238"/>
    <mergeCell ref="AD1288:AG1288"/>
    <mergeCell ref="AD1295:AG1295"/>
    <mergeCell ref="AD1301:AG1301"/>
    <mergeCell ref="AD1307:AG1307"/>
    <mergeCell ref="AD1461:AG1461"/>
    <mergeCell ref="AD1469:AG1469"/>
    <mergeCell ref="AD1217:AG1217"/>
    <mergeCell ref="AD1284:AG1284"/>
    <mergeCell ref="AD1272:AG1272"/>
    <mergeCell ref="AD1273:AG1273"/>
    <mergeCell ref="AD1274:AG1274"/>
    <mergeCell ref="AD1275:AG1275"/>
    <mergeCell ref="AD1279:AG1279"/>
    <mergeCell ref="AD1203:AG1203"/>
    <mergeCell ref="AD1204:AG1204"/>
    <mergeCell ref="AD1205:AG1205"/>
    <mergeCell ref="AD1206:AG1206"/>
    <mergeCell ref="AD1207:AG1207"/>
    <mergeCell ref="AD1210:AG1210"/>
    <mergeCell ref="AD1224:AG1224"/>
    <mergeCell ref="AD1225:AG1225"/>
    <mergeCell ref="AD1226:AG1226"/>
    <mergeCell ref="AD1227:AG1227"/>
    <mergeCell ref="AD1228:AG1228"/>
    <mergeCell ref="AD1229:AG1229"/>
    <mergeCell ref="AD1230:AG1230"/>
    <mergeCell ref="AD1231:AG1231"/>
    <mergeCell ref="AD1232:AG1232"/>
    <mergeCell ref="AD1233:AG1233"/>
    <mergeCell ref="AD1234:AG1234"/>
    <mergeCell ref="AD1235:AG1235"/>
    <mergeCell ref="AD1236:AG1236"/>
    <mergeCell ref="AD1237:AG1237"/>
    <mergeCell ref="AD1222:AG1222"/>
    <mergeCell ref="AD1246:AG1246"/>
    <mergeCell ref="AD1270:AG1270"/>
    <mergeCell ref="AD1223:AG1223"/>
    <mergeCell ref="AD1213:AG1213"/>
    <mergeCell ref="AD1308:AG1308"/>
    <mergeCell ref="AD1318:AG1318"/>
    <mergeCell ref="AD1323:AG1323"/>
    <mergeCell ref="AD1262:AG1262"/>
    <mergeCell ref="AD1037:AG1037"/>
    <mergeCell ref="AD1038:AG1038"/>
    <mergeCell ref="AD1039:AG1039"/>
    <mergeCell ref="AD1040:AG1040"/>
    <mergeCell ref="AD1041:AG1041"/>
    <mergeCell ref="AD1042:AG1042"/>
    <mergeCell ref="AD1043:AG1043"/>
    <mergeCell ref="AD1048:AG1048"/>
    <mergeCell ref="AD1049:AG1049"/>
    <mergeCell ref="AD1050:AG1050"/>
    <mergeCell ref="AD1051:AG1051"/>
    <mergeCell ref="AD1052:AG1052"/>
    <mergeCell ref="AD1054:AG1054"/>
    <mergeCell ref="AD958:AG958"/>
    <mergeCell ref="AD959:AG959"/>
    <mergeCell ref="AD960:AG960"/>
    <mergeCell ref="AD961:AG961"/>
    <mergeCell ref="AD1474:AG1474"/>
    <mergeCell ref="AD1333:AG1333"/>
    <mergeCell ref="AD1479:AG1479"/>
    <mergeCell ref="AD1186:AG1186"/>
    <mergeCell ref="AD1187:AG1187"/>
    <mergeCell ref="AD1188:AG1188"/>
    <mergeCell ref="AD1189:AG1189"/>
    <mergeCell ref="AD1190:AG1190"/>
    <mergeCell ref="AD1191:AG1191"/>
    <mergeCell ref="AD1192:AG1192"/>
    <mergeCell ref="AD1193:AG1193"/>
    <mergeCell ref="AD1194:AG1194"/>
    <mergeCell ref="AD1196:AG1196"/>
    <mergeCell ref="AD1197:AG1197"/>
    <mergeCell ref="AD1198:AG1198"/>
    <mergeCell ref="AD1200:AG1200"/>
    <mergeCell ref="AD1201:AG1201"/>
    <mergeCell ref="AD1202:AG1202"/>
    <mergeCell ref="AD1133:AG1133"/>
    <mergeCell ref="AD1134:AG1134"/>
    <mergeCell ref="AD1135:AG1135"/>
    <mergeCell ref="AD1136:AG1136"/>
    <mergeCell ref="AD1137:AG1137"/>
    <mergeCell ref="AD1138:AG1138"/>
    <mergeCell ref="AD1139:AG1139"/>
    <mergeCell ref="AD1140:AG1140"/>
    <mergeCell ref="AD1141:AG1141"/>
    <mergeCell ref="AD1142:AG1142"/>
    <mergeCell ref="AD1143:AG1143"/>
    <mergeCell ref="AD1144:AG1144"/>
    <mergeCell ref="AD1145:AG1145"/>
    <mergeCell ref="AD1146:AG1146"/>
    <mergeCell ref="AD1147:AG1147"/>
    <mergeCell ref="AD1148:AG1148"/>
    <mergeCell ref="AD1149:AG1149"/>
    <mergeCell ref="AD1150:AG1150"/>
    <mergeCell ref="AD1151:AG1151"/>
    <mergeCell ref="AD1152:AG1152"/>
    <mergeCell ref="AD1153:AG1153"/>
    <mergeCell ref="AD1154:AG1154"/>
    <mergeCell ref="AD1155:AG1155"/>
    <mergeCell ref="AD1156:AG1156"/>
    <mergeCell ref="AD1157:AG1157"/>
    <mergeCell ref="AD1158:AG1158"/>
    <mergeCell ref="AD1159:AG1159"/>
    <mergeCell ref="AD1160:AG1160"/>
    <mergeCell ref="AD1161:AG1161"/>
    <mergeCell ref="AD979:AG979"/>
    <mergeCell ref="AD980:AG980"/>
    <mergeCell ref="AD981:AG981"/>
    <mergeCell ref="AD982:AG982"/>
    <mergeCell ref="AD983:AG983"/>
    <mergeCell ref="AD984:AG984"/>
    <mergeCell ref="AD985:AG985"/>
    <mergeCell ref="AD986:AG986"/>
    <mergeCell ref="AD987:AG987"/>
    <mergeCell ref="AD988:AG988"/>
    <mergeCell ref="AD989:AG989"/>
    <mergeCell ref="AD1012:AG1012"/>
    <mergeCell ref="AD1013:AG1013"/>
    <mergeCell ref="AD1014:AG1014"/>
    <mergeCell ref="AD1015:AG1015"/>
    <mergeCell ref="AD1016:AG1016"/>
    <mergeCell ref="AD1017:AG1017"/>
    <mergeCell ref="AD1170:AG1170"/>
    <mergeCell ref="AD1171:AG1171"/>
    <mergeCell ref="AD1172:AG1172"/>
    <mergeCell ref="AD1101:AG1101"/>
    <mergeCell ref="AD1108:AG1108"/>
    <mergeCell ref="AD1090:AG1090"/>
    <mergeCell ref="AD872:AG872"/>
    <mergeCell ref="AD873:AG873"/>
    <mergeCell ref="AD874:AG874"/>
    <mergeCell ref="AD875:AG875"/>
    <mergeCell ref="AD876:AG876"/>
    <mergeCell ref="AD953:AG953"/>
    <mergeCell ref="AD954:AG954"/>
    <mergeCell ref="AD955:AG955"/>
    <mergeCell ref="AD956:AG956"/>
    <mergeCell ref="AD906:AG906"/>
    <mergeCell ref="AD907:AG907"/>
    <mergeCell ref="AD908:AG908"/>
    <mergeCell ref="AD909:AG909"/>
    <mergeCell ref="AD910:AG910"/>
    <mergeCell ref="AD911:AG911"/>
    <mergeCell ref="AD912:AG912"/>
    <mergeCell ref="AD913:AG913"/>
    <mergeCell ref="AD914:AG914"/>
    <mergeCell ref="AD915:AG915"/>
    <mergeCell ref="AD916:AG916"/>
    <mergeCell ref="AD917:AG917"/>
    <mergeCell ref="AD918:AG918"/>
    <mergeCell ref="AD919:AG919"/>
    <mergeCell ref="AD920:AG920"/>
    <mergeCell ref="AD921:AG921"/>
    <mergeCell ref="AD922:AG922"/>
    <mergeCell ref="AD923:AG923"/>
    <mergeCell ref="AD924:AG924"/>
    <mergeCell ref="AD877:AG877"/>
    <mergeCell ref="AD878:AG878"/>
    <mergeCell ref="AD879:AG879"/>
    <mergeCell ref="AD880:AG880"/>
    <mergeCell ref="AD1088:AG1088"/>
    <mergeCell ref="AD1089:AG1089"/>
    <mergeCell ref="AD957:AG957"/>
    <mergeCell ref="AD1031:AG1031"/>
    <mergeCell ref="AD1032:AG1032"/>
    <mergeCell ref="AD1033:AG1033"/>
    <mergeCell ref="AD1034:AG1034"/>
    <mergeCell ref="AD1035:AG1035"/>
    <mergeCell ref="AD1036:AG1036"/>
    <mergeCell ref="AD1007:AG1007"/>
    <mergeCell ref="AD1008:AG1008"/>
    <mergeCell ref="AD1009:AG1009"/>
    <mergeCell ref="AD1010:AG1010"/>
    <mergeCell ref="AD1011:AG1011"/>
    <mergeCell ref="AD881:AG881"/>
    <mergeCell ref="AD882:AG882"/>
    <mergeCell ref="AD883:AG883"/>
    <mergeCell ref="AD884:AG884"/>
    <mergeCell ref="AD885:AG885"/>
    <mergeCell ref="AD886:AG886"/>
    <mergeCell ref="AD887:AG887"/>
    <mergeCell ref="AD888:AG888"/>
    <mergeCell ref="AD889:AG889"/>
    <mergeCell ref="AD890:AG890"/>
    <mergeCell ref="AD891:AG891"/>
    <mergeCell ref="Z2099:AC2099"/>
    <mergeCell ref="Z1979:AC1979"/>
    <mergeCell ref="Z2003:AC2003"/>
    <mergeCell ref="Z2004:AC2004"/>
    <mergeCell ref="Z2045:AC2045"/>
    <mergeCell ref="Z2046:AC2046"/>
    <mergeCell ref="Z2005:AC2005"/>
    <mergeCell ref="Z2006:AC2006"/>
    <mergeCell ref="Z2007:AC2007"/>
    <mergeCell ref="Z2008:AC2008"/>
    <mergeCell ref="Z2009:AC2009"/>
    <mergeCell ref="Z2010:AC2010"/>
    <mergeCell ref="Z2011:AC2011"/>
    <mergeCell ref="Z2013:AC2013"/>
    <mergeCell ref="Z2014:AC2014"/>
    <mergeCell ref="Z2015:AC2015"/>
    <mergeCell ref="Z2016:AC2016"/>
    <mergeCell ref="Z2017:AC2017"/>
    <mergeCell ref="AD893:AG893"/>
    <mergeCell ref="AD925:AG925"/>
    <mergeCell ref="AD926:AG926"/>
    <mergeCell ref="AD927:AG927"/>
    <mergeCell ref="AD928:AG928"/>
    <mergeCell ref="AD929:AG929"/>
    <mergeCell ref="AD930:AG930"/>
    <mergeCell ref="AD931:AG931"/>
    <mergeCell ref="AD932:AG932"/>
    <mergeCell ref="AD933:AG933"/>
    <mergeCell ref="AD934:AG934"/>
    <mergeCell ref="AD935:AG935"/>
    <mergeCell ref="AD936:AG936"/>
    <mergeCell ref="AD937:AG937"/>
    <mergeCell ref="AD962:AG962"/>
    <mergeCell ref="AD963:AG963"/>
    <mergeCell ref="AD965:AG965"/>
    <mergeCell ref="AD966:AG966"/>
    <mergeCell ref="AD967:AG967"/>
    <mergeCell ref="AD968:AG968"/>
    <mergeCell ref="AD969:AG969"/>
    <mergeCell ref="AD970:AG970"/>
    <mergeCell ref="AD971:AG971"/>
    <mergeCell ref="AD972:AG972"/>
    <mergeCell ref="AD973:AG973"/>
    <mergeCell ref="AD974:AG974"/>
    <mergeCell ref="AD975:AG975"/>
    <mergeCell ref="AD976:AG976"/>
    <mergeCell ref="AD977:AG977"/>
    <mergeCell ref="AD978:AG978"/>
    <mergeCell ref="AD827:AG827"/>
    <mergeCell ref="AD828:AG828"/>
    <mergeCell ref="AD829:AG829"/>
    <mergeCell ref="AD830:AG830"/>
    <mergeCell ref="AD831:AG831"/>
    <mergeCell ref="AD832:AG832"/>
    <mergeCell ref="AD834:AG834"/>
    <mergeCell ref="AD835:AG835"/>
    <mergeCell ref="AD836:AG836"/>
    <mergeCell ref="AD837:AG837"/>
    <mergeCell ref="AD838:AG838"/>
    <mergeCell ref="AD839:AG839"/>
    <mergeCell ref="AD840:AG840"/>
    <mergeCell ref="AD841:AG841"/>
    <mergeCell ref="AD842:AG842"/>
    <mergeCell ref="AD843:AG843"/>
    <mergeCell ref="AD844:AG844"/>
    <mergeCell ref="AD845:AG845"/>
    <mergeCell ref="AD846:AG846"/>
    <mergeCell ref="AD847:AG847"/>
    <mergeCell ref="AD848:AG848"/>
    <mergeCell ref="AD849:AG849"/>
    <mergeCell ref="AD850:AG850"/>
    <mergeCell ref="AD851:AG851"/>
    <mergeCell ref="AD852:AG852"/>
    <mergeCell ref="AD853:AG853"/>
    <mergeCell ref="AD854:AG854"/>
    <mergeCell ref="AD855:AG855"/>
    <mergeCell ref="AD856:AG856"/>
    <mergeCell ref="AD857:AG857"/>
    <mergeCell ref="AD833:AG833"/>
    <mergeCell ref="AD892:AG892"/>
    <mergeCell ref="Z2041:AC2041"/>
    <mergeCell ref="AD858:AG858"/>
    <mergeCell ref="AD859:AG859"/>
    <mergeCell ref="AD894:AG894"/>
    <mergeCell ref="AD895:AG895"/>
    <mergeCell ref="AD896:AG896"/>
    <mergeCell ref="AD897:AG897"/>
    <mergeCell ref="AD898:AG898"/>
    <mergeCell ref="AD899:AG899"/>
    <mergeCell ref="AD900:AG900"/>
    <mergeCell ref="AD901:AG901"/>
    <mergeCell ref="AD902:AG902"/>
    <mergeCell ref="AD903:AG903"/>
    <mergeCell ref="AD904:AG904"/>
    <mergeCell ref="AD905:AG905"/>
    <mergeCell ref="Z1957:AC1957"/>
    <mergeCell ref="AD1018:AG1018"/>
    <mergeCell ref="AD1019:AG1019"/>
    <mergeCell ref="AD1020:AG1020"/>
    <mergeCell ref="AD1021:AG1021"/>
    <mergeCell ref="AD1022:AG1022"/>
    <mergeCell ref="AD995:AG995"/>
    <mergeCell ref="AD996:AG996"/>
    <mergeCell ref="AD998:AG998"/>
    <mergeCell ref="AD999:AG999"/>
    <mergeCell ref="AD1000:AG1000"/>
    <mergeCell ref="AD1001:AG1001"/>
    <mergeCell ref="AD1002:AG1002"/>
    <mergeCell ref="AD1003:AG1003"/>
    <mergeCell ref="AD1004:AG1004"/>
    <mergeCell ref="AD1005:AG1005"/>
    <mergeCell ref="AD1006:AG1006"/>
    <mergeCell ref="AD938:AG938"/>
    <mergeCell ref="AD939:AG939"/>
    <mergeCell ref="AD940:AG940"/>
    <mergeCell ref="AD941:AG941"/>
    <mergeCell ref="AD942:AG942"/>
    <mergeCell ref="AD943:AG943"/>
    <mergeCell ref="AD944:AG944"/>
    <mergeCell ref="AD945:AG945"/>
    <mergeCell ref="Z2018:AC2018"/>
    <mergeCell ref="Z2019:AC2019"/>
    <mergeCell ref="Z2020:AC2020"/>
    <mergeCell ref="Z2021:AC2021"/>
    <mergeCell ref="Z2022:AC2022"/>
    <mergeCell ref="Z2023:AC2023"/>
    <mergeCell ref="Z2024:AC2024"/>
    <mergeCell ref="Z2025:AC2025"/>
    <mergeCell ref="Z2026:AC2026"/>
    <mergeCell ref="Z2027:AC2027"/>
    <mergeCell ref="Z2032:AC2032"/>
    <mergeCell ref="Z2033:AC2033"/>
    <mergeCell ref="Z1959:AC1959"/>
    <mergeCell ref="AD946:AG946"/>
    <mergeCell ref="AD947:AG947"/>
    <mergeCell ref="AD948:AG948"/>
    <mergeCell ref="AD949:AG949"/>
    <mergeCell ref="AD950:AG950"/>
    <mergeCell ref="AD951:AG951"/>
    <mergeCell ref="AD952:AG952"/>
    <mergeCell ref="Z1974:AC1974"/>
    <mergeCell ref="Z1975:AC1975"/>
    <mergeCell ref="Z1882:AC1882"/>
    <mergeCell ref="Z1883:AC1883"/>
    <mergeCell ref="Z1884:AC1884"/>
    <mergeCell ref="Z1885:AC1885"/>
    <mergeCell ref="Z1886:AC1886"/>
    <mergeCell ref="Z1911:AC1911"/>
    <mergeCell ref="Z1912:AC1912"/>
    <mergeCell ref="Z1913:AC1913"/>
    <mergeCell ref="Z1893:AC1893"/>
    <mergeCell ref="Z1892:AC1892"/>
    <mergeCell ref="Z1980:AC1980"/>
    <mergeCell ref="Z1981:AC1981"/>
    <mergeCell ref="Z1982:AC1982"/>
    <mergeCell ref="Z1983:AC1983"/>
    <mergeCell ref="Z1984:AC1984"/>
    <mergeCell ref="Z1985:AC1985"/>
    <mergeCell ref="Z1986:AC1986"/>
    <mergeCell ref="Z1987:AC1987"/>
    <mergeCell ref="Z1988:AC1988"/>
    <mergeCell ref="Z1989:AC1989"/>
    <mergeCell ref="Z1990:AC1990"/>
    <mergeCell ref="Z2028:AC2028"/>
    <mergeCell ref="Z1918:AC1918"/>
    <mergeCell ref="Z1919:AC1919"/>
    <mergeCell ref="Z1819:AC1819"/>
    <mergeCell ref="Z1820:AC1820"/>
    <mergeCell ref="Z1821:AC1821"/>
    <mergeCell ref="Z1822:AC1822"/>
    <mergeCell ref="Z1823:AC1823"/>
    <mergeCell ref="Z1824:AC1824"/>
    <mergeCell ref="Z1825:AC1825"/>
    <mergeCell ref="Z1826:AC1826"/>
    <mergeCell ref="Z1827:AC1827"/>
    <mergeCell ref="Z1828:AC1828"/>
    <mergeCell ref="Z1829:AC1829"/>
    <mergeCell ref="Z1830:AC1830"/>
    <mergeCell ref="Z1831:AC1831"/>
    <mergeCell ref="Z1832:AC1832"/>
    <mergeCell ref="Z1833:AC1833"/>
    <mergeCell ref="Z1834:AC1834"/>
    <mergeCell ref="Z1835:AC1835"/>
    <mergeCell ref="Z1836:AC1836"/>
    <mergeCell ref="Z1837:AC1837"/>
    <mergeCell ref="Z1838:AC1838"/>
    <mergeCell ref="Z1839:AC1839"/>
    <mergeCell ref="Z1840:AC1840"/>
    <mergeCell ref="Z1841:AC1841"/>
    <mergeCell ref="Z1842:AC1842"/>
    <mergeCell ref="Z1843:AC1843"/>
    <mergeCell ref="Z1844:AC1844"/>
    <mergeCell ref="Z1845:AC1845"/>
    <mergeCell ref="Z1846:AC1846"/>
    <mergeCell ref="Z1847:AC1847"/>
    <mergeCell ref="AD1180:AG1180"/>
    <mergeCell ref="AD1087:AG1087"/>
    <mergeCell ref="Z1921:AC1921"/>
    <mergeCell ref="Z1922:AC1922"/>
    <mergeCell ref="Z1923:AC1923"/>
    <mergeCell ref="Z1924:AC1924"/>
    <mergeCell ref="Z1925:AC1925"/>
    <mergeCell ref="Z1926:AC1926"/>
    <mergeCell ref="Z1927:AC1927"/>
    <mergeCell ref="Z1928:AC1928"/>
    <mergeCell ref="Z1929:AC1929"/>
    <mergeCell ref="Z1930:AC1930"/>
    <mergeCell ref="Z1931:AC1931"/>
    <mergeCell ref="Z1932:AC1932"/>
    <mergeCell ref="Z1749:AC1749"/>
    <mergeCell ref="Z1750:AC1750"/>
    <mergeCell ref="Z1751:AC1751"/>
    <mergeCell ref="Z1752:AC1752"/>
    <mergeCell ref="Z1753:AC1753"/>
    <mergeCell ref="Z1754:AC1754"/>
    <mergeCell ref="Z1755:AC1755"/>
    <mergeCell ref="Z1756:AC1756"/>
    <mergeCell ref="Z1757:AC1757"/>
    <mergeCell ref="Z1758:AC1758"/>
    <mergeCell ref="Z1759:AC1759"/>
    <mergeCell ref="Z1760:AC1760"/>
    <mergeCell ref="Z1761:AC1761"/>
    <mergeCell ref="Z1791:AC1791"/>
    <mergeCell ref="Z1792:AC1792"/>
    <mergeCell ref="Z1793:AC1793"/>
    <mergeCell ref="Z1794:AC1794"/>
    <mergeCell ref="Z1795:AC1795"/>
    <mergeCell ref="Z1796:AC1796"/>
    <mergeCell ref="Z1797:AC1797"/>
    <mergeCell ref="Z1798:AC1798"/>
    <mergeCell ref="Z1799:AC1799"/>
    <mergeCell ref="Z1800:AC1800"/>
    <mergeCell ref="Z1801:AC1801"/>
    <mergeCell ref="Z1802:AC1802"/>
    <mergeCell ref="Z1803:AC1803"/>
    <mergeCell ref="Z1804:AC1804"/>
    <mergeCell ref="Z1805:AC1805"/>
    <mergeCell ref="Z1806:AC1806"/>
    <mergeCell ref="Z1807:AC1807"/>
    <mergeCell ref="Z1808:AC1808"/>
    <mergeCell ref="Z1933:AC1933"/>
    <mergeCell ref="Z1934:AC1934"/>
    <mergeCell ref="Z1935:AC1935"/>
    <mergeCell ref="Z1936:AC1936"/>
    <mergeCell ref="Z1937:AC1937"/>
    <mergeCell ref="Z1938:AC1938"/>
    <mergeCell ref="Z1939:AC1939"/>
    <mergeCell ref="Z1940:AC1940"/>
    <mergeCell ref="Z1941:AC1941"/>
    <mergeCell ref="Z1942:AC1942"/>
    <mergeCell ref="Z1943:AC1943"/>
    <mergeCell ref="Z1944:AC1944"/>
    <mergeCell ref="Z1945:AC1945"/>
    <mergeCell ref="Z1946:AC1946"/>
    <mergeCell ref="Z1947:AC1947"/>
    <mergeCell ref="Z1948:AC1948"/>
    <mergeCell ref="Z1949:AC1949"/>
    <mergeCell ref="Z1950:AC1950"/>
    <mergeCell ref="Z1951:AC1951"/>
    <mergeCell ref="Z1952:AC1952"/>
    <mergeCell ref="Z1953:AC1953"/>
    <mergeCell ref="Z1861:AC1861"/>
    <mergeCell ref="Z1862:AC1862"/>
    <mergeCell ref="Z1863:AC1863"/>
    <mergeCell ref="Z1864:AC1864"/>
    <mergeCell ref="Z1865:AC1865"/>
    <mergeCell ref="Z1866:AC1866"/>
    <mergeCell ref="Z1867:AC1867"/>
    <mergeCell ref="Z1868:AC1868"/>
    <mergeCell ref="Z1869:AC1869"/>
    <mergeCell ref="Z1870:AC1870"/>
    <mergeCell ref="Z1871:AC1871"/>
    <mergeCell ref="Z1872:AC1872"/>
    <mergeCell ref="Z1873:AC1873"/>
    <mergeCell ref="Z1874:AC1874"/>
    <mergeCell ref="Z1875:AC1875"/>
    <mergeCell ref="Z1876:AC1876"/>
    <mergeCell ref="Z1877:AC1877"/>
    <mergeCell ref="Z1878:AC1878"/>
    <mergeCell ref="Z1879:AC1879"/>
    <mergeCell ref="Z1880:AC1880"/>
    <mergeCell ref="Z1914:AC1914"/>
    <mergeCell ref="Z1809:AC1809"/>
    <mergeCell ref="Z1810:AC1810"/>
    <mergeCell ref="Z1762:AC1762"/>
    <mergeCell ref="Z1763:AC1763"/>
    <mergeCell ref="Z1764:AC1764"/>
    <mergeCell ref="Z1765:AC1765"/>
    <mergeCell ref="Z1766:AC1766"/>
    <mergeCell ref="Z1767:AC1767"/>
    <mergeCell ref="Z1768:AC1768"/>
    <mergeCell ref="Z1769:AC1769"/>
    <mergeCell ref="Z1770:AC1770"/>
    <mergeCell ref="Z1771:AC1771"/>
    <mergeCell ref="Z1772:AC1772"/>
    <mergeCell ref="Z1773:AC1773"/>
    <mergeCell ref="Z1774:AC1774"/>
    <mergeCell ref="Z1775:AC1775"/>
    <mergeCell ref="Z1776:AC1776"/>
    <mergeCell ref="Z1777:AC1777"/>
    <mergeCell ref="Z1778:AC1778"/>
    <mergeCell ref="Z1779:AC1779"/>
    <mergeCell ref="Z1780:AC1780"/>
    <mergeCell ref="Z1781:AC1781"/>
    <mergeCell ref="Z1782:AC1782"/>
    <mergeCell ref="Z1783:AC1783"/>
    <mergeCell ref="Z1784:AC1784"/>
    <mergeCell ref="Z1785:AC1785"/>
    <mergeCell ref="Z1786:AC1786"/>
    <mergeCell ref="Z1787:AC1787"/>
    <mergeCell ref="Z1788:AC1788"/>
    <mergeCell ref="Z1789:AC1789"/>
    <mergeCell ref="Z1790:AC1790"/>
    <mergeCell ref="Z1707:AC1707"/>
    <mergeCell ref="Z1708:AC1708"/>
    <mergeCell ref="Z1709:AC1709"/>
    <mergeCell ref="Z1710:AC1710"/>
    <mergeCell ref="Z1711:AC1711"/>
    <mergeCell ref="Z1712:AC1712"/>
    <mergeCell ref="Z1713:AC1713"/>
    <mergeCell ref="Z1714:AC1714"/>
    <mergeCell ref="Z1715:AC1715"/>
    <mergeCell ref="Z1716:AC1716"/>
    <mergeCell ref="Z1717:AC1717"/>
    <mergeCell ref="Z1718:AC1718"/>
    <mergeCell ref="Z1719:AC1719"/>
    <mergeCell ref="Z1728:AC1728"/>
    <mergeCell ref="Z1729:AC1729"/>
    <mergeCell ref="Z1730:AC1730"/>
    <mergeCell ref="Z1731:AC1731"/>
    <mergeCell ref="Z1732:AC1732"/>
    <mergeCell ref="Z1733:AC1733"/>
    <mergeCell ref="Z1734:AC1734"/>
    <mergeCell ref="Z1735:AC1735"/>
    <mergeCell ref="Z1736:AC1736"/>
    <mergeCell ref="Z1737:AC1737"/>
    <mergeCell ref="Z1738:AC1738"/>
    <mergeCell ref="Z1739:AC1739"/>
    <mergeCell ref="Z1740:AC1740"/>
    <mergeCell ref="Z1741:AC1741"/>
    <mergeCell ref="Z1742:AC1742"/>
    <mergeCell ref="Z1743:AC1743"/>
    <mergeCell ref="Z1744:AC1744"/>
    <mergeCell ref="Z1746:AC1746"/>
    <mergeCell ref="Z1747:AC1747"/>
    <mergeCell ref="Z1748:AC1748"/>
    <mergeCell ref="Z1745:AC1745"/>
    <mergeCell ref="Z1600:AC1600"/>
    <mergeCell ref="Z1601:AC1601"/>
    <mergeCell ref="Z1603:AC1603"/>
    <mergeCell ref="Z1604:AC1604"/>
    <mergeCell ref="Z1605:AC1605"/>
    <mergeCell ref="Z1606:AC1606"/>
    <mergeCell ref="Z1687:AC1687"/>
    <mergeCell ref="Z1688:AC1688"/>
    <mergeCell ref="Z1689:AC1689"/>
    <mergeCell ref="Z1690:AC1690"/>
    <mergeCell ref="Z1691:AC1691"/>
    <mergeCell ref="Z1692:AC1692"/>
    <mergeCell ref="Z1693:AC1693"/>
    <mergeCell ref="Z1694:AC1694"/>
    <mergeCell ref="Z1695:AC1695"/>
    <mergeCell ref="Z1696:AC1696"/>
    <mergeCell ref="Z1697:AC1697"/>
    <mergeCell ref="Z1698:AC1698"/>
    <mergeCell ref="Z1699:AC1699"/>
    <mergeCell ref="Z1700:AC1700"/>
    <mergeCell ref="Z1701:AC1701"/>
    <mergeCell ref="Z1702:AC1702"/>
    <mergeCell ref="Z1703:AC1703"/>
    <mergeCell ref="Z1704:AC1704"/>
    <mergeCell ref="Z1705:AC1705"/>
    <mergeCell ref="Z1706:AC1706"/>
    <mergeCell ref="Z1602:AC1602"/>
    <mergeCell ref="Z1618:AC1618"/>
    <mergeCell ref="Z1619:AC1619"/>
    <mergeCell ref="Z1620:AC1620"/>
    <mergeCell ref="Z1621:AC1621"/>
    <mergeCell ref="Z1622:AC1622"/>
    <mergeCell ref="Z1623:AC1623"/>
    <mergeCell ref="Z1635:AC1635"/>
    <mergeCell ref="Z1632:AC1632"/>
    <mergeCell ref="Z1686:AC1686"/>
    <mergeCell ref="Z1633:AC1633"/>
    <mergeCell ref="Z1685:AC1685"/>
    <mergeCell ref="Z1626:AC1626"/>
    <mergeCell ref="Z1627:AC1627"/>
    <mergeCell ref="Z1628:AC1628"/>
    <mergeCell ref="Z1615:AC1615"/>
    <mergeCell ref="Z1616:AC1616"/>
    <mergeCell ref="Z1617:AC1617"/>
    <mergeCell ref="Z1629:AC1629"/>
    <mergeCell ref="Z1666:AC1666"/>
    <mergeCell ref="Z1663:AC1663"/>
    <mergeCell ref="Z1664:AC1664"/>
    <mergeCell ref="Z1665:AC1665"/>
    <mergeCell ref="Z1670:AC1670"/>
    <mergeCell ref="Z1671:AC1671"/>
    <mergeCell ref="Z1672:AC1672"/>
    <mergeCell ref="Z1673:AC1673"/>
    <mergeCell ref="Z1674:AC1674"/>
    <mergeCell ref="Z1675:AC1675"/>
    <mergeCell ref="Z1676:AC1676"/>
    <mergeCell ref="Z1677:AC1677"/>
    <mergeCell ref="Z1678:AC1678"/>
    <mergeCell ref="Z1679:AC1679"/>
    <mergeCell ref="Z1680:AC1680"/>
    <mergeCell ref="Z1681:AC1681"/>
    <mergeCell ref="Z1682:AC1682"/>
    <mergeCell ref="Z1683:AC1683"/>
    <mergeCell ref="Z1684:AC1684"/>
    <mergeCell ref="Z1544:AC1544"/>
    <mergeCell ref="Z1545:AC1545"/>
    <mergeCell ref="Z1546:AC1546"/>
    <mergeCell ref="Z1547:AC1547"/>
    <mergeCell ref="Z1549:AC1549"/>
    <mergeCell ref="Z1550:AC1550"/>
    <mergeCell ref="Z1551:AC1551"/>
    <mergeCell ref="Z1562:AC1562"/>
    <mergeCell ref="Z1565:AC1565"/>
    <mergeCell ref="Z1516:AC1516"/>
    <mergeCell ref="Z1517:AC1517"/>
    <mergeCell ref="Z1518:AC1518"/>
    <mergeCell ref="Z1519:AC1519"/>
    <mergeCell ref="Z1520:AC1520"/>
    <mergeCell ref="Z1521:AC1521"/>
    <mergeCell ref="Z1575:AC1575"/>
    <mergeCell ref="Z1576:AC1576"/>
    <mergeCell ref="Z1577:AC1577"/>
    <mergeCell ref="Z1579:AC1579"/>
    <mergeCell ref="Z1528:AC1528"/>
    <mergeCell ref="Z1552:AC1552"/>
    <mergeCell ref="Z1553:AC1553"/>
    <mergeCell ref="Z1554:AC1554"/>
    <mergeCell ref="Z1555:AC1555"/>
    <mergeCell ref="Z1557:AC1557"/>
    <mergeCell ref="Z1558:AC1558"/>
    <mergeCell ref="Z1559:AC1559"/>
    <mergeCell ref="Z1560:AC1560"/>
    <mergeCell ref="Z1597:AC1597"/>
    <mergeCell ref="Z1598:AC1598"/>
    <mergeCell ref="Z1599:AC1599"/>
    <mergeCell ref="Z1585:AC1585"/>
    <mergeCell ref="Z1586:AC1586"/>
    <mergeCell ref="Z1587:AC1587"/>
    <mergeCell ref="Z1588:AC1588"/>
    <mergeCell ref="Z1589:AC1589"/>
    <mergeCell ref="Z1590:AC1590"/>
    <mergeCell ref="Z1591:AC1591"/>
    <mergeCell ref="Z1592:AC1592"/>
    <mergeCell ref="Z1581:AC1581"/>
    <mergeCell ref="Z1582:AC1582"/>
    <mergeCell ref="Z1583:AC1583"/>
    <mergeCell ref="Z1572:AC1572"/>
    <mergeCell ref="Z1573:AC1573"/>
    <mergeCell ref="Z1574:AC1574"/>
    <mergeCell ref="Z1542:AC1542"/>
    <mergeCell ref="Z1543:AC1543"/>
    <mergeCell ref="Z1239:AC1239"/>
    <mergeCell ref="Z1240:AC1240"/>
    <mergeCell ref="Z1222:AC1222"/>
    <mergeCell ref="Z1195:AC1195"/>
    <mergeCell ref="Z1505:AC1505"/>
    <mergeCell ref="Z1506:AC1506"/>
    <mergeCell ref="Z1246:AC1246"/>
    <mergeCell ref="Z1529:AC1529"/>
    <mergeCell ref="Z1260:AC1260"/>
    <mergeCell ref="Z1279:AC1279"/>
    <mergeCell ref="Z1245:AC1245"/>
    <mergeCell ref="Z1271:AC1271"/>
    <mergeCell ref="Z1273:AC1273"/>
    <mergeCell ref="Z1277:AC1277"/>
    <mergeCell ref="Z1522:AC1522"/>
    <mergeCell ref="Z1523:AC1523"/>
    <mergeCell ref="Z1524:AC1524"/>
    <mergeCell ref="Z1525:AC1525"/>
    <mergeCell ref="Z1526:AC1526"/>
    <mergeCell ref="Z1527:AC1527"/>
    <mergeCell ref="Z1530:AC1530"/>
    <mergeCell ref="Z1531:AC1531"/>
    <mergeCell ref="Z1532:AC1532"/>
    <mergeCell ref="Z1533:AC1533"/>
    <mergeCell ref="Z1534:AC1534"/>
    <mergeCell ref="Z1535:AC1535"/>
    <mergeCell ref="Z1536:AC1536"/>
    <mergeCell ref="Z1537:AC1537"/>
    <mergeCell ref="Z1538:AC1538"/>
    <mergeCell ref="Z1539:AC1539"/>
    <mergeCell ref="Z1198:AC1198"/>
    <mergeCell ref="Z1200:AC1200"/>
    <mergeCell ref="Z1201:AC1201"/>
    <mergeCell ref="Z1202:AC1202"/>
    <mergeCell ref="Z1203:AC1203"/>
    <mergeCell ref="Z1204:AC1204"/>
    <mergeCell ref="Z1205:AC1205"/>
    <mergeCell ref="Z1206:AC1206"/>
    <mergeCell ref="Z1207:AC1207"/>
    <mergeCell ref="Z1210:AC1210"/>
    <mergeCell ref="Z1224:AC1224"/>
    <mergeCell ref="Z1225:AC1225"/>
    <mergeCell ref="Z1226:AC1226"/>
    <mergeCell ref="Z1227:AC1227"/>
    <mergeCell ref="Z1209:AC1209"/>
    <mergeCell ref="Z1208:AC1208"/>
    <mergeCell ref="Z1217:AC1217"/>
    <mergeCell ref="Z1223:AC1223"/>
    <mergeCell ref="Z1241:AC1241"/>
    <mergeCell ref="Z1242:AC1242"/>
    <mergeCell ref="Z1243:AC1243"/>
    <mergeCell ref="Z1507:AC1507"/>
    <mergeCell ref="Z1481:AC1481"/>
    <mergeCell ref="Z1259:AC1259"/>
    <mergeCell ref="Z1261:AC1261"/>
    <mergeCell ref="Z1508:AC1508"/>
    <mergeCell ref="Z1509:AC1509"/>
    <mergeCell ref="Z1510:AC1510"/>
    <mergeCell ref="Z1513:AC1513"/>
    <mergeCell ref="Z1514:AC1514"/>
    <mergeCell ref="Z1515:AC1515"/>
    <mergeCell ref="Z1268:AC1268"/>
    <mergeCell ref="Z1272:AC1272"/>
    <mergeCell ref="Z1213:AC1213"/>
    <mergeCell ref="Z1143:AC1143"/>
    <mergeCell ref="Z1144:AC1144"/>
    <mergeCell ref="Z1145:AC1145"/>
    <mergeCell ref="Z1146:AC1146"/>
    <mergeCell ref="Z1147:AC1147"/>
    <mergeCell ref="Z1121:AC1121"/>
    <mergeCell ref="Z1148:AC1148"/>
    <mergeCell ref="Z1149:AC1149"/>
    <mergeCell ref="Z1150:AC1150"/>
    <mergeCell ref="Z1151:AC1151"/>
    <mergeCell ref="Z1152:AC1152"/>
    <mergeCell ref="Z1175:AC1175"/>
    <mergeCell ref="Z1176:AC1176"/>
    <mergeCell ref="Z1162:AC1162"/>
    <mergeCell ref="Z1163:AC1163"/>
    <mergeCell ref="Z1164:AC1164"/>
    <mergeCell ref="Z1165:AC1165"/>
    <mergeCell ref="Z1166:AC1166"/>
    <mergeCell ref="Z1167:AC1167"/>
    <mergeCell ref="Z1168:AC1168"/>
    <mergeCell ref="Z1169:AC1169"/>
    <mergeCell ref="Z1170:AC1170"/>
    <mergeCell ref="Z1171:AC1171"/>
    <mergeCell ref="Z1172:AC1172"/>
    <mergeCell ref="Z1173:AC1173"/>
    <mergeCell ref="Z1174:AC1174"/>
    <mergeCell ref="Z1177:AC1177"/>
    <mergeCell ref="Z1178:AC1178"/>
    <mergeCell ref="Z1179:AC1179"/>
    <mergeCell ref="Z1181:AC1181"/>
    <mergeCell ref="Z1129:AC1129"/>
    <mergeCell ref="Z1130:AC1130"/>
    <mergeCell ref="Z1131:AC1131"/>
    <mergeCell ref="Z1132:AC1132"/>
    <mergeCell ref="Z1133:AC1133"/>
    <mergeCell ref="Z1134:AC1134"/>
    <mergeCell ref="Z1135:AC1135"/>
    <mergeCell ref="Z1136:AC1136"/>
    <mergeCell ref="Z1137:AC1137"/>
    <mergeCell ref="Z1138:AC1138"/>
    <mergeCell ref="Z1139:AC1139"/>
    <mergeCell ref="Z1122:AC1122"/>
    <mergeCell ref="Z1123:AC1123"/>
    <mergeCell ref="Z1124:AC1124"/>
    <mergeCell ref="Z1125:AC1125"/>
    <mergeCell ref="Z1126:AC1126"/>
    <mergeCell ref="Z1127:AC1127"/>
    <mergeCell ref="Z1128:AC1128"/>
    <mergeCell ref="Z1154:AC1154"/>
    <mergeCell ref="Z1155:AC1155"/>
    <mergeCell ref="Z1156:AC1156"/>
    <mergeCell ref="Z1157:AC1157"/>
    <mergeCell ref="Z1158:AC1158"/>
    <mergeCell ref="Z1159:AC1159"/>
    <mergeCell ref="Z1101:AC1101"/>
    <mergeCell ref="Z1102:AC1102"/>
    <mergeCell ref="Z1103:AC1103"/>
    <mergeCell ref="Z1104:AC1104"/>
    <mergeCell ref="Z1105:AC1105"/>
    <mergeCell ref="Z1106:AC1106"/>
    <mergeCell ref="Z1107:AC1107"/>
    <mergeCell ref="Z1108:AC1108"/>
    <mergeCell ref="Z1109:AC1109"/>
    <mergeCell ref="Z1110:AC1110"/>
    <mergeCell ref="Z1111:AC1111"/>
    <mergeCell ref="Z1120:AC1120"/>
    <mergeCell ref="Z1112:AC1112"/>
    <mergeCell ref="Z1114:AC1114"/>
    <mergeCell ref="Z1115:AC1115"/>
    <mergeCell ref="Z1116:AC1116"/>
    <mergeCell ref="Z1118:AC1118"/>
    <mergeCell ref="Z1119:AC1119"/>
    <mergeCell ref="Z1031:AC1031"/>
    <mergeCell ref="Z1032:AC1032"/>
    <mergeCell ref="Z941:AC941"/>
    <mergeCell ref="Z942:AC942"/>
    <mergeCell ref="Z943:AC943"/>
    <mergeCell ref="Z944:AC944"/>
    <mergeCell ref="Z945:AC945"/>
    <mergeCell ref="Z946:AC946"/>
    <mergeCell ref="Z947:AC947"/>
    <mergeCell ref="Z948:AC948"/>
    <mergeCell ref="Z949:AC949"/>
    <mergeCell ref="Z950:AC950"/>
    <mergeCell ref="Z951:AC951"/>
    <mergeCell ref="Z1033:AC1033"/>
    <mergeCell ref="Z1034:AC1034"/>
    <mergeCell ref="Z1035:AC1035"/>
    <mergeCell ref="Z1036:AC1036"/>
    <mergeCell ref="Z1037:AC1037"/>
    <mergeCell ref="Z1038:AC1038"/>
    <mergeCell ref="Z1086:AC1086"/>
    <mergeCell ref="Z1087:AC1087"/>
    <mergeCell ref="Z1088:AC1088"/>
    <mergeCell ref="Z1089:AC1089"/>
    <mergeCell ref="Z1090:AC1090"/>
    <mergeCell ref="Z1067:AC1067"/>
    <mergeCell ref="Z1071:AC1071"/>
    <mergeCell ref="Z1050:AC1050"/>
    <mergeCell ref="Z1051:AC1051"/>
    <mergeCell ref="Z1052:AC1052"/>
    <mergeCell ref="Z1054:AC1054"/>
    <mergeCell ref="Z1055:AC1055"/>
    <mergeCell ref="Z1056:AC1056"/>
    <mergeCell ref="Z1057:AC1057"/>
    <mergeCell ref="Z1058:AC1058"/>
    <mergeCell ref="Z1059:AC1059"/>
    <mergeCell ref="Z1060:AC1060"/>
    <mergeCell ref="Z1065:AC1065"/>
    <mergeCell ref="Z1072:AC1072"/>
    <mergeCell ref="Z1024:AC1024"/>
    <mergeCell ref="Z1025:AC1025"/>
    <mergeCell ref="Z1010:AC1010"/>
    <mergeCell ref="Z1011:AC1011"/>
    <mergeCell ref="Z1018:AC1018"/>
    <mergeCell ref="Z1007:AC1007"/>
    <mergeCell ref="Z1008:AC1008"/>
    <mergeCell ref="Z976:AC976"/>
    <mergeCell ref="Z1019:AC1019"/>
    <mergeCell ref="Z1020:AC1020"/>
    <mergeCell ref="Z1021:AC1021"/>
    <mergeCell ref="Z1022:AC1022"/>
    <mergeCell ref="Z1023:AC1023"/>
    <mergeCell ref="Z1061:AC1061"/>
    <mergeCell ref="Z1062:AC1062"/>
    <mergeCell ref="Z1063:AC1063"/>
    <mergeCell ref="Z1064:AC1064"/>
    <mergeCell ref="Z1012:AC1012"/>
    <mergeCell ref="Z1017:AC1017"/>
    <mergeCell ref="Z854:AC854"/>
    <mergeCell ref="Z855:AC855"/>
    <mergeCell ref="Z856:AC856"/>
    <mergeCell ref="Z857:AC857"/>
    <mergeCell ref="Z1026:AC1026"/>
    <mergeCell ref="Z1027:AC1027"/>
    <mergeCell ref="Z1028:AC1028"/>
    <mergeCell ref="Z1029:AC1029"/>
    <mergeCell ref="Z1030:AC1030"/>
    <mergeCell ref="Z1100:AC1100"/>
    <mergeCell ref="Z1042:AC1042"/>
    <mergeCell ref="Z1043:AC1043"/>
    <mergeCell ref="Z1044:AC1044"/>
    <mergeCell ref="Z1045:AC1045"/>
    <mergeCell ref="Z1047:AC1047"/>
    <mergeCell ref="Z1048:AC1048"/>
    <mergeCell ref="Z1049:AC1049"/>
    <mergeCell ref="Z1091:AC1091"/>
    <mergeCell ref="Z1092:AC1092"/>
    <mergeCell ref="Z1093:AC1093"/>
    <mergeCell ref="Z1094:AC1094"/>
    <mergeCell ref="Z1095:AC1095"/>
    <mergeCell ref="Z1096:AC1096"/>
    <mergeCell ref="Z1097:AC1097"/>
    <mergeCell ref="Z1098:AC1098"/>
    <mergeCell ref="Z1099:AC1099"/>
    <mergeCell ref="Z1073:AC1073"/>
    <mergeCell ref="Z1074:AC1074"/>
    <mergeCell ref="Z1076:AC1076"/>
    <mergeCell ref="Z1077:AC1077"/>
    <mergeCell ref="Z1078:AC1078"/>
    <mergeCell ref="Z1079:AC1079"/>
    <mergeCell ref="Z1080:AC1080"/>
    <mergeCell ref="Z1081:AC1081"/>
    <mergeCell ref="Z1082:AC1082"/>
    <mergeCell ref="Z1083:AC1083"/>
    <mergeCell ref="Z1084:AC1084"/>
    <mergeCell ref="Z1085:AC1085"/>
    <mergeCell ref="Z1039:AC1039"/>
    <mergeCell ref="Z1040:AC1040"/>
    <mergeCell ref="Z1041:AC1041"/>
    <mergeCell ref="Z1075:AC1075"/>
    <mergeCell ref="Z952:AC952"/>
    <mergeCell ref="Z989:AC989"/>
    <mergeCell ref="Z990:AC990"/>
    <mergeCell ref="Z991:AC991"/>
    <mergeCell ref="Z992:AC992"/>
    <mergeCell ref="Z993:AC993"/>
    <mergeCell ref="Z994:AC994"/>
    <mergeCell ref="Z995:AC995"/>
    <mergeCell ref="Z996:AC996"/>
    <mergeCell ref="Z998:AC998"/>
    <mergeCell ref="Z999:AC999"/>
    <mergeCell ref="Z1000:AC1000"/>
    <mergeCell ref="Z1001:AC1001"/>
    <mergeCell ref="Z966:AC966"/>
    <mergeCell ref="Z967:AC967"/>
    <mergeCell ref="Z968:AC968"/>
    <mergeCell ref="Z969:AC969"/>
    <mergeCell ref="Z970:AC970"/>
    <mergeCell ref="Z971:AC971"/>
    <mergeCell ref="Z972:AC972"/>
    <mergeCell ref="Z973:AC973"/>
    <mergeCell ref="Z1002:AC1002"/>
    <mergeCell ref="Z1003:AC1003"/>
    <mergeCell ref="Z1004:AC1004"/>
    <mergeCell ref="Z1005:AC1005"/>
    <mergeCell ref="Z974:AC974"/>
    <mergeCell ref="Z934:AC934"/>
    <mergeCell ref="Z935:AC935"/>
    <mergeCell ref="Z936:AC936"/>
    <mergeCell ref="Z937:AC937"/>
    <mergeCell ref="Z938:AC938"/>
    <mergeCell ref="Z939:AC939"/>
    <mergeCell ref="Z940:AC940"/>
    <mergeCell ref="Z1006:AC1006"/>
    <mergeCell ref="Z953:AC953"/>
    <mergeCell ref="Z954:AC954"/>
    <mergeCell ref="Z955:AC955"/>
    <mergeCell ref="Z956:AC956"/>
    <mergeCell ref="Z957:AC957"/>
    <mergeCell ref="Z958:AC958"/>
    <mergeCell ref="Z959:AC959"/>
    <mergeCell ref="Z960:AC960"/>
    <mergeCell ref="Z961:AC961"/>
    <mergeCell ref="Z962:AC962"/>
    <mergeCell ref="Z977:AC977"/>
    <mergeCell ref="Z978:AC978"/>
    <mergeCell ref="Z979:AC979"/>
    <mergeCell ref="Z980:AC980"/>
    <mergeCell ref="Z981:AC981"/>
    <mergeCell ref="Z982:AC982"/>
    <mergeCell ref="Z983:AC983"/>
    <mergeCell ref="Z858:AC858"/>
    <mergeCell ref="Z859:AC859"/>
    <mergeCell ref="Z860:AC860"/>
    <mergeCell ref="Z861:AC861"/>
    <mergeCell ref="Z862:AC862"/>
    <mergeCell ref="Z863:AC863"/>
    <mergeCell ref="Z864:AC864"/>
    <mergeCell ref="Z865:AC865"/>
    <mergeCell ref="Z866:AC866"/>
    <mergeCell ref="Z867:AC867"/>
    <mergeCell ref="Z868:AC868"/>
    <mergeCell ref="Z869:AC869"/>
    <mergeCell ref="Z871:AC871"/>
    <mergeCell ref="Z872:AC872"/>
    <mergeCell ref="Z873:AC873"/>
    <mergeCell ref="Z874:AC874"/>
    <mergeCell ref="Z875:AC875"/>
    <mergeCell ref="Z876:AC876"/>
    <mergeCell ref="Z877:AC877"/>
    <mergeCell ref="Z878:AC878"/>
    <mergeCell ref="Z879:AC879"/>
    <mergeCell ref="Z880:AC880"/>
    <mergeCell ref="Z881:AC881"/>
    <mergeCell ref="Z882:AC882"/>
    <mergeCell ref="Z883:AC883"/>
    <mergeCell ref="Z884:AC884"/>
    <mergeCell ref="Z885:AC885"/>
    <mergeCell ref="Z886:AC886"/>
    <mergeCell ref="Z887:AC887"/>
    <mergeCell ref="Z888:AC888"/>
    <mergeCell ref="Z889:AC889"/>
    <mergeCell ref="Z890:AC890"/>
    <mergeCell ref="Z891:AC891"/>
    <mergeCell ref="Z1013:AC1013"/>
    <mergeCell ref="Z1014:AC1014"/>
    <mergeCell ref="Z1015:AC1015"/>
    <mergeCell ref="Z1016:AC1016"/>
    <mergeCell ref="Z930:AC930"/>
    <mergeCell ref="Z931:AC931"/>
    <mergeCell ref="Z932:AC932"/>
    <mergeCell ref="Z933:AC933"/>
    <mergeCell ref="Z1009:AC1009"/>
    <mergeCell ref="Z984:AC984"/>
    <mergeCell ref="Z985:AC985"/>
    <mergeCell ref="Z986:AC986"/>
    <mergeCell ref="Z987:AC987"/>
    <mergeCell ref="Z988:AC988"/>
    <mergeCell ref="X1931:Y1931"/>
    <mergeCell ref="X1932:Y1932"/>
    <mergeCell ref="X1933:Y1933"/>
    <mergeCell ref="X1934:Y1934"/>
    <mergeCell ref="X1935:Y1935"/>
    <mergeCell ref="X1936:Y1936"/>
    <mergeCell ref="X1937:Y1937"/>
    <mergeCell ref="X1938:Y1938"/>
    <mergeCell ref="X1939:Y1939"/>
    <mergeCell ref="X1940:Y1940"/>
    <mergeCell ref="X1941:Y1941"/>
    <mergeCell ref="X1942:Y1942"/>
    <mergeCell ref="X1943:Y1943"/>
    <mergeCell ref="X1944:Y1944"/>
    <mergeCell ref="X1945:Y1945"/>
    <mergeCell ref="X1946:Y1946"/>
    <mergeCell ref="X1947:Y1947"/>
    <mergeCell ref="X1948:Y1948"/>
    <mergeCell ref="X1949:Y1949"/>
    <mergeCell ref="X1929:Y1929"/>
    <mergeCell ref="X1930:Y1930"/>
    <mergeCell ref="X1890:Y1890"/>
    <mergeCell ref="X1781:Y1781"/>
    <mergeCell ref="X1782:Y1782"/>
    <mergeCell ref="X1783:Y1783"/>
    <mergeCell ref="X1786:Y1786"/>
    <mergeCell ref="X1787:Y1787"/>
    <mergeCell ref="X1861:Y1861"/>
    <mergeCell ref="X1862:Y1862"/>
    <mergeCell ref="X1788:Y1788"/>
    <mergeCell ref="X1789:Y1789"/>
    <mergeCell ref="X1790:Y1790"/>
    <mergeCell ref="X1791:Y1791"/>
    <mergeCell ref="X1792:Y1792"/>
    <mergeCell ref="X1826:Y1826"/>
    <mergeCell ref="X1827:Y1827"/>
    <mergeCell ref="X1828:Y1828"/>
    <mergeCell ref="X1829:Y1829"/>
    <mergeCell ref="X1830:Y1830"/>
    <mergeCell ref="X1831:Y1831"/>
    <mergeCell ref="X1832:Y1832"/>
    <mergeCell ref="X1880:Y1880"/>
    <mergeCell ref="X1865:Y1865"/>
    <mergeCell ref="X1866:Y1866"/>
    <mergeCell ref="X1867:Y1867"/>
    <mergeCell ref="X1868:Y1868"/>
    <mergeCell ref="X1869:Y1869"/>
    <mergeCell ref="X1870:Y1870"/>
    <mergeCell ref="X1871:Y1871"/>
    <mergeCell ref="X1872:Y1872"/>
    <mergeCell ref="Z892:AC892"/>
    <mergeCell ref="Z893:AC893"/>
    <mergeCell ref="Z894:AC894"/>
    <mergeCell ref="Z975:AC975"/>
    <mergeCell ref="Z907:AC907"/>
    <mergeCell ref="Z908:AC908"/>
    <mergeCell ref="Z909:AC909"/>
    <mergeCell ref="Z910:AC910"/>
    <mergeCell ref="Z911:AC911"/>
    <mergeCell ref="Z912:AC912"/>
    <mergeCell ref="Z913:AC913"/>
    <mergeCell ref="Z914:AC914"/>
    <mergeCell ref="Z915:AC915"/>
    <mergeCell ref="Z916:AC916"/>
    <mergeCell ref="Z917:AC917"/>
    <mergeCell ref="Z918:AC918"/>
    <mergeCell ref="Z919:AC919"/>
    <mergeCell ref="Z920:AC920"/>
    <mergeCell ref="Z921:AC921"/>
    <mergeCell ref="Z922:AC922"/>
    <mergeCell ref="Z923:AC923"/>
    <mergeCell ref="Z924:AC924"/>
    <mergeCell ref="Z925:AC925"/>
    <mergeCell ref="Z926:AC926"/>
    <mergeCell ref="Z927:AC927"/>
    <mergeCell ref="Z928:AC928"/>
    <mergeCell ref="Z929:AC929"/>
    <mergeCell ref="Z963:AC963"/>
    <mergeCell ref="Z965:AC965"/>
    <mergeCell ref="Z902:AC902"/>
    <mergeCell ref="Z903:AC903"/>
    <mergeCell ref="Z904:AC904"/>
    <mergeCell ref="Z905:AC905"/>
    <mergeCell ref="Z906:AC906"/>
    <mergeCell ref="X2003:Y2003"/>
    <mergeCell ref="X2004:Y2004"/>
    <mergeCell ref="X2005:Y2005"/>
    <mergeCell ref="X1999:Y1999"/>
    <mergeCell ref="X2024:Y2024"/>
    <mergeCell ref="X2025:Y2025"/>
    <mergeCell ref="X2055:Y2055"/>
    <mergeCell ref="X2056:Y2056"/>
    <mergeCell ref="X2057:Y2057"/>
    <mergeCell ref="X1952:Y1952"/>
    <mergeCell ref="X1875:Y1875"/>
    <mergeCell ref="X1876:Y1876"/>
    <mergeCell ref="X1877:Y1877"/>
    <mergeCell ref="X1878:Y1878"/>
    <mergeCell ref="X1879:Y1879"/>
    <mergeCell ref="X1794:Y1794"/>
    <mergeCell ref="X1958:Y1958"/>
    <mergeCell ref="X1970:Y1970"/>
    <mergeCell ref="X1963:Y1963"/>
    <mergeCell ref="X1964:Y1964"/>
    <mergeCell ref="X1706:Y1706"/>
    <mergeCell ref="X1707:Y1707"/>
    <mergeCell ref="X1708:Y1708"/>
    <mergeCell ref="X1709:Y1709"/>
    <mergeCell ref="X1710:Y1710"/>
    <mergeCell ref="X1711:Y1711"/>
    <mergeCell ref="X1712:Y1712"/>
    <mergeCell ref="X1713:Y1713"/>
    <mergeCell ref="X1729:Y1729"/>
    <mergeCell ref="X1757:Y1757"/>
    <mergeCell ref="X1758:Y1758"/>
    <mergeCell ref="X1743:Y1743"/>
    <mergeCell ref="X1744:Y1744"/>
    <mergeCell ref="X1746:Y1746"/>
    <mergeCell ref="X1750:Y1750"/>
    <mergeCell ref="X1751:Y1751"/>
    <mergeCell ref="X1951:Y1951"/>
    <mergeCell ref="X1975:Y1975"/>
    <mergeCell ref="X1976:Y1976"/>
    <mergeCell ref="X1977:Y1977"/>
    <mergeCell ref="X1980:Y1980"/>
    <mergeCell ref="X1973:Y1973"/>
    <mergeCell ref="X1979:Y1979"/>
    <mergeCell ref="X1950:Y1950"/>
    <mergeCell ref="X1873:Y1873"/>
    <mergeCell ref="X1874:Y1874"/>
    <mergeCell ref="X1959:Y1959"/>
    <mergeCell ref="X1960:Y1960"/>
    <mergeCell ref="X1961:Y1961"/>
    <mergeCell ref="X1962:Y1962"/>
    <mergeCell ref="X1731:Y1731"/>
    <mergeCell ref="X1732:Y1732"/>
    <mergeCell ref="X1733:Y1733"/>
    <mergeCell ref="X1734:Y1734"/>
    <mergeCell ref="X1735:Y1735"/>
    <mergeCell ref="X1736:Y1736"/>
    <mergeCell ref="X1737:Y1737"/>
    <mergeCell ref="X1738:Y1738"/>
    <mergeCell ref="X1739:Y1739"/>
    <mergeCell ref="X1740:Y1740"/>
    <mergeCell ref="X1741:Y1741"/>
    <mergeCell ref="X1742:Y1742"/>
    <mergeCell ref="X1756:Y1756"/>
    <mergeCell ref="X1833:Y1833"/>
    <mergeCell ref="X1834:Y1834"/>
    <mergeCell ref="X1835:Y1835"/>
    <mergeCell ref="X1836:Y1836"/>
    <mergeCell ref="X1918:Y1918"/>
    <mergeCell ref="X1919:Y1919"/>
    <mergeCell ref="X1920:Y1920"/>
    <mergeCell ref="X1921:Y1921"/>
    <mergeCell ref="X1922:Y1922"/>
    <mergeCell ref="X1923:Y1923"/>
    <mergeCell ref="X1924:Y1924"/>
    <mergeCell ref="X1925:Y1925"/>
    <mergeCell ref="X1926:Y1926"/>
    <mergeCell ref="X1927:Y1927"/>
    <mergeCell ref="X1928:Y1928"/>
    <mergeCell ref="X1761:Y1761"/>
    <mergeCell ref="X1762:Y1762"/>
    <mergeCell ref="X1763:Y1763"/>
    <mergeCell ref="X1764:Y1764"/>
    <mergeCell ref="X1765:Y1765"/>
    <mergeCell ref="X1766:Y1766"/>
    <mergeCell ref="X1767:Y1767"/>
    <mergeCell ref="X1768:Y1768"/>
    <mergeCell ref="X1769:Y1769"/>
    <mergeCell ref="X1770:Y1770"/>
    <mergeCell ref="X1771:Y1771"/>
    <mergeCell ref="X1838:Y1838"/>
    <mergeCell ref="X1839:Y1839"/>
    <mergeCell ref="X1701:Y1701"/>
    <mergeCell ref="X1702:Y1702"/>
    <mergeCell ref="X1681:Y1681"/>
    <mergeCell ref="X1682:Y1682"/>
    <mergeCell ref="X1683:Y1683"/>
    <mergeCell ref="X1684:Y1684"/>
    <mergeCell ref="X1685:Y1685"/>
    <mergeCell ref="X1686:Y1686"/>
    <mergeCell ref="X1687:Y1687"/>
    <mergeCell ref="X1688:Y1688"/>
    <mergeCell ref="X2110:Y2110"/>
    <mergeCell ref="X2112:Y2112"/>
    <mergeCell ref="X2101:Y2101"/>
    <mergeCell ref="X2104:Y2104"/>
    <mergeCell ref="Z895:AC895"/>
    <mergeCell ref="Z896:AC896"/>
    <mergeCell ref="Z897:AC897"/>
    <mergeCell ref="Z898:AC898"/>
    <mergeCell ref="Z899:AC899"/>
    <mergeCell ref="Z900:AC900"/>
    <mergeCell ref="Z901:AC901"/>
    <mergeCell ref="X2008:Y2008"/>
    <mergeCell ref="X2009:Y2009"/>
    <mergeCell ref="X2010:Y2010"/>
    <mergeCell ref="X2011:Y2011"/>
    <mergeCell ref="X2013:Y2013"/>
    <mergeCell ref="X2014:Y2014"/>
    <mergeCell ref="X2015:Y2015"/>
    <mergeCell ref="X2016:Y2016"/>
    <mergeCell ref="X2017:Y2017"/>
    <mergeCell ref="X2018:Y2018"/>
    <mergeCell ref="X2019:Y2019"/>
    <mergeCell ref="X2020:Y2020"/>
    <mergeCell ref="X2021:Y2021"/>
    <mergeCell ref="X2022:Y2022"/>
    <mergeCell ref="X2023:Y2023"/>
    <mergeCell ref="X1978:Y1978"/>
    <mergeCell ref="X2030:Y2030"/>
    <mergeCell ref="X2031:Y2031"/>
    <mergeCell ref="X1953:Y1953"/>
    <mergeCell ref="X1954:Y1954"/>
    <mergeCell ref="X1955:Y1955"/>
    <mergeCell ref="X1774:Y1774"/>
    <mergeCell ref="X1775:Y1775"/>
    <mergeCell ref="X1776:Y1776"/>
    <mergeCell ref="X1777:Y1777"/>
    <mergeCell ref="X1778:Y1778"/>
    <mergeCell ref="X1779:Y1779"/>
    <mergeCell ref="X1780:Y1780"/>
    <mergeCell ref="X2039:Y2039"/>
    <mergeCell ref="X2040:Y2040"/>
    <mergeCell ref="X2041:Y2041"/>
    <mergeCell ref="X2105:Y2105"/>
    <mergeCell ref="X2106:Y2106"/>
    <mergeCell ref="X980:Y980"/>
    <mergeCell ref="X981:Y981"/>
    <mergeCell ref="X982:Y982"/>
    <mergeCell ref="X983:Y983"/>
    <mergeCell ref="X984:Y984"/>
    <mergeCell ref="X985:Y985"/>
    <mergeCell ref="X986:Y986"/>
    <mergeCell ref="X987:Y987"/>
    <mergeCell ref="X988:Y988"/>
    <mergeCell ref="X1672:Y1672"/>
    <mergeCell ref="X989:Y989"/>
    <mergeCell ref="X990:Y990"/>
    <mergeCell ref="X991:Y991"/>
    <mergeCell ref="X992:Y992"/>
    <mergeCell ref="X993:Y993"/>
    <mergeCell ref="X994:Y994"/>
    <mergeCell ref="X1180:Y1180"/>
    <mergeCell ref="X1259:Y1259"/>
    <mergeCell ref="X1261:Y1261"/>
    <mergeCell ref="X1111:Y1111"/>
    <mergeCell ref="X1050:Y1050"/>
    <mergeCell ref="X1051:Y1051"/>
    <mergeCell ref="X1052:Y1052"/>
    <mergeCell ref="X1054:Y1054"/>
    <mergeCell ref="X1055:Y1055"/>
    <mergeCell ref="X1056:Y1056"/>
    <mergeCell ref="X1057:Y1057"/>
    <mergeCell ref="X1058:Y1058"/>
    <mergeCell ref="X1059:Y1059"/>
    <mergeCell ref="X1060:Y1060"/>
    <mergeCell ref="X1061:Y1061"/>
    <mergeCell ref="X1062:Y1062"/>
    <mergeCell ref="X1063:Y1063"/>
    <mergeCell ref="X1064:Y1064"/>
    <mergeCell ref="X1065:Y1065"/>
    <mergeCell ref="X1072:Y1072"/>
    <mergeCell ref="X1073:Y1073"/>
    <mergeCell ref="X1074:Y1074"/>
    <mergeCell ref="X1076:Y1076"/>
    <mergeCell ref="X1077:Y1077"/>
    <mergeCell ref="X1078:Y1078"/>
    <mergeCell ref="X1079:Y1079"/>
    <mergeCell ref="X1121:Y1121"/>
    <mergeCell ref="X1122:Y1122"/>
    <mergeCell ref="X1123:Y1123"/>
    <mergeCell ref="X1114:Y1114"/>
    <mergeCell ref="X1115:Y1115"/>
    <mergeCell ref="X1116:Y1116"/>
    <mergeCell ref="X1118:Y1118"/>
    <mergeCell ref="X1119:Y1119"/>
    <mergeCell ref="X1124:Y1124"/>
    <mergeCell ref="X1125:Y1125"/>
    <mergeCell ref="X1112:Y1112"/>
    <mergeCell ref="X1207:Y1207"/>
    <mergeCell ref="X1210:Y1210"/>
    <mergeCell ref="X1224:Y1224"/>
    <mergeCell ref="X1225:Y1225"/>
    <mergeCell ref="X1226:Y1226"/>
    <mergeCell ref="X1227:Y1227"/>
    <mergeCell ref="X1218:Y1218"/>
    <mergeCell ref="X1101:Y1101"/>
    <mergeCell ref="X1102:Y1102"/>
    <mergeCell ref="X1103:Y1103"/>
    <mergeCell ref="X1157:Y1157"/>
    <mergeCell ref="X1158:Y1158"/>
    <mergeCell ref="X1080:Y1080"/>
    <mergeCell ref="X1081:Y1081"/>
    <mergeCell ref="X1082:Y1082"/>
    <mergeCell ref="X1083:Y1083"/>
    <mergeCell ref="X1084:Y1084"/>
    <mergeCell ref="X1085:Y1085"/>
    <mergeCell ref="X1086:Y1086"/>
    <mergeCell ref="X1087:Y1087"/>
    <mergeCell ref="X1088:Y1088"/>
    <mergeCell ref="X1120:Y1120"/>
    <mergeCell ref="X1606:Y1606"/>
    <mergeCell ref="X1607:Y1607"/>
    <mergeCell ref="X1676:Y1676"/>
    <mergeCell ref="X1677:Y1677"/>
    <mergeCell ref="X1678:Y1678"/>
    <mergeCell ref="X1679:Y1679"/>
    <mergeCell ref="X1552:Y1552"/>
    <mergeCell ref="X1117:Y1117"/>
    <mergeCell ref="X1186:Y1186"/>
    <mergeCell ref="X1104:Y1104"/>
    <mergeCell ref="X1105:Y1105"/>
    <mergeCell ref="X1106:Y1106"/>
    <mergeCell ref="X1107:Y1107"/>
    <mergeCell ref="X1108:Y1108"/>
    <mergeCell ref="X1109:Y1109"/>
    <mergeCell ref="X1110:Y1110"/>
    <mergeCell ref="X1695:Y1695"/>
    <mergeCell ref="X1554:Y1554"/>
    <mergeCell ref="X1555:Y1555"/>
    <mergeCell ref="X1557:Y1557"/>
    <mergeCell ref="X1558:Y1558"/>
    <mergeCell ref="X1559:Y1559"/>
    <mergeCell ref="X1578:Y1578"/>
    <mergeCell ref="X1195:Y1195"/>
    <mergeCell ref="X1567:Y1567"/>
    <mergeCell ref="X1568:Y1568"/>
    <mergeCell ref="X1569:Y1569"/>
    <mergeCell ref="X1570:Y1570"/>
    <mergeCell ref="X1571:Y1571"/>
    <mergeCell ref="X1572:Y1572"/>
    <mergeCell ref="X1573:Y1573"/>
    <mergeCell ref="X1574:Y1574"/>
    <mergeCell ref="X1575:Y1575"/>
    <mergeCell ref="X1576:Y1576"/>
    <mergeCell ref="X1577:Y1577"/>
    <mergeCell ref="X1579:Y1579"/>
    <mergeCell ref="X1597:Y1597"/>
    <mergeCell ref="X1598:Y1598"/>
    <mergeCell ref="X1599:Y1599"/>
    <mergeCell ref="X1600:Y1600"/>
    <mergeCell ref="X1601:Y1601"/>
    <mergeCell ref="X1603:Y1603"/>
    <mergeCell ref="X1604:Y1604"/>
    <mergeCell ref="X1515:Y1515"/>
    <mergeCell ref="X1516:Y1516"/>
    <mergeCell ref="X1517:Y1517"/>
    <mergeCell ref="X1518:Y1518"/>
    <mergeCell ref="X1519:Y1519"/>
    <mergeCell ref="X1520:Y1520"/>
    <mergeCell ref="X1521:Y1521"/>
    <mergeCell ref="X1522:Y1522"/>
    <mergeCell ref="X1523:Y1523"/>
    <mergeCell ref="X1113:Y1113"/>
    <mergeCell ref="X1126:Y1126"/>
    <mergeCell ref="X1127:Y1127"/>
    <mergeCell ref="X1128:Y1128"/>
    <mergeCell ref="X1129:Y1129"/>
    <mergeCell ref="X1130:Y1130"/>
    <mergeCell ref="X1131:Y1131"/>
    <mergeCell ref="X1132:Y1132"/>
    <mergeCell ref="X1133:Y1133"/>
    <mergeCell ref="X1134:Y1134"/>
    <mergeCell ref="X1673:Y1673"/>
    <mergeCell ref="X1139:Y1139"/>
    <mergeCell ref="X1140:Y1140"/>
    <mergeCell ref="X1141:Y1141"/>
    <mergeCell ref="X1142:Y1142"/>
    <mergeCell ref="X1143:Y1143"/>
    <mergeCell ref="X1144:Y1144"/>
    <mergeCell ref="X1145:Y1145"/>
    <mergeCell ref="X1146:Y1146"/>
    <mergeCell ref="X1147:Y1147"/>
    <mergeCell ref="X1148:Y1148"/>
    <mergeCell ref="X1149:Y1149"/>
    <mergeCell ref="X1150:Y1150"/>
    <mergeCell ref="X1151:Y1151"/>
    <mergeCell ref="X1152:Y1152"/>
    <mergeCell ref="X1153:Y1153"/>
    <mergeCell ref="X1179:Y1179"/>
    <mergeCell ref="X1181:Y1181"/>
    <mergeCell ref="X1625:Y1625"/>
    <mergeCell ref="X1561:Y1561"/>
    <mergeCell ref="X1563:Y1563"/>
    <mergeCell ref="X1564:Y1564"/>
    <mergeCell ref="X1545:Y1545"/>
    <mergeCell ref="X1272:Y1272"/>
    <mergeCell ref="X1200:Y1200"/>
    <mergeCell ref="X1201:Y1201"/>
    <mergeCell ref="X1202:Y1202"/>
    <mergeCell ref="X1203:Y1203"/>
    <mergeCell ref="X1204:Y1204"/>
    <mergeCell ref="X1205:Y1205"/>
    <mergeCell ref="X1206:Y1206"/>
    <mergeCell ref="X1553:Y1553"/>
    <mergeCell ref="X1238:Y1238"/>
    <mergeCell ref="X1239:Y1239"/>
    <mergeCell ref="X1240:Y1240"/>
    <mergeCell ref="X1241:Y1241"/>
    <mergeCell ref="X1560:Y1560"/>
    <mergeCell ref="X1513:Y1513"/>
    <mergeCell ref="X1514:Y1514"/>
    <mergeCell ref="X1214:Y1214"/>
    <mergeCell ref="X1616:Y1616"/>
    <mergeCell ref="X1615:Y1615"/>
    <mergeCell ref="X1618:Y1618"/>
    <mergeCell ref="X1619:Y1619"/>
    <mergeCell ref="X1620:Y1620"/>
    <mergeCell ref="X1621:Y1621"/>
    <mergeCell ref="X1622:Y1622"/>
    <mergeCell ref="X1623:Y1623"/>
    <mergeCell ref="X1608:Y1608"/>
    <mergeCell ref="X1609:Y1609"/>
    <mergeCell ref="X1610:Y1610"/>
    <mergeCell ref="X1611:Y1611"/>
    <mergeCell ref="X1273:Y1273"/>
    <mergeCell ref="X1189:Y1189"/>
    <mergeCell ref="X1190:Y1190"/>
    <mergeCell ref="X1245:Y1245"/>
    <mergeCell ref="X1187:Y1187"/>
    <mergeCell ref="X1188:Y1188"/>
    <mergeCell ref="X1213:Y1213"/>
    <mergeCell ref="X1260:Y1260"/>
    <mergeCell ref="X1269:Y1269"/>
    <mergeCell ref="X1178:Y1178"/>
    <mergeCell ref="X1612:Y1612"/>
    <mergeCell ref="X1613:Y1613"/>
    <mergeCell ref="X1614:Y1614"/>
    <mergeCell ref="X1029:Y1029"/>
    <mergeCell ref="X1030:Y1030"/>
    <mergeCell ref="X1031:Y1031"/>
    <mergeCell ref="X1032:Y1032"/>
    <mergeCell ref="X1033:Y1033"/>
    <mergeCell ref="X1034:Y1034"/>
    <mergeCell ref="X1035:Y1035"/>
    <mergeCell ref="X1036:Y1036"/>
    <mergeCell ref="X1067:Y1067"/>
    <mergeCell ref="X1071:Y1071"/>
    <mergeCell ref="X1014:Y1014"/>
    <mergeCell ref="X1015:Y1015"/>
    <mergeCell ref="X1016:Y1016"/>
    <mergeCell ref="X1017:Y1017"/>
    <mergeCell ref="X1018:Y1018"/>
    <mergeCell ref="X1045:Y1045"/>
    <mergeCell ref="X1047:Y1047"/>
    <mergeCell ref="X1048:Y1048"/>
    <mergeCell ref="X1049:Y1049"/>
    <mergeCell ref="X1019:Y1019"/>
    <mergeCell ref="X1020:Y1020"/>
    <mergeCell ref="X1021:Y1021"/>
    <mergeCell ref="X1022:Y1022"/>
    <mergeCell ref="X1023:Y1023"/>
    <mergeCell ref="X1024:Y1024"/>
    <mergeCell ref="X1025:Y1025"/>
    <mergeCell ref="X1026:Y1026"/>
    <mergeCell ref="X1027:Y1027"/>
    <mergeCell ref="X1182:Y1182"/>
    <mergeCell ref="X1010:Y1010"/>
    <mergeCell ref="X1011:Y1011"/>
    <mergeCell ref="X1006:Y1006"/>
    <mergeCell ref="X1007:Y1007"/>
    <mergeCell ref="X1012:Y1012"/>
    <mergeCell ref="X1013:Y1013"/>
    <mergeCell ref="X1154:Y1154"/>
    <mergeCell ref="X1155:Y1155"/>
    <mergeCell ref="X1156:Y1156"/>
    <mergeCell ref="X1037:Y1037"/>
    <mergeCell ref="X1038:Y1038"/>
    <mergeCell ref="X1039:Y1039"/>
    <mergeCell ref="X1040:Y1040"/>
    <mergeCell ref="X1041:Y1041"/>
    <mergeCell ref="X1042:Y1042"/>
    <mergeCell ref="X1008:Y1008"/>
    <mergeCell ref="X1009:Y1009"/>
    <mergeCell ref="X1043:Y1043"/>
    <mergeCell ref="X1044:Y1044"/>
    <mergeCell ref="X1089:Y1089"/>
    <mergeCell ref="X1090:Y1090"/>
    <mergeCell ref="X1091:Y1091"/>
    <mergeCell ref="X1092:Y1092"/>
    <mergeCell ref="X1093:Y1093"/>
    <mergeCell ref="X1094:Y1094"/>
    <mergeCell ref="X1095:Y1095"/>
    <mergeCell ref="X1096:Y1096"/>
    <mergeCell ref="X1097:Y1097"/>
    <mergeCell ref="X1098:Y1098"/>
    <mergeCell ref="X1099:Y1099"/>
    <mergeCell ref="X1100:Y1100"/>
    <mergeCell ref="X1135:Y1135"/>
    <mergeCell ref="X1136:Y1136"/>
    <mergeCell ref="X1137:Y1137"/>
    <mergeCell ref="X1138:Y1138"/>
    <mergeCell ref="X916:Y916"/>
    <mergeCell ref="X917:Y917"/>
    <mergeCell ref="X918:Y918"/>
    <mergeCell ref="X919:Y919"/>
    <mergeCell ref="X920:Y920"/>
    <mergeCell ref="X921:Y921"/>
    <mergeCell ref="X922:Y922"/>
    <mergeCell ref="X923:Y923"/>
    <mergeCell ref="X924:Y924"/>
    <mergeCell ref="X925:Y925"/>
    <mergeCell ref="X926:Y926"/>
    <mergeCell ref="X927:Y927"/>
    <mergeCell ref="X928:Y928"/>
    <mergeCell ref="X929:Y929"/>
    <mergeCell ref="X930:Y930"/>
    <mergeCell ref="X931:Y931"/>
    <mergeCell ref="X932:Y932"/>
    <mergeCell ref="X933:Y933"/>
    <mergeCell ref="X934:Y934"/>
    <mergeCell ref="X935:Y935"/>
    <mergeCell ref="X936:Y936"/>
    <mergeCell ref="X937:Y937"/>
    <mergeCell ref="X938:Y938"/>
    <mergeCell ref="X939:Y939"/>
    <mergeCell ref="X940:Y940"/>
    <mergeCell ref="X974:Y974"/>
    <mergeCell ref="X975:Y975"/>
    <mergeCell ref="X976:Y976"/>
    <mergeCell ref="X977:Y977"/>
    <mergeCell ref="X978:Y978"/>
    <mergeCell ref="X942:Y942"/>
    <mergeCell ref="X943:Y943"/>
    <mergeCell ref="X944:Y944"/>
    <mergeCell ref="X945:Y945"/>
    <mergeCell ref="X946:Y946"/>
    <mergeCell ref="X947:Y947"/>
    <mergeCell ref="X948:Y948"/>
    <mergeCell ref="X949:Y949"/>
    <mergeCell ref="X950:Y950"/>
    <mergeCell ref="X951:Y951"/>
    <mergeCell ref="X952:Y952"/>
    <mergeCell ref="X953:Y953"/>
    <mergeCell ref="X954:Y954"/>
    <mergeCell ref="X955:Y955"/>
    <mergeCell ref="X956:Y956"/>
    <mergeCell ref="X957:Y957"/>
    <mergeCell ref="X958:Y958"/>
    <mergeCell ref="X959:Y959"/>
    <mergeCell ref="X960:Y960"/>
    <mergeCell ref="X961:Y961"/>
    <mergeCell ref="X962:Y962"/>
    <mergeCell ref="X963:Y963"/>
    <mergeCell ref="X965:Y965"/>
    <mergeCell ref="X966:Y966"/>
    <mergeCell ref="X967:Y967"/>
    <mergeCell ref="X968:Y968"/>
    <mergeCell ref="X969:Y969"/>
    <mergeCell ref="X970:Y970"/>
    <mergeCell ref="X971:Y971"/>
    <mergeCell ref="X972:Y972"/>
    <mergeCell ref="X973:Y973"/>
    <mergeCell ref="X941:Y941"/>
    <mergeCell ref="X1028:Y1028"/>
    <mergeCell ref="X908:Y908"/>
    <mergeCell ref="X909:Y909"/>
    <mergeCell ref="X910:Y910"/>
    <mergeCell ref="X911:Y911"/>
    <mergeCell ref="X912:Y912"/>
    <mergeCell ref="X858:Y858"/>
    <mergeCell ref="X859:Y859"/>
    <mergeCell ref="X860:Y860"/>
    <mergeCell ref="X861:Y861"/>
    <mergeCell ref="X862:Y862"/>
    <mergeCell ref="X863:Y863"/>
    <mergeCell ref="X864:Y864"/>
    <mergeCell ref="X865:Y865"/>
    <mergeCell ref="X866:Y866"/>
    <mergeCell ref="X890:Y890"/>
    <mergeCell ref="X891:Y891"/>
    <mergeCell ref="X892:Y892"/>
    <mergeCell ref="X893:Y893"/>
    <mergeCell ref="X894:Y894"/>
    <mergeCell ref="X895:Y895"/>
    <mergeCell ref="X896:Y896"/>
    <mergeCell ref="X897:Y897"/>
    <mergeCell ref="X898:Y898"/>
    <mergeCell ref="X899:Y899"/>
    <mergeCell ref="X900:Y900"/>
    <mergeCell ref="X901:Y901"/>
    <mergeCell ref="X902:Y902"/>
    <mergeCell ref="X903:Y903"/>
    <mergeCell ref="X904:Y904"/>
    <mergeCell ref="X905:Y905"/>
    <mergeCell ref="X906:Y906"/>
    <mergeCell ref="X907:Y907"/>
    <mergeCell ref="X871:Y871"/>
    <mergeCell ref="X872:Y872"/>
    <mergeCell ref="X873:Y873"/>
    <mergeCell ref="X874:Y874"/>
    <mergeCell ref="X883:Y883"/>
    <mergeCell ref="X884:Y884"/>
    <mergeCell ref="X885:Y885"/>
    <mergeCell ref="X886:Y886"/>
    <mergeCell ref="X887:Y887"/>
    <mergeCell ref="X888:Y888"/>
    <mergeCell ref="X889:Y889"/>
    <mergeCell ref="X867:Y867"/>
    <mergeCell ref="X868:Y868"/>
    <mergeCell ref="X869:Y869"/>
    <mergeCell ref="X875:Y875"/>
    <mergeCell ref="X878:Y878"/>
    <mergeCell ref="X879:Y879"/>
    <mergeCell ref="X880:Y880"/>
    <mergeCell ref="X881:Y881"/>
    <mergeCell ref="X882:Y882"/>
    <mergeCell ref="X876:Y876"/>
    <mergeCell ref="X877:Y877"/>
    <mergeCell ref="X913:Y913"/>
    <mergeCell ref="X914:Y914"/>
    <mergeCell ref="X915:Y915"/>
    <mergeCell ref="X995:Y995"/>
    <mergeCell ref="X996:Y996"/>
    <mergeCell ref="X998:Y998"/>
    <mergeCell ref="X999:Y999"/>
    <mergeCell ref="X1000:Y1000"/>
    <mergeCell ref="X1001:Y1001"/>
    <mergeCell ref="Z2264:AC2264"/>
    <mergeCell ref="Z2265:AC2265"/>
    <mergeCell ref="Z2266:AC2266"/>
    <mergeCell ref="Z2267:AC2267"/>
    <mergeCell ref="Z2268:AC2268"/>
    <mergeCell ref="Z2269:AC2269"/>
    <mergeCell ref="X2256:Y2256"/>
    <mergeCell ref="X2257:Y2257"/>
    <mergeCell ref="X2258:Y2258"/>
    <mergeCell ref="X2259:Y2259"/>
    <mergeCell ref="X2260:Y2260"/>
    <mergeCell ref="X2261:Y2261"/>
    <mergeCell ref="X2262:Y2262"/>
    <mergeCell ref="Z2285:AC2285"/>
    <mergeCell ref="Z2304:AC2304"/>
    <mergeCell ref="Z2320:AC2320"/>
    <mergeCell ref="Z2325:AC2325"/>
    <mergeCell ref="Z2243:AC2243"/>
    <mergeCell ref="Z2278:AC2278"/>
    <mergeCell ref="Z2283:AC2283"/>
    <mergeCell ref="Z2290:AC2290"/>
    <mergeCell ref="Z2330:AC2330"/>
    <mergeCell ref="Z2410:AC2410"/>
    <mergeCell ref="X2298:Y2298"/>
    <mergeCell ref="Z2298:AC2298"/>
    <mergeCell ref="X2394:Y2394"/>
    <mergeCell ref="Z2394:AC2394"/>
    <mergeCell ref="X2290:Y2290"/>
    <mergeCell ref="X2254:Y2254"/>
    <mergeCell ref="X2295:Y2295"/>
    <mergeCell ref="Z2295:AC2295"/>
    <mergeCell ref="X2243:Y2243"/>
    <mergeCell ref="Z2280:AC2280"/>
    <mergeCell ref="X2281:Y2281"/>
    <mergeCell ref="Z2281:AC2281"/>
    <mergeCell ref="X2244:Y2244"/>
    <mergeCell ref="X2245:Y2245"/>
    <mergeCell ref="Z2329:AC2329"/>
    <mergeCell ref="X2335:Y2335"/>
    <mergeCell ref="Z2335:AC2335"/>
    <mergeCell ref="X2340:Y2340"/>
    <mergeCell ref="Z2340:AC2340"/>
    <mergeCell ref="X2345:Y2345"/>
    <mergeCell ref="Z2345:AC2345"/>
    <mergeCell ref="X2350:Y2350"/>
    <mergeCell ref="Z2350:AC2350"/>
    <mergeCell ref="X2355:Y2355"/>
    <mergeCell ref="Z2355:AC2355"/>
    <mergeCell ref="X2360:Y2360"/>
    <mergeCell ref="Z2360:AC2360"/>
    <mergeCell ref="X2365:Y2365"/>
    <mergeCell ref="Z2365:AC2365"/>
    <mergeCell ref="Z2398:AC2398"/>
    <mergeCell ref="Z2282:AC2282"/>
    <mergeCell ref="X2284:Y2284"/>
    <mergeCell ref="Z2284:AC2284"/>
    <mergeCell ref="X2265:Y2265"/>
    <mergeCell ref="X2266:Y2266"/>
    <mergeCell ref="Z2254:AC2254"/>
    <mergeCell ref="Z2255:AC2255"/>
    <mergeCell ref="Z2256:AC2256"/>
    <mergeCell ref="Z2257:AC2257"/>
    <mergeCell ref="X2251:Y2251"/>
    <mergeCell ref="X2140:Y2140"/>
    <mergeCell ref="X2141:Y2141"/>
    <mergeCell ref="X2142:Y2142"/>
    <mergeCell ref="X2144:Y2144"/>
    <mergeCell ref="X2145:Y2145"/>
    <mergeCell ref="X2147:Y2147"/>
    <mergeCell ref="X2148:Y2148"/>
    <mergeCell ref="X2149:Y2149"/>
    <mergeCell ref="Z2190:AC2190"/>
    <mergeCell ref="Z2194:AC2194"/>
    <mergeCell ref="Z2195:AC2195"/>
    <mergeCell ref="Z2196:AC2196"/>
    <mergeCell ref="X2160:Y2160"/>
    <mergeCell ref="X2161:Y2161"/>
    <mergeCell ref="X2162:Y2162"/>
    <mergeCell ref="X2163:Y2163"/>
    <mergeCell ref="X2164:Y2164"/>
    <mergeCell ref="Z2170:AC2170"/>
    <mergeCell ref="Z2171:AC2171"/>
    <mergeCell ref="Z2172:AC2172"/>
    <mergeCell ref="X2176:Y2176"/>
    <mergeCell ref="X2177:Y2177"/>
    <mergeCell ref="Z2176:AC2176"/>
    <mergeCell ref="Z2177:AC2177"/>
    <mergeCell ref="X2181:Y2181"/>
    <mergeCell ref="X2182:Y2182"/>
    <mergeCell ref="X2184:Y2184"/>
    <mergeCell ref="X2185:Y2185"/>
    <mergeCell ref="X2186:Y2186"/>
    <mergeCell ref="X2187:Y2187"/>
    <mergeCell ref="X2188:Y2188"/>
    <mergeCell ref="Z2193:AC2193"/>
    <mergeCell ref="X2135:Y2135"/>
    <mergeCell ref="X2136:Y2136"/>
    <mergeCell ref="Z2186:AC2186"/>
    <mergeCell ref="Z2187:AC2187"/>
    <mergeCell ref="X2191:Y2191"/>
    <mergeCell ref="X2189:Y2189"/>
    <mergeCell ref="X2190:Y2190"/>
    <mergeCell ref="X2192:Y2192"/>
    <mergeCell ref="X2193:Y2193"/>
    <mergeCell ref="X2139:Y2139"/>
    <mergeCell ref="X2146:Y2146"/>
    <mergeCell ref="Z2146:AC2146"/>
    <mergeCell ref="X2125:Y2125"/>
    <mergeCell ref="X2126:Y2126"/>
    <mergeCell ref="X2127:Y2127"/>
    <mergeCell ref="X2128:Y2128"/>
    <mergeCell ref="X2129:Y2129"/>
    <mergeCell ref="X2130:Y2130"/>
    <mergeCell ref="Z2122:AC2122"/>
    <mergeCell ref="X2131:Y2131"/>
    <mergeCell ref="X2132:Y2132"/>
    <mergeCell ref="Z2125:AC2125"/>
    <mergeCell ref="Z2126:AC2126"/>
    <mergeCell ref="Z2127:AC2127"/>
    <mergeCell ref="Z2174:AC2174"/>
    <mergeCell ref="Z2134:AC2134"/>
    <mergeCell ref="Z2135:AC2135"/>
    <mergeCell ref="Z2136:AC2136"/>
    <mergeCell ref="Z2137:AC2137"/>
    <mergeCell ref="Z2138:AC2138"/>
    <mergeCell ref="Z2139:AC2139"/>
    <mergeCell ref="Z2140:AC2140"/>
    <mergeCell ref="Z2141:AC2141"/>
    <mergeCell ref="Z2142:AC2142"/>
    <mergeCell ref="Z2144:AC2144"/>
    <mergeCell ref="Z2145:AC2145"/>
    <mergeCell ref="Z2147:AC2147"/>
    <mergeCell ref="Z2148:AC2148"/>
    <mergeCell ref="Z2149:AC2149"/>
    <mergeCell ref="Z2150:AC2150"/>
    <mergeCell ref="Z2151:AC2151"/>
    <mergeCell ref="Z2152:AC2152"/>
    <mergeCell ref="Z2153:AC2153"/>
    <mergeCell ref="Z2154:AC2154"/>
    <mergeCell ref="Z2155:AC2155"/>
    <mergeCell ref="Z2156:AC2156"/>
    <mergeCell ref="Z2157:AC2157"/>
    <mergeCell ref="Z2128:AC2128"/>
    <mergeCell ref="Z2129:AC2129"/>
    <mergeCell ref="Z2130:AC2130"/>
    <mergeCell ref="Z2131:AC2131"/>
    <mergeCell ref="Z2132:AC2132"/>
    <mergeCell ref="X2155:Y2155"/>
    <mergeCell ref="X2156:Y2156"/>
    <mergeCell ref="X2157:Y2157"/>
    <mergeCell ref="X2133:Y2133"/>
    <mergeCell ref="X2152:Y2152"/>
    <mergeCell ref="X2153:Y2153"/>
    <mergeCell ref="X2154:Y2154"/>
    <mergeCell ref="X2158:Y2158"/>
    <mergeCell ref="X2159:Y2159"/>
    <mergeCell ref="Z2158:AC2158"/>
    <mergeCell ref="Z2159:AC2159"/>
    <mergeCell ref="Z2160:AC2160"/>
    <mergeCell ref="Z2161:AC2161"/>
    <mergeCell ref="Z2162:AC2162"/>
    <mergeCell ref="Z2163:AC2163"/>
    <mergeCell ref="Z2164:AC2164"/>
    <mergeCell ref="Z2165:AC2165"/>
    <mergeCell ref="Z2166:AC2166"/>
    <mergeCell ref="Z2167:AC2167"/>
    <mergeCell ref="Z2168:AC2168"/>
    <mergeCell ref="Z2169:AC2169"/>
    <mergeCell ref="Z2133:AC2133"/>
    <mergeCell ref="X2137:Y2137"/>
    <mergeCell ref="X2138:Y2138"/>
    <mergeCell ref="Z2123:AC2123"/>
    <mergeCell ref="X2123:Y2123"/>
    <mergeCell ref="X2107:Y2107"/>
    <mergeCell ref="X2108:Y2108"/>
    <mergeCell ref="X2109:Y2109"/>
    <mergeCell ref="X2088:Y2088"/>
    <mergeCell ref="X2089:Y2089"/>
    <mergeCell ref="X2090:Y2090"/>
    <mergeCell ref="X2091:Y2091"/>
    <mergeCell ref="X2092:Y2092"/>
    <mergeCell ref="X2093:Y2093"/>
    <mergeCell ref="X2032:Y2032"/>
    <mergeCell ref="Z2029:AC2029"/>
    <mergeCell ref="Z2030:AC2030"/>
    <mergeCell ref="Z2097:AC2097"/>
    <mergeCell ref="Z2098:AC2098"/>
    <mergeCell ref="X2095:Y2095"/>
    <mergeCell ref="X2096:Y2096"/>
    <mergeCell ref="X2097:Y2097"/>
    <mergeCell ref="X2098:Y2098"/>
    <mergeCell ref="X2042:Y2042"/>
    <mergeCell ref="X2043:Y2043"/>
    <mergeCell ref="X2044:Y2044"/>
    <mergeCell ref="X2045:Y2045"/>
    <mergeCell ref="X2046:Y2046"/>
    <mergeCell ref="X2047:Y2047"/>
    <mergeCell ref="X2048:Y2048"/>
    <mergeCell ref="X2049:Y2049"/>
    <mergeCell ref="X2050:Y2050"/>
    <mergeCell ref="X2051:Y2051"/>
    <mergeCell ref="X2052:Y2052"/>
    <mergeCell ref="X2053:Y2053"/>
    <mergeCell ref="X2054:Y2054"/>
    <mergeCell ref="X2122:Y2122"/>
    <mergeCell ref="Z2113:AC2113"/>
    <mergeCell ref="Z2114:AC2114"/>
    <mergeCell ref="Z2115:AC2115"/>
    <mergeCell ref="Z2116:AC2116"/>
    <mergeCell ref="Z2117:AC2117"/>
    <mergeCell ref="Z2118:AC2118"/>
    <mergeCell ref="Z2119:AC2119"/>
    <mergeCell ref="Z2120:AC2120"/>
    <mergeCell ref="Z2121:AC2121"/>
    <mergeCell ref="X2113:Y2113"/>
    <mergeCell ref="X2114:Y2114"/>
    <mergeCell ref="X2115:Y2115"/>
    <mergeCell ref="X2116:Y2116"/>
    <mergeCell ref="X2117:Y2117"/>
    <mergeCell ref="X2118:Y2118"/>
    <mergeCell ref="X2119:Y2119"/>
    <mergeCell ref="X2120:Y2120"/>
    <mergeCell ref="X2121:Y2121"/>
    <mergeCell ref="X2069:Y2069"/>
    <mergeCell ref="Z2088:AC2088"/>
    <mergeCell ref="Z2089:AC2089"/>
    <mergeCell ref="Z2090:AC2090"/>
    <mergeCell ref="Z2051:AC2051"/>
    <mergeCell ref="Z2052:AC2052"/>
    <mergeCell ref="Z2053:AC2053"/>
    <mergeCell ref="Z2054:AC2054"/>
    <mergeCell ref="Z2055:AC2055"/>
    <mergeCell ref="Z2056:AC2056"/>
    <mergeCell ref="Z2057:AC2057"/>
    <mergeCell ref="Z2058:AC2058"/>
    <mergeCell ref="Z2059:AC2059"/>
    <mergeCell ref="Z2060:AC2060"/>
    <mergeCell ref="Z2061:AC2061"/>
    <mergeCell ref="Z2062:AC2062"/>
    <mergeCell ref="Z2063:AC2063"/>
    <mergeCell ref="Z2064:AC2064"/>
    <mergeCell ref="Z2065:AC2065"/>
    <mergeCell ref="Z2066:AC2066"/>
    <mergeCell ref="Z2073:AC2073"/>
    <mergeCell ref="Z2074:AC2074"/>
    <mergeCell ref="Z2075:AC2075"/>
    <mergeCell ref="Z2094:AC2094"/>
    <mergeCell ref="Z2095:AC2095"/>
    <mergeCell ref="Z2096:AC2096"/>
    <mergeCell ref="Z2108:AC2108"/>
    <mergeCell ref="Z2109:AC2109"/>
    <mergeCell ref="X2026:Y2026"/>
    <mergeCell ref="X2027:Y2027"/>
    <mergeCell ref="X2028:Y2028"/>
    <mergeCell ref="X2029:Y2029"/>
    <mergeCell ref="X2063:Y2063"/>
    <mergeCell ref="X2064:Y2064"/>
    <mergeCell ref="X2065:Y2065"/>
    <mergeCell ref="X2066:Y2066"/>
    <mergeCell ref="X2073:Y2073"/>
    <mergeCell ref="X2074:Y2074"/>
    <mergeCell ref="X2075:Y2075"/>
    <mergeCell ref="X2077:Y2077"/>
    <mergeCell ref="X2078:Y2078"/>
    <mergeCell ref="X2079:Y2079"/>
    <mergeCell ref="X2081:Y2081"/>
    <mergeCell ref="X2082:Y2082"/>
    <mergeCell ref="X2083:Y2083"/>
    <mergeCell ref="X2084:Y2084"/>
    <mergeCell ref="X2085:Y2085"/>
    <mergeCell ref="X2086:Y2086"/>
    <mergeCell ref="X2087:Y2087"/>
    <mergeCell ref="X2058:Y2058"/>
    <mergeCell ref="X2059:Y2059"/>
    <mergeCell ref="X2060:Y2060"/>
    <mergeCell ref="Z2100:AC2100"/>
    <mergeCell ref="Z2101:AC2101"/>
    <mergeCell ref="Z2104:AC2104"/>
    <mergeCell ref="Z2105:AC2105"/>
    <mergeCell ref="Z2106:AC2106"/>
    <mergeCell ref="Z2107:AC2107"/>
    <mergeCell ref="Z2034:AC2034"/>
    <mergeCell ref="Z2035:AC2035"/>
    <mergeCell ref="Z2036:AC2036"/>
    <mergeCell ref="Z2037:AC2037"/>
    <mergeCell ref="Z2038:AC2038"/>
    <mergeCell ref="Z2039:AC2039"/>
    <mergeCell ref="Z2040:AC2040"/>
    <mergeCell ref="Z2042:AC2042"/>
    <mergeCell ref="Z2043:AC2043"/>
    <mergeCell ref="Z2044:AC2044"/>
    <mergeCell ref="X1965:Y1965"/>
    <mergeCell ref="X1966:Y1966"/>
    <mergeCell ref="Z1962:AC1962"/>
    <mergeCell ref="Z1963:AC1963"/>
    <mergeCell ref="Z1964:AC1964"/>
    <mergeCell ref="Z1965:AC1965"/>
    <mergeCell ref="Z1966:AC1966"/>
    <mergeCell ref="Z1978:AC1978"/>
    <mergeCell ref="Z1976:AC1976"/>
    <mergeCell ref="Z1977:AC1977"/>
    <mergeCell ref="Z1814:AC1814"/>
    <mergeCell ref="Z1815:AC1815"/>
    <mergeCell ref="Z1816:AC1816"/>
    <mergeCell ref="Z1817:AC1817"/>
    <mergeCell ref="Z1818:AC1818"/>
    <mergeCell ref="X2094:Y2094"/>
    <mergeCell ref="Z2091:AC2091"/>
    <mergeCell ref="Z2092:AC2092"/>
    <mergeCell ref="Z2093:AC2093"/>
    <mergeCell ref="X2061:Y2061"/>
    <mergeCell ref="X2062:Y2062"/>
    <mergeCell ref="Z2110:AC2110"/>
    <mergeCell ref="Z2112:AC2112"/>
    <mergeCell ref="X1986:Y1986"/>
    <mergeCell ref="X1987:Y1987"/>
    <mergeCell ref="X1988:Y1988"/>
    <mergeCell ref="X1989:Y1989"/>
    <mergeCell ref="X1990:Y1990"/>
    <mergeCell ref="X1991:Y1991"/>
    <mergeCell ref="X1992:Y1992"/>
    <mergeCell ref="X1993:Y1993"/>
    <mergeCell ref="X1994:Y1994"/>
    <mergeCell ref="X1995:Y1995"/>
    <mergeCell ref="X1996:Y1996"/>
    <mergeCell ref="X2099:Y2099"/>
    <mergeCell ref="X2100:Y2100"/>
    <mergeCell ref="Z2031:AC2031"/>
    <mergeCell ref="Z1991:AC1991"/>
    <mergeCell ref="Z1992:AC1992"/>
    <mergeCell ref="Z1993:AC1993"/>
    <mergeCell ref="Z1994:AC1994"/>
    <mergeCell ref="Z1995:AC1995"/>
    <mergeCell ref="Z1996:AC1996"/>
    <mergeCell ref="Z1997:AC1997"/>
    <mergeCell ref="Z1999:AC1999"/>
    <mergeCell ref="Z2000:AC2000"/>
    <mergeCell ref="Z2001:AC2001"/>
    <mergeCell ref="Z2002:AC2002"/>
    <mergeCell ref="X1998:Y1998"/>
    <mergeCell ref="Z1998:AC1998"/>
    <mergeCell ref="Z2077:AC2077"/>
    <mergeCell ref="Z2078:AC2078"/>
    <mergeCell ref="Z2079:AC2079"/>
    <mergeCell ref="Z2081:AC2081"/>
    <mergeCell ref="Z2082:AC2082"/>
    <mergeCell ref="Z2083:AC2083"/>
    <mergeCell ref="Z2084:AC2084"/>
    <mergeCell ref="Z2085:AC2085"/>
    <mergeCell ref="Z2086:AC2086"/>
    <mergeCell ref="Z2087:AC2087"/>
    <mergeCell ref="Z1858:AC1858"/>
    <mergeCell ref="Z1859:AC1859"/>
    <mergeCell ref="Z1860:AC1860"/>
    <mergeCell ref="X1842:Y1842"/>
    <mergeCell ref="X1795:Y1795"/>
    <mergeCell ref="X1796:Y1796"/>
    <mergeCell ref="X1797:Y1797"/>
    <mergeCell ref="X1798:Y1798"/>
    <mergeCell ref="X1799:Y1799"/>
    <mergeCell ref="X1800:Y1800"/>
    <mergeCell ref="X1801:Y1801"/>
    <mergeCell ref="X1802:Y1802"/>
    <mergeCell ref="X1803:Y1803"/>
    <mergeCell ref="X1804:Y1804"/>
    <mergeCell ref="X1805:Y1805"/>
    <mergeCell ref="X1806:Y1806"/>
    <mergeCell ref="X1807:Y1807"/>
    <mergeCell ref="X1808:Y1808"/>
    <mergeCell ref="X1809:Y1809"/>
    <mergeCell ref="X1810:Y1810"/>
    <mergeCell ref="X1811:Y1811"/>
    <mergeCell ref="X1812:Y1812"/>
    <mergeCell ref="X1813:Y1813"/>
    <mergeCell ref="X1814:Y1814"/>
    <mergeCell ref="X1815:Y1815"/>
    <mergeCell ref="X1816:Y1816"/>
    <mergeCell ref="X1817:Y1817"/>
    <mergeCell ref="X1818:Y1818"/>
    <mergeCell ref="X1819:Y1819"/>
    <mergeCell ref="X1820:Y1820"/>
    <mergeCell ref="X1821:Y1821"/>
    <mergeCell ref="X1822:Y1822"/>
    <mergeCell ref="X1823:Y1823"/>
    <mergeCell ref="X1824:Y1824"/>
    <mergeCell ref="X1825:Y1825"/>
    <mergeCell ref="X1840:Y1840"/>
    <mergeCell ref="X1841:Y1841"/>
    <mergeCell ref="X1843:Y1843"/>
    <mergeCell ref="X1844:Y1844"/>
    <mergeCell ref="Z1854:AC1854"/>
    <mergeCell ref="Z1855:AC1855"/>
    <mergeCell ref="Z1856:AC1856"/>
    <mergeCell ref="Z1852:AC1852"/>
    <mergeCell ref="Z1853:AC1853"/>
    <mergeCell ref="X1730:Y1730"/>
    <mergeCell ref="X1793:Y1793"/>
    <mergeCell ref="Z1958:AC1958"/>
    <mergeCell ref="X1974:Y1974"/>
    <mergeCell ref="X1971:Y1971"/>
    <mergeCell ref="Z1971:AC1971"/>
    <mergeCell ref="X1967:Y1967"/>
    <mergeCell ref="Z1967:AC1967"/>
    <mergeCell ref="X2006:Y2006"/>
    <mergeCell ref="X2007:Y2007"/>
    <mergeCell ref="X2000:Y2000"/>
    <mergeCell ref="X2001:Y2001"/>
    <mergeCell ref="X2002:Y2002"/>
    <mergeCell ref="X2033:Y2033"/>
    <mergeCell ref="X2034:Y2034"/>
    <mergeCell ref="X2035:Y2035"/>
    <mergeCell ref="X2036:Y2036"/>
    <mergeCell ref="X2037:Y2037"/>
    <mergeCell ref="X2038:Y2038"/>
    <mergeCell ref="X1981:Y1981"/>
    <mergeCell ref="X1982:Y1982"/>
    <mergeCell ref="X1983:Y1983"/>
    <mergeCell ref="X1984:Y1984"/>
    <mergeCell ref="X1985:Y1985"/>
    <mergeCell ref="Z1954:AC1954"/>
    <mergeCell ref="Z1955:AC1955"/>
    <mergeCell ref="Z1960:AC1960"/>
    <mergeCell ref="Z1961:AC1961"/>
    <mergeCell ref="Z1973:AC1973"/>
    <mergeCell ref="Z1916:AC1916"/>
    <mergeCell ref="Z1917:AC1917"/>
    <mergeCell ref="X1881:Y1881"/>
    <mergeCell ref="Z1881:AC1881"/>
    <mergeCell ref="X1889:Y1889"/>
    <mergeCell ref="Z1889:AC1889"/>
    <mergeCell ref="X1892:Y1892"/>
    <mergeCell ref="X1893:Y1893"/>
    <mergeCell ref="X1882:Y1882"/>
    <mergeCell ref="X1883:Y1883"/>
    <mergeCell ref="X1884:Y1884"/>
    <mergeCell ref="X1885:Y1885"/>
    <mergeCell ref="X1886:Y1886"/>
    <mergeCell ref="X1911:Y1911"/>
    <mergeCell ref="X1912:Y1912"/>
    <mergeCell ref="X1913:Y1913"/>
    <mergeCell ref="X1914:Y1914"/>
    <mergeCell ref="X1916:Y1916"/>
    <mergeCell ref="X1917:Y1917"/>
    <mergeCell ref="X1887:Y1887"/>
    <mergeCell ref="X1888:Y1888"/>
    <mergeCell ref="X1894:Y1894"/>
    <mergeCell ref="Z1894:AC1894"/>
    <mergeCell ref="X1910:Y1910"/>
    <mergeCell ref="Z1910:AC1910"/>
    <mergeCell ref="X1904:Y1904"/>
    <mergeCell ref="Z1887:AC1887"/>
    <mergeCell ref="Z1920:AC1920"/>
    <mergeCell ref="X1957:Y1957"/>
    <mergeCell ref="X1997:Y1997"/>
    <mergeCell ref="X1859:Y1859"/>
    <mergeCell ref="X1860:Y1860"/>
    <mergeCell ref="Z1857:AC1857"/>
    <mergeCell ref="X1671:Y1671"/>
    <mergeCell ref="Z1561:AC1561"/>
    <mergeCell ref="Z1563:AC1563"/>
    <mergeCell ref="Z1564:AC1564"/>
    <mergeCell ref="X1714:Y1714"/>
    <mergeCell ref="X1715:Y1715"/>
    <mergeCell ref="X1716:Y1716"/>
    <mergeCell ref="X1717:Y1717"/>
    <mergeCell ref="X1718:Y1718"/>
    <mergeCell ref="X1719:Y1719"/>
    <mergeCell ref="X1720:Y1720"/>
    <mergeCell ref="X1721:Y1721"/>
    <mergeCell ref="X1722:Y1722"/>
    <mergeCell ref="Z1890:AC1890"/>
    <mergeCell ref="X1723:Y1723"/>
    <mergeCell ref="X1760:Y1760"/>
    <mergeCell ref="X1837:Y1837"/>
    <mergeCell ref="X1759:Y1759"/>
    <mergeCell ref="X1745:Y1745"/>
    <mergeCell ref="X1754:Y1754"/>
    <mergeCell ref="X1755:Y1755"/>
    <mergeCell ref="X1728:Y1728"/>
    <mergeCell ref="X1891:Y1891"/>
    <mergeCell ref="Z1891:AC1891"/>
    <mergeCell ref="X1845:Y1845"/>
    <mergeCell ref="X1846:Y1846"/>
    <mergeCell ref="X1847:Y1847"/>
    <mergeCell ref="X1848:Y1848"/>
    <mergeCell ref="X1849:Y1849"/>
    <mergeCell ref="X1850:Y1850"/>
    <mergeCell ref="X1851:Y1851"/>
    <mergeCell ref="X1852:Y1852"/>
    <mergeCell ref="X1853:Y1853"/>
    <mergeCell ref="X1854:Y1854"/>
    <mergeCell ref="X1855:Y1855"/>
    <mergeCell ref="X1856:Y1856"/>
    <mergeCell ref="X1857:Y1857"/>
    <mergeCell ref="X1858:Y1858"/>
    <mergeCell ref="Z1811:AC1811"/>
    <mergeCell ref="Z1812:AC1812"/>
    <mergeCell ref="Z1813:AC1813"/>
    <mergeCell ref="X1772:Y1772"/>
    <mergeCell ref="X1773:Y1773"/>
    <mergeCell ref="X1724:Y1724"/>
    <mergeCell ref="X1725:Y1725"/>
    <mergeCell ref="X1726:Y1726"/>
    <mergeCell ref="X1727:Y1727"/>
    <mergeCell ref="Z1720:AC1720"/>
    <mergeCell ref="Z1721:AC1721"/>
    <mergeCell ref="Z1722:AC1722"/>
    <mergeCell ref="Z1723:AC1723"/>
    <mergeCell ref="Z1724:AC1724"/>
    <mergeCell ref="Z1725:AC1725"/>
    <mergeCell ref="Z1726:AC1726"/>
    <mergeCell ref="Z1727:AC1727"/>
    <mergeCell ref="X1752:Y1752"/>
    <mergeCell ref="X1753:Y1753"/>
    <mergeCell ref="X1863:Y1863"/>
    <mergeCell ref="X1864:Y1864"/>
    <mergeCell ref="Z1848:AC1848"/>
    <mergeCell ref="Z1849:AC1849"/>
    <mergeCell ref="Z1850:AC1850"/>
    <mergeCell ref="Z1851:AC1851"/>
    <mergeCell ref="Z1888:AC1888"/>
    <mergeCell ref="Z1607:AC1607"/>
    <mergeCell ref="Z1608:AC1608"/>
    <mergeCell ref="Z1609:AC1609"/>
    <mergeCell ref="Z1610:AC1610"/>
    <mergeCell ref="Z1611:AC1611"/>
    <mergeCell ref="Z1612:AC1612"/>
    <mergeCell ref="Z1613:AC1613"/>
    <mergeCell ref="Z1614:AC1614"/>
    <mergeCell ref="Z1662:AC1662"/>
    <mergeCell ref="X1549:Y1549"/>
    <mergeCell ref="X1550:Y1550"/>
    <mergeCell ref="X1585:Y1585"/>
    <mergeCell ref="X1586:Y1586"/>
    <mergeCell ref="X1285:Y1285"/>
    <mergeCell ref="Z1285:AC1285"/>
    <mergeCell ref="X1286:Y1286"/>
    <mergeCell ref="Z1286:AC1286"/>
    <mergeCell ref="X1318:Y1318"/>
    <mergeCell ref="Z1318:AC1318"/>
    <mergeCell ref="X1323:Y1323"/>
    <mergeCell ref="Z1323:AC1323"/>
    <mergeCell ref="X1474:Y1474"/>
    <mergeCell ref="Z1474:AC1474"/>
    <mergeCell ref="Z1634:AC1634"/>
    <mergeCell ref="X1482:Y1482"/>
    <mergeCell ref="Z1482:AC1482"/>
    <mergeCell ref="X1524:Y1524"/>
    <mergeCell ref="X1525:Y1525"/>
    <mergeCell ref="X1526:Y1526"/>
    <mergeCell ref="X1527:Y1527"/>
    <mergeCell ref="X1528:Y1528"/>
    <mergeCell ref="X1626:Y1626"/>
    <mergeCell ref="X1627:Y1627"/>
    <mergeCell ref="X1628:Y1628"/>
    <mergeCell ref="X1287:Y1287"/>
    <mergeCell ref="Z1287:AC1287"/>
    <mergeCell ref="X1297:Y1297"/>
    <mergeCell ref="Z1297:AC1297"/>
    <mergeCell ref="X1298:Y1298"/>
    <mergeCell ref="Z1298:AC1298"/>
    <mergeCell ref="X1308:Y1308"/>
    <mergeCell ref="Z1308:AC1308"/>
    <mergeCell ref="Z1625:AC1625"/>
    <mergeCell ref="Z1463:AC1463"/>
    <mergeCell ref="Z1469:AC1469"/>
    <mergeCell ref="Z1484:AC1484"/>
    <mergeCell ref="X1470:Y1470"/>
    <mergeCell ref="Z1470:AC1470"/>
    <mergeCell ref="X1475:Y1475"/>
    <mergeCell ref="Z1475:AC1475"/>
    <mergeCell ref="X1480:Y1480"/>
    <mergeCell ref="Z1480:AC1480"/>
    <mergeCell ref="X1662:Y1662"/>
    <mergeCell ref="Z1566:AC1566"/>
    <mergeCell ref="Z1567:AC1567"/>
    <mergeCell ref="Z1568:AC1568"/>
    <mergeCell ref="Z1569:AC1569"/>
    <mergeCell ref="Z1570:AC1570"/>
    <mergeCell ref="Z1571:AC1571"/>
    <mergeCell ref="Z1511:AC1511"/>
    <mergeCell ref="Z1244:AC1244"/>
    <mergeCell ref="Z1247:AC1247"/>
    <mergeCell ref="Z1248:AC1248"/>
    <mergeCell ref="Z1249:AC1249"/>
    <mergeCell ref="Z1250:AC1250"/>
    <mergeCell ref="Z1251:AC1251"/>
    <mergeCell ref="Z1252:AC1252"/>
    <mergeCell ref="Z1253:AC1253"/>
    <mergeCell ref="Z1254:AC1254"/>
    <mergeCell ref="Z1255:AC1255"/>
    <mergeCell ref="Z1256:AC1256"/>
    <mergeCell ref="Z1257:AC1257"/>
    <mergeCell ref="Z1447:AC1447"/>
    <mergeCell ref="Z1448:AC1448"/>
    <mergeCell ref="Z1449:AC1449"/>
    <mergeCell ref="Z1450:AC1450"/>
    <mergeCell ref="Z1451:AC1451"/>
    <mergeCell ref="Z1452:AC1452"/>
    <mergeCell ref="Z1453:AC1453"/>
    <mergeCell ref="Z1454:AC1454"/>
    <mergeCell ref="Z1455:AC1455"/>
    <mergeCell ref="Z1456:AC1456"/>
    <mergeCell ref="Z1457:AC1457"/>
    <mergeCell ref="Z1458:AC1458"/>
    <mergeCell ref="Z1459:AC1459"/>
    <mergeCell ref="Z1503:AC1503"/>
    <mergeCell ref="Z1504:AC1504"/>
    <mergeCell ref="X1534:Y1534"/>
    <mergeCell ref="X1284:Y1284"/>
    <mergeCell ref="X1529:Y1529"/>
    <mergeCell ref="Z1540:AC1540"/>
    <mergeCell ref="Z1541:AC1541"/>
    <mergeCell ref="Z1281:AC1281"/>
    <mergeCell ref="Z1295:AC1295"/>
    <mergeCell ref="Z1307:AC1307"/>
    <mergeCell ref="Z1284:AC1284"/>
    <mergeCell ref="Z1331:AC1331"/>
    <mergeCell ref="X1331:Y1331"/>
    <mergeCell ref="X1452:Y1452"/>
    <mergeCell ref="X1453:Y1453"/>
    <mergeCell ref="X1454:Y1454"/>
    <mergeCell ref="X1455:Y1455"/>
    <mergeCell ref="X1456:Y1456"/>
    <mergeCell ref="X1457:Y1457"/>
    <mergeCell ref="X1479:Y1479"/>
    <mergeCell ref="Z1479:AC1479"/>
    <mergeCell ref="X1274:Y1274"/>
    <mergeCell ref="Z1274:AC1274"/>
    <mergeCell ref="X1275:Y1275"/>
    <mergeCell ref="Z1275:AC1275"/>
    <mergeCell ref="X1268:Y1268"/>
    <mergeCell ref="X1511:Y1511"/>
    <mergeCell ref="X1503:Y1503"/>
    <mergeCell ref="X1504:Y1504"/>
    <mergeCell ref="X1505:Y1505"/>
    <mergeCell ref="X1506:Y1506"/>
    <mergeCell ref="X1281:Y1281"/>
    <mergeCell ref="X1288:Y1288"/>
    <mergeCell ref="X1295:Y1295"/>
    <mergeCell ref="X1301:Y1301"/>
    <mergeCell ref="X1307:Y1307"/>
    <mergeCell ref="X1313:Y1313"/>
    <mergeCell ref="X1320:Y1320"/>
    <mergeCell ref="X1617:Y1617"/>
    <mergeCell ref="U2172:W2172"/>
    <mergeCell ref="X1538:Y1538"/>
    <mergeCell ref="X1539:Y1539"/>
    <mergeCell ref="X1540:Y1540"/>
    <mergeCell ref="X1541:Y1541"/>
    <mergeCell ref="X1542:Y1542"/>
    <mergeCell ref="X1543:Y1543"/>
    <mergeCell ref="X1544:Y1544"/>
    <mergeCell ref="U2106:W2106"/>
    <mergeCell ref="U2107:W2107"/>
    <mergeCell ref="U2108:W2108"/>
    <mergeCell ref="U2109:W2109"/>
    <mergeCell ref="U2110:W2110"/>
    <mergeCell ref="U2112:W2112"/>
    <mergeCell ref="U2113:W2113"/>
    <mergeCell ref="U2114:W2114"/>
    <mergeCell ref="U2115:W2115"/>
    <mergeCell ref="U2116:W2116"/>
    <mergeCell ref="U2117:W2117"/>
    <mergeCell ref="U2118:W2118"/>
    <mergeCell ref="X1551:Y1551"/>
    <mergeCell ref="X1784:Y1784"/>
    <mergeCell ref="X1785:Y1785"/>
    <mergeCell ref="X1565:Y1565"/>
    <mergeCell ref="X1602:Y1602"/>
    <mergeCell ref="X1546:Y1546"/>
    <mergeCell ref="X1547:Y1547"/>
    <mergeCell ref="X1591:Y1591"/>
    <mergeCell ref="X1587:Y1587"/>
    <mergeCell ref="X1588:Y1588"/>
    <mergeCell ref="X1589:Y1589"/>
    <mergeCell ref="X1590:Y1590"/>
    <mergeCell ref="X1592:Y1592"/>
    <mergeCell ref="X1635:Y1635"/>
    <mergeCell ref="X1632:Y1632"/>
    <mergeCell ref="X1581:Y1581"/>
    <mergeCell ref="X1582:Y1582"/>
    <mergeCell ref="X1583:Y1583"/>
    <mergeCell ref="X1562:Y1562"/>
    <mergeCell ref="X1666:Y1666"/>
    <mergeCell ref="X1680:Y1680"/>
    <mergeCell ref="X1747:Y1747"/>
    <mergeCell ref="X1748:Y1748"/>
    <mergeCell ref="X1749:Y1749"/>
    <mergeCell ref="X1691:Y1691"/>
    <mergeCell ref="X1692:Y1692"/>
    <mergeCell ref="X1693:Y1693"/>
    <mergeCell ref="X1694:Y1694"/>
    <mergeCell ref="X1696:Y1696"/>
    <mergeCell ref="X1697:Y1697"/>
    <mergeCell ref="X1698:Y1698"/>
    <mergeCell ref="X1699:Y1699"/>
    <mergeCell ref="X1700:Y1700"/>
    <mergeCell ref="X1704:Y1704"/>
    <mergeCell ref="X1705:Y1705"/>
    <mergeCell ref="X1689:Y1689"/>
    <mergeCell ref="X1690:Y1690"/>
    <mergeCell ref="X1674:Y1674"/>
    <mergeCell ref="X1675:Y1675"/>
    <mergeCell ref="X1663:Y1663"/>
    <mergeCell ref="X1664:Y1664"/>
    <mergeCell ref="X1665:Y1665"/>
    <mergeCell ref="X1670:Y1670"/>
    <mergeCell ref="X1326:Y1326"/>
    <mergeCell ref="X1333:Y1333"/>
    <mergeCell ref="U2048:W2048"/>
    <mergeCell ref="U2049:W2049"/>
    <mergeCell ref="X1535:Y1535"/>
    <mergeCell ref="U2050:W2050"/>
    <mergeCell ref="U2169:W2169"/>
    <mergeCell ref="U2170:W2170"/>
    <mergeCell ref="U2171:W2171"/>
    <mergeCell ref="U2187:W2187"/>
    <mergeCell ref="U2185:W2185"/>
    <mergeCell ref="U2186:W2186"/>
    <mergeCell ref="U2173:W2173"/>
    <mergeCell ref="U2174:W2174"/>
    <mergeCell ref="U2176:W2176"/>
    <mergeCell ref="U2177:W2177"/>
    <mergeCell ref="U2178:W2178"/>
    <mergeCell ref="U2179:W2179"/>
    <mergeCell ref="U2180:W2180"/>
    <mergeCell ref="U2181:W2181"/>
    <mergeCell ref="U2182:W2182"/>
    <mergeCell ref="U2184:W2184"/>
    <mergeCell ref="U2099:W2099"/>
    <mergeCell ref="U2100:W2100"/>
    <mergeCell ref="U2101:W2101"/>
    <mergeCell ref="U2104:W2104"/>
    <mergeCell ref="X1566:Y1566"/>
    <mergeCell ref="U2105:W2105"/>
    <mergeCell ref="U2031:W2031"/>
    <mergeCell ref="U2032:W2032"/>
    <mergeCell ref="U2033:W2033"/>
    <mergeCell ref="U2034:W2034"/>
    <mergeCell ref="U2035:W2035"/>
    <mergeCell ref="X1463:Y1463"/>
    <mergeCell ref="X1469:Y1469"/>
    <mergeCell ref="X1484:Y1484"/>
    <mergeCell ref="U2126:W2126"/>
    <mergeCell ref="U2127:W2127"/>
    <mergeCell ref="U2128:W2128"/>
    <mergeCell ref="U2138:W2138"/>
    <mergeCell ref="U2139:W2139"/>
    <mergeCell ref="U2140:W2140"/>
    <mergeCell ref="U2141:W2141"/>
    <mergeCell ref="U2142:W2142"/>
    <mergeCell ref="U2144:W2144"/>
    <mergeCell ref="U2145:W2145"/>
    <mergeCell ref="U2147:W2147"/>
    <mergeCell ref="U2148:W2148"/>
    <mergeCell ref="U2149:W2149"/>
    <mergeCell ref="U2150:W2150"/>
    <mergeCell ref="U2151:W2151"/>
    <mergeCell ref="U2152:W2152"/>
    <mergeCell ref="U1927:W1927"/>
    <mergeCell ref="U1928:W1928"/>
    <mergeCell ref="U1929:W1929"/>
    <mergeCell ref="U1930:W1930"/>
    <mergeCell ref="U2129:W2129"/>
    <mergeCell ref="U2130:W2130"/>
    <mergeCell ref="U2131:W2131"/>
    <mergeCell ref="U2132:W2132"/>
    <mergeCell ref="U2133:W2133"/>
    <mergeCell ref="U2134:W2134"/>
    <mergeCell ref="U2135:W2135"/>
    <mergeCell ref="U2136:W2136"/>
    <mergeCell ref="X1242:Y1242"/>
    <mergeCell ref="X1243:Y1243"/>
    <mergeCell ref="X1244:Y1244"/>
    <mergeCell ref="X1247:Y1247"/>
    <mergeCell ref="X1248:Y1248"/>
    <mergeCell ref="U2077:W2077"/>
    <mergeCell ref="U1962:W1962"/>
    <mergeCell ref="U1963:W1963"/>
    <mergeCell ref="U1964:W1964"/>
    <mergeCell ref="U1965:W1965"/>
    <mergeCell ref="U1966:W1966"/>
    <mergeCell ref="U1974:W1974"/>
    <mergeCell ref="U1975:W1975"/>
    <mergeCell ref="U1976:W1976"/>
    <mergeCell ref="U1977:W1977"/>
    <mergeCell ref="U1980:W1980"/>
    <mergeCell ref="U1981:W1981"/>
    <mergeCell ref="U1982:W1982"/>
    <mergeCell ref="U1983:W1983"/>
    <mergeCell ref="U1984:W1984"/>
    <mergeCell ref="U1985:W1985"/>
    <mergeCell ref="U1986:W1986"/>
    <mergeCell ref="U1987:W1987"/>
    <mergeCell ref="U1988:W1988"/>
    <mergeCell ref="U1989:W1989"/>
    <mergeCell ref="U1990:W1990"/>
    <mergeCell ref="U1991:W1991"/>
    <mergeCell ref="U1956:W1956"/>
    <mergeCell ref="U1992:W1992"/>
    <mergeCell ref="U1993:W1993"/>
    <mergeCell ref="U1978:W1978"/>
    <mergeCell ref="U1979:W1979"/>
    <mergeCell ref="U1957:W1957"/>
    <mergeCell ref="U1970:W1970"/>
    <mergeCell ref="U2007:W2007"/>
    <mergeCell ref="U2008:W2008"/>
    <mergeCell ref="U2009:W2009"/>
    <mergeCell ref="X1605:Y1605"/>
    <mergeCell ref="X1279:Y1279"/>
    <mergeCell ref="X1530:Y1530"/>
    <mergeCell ref="X1531:Y1531"/>
    <mergeCell ref="X1507:Y1507"/>
    <mergeCell ref="X1508:Y1508"/>
    <mergeCell ref="U2042:W2042"/>
    <mergeCell ref="U2043:W2043"/>
    <mergeCell ref="U2044:W2044"/>
    <mergeCell ref="U2045:W2045"/>
    <mergeCell ref="U2046:W2046"/>
    <mergeCell ref="U2047:W2047"/>
    <mergeCell ref="X1509:Y1509"/>
    <mergeCell ref="X1510:Y1510"/>
    <mergeCell ref="X1458:Y1458"/>
    <mergeCell ref="X1459:Y1459"/>
    <mergeCell ref="U1931:W1931"/>
    <mergeCell ref="U1932:W1932"/>
    <mergeCell ref="U1933:W1933"/>
    <mergeCell ref="U1934:W1934"/>
    <mergeCell ref="U1935:W1935"/>
    <mergeCell ref="U1936:W1936"/>
    <mergeCell ref="U1937:W1937"/>
    <mergeCell ref="U1938:W1938"/>
    <mergeCell ref="U1887:W1887"/>
    <mergeCell ref="U1888:W1888"/>
    <mergeCell ref="X1703:Y1703"/>
    <mergeCell ref="X1159:Y1159"/>
    <mergeCell ref="X1160:Y1160"/>
    <mergeCell ref="X1161:Y1161"/>
    <mergeCell ref="X1162:Y1162"/>
    <mergeCell ref="X1262:Y1262"/>
    <mergeCell ref="Z1262:AC1262"/>
    <mergeCell ref="X1163:Y1163"/>
    <mergeCell ref="X1164:Y1164"/>
    <mergeCell ref="X1165:Y1165"/>
    <mergeCell ref="X1166:Y1166"/>
    <mergeCell ref="X1167:Y1167"/>
    <mergeCell ref="X1168:Y1168"/>
    <mergeCell ref="X1169:Y1169"/>
    <mergeCell ref="X1170:Y1170"/>
    <mergeCell ref="X1171:Y1171"/>
    <mergeCell ref="X1172:Y1172"/>
    <mergeCell ref="X1173:Y1173"/>
    <mergeCell ref="X1174:Y1174"/>
    <mergeCell ref="X1192:Y1192"/>
    <mergeCell ref="X1193:Y1193"/>
    <mergeCell ref="Z1190:AC1190"/>
    <mergeCell ref="Z1191:AC1191"/>
    <mergeCell ref="X1209:Y1209"/>
    <mergeCell ref="X1208:Y1208"/>
    <mergeCell ref="X1222:Y1222"/>
    <mergeCell ref="X1246:Y1246"/>
    <mergeCell ref="X1175:Y1175"/>
    <mergeCell ref="X1176:Y1176"/>
    <mergeCell ref="X1177:Y1177"/>
    <mergeCell ref="X1184:Y1184"/>
    <mergeCell ref="X1276:Y1276"/>
    <mergeCell ref="Z1276:AC1276"/>
    <mergeCell ref="X1278:Y1278"/>
    <mergeCell ref="Z1278:AC1278"/>
    <mergeCell ref="X1191:Y1191"/>
    <mergeCell ref="X1277:Y1277"/>
    <mergeCell ref="Z1182:AC1182"/>
    <mergeCell ref="Z1183:AC1183"/>
    <mergeCell ref="Z1184:AC1184"/>
    <mergeCell ref="Z1186:AC1186"/>
    <mergeCell ref="Z1187:AC1187"/>
    <mergeCell ref="Z1188:AC1188"/>
    <mergeCell ref="Z1189:AC1189"/>
    <mergeCell ref="Z1194:AC1194"/>
    <mergeCell ref="Z1196:AC1196"/>
    <mergeCell ref="Z1197:AC1197"/>
    <mergeCell ref="Z1235:AC1235"/>
    <mergeCell ref="X1183:Y1183"/>
    <mergeCell ref="Z1160:AC1160"/>
    <mergeCell ref="Z1161:AC1161"/>
    <mergeCell ref="Z1180:AC1180"/>
    <mergeCell ref="Z1192:AC1192"/>
    <mergeCell ref="Z1193:AC1193"/>
    <mergeCell ref="Z1228:AC1228"/>
    <mergeCell ref="Z1229:AC1229"/>
    <mergeCell ref="Z1230:AC1230"/>
    <mergeCell ref="Z1231:AC1231"/>
    <mergeCell ref="Z1232:AC1232"/>
    <mergeCell ref="Z1219:AC1219"/>
    <mergeCell ref="Z1233:AC1233"/>
    <mergeCell ref="Z1234:AC1234"/>
    <mergeCell ref="Z1236:AC1236"/>
    <mergeCell ref="Z1237:AC1237"/>
    <mergeCell ref="Z1238:AC1238"/>
    <mergeCell ref="X1002:Y1002"/>
    <mergeCell ref="X1003:Y1003"/>
    <mergeCell ref="X1004:Y1004"/>
    <mergeCell ref="X1005:Y1005"/>
    <mergeCell ref="X1271:Y1271"/>
    <mergeCell ref="X1629:Y1629"/>
    <mergeCell ref="X1536:Y1536"/>
    <mergeCell ref="X1537:Y1537"/>
    <mergeCell ref="U2028:W2028"/>
    <mergeCell ref="U2029:W2029"/>
    <mergeCell ref="X979:Y979"/>
    <mergeCell ref="Z1140:AC1140"/>
    <mergeCell ref="Z1141:AC1141"/>
    <mergeCell ref="Z1142:AC1142"/>
    <mergeCell ref="Z1153:AC1153"/>
    <mergeCell ref="X1249:Y1249"/>
    <mergeCell ref="X1250:Y1250"/>
    <mergeCell ref="X1251:Y1251"/>
    <mergeCell ref="X1252:Y1252"/>
    <mergeCell ref="X1253:Y1253"/>
    <mergeCell ref="X1254:Y1254"/>
    <mergeCell ref="X1255:Y1255"/>
    <mergeCell ref="X1256:Y1256"/>
    <mergeCell ref="X1257:Y1257"/>
    <mergeCell ref="X1194:Y1194"/>
    <mergeCell ref="X1196:Y1196"/>
    <mergeCell ref="X1197:Y1197"/>
    <mergeCell ref="X1198:Y1198"/>
    <mergeCell ref="X1532:Y1532"/>
    <mergeCell ref="X1533:Y1533"/>
    <mergeCell ref="Z1218:AC1218"/>
    <mergeCell ref="X1228:Y1228"/>
    <mergeCell ref="X1229:Y1229"/>
    <mergeCell ref="X1230:Y1230"/>
    <mergeCell ref="X1231:Y1231"/>
    <mergeCell ref="X1232:Y1232"/>
    <mergeCell ref="X1233:Y1233"/>
    <mergeCell ref="X1234:Y1234"/>
    <mergeCell ref="X1235:Y1235"/>
    <mergeCell ref="X1236:Y1236"/>
    <mergeCell ref="X1237:Y1237"/>
    <mergeCell ref="U2010:W2010"/>
    <mergeCell ref="U2011:W2011"/>
    <mergeCell ref="U2013:W2013"/>
    <mergeCell ref="U2014:W2014"/>
    <mergeCell ref="U2015:W2015"/>
    <mergeCell ref="U2018:W2018"/>
    <mergeCell ref="U2019:W2019"/>
    <mergeCell ref="U1973:W1973"/>
    <mergeCell ref="U2012:W2012"/>
    <mergeCell ref="U2027:W2027"/>
    <mergeCell ref="U1951:W1951"/>
    <mergeCell ref="U1952:W1952"/>
    <mergeCell ref="U1953:W1953"/>
    <mergeCell ref="U1954:W1954"/>
    <mergeCell ref="U1955:W1955"/>
    <mergeCell ref="U1958:W1958"/>
    <mergeCell ref="U1959:W1959"/>
    <mergeCell ref="U1921:W1921"/>
    <mergeCell ref="U1922:W1922"/>
    <mergeCell ref="U1923:W1923"/>
    <mergeCell ref="U1924:W1924"/>
    <mergeCell ref="U1925:W1925"/>
    <mergeCell ref="U1926:W1926"/>
    <mergeCell ref="U2137:W2137"/>
    <mergeCell ref="U2153:W2153"/>
    <mergeCell ref="U2154:W2154"/>
    <mergeCell ref="U2155:W2155"/>
    <mergeCell ref="U2156:W2156"/>
    <mergeCell ref="U2157:W2157"/>
    <mergeCell ref="U2158:W2158"/>
    <mergeCell ref="U2159:W2159"/>
    <mergeCell ref="U2160:W2160"/>
    <mergeCell ref="U2161:W2161"/>
    <mergeCell ref="U2162:W2162"/>
    <mergeCell ref="U2143:W2143"/>
    <mergeCell ref="U2111:W2111"/>
    <mergeCell ref="U2051:W2051"/>
    <mergeCell ref="U2052:W2052"/>
    <mergeCell ref="U2053:W2053"/>
    <mergeCell ref="U2054:W2054"/>
    <mergeCell ref="U2055:W2055"/>
    <mergeCell ref="U2056:W2056"/>
    <mergeCell ref="U2057:W2057"/>
    <mergeCell ref="U2058:W2058"/>
    <mergeCell ref="U2059:W2059"/>
    <mergeCell ref="U2060:W2060"/>
    <mergeCell ref="U2088:W2088"/>
    <mergeCell ref="U2089:W2089"/>
    <mergeCell ref="U2090:W2090"/>
    <mergeCell ref="U2091:W2091"/>
    <mergeCell ref="U2102:W2102"/>
    <mergeCell ref="U2146:W2146"/>
    <mergeCell ref="U2123:W2123"/>
    <mergeCell ref="U2096:W2096"/>
    <mergeCell ref="U2097:W2097"/>
    <mergeCell ref="U2098:W2098"/>
    <mergeCell ref="U2078:W2078"/>
    <mergeCell ref="U2079:W2079"/>
    <mergeCell ref="U2081:W2081"/>
    <mergeCell ref="U2082:W2082"/>
    <mergeCell ref="U2083:W2083"/>
    <mergeCell ref="U2084:W2084"/>
    <mergeCell ref="U2085:W2085"/>
    <mergeCell ref="U2061:W2061"/>
    <mergeCell ref="U2062:W2062"/>
    <mergeCell ref="U2063:W2063"/>
    <mergeCell ref="U2064:W2064"/>
    <mergeCell ref="U2065:W2065"/>
    <mergeCell ref="U2066:W2066"/>
    <mergeCell ref="U1939:W1939"/>
    <mergeCell ref="U1940:W1940"/>
    <mergeCell ref="U1941:W1941"/>
    <mergeCell ref="U1942:W1942"/>
    <mergeCell ref="U1943:W1943"/>
    <mergeCell ref="U1944:W1944"/>
    <mergeCell ref="U1945:W1945"/>
    <mergeCell ref="U1946:W1946"/>
    <mergeCell ref="U1947:W1947"/>
    <mergeCell ref="U1948:W1948"/>
    <mergeCell ref="U1949:W1949"/>
    <mergeCell ref="U1950:W1950"/>
    <mergeCell ref="U1971:W1971"/>
    <mergeCell ref="U1967:W1967"/>
    <mergeCell ref="U1994:W1994"/>
    <mergeCell ref="U1995:W1995"/>
    <mergeCell ref="U1996:W1996"/>
    <mergeCell ref="U1997:W1997"/>
    <mergeCell ref="U2119:W2119"/>
    <mergeCell ref="U2120:W2120"/>
    <mergeCell ref="U2121:W2121"/>
    <mergeCell ref="U2125:W2125"/>
    <mergeCell ref="U2016:W2016"/>
    <mergeCell ref="U2017:W2017"/>
    <mergeCell ref="U2020:W2020"/>
    <mergeCell ref="U2021:W2021"/>
    <mergeCell ref="U2022:W2022"/>
    <mergeCell ref="U2023:W2023"/>
    <mergeCell ref="U2024:W2024"/>
    <mergeCell ref="U2025:W2025"/>
    <mergeCell ref="U2026:W2026"/>
    <mergeCell ref="U2030:W2030"/>
    <mergeCell ref="U1960:W1960"/>
    <mergeCell ref="U1961:W1961"/>
    <mergeCell ref="U2036:W2036"/>
    <mergeCell ref="U2037:W2037"/>
    <mergeCell ref="U2038:W2038"/>
    <mergeCell ref="U2039:W2039"/>
    <mergeCell ref="U2040:W2040"/>
    <mergeCell ref="U2041:W2041"/>
    <mergeCell ref="U1999:W1999"/>
    <mergeCell ref="U2000:W2000"/>
    <mergeCell ref="U2001:W2001"/>
    <mergeCell ref="U2002:W2002"/>
    <mergeCell ref="U2003:W2003"/>
    <mergeCell ref="U2004:W2004"/>
    <mergeCell ref="U2005:W2005"/>
    <mergeCell ref="U2006:W2006"/>
    <mergeCell ref="U1998:W1998"/>
    <mergeCell ref="U2073:W2073"/>
    <mergeCell ref="U2074:W2074"/>
    <mergeCell ref="U2075:W2075"/>
    <mergeCell ref="U2070:W2070"/>
    <mergeCell ref="U2068:W2068"/>
    <mergeCell ref="U2092:W2092"/>
    <mergeCell ref="U2093:W2093"/>
    <mergeCell ref="U2094:W2094"/>
    <mergeCell ref="U2095:W2095"/>
    <mergeCell ref="U2086:W2086"/>
    <mergeCell ref="U2087:W2087"/>
    <mergeCell ref="U1862:W1862"/>
    <mergeCell ref="U1863:W1863"/>
    <mergeCell ref="U1864:W1864"/>
    <mergeCell ref="U1865:W1865"/>
    <mergeCell ref="U1866:W1866"/>
    <mergeCell ref="U1867:W1867"/>
    <mergeCell ref="U1868:W1868"/>
    <mergeCell ref="U1869:W1869"/>
    <mergeCell ref="U1870:W1870"/>
    <mergeCell ref="U1871:W1871"/>
    <mergeCell ref="U1872:W1872"/>
    <mergeCell ref="U1873:W1873"/>
    <mergeCell ref="U1874:W1874"/>
    <mergeCell ref="U1875:W1875"/>
    <mergeCell ref="U1876:W1876"/>
    <mergeCell ref="U1877:W1877"/>
    <mergeCell ref="U1878:W1878"/>
    <mergeCell ref="U1879:W1879"/>
    <mergeCell ref="U1880:W1880"/>
    <mergeCell ref="U1882:W1882"/>
    <mergeCell ref="U1883:W1883"/>
    <mergeCell ref="U1884:W1884"/>
    <mergeCell ref="U1885:W1885"/>
    <mergeCell ref="U1886:W1886"/>
    <mergeCell ref="U1911:W1911"/>
    <mergeCell ref="U1912:W1912"/>
    <mergeCell ref="U1913:W1913"/>
    <mergeCell ref="U1914:W1914"/>
    <mergeCell ref="U1916:W1916"/>
    <mergeCell ref="U1917:W1917"/>
    <mergeCell ref="U1918:W1918"/>
    <mergeCell ref="U1919:W1919"/>
    <mergeCell ref="U1920:W1920"/>
    <mergeCell ref="U1899:W1899"/>
    <mergeCell ref="U1881:W1881"/>
    <mergeCell ref="U1895:W1895"/>
    <mergeCell ref="U1904:W1904"/>
    <mergeCell ref="U1896:W1896"/>
    <mergeCell ref="U1898:W1898"/>
    <mergeCell ref="U1897:W1897"/>
    <mergeCell ref="U1890:W1890"/>
    <mergeCell ref="U1891:W1891"/>
    <mergeCell ref="U1892:W1892"/>
    <mergeCell ref="U1889:W1889"/>
    <mergeCell ref="U1903:W1903"/>
    <mergeCell ref="U1894:W1894"/>
    <mergeCell ref="U1910:W1910"/>
    <mergeCell ref="U1893:W1893"/>
    <mergeCell ref="U1905:W1905"/>
    <mergeCell ref="U1829:W1829"/>
    <mergeCell ref="U1830:W1830"/>
    <mergeCell ref="U1831:W1831"/>
    <mergeCell ref="U1832:W1832"/>
    <mergeCell ref="U1833:W1833"/>
    <mergeCell ref="U1834:W1834"/>
    <mergeCell ref="U1835:W1835"/>
    <mergeCell ref="U1836:W1836"/>
    <mergeCell ref="U1837:W1837"/>
    <mergeCell ref="U1838:W1838"/>
    <mergeCell ref="U1839:W1839"/>
    <mergeCell ref="U1840:W1840"/>
    <mergeCell ref="U1841:W1841"/>
    <mergeCell ref="U1842:W1842"/>
    <mergeCell ref="U1843:W1843"/>
    <mergeCell ref="U1844:W1844"/>
    <mergeCell ref="U1845:W1845"/>
    <mergeCell ref="U1846:W1846"/>
    <mergeCell ref="U1847:W1847"/>
    <mergeCell ref="U1848:W1848"/>
    <mergeCell ref="U1849:W1849"/>
    <mergeCell ref="U1850:W1850"/>
    <mergeCell ref="U1851:W1851"/>
    <mergeCell ref="U1852:W1852"/>
    <mergeCell ref="U1853:W1853"/>
    <mergeCell ref="U1854:W1854"/>
    <mergeCell ref="U1855:W1855"/>
    <mergeCell ref="U1856:W1856"/>
    <mergeCell ref="U1857:W1857"/>
    <mergeCell ref="U1858:W1858"/>
    <mergeCell ref="U1859:W1859"/>
    <mergeCell ref="U1860:W1860"/>
    <mergeCell ref="U1861:W1861"/>
    <mergeCell ref="U1796:W1796"/>
    <mergeCell ref="U1797:W1797"/>
    <mergeCell ref="U1798:W1798"/>
    <mergeCell ref="U1799:W1799"/>
    <mergeCell ref="U1800:W1800"/>
    <mergeCell ref="U1801:W1801"/>
    <mergeCell ref="U1802:W1802"/>
    <mergeCell ref="U1803:W1803"/>
    <mergeCell ref="U1804:W1804"/>
    <mergeCell ref="U1805:W1805"/>
    <mergeCell ref="U1806:W1806"/>
    <mergeCell ref="U1807:W1807"/>
    <mergeCell ref="U1808:W1808"/>
    <mergeCell ref="U1809:W1809"/>
    <mergeCell ref="U1810:W1810"/>
    <mergeCell ref="U1811:W1811"/>
    <mergeCell ref="U1812:W1812"/>
    <mergeCell ref="U1813:W1813"/>
    <mergeCell ref="U1814:W1814"/>
    <mergeCell ref="U1815:W1815"/>
    <mergeCell ref="U1816:W1816"/>
    <mergeCell ref="U1817:W1817"/>
    <mergeCell ref="U1818:W1818"/>
    <mergeCell ref="U1819:W1819"/>
    <mergeCell ref="U1820:W1820"/>
    <mergeCell ref="U1821:W1821"/>
    <mergeCell ref="U1822:W1822"/>
    <mergeCell ref="U1823:W1823"/>
    <mergeCell ref="U1824:W1824"/>
    <mergeCell ref="U1825:W1825"/>
    <mergeCell ref="U1826:W1826"/>
    <mergeCell ref="U1827:W1827"/>
    <mergeCell ref="U1828:W1828"/>
    <mergeCell ref="U1763:W1763"/>
    <mergeCell ref="U1764:W1764"/>
    <mergeCell ref="U1765:W1765"/>
    <mergeCell ref="U1766:W1766"/>
    <mergeCell ref="U1767:W1767"/>
    <mergeCell ref="U1768:W1768"/>
    <mergeCell ref="U1769:W1769"/>
    <mergeCell ref="U1770:W1770"/>
    <mergeCell ref="U1771:W1771"/>
    <mergeCell ref="U1772:W1772"/>
    <mergeCell ref="U1773:W1773"/>
    <mergeCell ref="U1774:W1774"/>
    <mergeCell ref="U1775:W1775"/>
    <mergeCell ref="U1776:W1776"/>
    <mergeCell ref="U1777:W1777"/>
    <mergeCell ref="U1778:W1778"/>
    <mergeCell ref="U1779:W1779"/>
    <mergeCell ref="U1780:W1780"/>
    <mergeCell ref="U1781:W1781"/>
    <mergeCell ref="U1782:W1782"/>
    <mergeCell ref="U1783:W1783"/>
    <mergeCell ref="U1784:W1784"/>
    <mergeCell ref="U1785:W1785"/>
    <mergeCell ref="U1786:W1786"/>
    <mergeCell ref="U1787:W1787"/>
    <mergeCell ref="U1788:W1788"/>
    <mergeCell ref="U1789:W1789"/>
    <mergeCell ref="U1790:W1790"/>
    <mergeCell ref="U1791:W1791"/>
    <mergeCell ref="U1792:W1792"/>
    <mergeCell ref="U1793:W1793"/>
    <mergeCell ref="U1794:W1794"/>
    <mergeCell ref="U1795:W1795"/>
    <mergeCell ref="U1729:W1729"/>
    <mergeCell ref="U1730:W1730"/>
    <mergeCell ref="U1731:W1731"/>
    <mergeCell ref="U1732:W1732"/>
    <mergeCell ref="U1733:W1733"/>
    <mergeCell ref="U1734:W1734"/>
    <mergeCell ref="U1735:W1735"/>
    <mergeCell ref="U1736:W1736"/>
    <mergeCell ref="U1737:W1737"/>
    <mergeCell ref="U1738:W1738"/>
    <mergeCell ref="U1739:W1739"/>
    <mergeCell ref="U1740:W1740"/>
    <mergeCell ref="U1741:W1741"/>
    <mergeCell ref="U1742:W1742"/>
    <mergeCell ref="U1743:W1743"/>
    <mergeCell ref="U1744:W1744"/>
    <mergeCell ref="U1746:W1746"/>
    <mergeCell ref="U1747:W1747"/>
    <mergeCell ref="U1748:W1748"/>
    <mergeCell ref="U1749:W1749"/>
    <mergeCell ref="U1750:W1750"/>
    <mergeCell ref="U1751:W1751"/>
    <mergeCell ref="U1752:W1752"/>
    <mergeCell ref="U1753:W1753"/>
    <mergeCell ref="U1754:W1754"/>
    <mergeCell ref="U1755:W1755"/>
    <mergeCell ref="U1756:W1756"/>
    <mergeCell ref="U1757:W1757"/>
    <mergeCell ref="U1758:W1758"/>
    <mergeCell ref="U1759:W1759"/>
    <mergeCell ref="U1760:W1760"/>
    <mergeCell ref="U1761:W1761"/>
    <mergeCell ref="U1762:W1762"/>
    <mergeCell ref="U1745:W1745"/>
    <mergeCell ref="U1696:W1696"/>
    <mergeCell ref="U1697:W1697"/>
    <mergeCell ref="U1698:W1698"/>
    <mergeCell ref="U1699:W1699"/>
    <mergeCell ref="U1700:W1700"/>
    <mergeCell ref="U1701:W1701"/>
    <mergeCell ref="U1702:W1702"/>
    <mergeCell ref="U1703:W1703"/>
    <mergeCell ref="U1704:W1704"/>
    <mergeCell ref="U1705:W1705"/>
    <mergeCell ref="U1706:W1706"/>
    <mergeCell ref="U1707:W1707"/>
    <mergeCell ref="U1708:W1708"/>
    <mergeCell ref="U1709:W1709"/>
    <mergeCell ref="U1710:W1710"/>
    <mergeCell ref="U1711:W1711"/>
    <mergeCell ref="U1712:W1712"/>
    <mergeCell ref="U1713:W1713"/>
    <mergeCell ref="U1714:W1714"/>
    <mergeCell ref="U1715:W1715"/>
    <mergeCell ref="U1716:W1716"/>
    <mergeCell ref="U1717:W1717"/>
    <mergeCell ref="U1718:W1718"/>
    <mergeCell ref="U1719:W1719"/>
    <mergeCell ref="U1720:W1720"/>
    <mergeCell ref="U1721:W1721"/>
    <mergeCell ref="U1722:W1722"/>
    <mergeCell ref="U1723:W1723"/>
    <mergeCell ref="U1724:W1724"/>
    <mergeCell ref="U1725:W1725"/>
    <mergeCell ref="U1726:W1726"/>
    <mergeCell ref="U1727:W1727"/>
    <mergeCell ref="U1728:W1728"/>
    <mergeCell ref="U1612:W1612"/>
    <mergeCell ref="U1613:W1613"/>
    <mergeCell ref="U1614:W1614"/>
    <mergeCell ref="U1662:W1662"/>
    <mergeCell ref="U1663:W1663"/>
    <mergeCell ref="U1664:W1664"/>
    <mergeCell ref="U1665:W1665"/>
    <mergeCell ref="U1670:W1670"/>
    <mergeCell ref="U1671:W1671"/>
    <mergeCell ref="U1672:W1672"/>
    <mergeCell ref="U1673:W1673"/>
    <mergeCell ref="U1674:W1674"/>
    <mergeCell ref="U1675:W1675"/>
    <mergeCell ref="U1676:W1676"/>
    <mergeCell ref="U1677:W1677"/>
    <mergeCell ref="U1678:W1678"/>
    <mergeCell ref="U1679:W1679"/>
    <mergeCell ref="U1680:W1680"/>
    <mergeCell ref="U1681:W1681"/>
    <mergeCell ref="U1682:W1682"/>
    <mergeCell ref="U1683:W1683"/>
    <mergeCell ref="U1684:W1684"/>
    <mergeCell ref="U1685:W1685"/>
    <mergeCell ref="U1686:W1686"/>
    <mergeCell ref="U1687:W1687"/>
    <mergeCell ref="U1688:W1688"/>
    <mergeCell ref="U1689:W1689"/>
    <mergeCell ref="U1690:W1690"/>
    <mergeCell ref="U1691:W1691"/>
    <mergeCell ref="U1692:W1692"/>
    <mergeCell ref="U1693:W1693"/>
    <mergeCell ref="U1694:W1694"/>
    <mergeCell ref="U1695:W1695"/>
    <mergeCell ref="U1618:W1618"/>
    <mergeCell ref="U1619:W1619"/>
    <mergeCell ref="U1620:W1620"/>
    <mergeCell ref="U1621:W1621"/>
    <mergeCell ref="U1622:W1622"/>
    <mergeCell ref="U1623:W1623"/>
    <mergeCell ref="U1667:W1667"/>
    <mergeCell ref="U1666:W1666"/>
    <mergeCell ref="U1624:W1624"/>
    <mergeCell ref="U1633:W1633"/>
    <mergeCell ref="U1625:W1625"/>
    <mergeCell ref="U1634:W1634"/>
    <mergeCell ref="U1635:W1635"/>
    <mergeCell ref="U1629:W1629"/>
    <mergeCell ref="U1626:W1626"/>
    <mergeCell ref="U1668:W1668"/>
    <mergeCell ref="U1627:W1627"/>
    <mergeCell ref="U1628:W1628"/>
    <mergeCell ref="U1615:W1615"/>
    <mergeCell ref="U1616:W1616"/>
    <mergeCell ref="U1617:W1617"/>
    <mergeCell ref="U1631:W1631"/>
    <mergeCell ref="U1542:W1542"/>
    <mergeCell ref="U1543:W1543"/>
    <mergeCell ref="U1544:W1544"/>
    <mergeCell ref="U1545:W1545"/>
    <mergeCell ref="U1546:W1546"/>
    <mergeCell ref="U1547:W1547"/>
    <mergeCell ref="U1549:W1549"/>
    <mergeCell ref="U1550:W1550"/>
    <mergeCell ref="U1551:W1551"/>
    <mergeCell ref="U1552:W1552"/>
    <mergeCell ref="U1553:W1553"/>
    <mergeCell ref="U1554:W1554"/>
    <mergeCell ref="U1555:W1555"/>
    <mergeCell ref="U1557:W1557"/>
    <mergeCell ref="U1558:W1558"/>
    <mergeCell ref="U1559:W1559"/>
    <mergeCell ref="U1560:W1560"/>
    <mergeCell ref="U1561:W1561"/>
    <mergeCell ref="U1563:W1563"/>
    <mergeCell ref="U1564:W1564"/>
    <mergeCell ref="U1566:W1566"/>
    <mergeCell ref="U1567:W1567"/>
    <mergeCell ref="U1568:W1568"/>
    <mergeCell ref="U1569:W1569"/>
    <mergeCell ref="U1570:W1570"/>
    <mergeCell ref="U1571:W1571"/>
    <mergeCell ref="U1572:W1572"/>
    <mergeCell ref="U1573:W1573"/>
    <mergeCell ref="U1579:W1579"/>
    <mergeCell ref="U1597:W1597"/>
    <mergeCell ref="U1598:W1598"/>
    <mergeCell ref="U1610:W1610"/>
    <mergeCell ref="U1611:W1611"/>
    <mergeCell ref="U1606:W1606"/>
    <mergeCell ref="U1607:W1607"/>
    <mergeCell ref="U1608:W1608"/>
    <mergeCell ref="U1602:W1602"/>
    <mergeCell ref="U1609:W1609"/>
    <mergeCell ref="U1574:W1574"/>
    <mergeCell ref="U1575:W1575"/>
    <mergeCell ref="U1576:W1576"/>
    <mergeCell ref="U1577:W1577"/>
    <mergeCell ref="U1599:W1599"/>
    <mergeCell ref="U1600:W1600"/>
    <mergeCell ref="U1601:W1601"/>
    <mergeCell ref="U1603:W1603"/>
    <mergeCell ref="U1604:W1604"/>
    <mergeCell ref="U1605:W1605"/>
    <mergeCell ref="U1585:W1585"/>
    <mergeCell ref="U1586:W1586"/>
    <mergeCell ref="U1587:W1587"/>
    <mergeCell ref="U1588:W1588"/>
    <mergeCell ref="U1589:W1589"/>
    <mergeCell ref="U1590:W1590"/>
    <mergeCell ref="U1591:W1591"/>
    <mergeCell ref="U1592:W1592"/>
    <mergeCell ref="U1581:W1581"/>
    <mergeCell ref="U1582:W1582"/>
    <mergeCell ref="U1583:W1583"/>
    <mergeCell ref="U1562:W1562"/>
    <mergeCell ref="U1565:W1565"/>
    <mergeCell ref="U1548:W1548"/>
    <mergeCell ref="U1556:W1556"/>
    <mergeCell ref="U1578:W1578"/>
    <mergeCell ref="U1508:W1508"/>
    <mergeCell ref="U1509:W1509"/>
    <mergeCell ref="U1510:W1510"/>
    <mergeCell ref="U1513:W1513"/>
    <mergeCell ref="U1514:W1514"/>
    <mergeCell ref="U1515:W1515"/>
    <mergeCell ref="U1516:W1516"/>
    <mergeCell ref="U1517:W1517"/>
    <mergeCell ref="U1518:W1518"/>
    <mergeCell ref="U1519:W1519"/>
    <mergeCell ref="U1520:W1520"/>
    <mergeCell ref="U1521:W1521"/>
    <mergeCell ref="U1522:W1522"/>
    <mergeCell ref="U1523:W1523"/>
    <mergeCell ref="U1524:W1524"/>
    <mergeCell ref="U1525:W1525"/>
    <mergeCell ref="U1526:W1526"/>
    <mergeCell ref="U1527:W1527"/>
    <mergeCell ref="U1528:W1528"/>
    <mergeCell ref="U1529:W1529"/>
    <mergeCell ref="U1530:W1530"/>
    <mergeCell ref="U1531:W1531"/>
    <mergeCell ref="U1532:W1532"/>
    <mergeCell ref="U1533:W1533"/>
    <mergeCell ref="U1534:W1534"/>
    <mergeCell ref="U1535:W1535"/>
    <mergeCell ref="U1536:W1536"/>
    <mergeCell ref="U1537:W1537"/>
    <mergeCell ref="U1538:W1538"/>
    <mergeCell ref="U1539:W1539"/>
    <mergeCell ref="U1511:W1511"/>
    <mergeCell ref="U1540:W1540"/>
    <mergeCell ref="U1541:W1541"/>
    <mergeCell ref="U1512:W1512"/>
    <mergeCell ref="U1261:W1261"/>
    <mergeCell ref="U1269:W1269"/>
    <mergeCell ref="U1279:W1279"/>
    <mergeCell ref="U1503:W1503"/>
    <mergeCell ref="U1504:W1504"/>
    <mergeCell ref="U1505:W1505"/>
    <mergeCell ref="U1506:W1506"/>
    <mergeCell ref="U1507:W1507"/>
    <mergeCell ref="U1258:W1258"/>
    <mergeCell ref="U1263:W1263"/>
    <mergeCell ref="U1268:W1268"/>
    <mergeCell ref="U1273:W1273"/>
    <mergeCell ref="U1278:W1278"/>
    <mergeCell ref="U1283:W1283"/>
    <mergeCell ref="U1463:W1463"/>
    <mergeCell ref="U1469:W1469"/>
    <mergeCell ref="U1474:W1474"/>
    <mergeCell ref="U1479:W1479"/>
    <mergeCell ref="U1484:W1484"/>
    <mergeCell ref="U1259:W1259"/>
    <mergeCell ref="U1265:W1265"/>
    <mergeCell ref="U1271:W1271"/>
    <mergeCell ref="U1277:W1277"/>
    <mergeCell ref="U1288:W1288"/>
    <mergeCell ref="U1293:W1293"/>
    <mergeCell ref="U1483:W1483"/>
    <mergeCell ref="U1270:W1270"/>
    <mergeCell ref="U1276:W1276"/>
    <mergeCell ref="U1282:W1282"/>
    <mergeCell ref="U1298:W1298"/>
    <mergeCell ref="U1303:W1303"/>
    <mergeCell ref="U1308:W1308"/>
    <mergeCell ref="U1266:W1266"/>
    <mergeCell ref="U1280:W1280"/>
    <mergeCell ref="U1286:W1286"/>
    <mergeCell ref="U1292:W1292"/>
    <mergeCell ref="U1313:W1313"/>
    <mergeCell ref="U1318:W1318"/>
    <mergeCell ref="U1482:W1482"/>
    <mergeCell ref="U1260:W1260"/>
    <mergeCell ref="U1272:W1272"/>
    <mergeCell ref="U1274:W1274"/>
    <mergeCell ref="U1275:W1275"/>
    <mergeCell ref="U1331:W1331"/>
    <mergeCell ref="U1262:W1262"/>
    <mergeCell ref="U1281:W1281"/>
    <mergeCell ref="U1295:W1295"/>
    <mergeCell ref="U1301:W1301"/>
    <mergeCell ref="U1307:W1307"/>
    <mergeCell ref="U1312:W1312"/>
    <mergeCell ref="U1317:W1317"/>
    <mergeCell ref="U1461:W1461"/>
    <mergeCell ref="U1320:W1320"/>
    <mergeCell ref="U1326:W1326"/>
    <mergeCell ref="U1333:W1333"/>
    <mergeCell ref="U1289:W1289"/>
    <mergeCell ref="U1296:W1296"/>
    <mergeCell ref="U1462:W1462"/>
    <mergeCell ref="U1284:W1284"/>
    <mergeCell ref="U1300:W1300"/>
    <mergeCell ref="U1285:W1285"/>
    <mergeCell ref="U1287:W1287"/>
    <mergeCell ref="U1297:W1297"/>
    <mergeCell ref="U1455:W1455"/>
    <mergeCell ref="U1228:W1228"/>
    <mergeCell ref="U1229:W1229"/>
    <mergeCell ref="U1230:W1230"/>
    <mergeCell ref="U1231:W1231"/>
    <mergeCell ref="U1232:W1232"/>
    <mergeCell ref="U1233:W1233"/>
    <mergeCell ref="U1234:W1234"/>
    <mergeCell ref="U1235:W1235"/>
    <mergeCell ref="U1236:W1236"/>
    <mergeCell ref="U1237:W1237"/>
    <mergeCell ref="U1238:W1238"/>
    <mergeCell ref="U1239:W1239"/>
    <mergeCell ref="U1240:W1240"/>
    <mergeCell ref="U1241:W1241"/>
    <mergeCell ref="U1219:W1219"/>
    <mergeCell ref="U1214:W1214"/>
    <mergeCell ref="U1211:W1211"/>
    <mergeCell ref="U1215:W1215"/>
    <mergeCell ref="U1242:W1242"/>
    <mergeCell ref="U1243:W1243"/>
    <mergeCell ref="U1244:W1244"/>
    <mergeCell ref="U1247:W1247"/>
    <mergeCell ref="U1248:W1248"/>
    <mergeCell ref="U1249:W1249"/>
    <mergeCell ref="U1220:W1220"/>
    <mergeCell ref="U1250:W1250"/>
    <mergeCell ref="U1251:W1251"/>
    <mergeCell ref="U1252:W1252"/>
    <mergeCell ref="U1253:W1253"/>
    <mergeCell ref="U1254:W1254"/>
    <mergeCell ref="U1255:W1255"/>
    <mergeCell ref="U1256:W1256"/>
    <mergeCell ref="U1257:W1257"/>
    <mergeCell ref="U1245:W1245"/>
    <mergeCell ref="U1222:W1222"/>
    <mergeCell ref="U1246:W1246"/>
    <mergeCell ref="U1178:W1178"/>
    <mergeCell ref="U1179:W1179"/>
    <mergeCell ref="U1181:W1181"/>
    <mergeCell ref="U1182:W1182"/>
    <mergeCell ref="U1183:W1183"/>
    <mergeCell ref="U1184:W1184"/>
    <mergeCell ref="U1186:W1186"/>
    <mergeCell ref="U1187:W1187"/>
    <mergeCell ref="U1188:W1188"/>
    <mergeCell ref="U1189:W1189"/>
    <mergeCell ref="U1190:W1190"/>
    <mergeCell ref="U1191:W1191"/>
    <mergeCell ref="U1192:W1192"/>
    <mergeCell ref="U1180:W1180"/>
    <mergeCell ref="U1193:W1193"/>
    <mergeCell ref="U1194:W1194"/>
    <mergeCell ref="U1196:W1196"/>
    <mergeCell ref="U1197:W1197"/>
    <mergeCell ref="U1185:W1185"/>
    <mergeCell ref="U1198:W1198"/>
    <mergeCell ref="U1200:W1200"/>
    <mergeCell ref="U1201:W1201"/>
    <mergeCell ref="U1202:W1202"/>
    <mergeCell ref="U1203:W1203"/>
    <mergeCell ref="U1204:W1204"/>
    <mergeCell ref="U1205:W1205"/>
    <mergeCell ref="U1206:W1206"/>
    <mergeCell ref="U1207:W1207"/>
    <mergeCell ref="U1210:W1210"/>
    <mergeCell ref="U1224:W1224"/>
    <mergeCell ref="U1225:W1225"/>
    <mergeCell ref="U1226:W1226"/>
    <mergeCell ref="U1227:W1227"/>
    <mergeCell ref="U1209:W1209"/>
    <mergeCell ref="U1208:W1208"/>
    <mergeCell ref="U1218:W1218"/>
    <mergeCell ref="U1195:W1195"/>
    <mergeCell ref="U1216:W1216"/>
    <mergeCell ref="U1223:W1223"/>
    <mergeCell ref="U1213:W1213"/>
    <mergeCell ref="U1100:W1100"/>
    <mergeCell ref="U1123:W1123"/>
    <mergeCell ref="U1124:W1124"/>
    <mergeCell ref="U1156:W1156"/>
    <mergeCell ref="U1157:W1157"/>
    <mergeCell ref="U1158:W1158"/>
    <mergeCell ref="U1159:W1159"/>
    <mergeCell ref="U1160:W1160"/>
    <mergeCell ref="U1161:W1161"/>
    <mergeCell ref="U1162:W1162"/>
    <mergeCell ref="U1163:W1163"/>
    <mergeCell ref="U1164:W1164"/>
    <mergeCell ref="U1165:W1165"/>
    <mergeCell ref="U1166:W1166"/>
    <mergeCell ref="U1167:W1167"/>
    <mergeCell ref="U1168:W1168"/>
    <mergeCell ref="U1169:W1169"/>
    <mergeCell ref="U1170:W1170"/>
    <mergeCell ref="U1171:W1171"/>
    <mergeCell ref="U1172:W1172"/>
    <mergeCell ref="U1110:W1110"/>
    <mergeCell ref="U1075:W1075"/>
    <mergeCell ref="U1090:W1090"/>
    <mergeCell ref="U1091:W1091"/>
    <mergeCell ref="U1092:W1092"/>
    <mergeCell ref="U1113:W1113"/>
    <mergeCell ref="U1173:W1173"/>
    <mergeCell ref="U1174:W1174"/>
    <mergeCell ref="U1175:W1175"/>
    <mergeCell ref="U1176:W1176"/>
    <mergeCell ref="U1177:W1177"/>
    <mergeCell ref="U1125:W1125"/>
    <mergeCell ref="U1126:W1126"/>
    <mergeCell ref="U1127:W1127"/>
    <mergeCell ref="U1128:W1128"/>
    <mergeCell ref="U1129:W1129"/>
    <mergeCell ref="U1130:W1130"/>
    <mergeCell ref="U1131:W1131"/>
    <mergeCell ref="U1132:W1132"/>
    <mergeCell ref="U1133:W1133"/>
    <mergeCell ref="U1134:W1134"/>
    <mergeCell ref="U1135:W1135"/>
    <mergeCell ref="U1136:W1136"/>
    <mergeCell ref="U1137:W1137"/>
    <mergeCell ref="U1138:W1138"/>
    <mergeCell ref="U1139:W1139"/>
    <mergeCell ref="U1140:W1140"/>
    <mergeCell ref="U1141:W1141"/>
    <mergeCell ref="U1142:W1142"/>
    <mergeCell ref="U1143:W1143"/>
    <mergeCell ref="U1144:W1144"/>
    <mergeCell ref="U1145:W1145"/>
    <mergeCell ref="U1146:W1146"/>
    <mergeCell ref="U1147:W1147"/>
    <mergeCell ref="U1148:W1148"/>
    <mergeCell ref="U1149:W1149"/>
    <mergeCell ref="U1150:W1150"/>
    <mergeCell ref="U1151:W1151"/>
    <mergeCell ref="U1152:W1152"/>
    <mergeCell ref="U1153:W1153"/>
    <mergeCell ref="U1154:W1154"/>
    <mergeCell ref="U1155:W1155"/>
    <mergeCell ref="U1117:W1117"/>
    <mergeCell ref="U1048:W1048"/>
    <mergeCell ref="U1101:W1101"/>
    <mergeCell ref="U1102:W1102"/>
    <mergeCell ref="U1103:W1103"/>
    <mergeCell ref="U1104:W1104"/>
    <mergeCell ref="U1105:W1105"/>
    <mergeCell ref="U1106:W1106"/>
    <mergeCell ref="U1107:W1107"/>
    <mergeCell ref="U1108:W1108"/>
    <mergeCell ref="U1109:W1109"/>
    <mergeCell ref="U1071:W1071"/>
    <mergeCell ref="U1111:W1111"/>
    <mergeCell ref="U1112:W1112"/>
    <mergeCell ref="U1114:W1114"/>
    <mergeCell ref="U1115:W1115"/>
    <mergeCell ref="U1116:W1116"/>
    <mergeCell ref="U1118:W1118"/>
    <mergeCell ref="U1119:W1119"/>
    <mergeCell ref="U1120:W1120"/>
    <mergeCell ref="U1121:W1121"/>
    <mergeCell ref="U1122:W1122"/>
    <mergeCell ref="U1039:W1039"/>
    <mergeCell ref="U1049:W1049"/>
    <mergeCell ref="U1050:W1050"/>
    <mergeCell ref="U1051:W1051"/>
    <mergeCell ref="U1052:W1052"/>
    <mergeCell ref="U1054:W1054"/>
    <mergeCell ref="U1055:W1055"/>
    <mergeCell ref="U1056:W1056"/>
    <mergeCell ref="U1057:W1057"/>
    <mergeCell ref="U1058:W1058"/>
    <mergeCell ref="U1059:W1059"/>
    <mergeCell ref="U1060:W1060"/>
    <mergeCell ref="U1061:W1061"/>
    <mergeCell ref="U1062:W1062"/>
    <mergeCell ref="U1063:W1063"/>
    <mergeCell ref="U1064:W1064"/>
    <mergeCell ref="U1065:W1065"/>
    <mergeCell ref="U1072:W1072"/>
    <mergeCell ref="U1073:W1073"/>
    <mergeCell ref="U1074:W1074"/>
    <mergeCell ref="U1076:W1076"/>
    <mergeCell ref="U1077:W1077"/>
    <mergeCell ref="U1078:W1078"/>
    <mergeCell ref="U1079:W1079"/>
    <mergeCell ref="U1080:W1080"/>
    <mergeCell ref="U1081:W1081"/>
    <mergeCell ref="U1082:W1082"/>
    <mergeCell ref="U1083:W1083"/>
    <mergeCell ref="U1084:W1084"/>
    <mergeCell ref="U1085:W1085"/>
    <mergeCell ref="U1086:W1086"/>
    <mergeCell ref="U1087:W1087"/>
    <mergeCell ref="U1088:W1088"/>
    <mergeCell ref="U1089:W1089"/>
    <mergeCell ref="U1067:W1067"/>
    <mergeCell ref="U1070:W1070"/>
    <mergeCell ref="U1093:W1093"/>
    <mergeCell ref="U1094:W1094"/>
    <mergeCell ref="U1095:W1095"/>
    <mergeCell ref="U1096:W1096"/>
    <mergeCell ref="U1097:W1097"/>
    <mergeCell ref="U1098:W1098"/>
    <mergeCell ref="U1099:W1099"/>
    <mergeCell ref="U1012:W1012"/>
    <mergeCell ref="U1013:W1013"/>
    <mergeCell ref="U1014:W1014"/>
    <mergeCell ref="U1015:W1015"/>
    <mergeCell ref="U1016:W1016"/>
    <mergeCell ref="U1017:W1017"/>
    <mergeCell ref="U1018:W1018"/>
    <mergeCell ref="U1019:W1019"/>
    <mergeCell ref="U1020:W1020"/>
    <mergeCell ref="U997:W997"/>
    <mergeCell ref="U1021:W1021"/>
    <mergeCell ref="U1022:W1022"/>
    <mergeCell ref="U1023:W1023"/>
    <mergeCell ref="U1024:W1024"/>
    <mergeCell ref="U1025:W1025"/>
    <mergeCell ref="U1026:W1026"/>
    <mergeCell ref="U1027:W1027"/>
    <mergeCell ref="U1028:W1028"/>
    <mergeCell ref="U1029:W1029"/>
    <mergeCell ref="U1030:W1030"/>
    <mergeCell ref="U1031:W1031"/>
    <mergeCell ref="U1032:W1032"/>
    <mergeCell ref="U1033:W1033"/>
    <mergeCell ref="U1034:W1034"/>
    <mergeCell ref="U1035:W1035"/>
    <mergeCell ref="U1036:W1036"/>
    <mergeCell ref="U1040:W1040"/>
    <mergeCell ref="U1041:W1041"/>
    <mergeCell ref="U1042:W1042"/>
    <mergeCell ref="U1043:W1043"/>
    <mergeCell ref="U1044:W1044"/>
    <mergeCell ref="U1045:W1045"/>
    <mergeCell ref="U1047:W1047"/>
    <mergeCell ref="U1037:W1037"/>
    <mergeCell ref="U1038:W1038"/>
    <mergeCell ref="U978:W978"/>
    <mergeCell ref="U979:W979"/>
    <mergeCell ref="U980:W980"/>
    <mergeCell ref="U981:W981"/>
    <mergeCell ref="U982:W982"/>
    <mergeCell ref="U983:W983"/>
    <mergeCell ref="U984:W984"/>
    <mergeCell ref="U985:W985"/>
    <mergeCell ref="U986:W986"/>
    <mergeCell ref="U987:W987"/>
    <mergeCell ref="U988:W988"/>
    <mergeCell ref="U989:W989"/>
    <mergeCell ref="U990:W990"/>
    <mergeCell ref="U991:W991"/>
    <mergeCell ref="U992:W992"/>
    <mergeCell ref="U993:W993"/>
    <mergeCell ref="U994:W994"/>
    <mergeCell ref="U995:W995"/>
    <mergeCell ref="U996:W996"/>
    <mergeCell ref="U998:W998"/>
    <mergeCell ref="U999:W999"/>
    <mergeCell ref="U1000:W1000"/>
    <mergeCell ref="U1001:W1001"/>
    <mergeCell ref="U1002:W1002"/>
    <mergeCell ref="U1003:W1003"/>
    <mergeCell ref="U1004:W1004"/>
    <mergeCell ref="U1005:W1005"/>
    <mergeCell ref="U1006:W1006"/>
    <mergeCell ref="U1007:W1007"/>
    <mergeCell ref="U1008:W1008"/>
    <mergeCell ref="U1009:W1009"/>
    <mergeCell ref="U1010:W1010"/>
    <mergeCell ref="U1011:W1011"/>
    <mergeCell ref="U954:W954"/>
    <mergeCell ref="U955:W955"/>
    <mergeCell ref="U956:W956"/>
    <mergeCell ref="U957:W957"/>
    <mergeCell ref="U958:W958"/>
    <mergeCell ref="U959:W959"/>
    <mergeCell ref="U960:W960"/>
    <mergeCell ref="U961:W961"/>
    <mergeCell ref="U962:W962"/>
    <mergeCell ref="U963:W963"/>
    <mergeCell ref="U965:W965"/>
    <mergeCell ref="U966:W966"/>
    <mergeCell ref="U967:W967"/>
    <mergeCell ref="U968:W968"/>
    <mergeCell ref="U969:W969"/>
    <mergeCell ref="U970:W970"/>
    <mergeCell ref="U971:W971"/>
    <mergeCell ref="U972:W972"/>
    <mergeCell ref="U973:W973"/>
    <mergeCell ref="U974:W974"/>
    <mergeCell ref="U975:W975"/>
    <mergeCell ref="U976:W976"/>
    <mergeCell ref="U977:W977"/>
    <mergeCell ref="U931:W931"/>
    <mergeCell ref="U932:W932"/>
    <mergeCell ref="U933:W933"/>
    <mergeCell ref="U934:W934"/>
    <mergeCell ref="U935:W935"/>
    <mergeCell ref="U937:W937"/>
    <mergeCell ref="U938:W938"/>
    <mergeCell ref="U939:W939"/>
    <mergeCell ref="U940:W940"/>
    <mergeCell ref="U941:W941"/>
    <mergeCell ref="U942:W942"/>
    <mergeCell ref="U943:W943"/>
    <mergeCell ref="U944:W944"/>
    <mergeCell ref="U945:W945"/>
    <mergeCell ref="U946:W946"/>
    <mergeCell ref="R2158:T2158"/>
    <mergeCell ref="R2159:T2159"/>
    <mergeCell ref="R2160:T2160"/>
    <mergeCell ref="R2161:T2161"/>
    <mergeCell ref="R2162:T2162"/>
    <mergeCell ref="R2163:T2163"/>
    <mergeCell ref="R2164:T2164"/>
    <mergeCell ref="R2165:T2165"/>
    <mergeCell ref="R2166:T2166"/>
    <mergeCell ref="R2167:T2167"/>
    <mergeCell ref="R2168:T2168"/>
    <mergeCell ref="R2143:T2143"/>
    <mergeCell ref="R2095:T2095"/>
    <mergeCell ref="R2096:T2096"/>
    <mergeCell ref="R2097:T2097"/>
    <mergeCell ref="R2098:T2098"/>
    <mergeCell ref="R2099:T2099"/>
    <mergeCell ref="R2100:T2100"/>
    <mergeCell ref="R2101:T2101"/>
    <mergeCell ref="R2104:T2104"/>
    <mergeCell ref="R2105:T2105"/>
    <mergeCell ref="R2106:T2106"/>
    <mergeCell ref="R2107:T2107"/>
    <mergeCell ref="R2108:T2108"/>
    <mergeCell ref="R2109:T2109"/>
    <mergeCell ref="R2110:T2110"/>
    <mergeCell ref="R2112:T2112"/>
    <mergeCell ref="R2113:T2113"/>
    <mergeCell ref="R2114:T2114"/>
    <mergeCell ref="R2115:T2115"/>
    <mergeCell ref="R2116:T2116"/>
    <mergeCell ref="R2117:T2117"/>
    <mergeCell ref="R2118:T2118"/>
    <mergeCell ref="R2119:T2119"/>
    <mergeCell ref="R2120:T2120"/>
    <mergeCell ref="R2121:T2121"/>
    <mergeCell ref="R2125:T2125"/>
    <mergeCell ref="R2126:T2126"/>
    <mergeCell ref="R2127:T2127"/>
    <mergeCell ref="R2128:T2128"/>
    <mergeCell ref="R2129:T2129"/>
    <mergeCell ref="R2130:T2130"/>
    <mergeCell ref="R2131:T2131"/>
    <mergeCell ref="R2132:T2132"/>
    <mergeCell ref="R2133:T2133"/>
    <mergeCell ref="R2134:T2134"/>
    <mergeCell ref="R2135:T2135"/>
    <mergeCell ref="R2136:T2136"/>
    <mergeCell ref="R2137:T2137"/>
    <mergeCell ref="R2138:T2138"/>
    <mergeCell ref="R2139:T2139"/>
    <mergeCell ref="R2140:T2140"/>
    <mergeCell ref="R2141:T2141"/>
    <mergeCell ref="R2142:T2142"/>
    <mergeCell ref="R2144:T2144"/>
    <mergeCell ref="R2145:T2145"/>
    <mergeCell ref="R2102:T2102"/>
    <mergeCell ref="R2146:T2146"/>
    <mergeCell ref="R2123:T2123"/>
    <mergeCell ref="R2111:T2111"/>
    <mergeCell ref="R2065:T2065"/>
    <mergeCell ref="R2066:T2066"/>
    <mergeCell ref="R2073:T2073"/>
    <mergeCell ref="R2074:T2074"/>
    <mergeCell ref="R2075:T2075"/>
    <mergeCell ref="R2077:T2077"/>
    <mergeCell ref="R2078:T2078"/>
    <mergeCell ref="R2079:T2079"/>
    <mergeCell ref="R2081:T2081"/>
    <mergeCell ref="R2082:T2082"/>
    <mergeCell ref="R2083:T2083"/>
    <mergeCell ref="R2084:T2084"/>
    <mergeCell ref="R2085:T2085"/>
    <mergeCell ref="R2086:T2086"/>
    <mergeCell ref="R2087:T2087"/>
    <mergeCell ref="R2088:T2088"/>
    <mergeCell ref="R2089:T2089"/>
    <mergeCell ref="R2090:T2090"/>
    <mergeCell ref="R2091:T2091"/>
    <mergeCell ref="R2092:T2092"/>
    <mergeCell ref="R2093:T2093"/>
    <mergeCell ref="R2094:T2094"/>
    <mergeCell ref="R2024:T2024"/>
    <mergeCell ref="R2025:T2025"/>
    <mergeCell ref="R2026:T2026"/>
    <mergeCell ref="R2027:T2027"/>
    <mergeCell ref="R2028:T2028"/>
    <mergeCell ref="R2029:T2029"/>
    <mergeCell ref="R2030:T2030"/>
    <mergeCell ref="R2031:T2031"/>
    <mergeCell ref="R2032:T2032"/>
    <mergeCell ref="R2033:T2033"/>
    <mergeCell ref="R2034:T2034"/>
    <mergeCell ref="R2035:T2035"/>
    <mergeCell ref="R2036:T2036"/>
    <mergeCell ref="R2037:T2037"/>
    <mergeCell ref="R2038:T2038"/>
    <mergeCell ref="R2039:T2039"/>
    <mergeCell ref="R2040:T2040"/>
    <mergeCell ref="R2041:T2041"/>
    <mergeCell ref="R2042:T2042"/>
    <mergeCell ref="R2043:T2043"/>
    <mergeCell ref="R2044:T2044"/>
    <mergeCell ref="R2045:T2045"/>
    <mergeCell ref="R2046:T2046"/>
    <mergeCell ref="R2047:T2047"/>
    <mergeCell ref="R2048:T2048"/>
    <mergeCell ref="R2049:T2049"/>
    <mergeCell ref="R2050:T2050"/>
    <mergeCell ref="R2051:T2051"/>
    <mergeCell ref="R2052:T2052"/>
    <mergeCell ref="R2053:T2053"/>
    <mergeCell ref="R2054:T2054"/>
    <mergeCell ref="R2055:T2055"/>
    <mergeCell ref="R2056:T2056"/>
    <mergeCell ref="R2068:T2068"/>
    <mergeCell ref="R1989:T1989"/>
    <mergeCell ref="R1990:T1990"/>
    <mergeCell ref="R1991:T1991"/>
    <mergeCell ref="R1992:T1992"/>
    <mergeCell ref="R1993:T1993"/>
    <mergeCell ref="R1994:T1994"/>
    <mergeCell ref="R1995:T1995"/>
    <mergeCell ref="R1996:T1996"/>
    <mergeCell ref="R1997:T1997"/>
    <mergeCell ref="R1999:T1999"/>
    <mergeCell ref="R2000:T2000"/>
    <mergeCell ref="R2001:T2001"/>
    <mergeCell ref="R2002:T2002"/>
    <mergeCell ref="R2003:T2003"/>
    <mergeCell ref="R2004:T2004"/>
    <mergeCell ref="R2005:T2005"/>
    <mergeCell ref="R2006:T2006"/>
    <mergeCell ref="R2007:T2007"/>
    <mergeCell ref="R2008:T2008"/>
    <mergeCell ref="R2009:T2009"/>
    <mergeCell ref="R2010:T2010"/>
    <mergeCell ref="R2011:T2011"/>
    <mergeCell ref="R2013:T2013"/>
    <mergeCell ref="R2014:T2014"/>
    <mergeCell ref="R2015:T2015"/>
    <mergeCell ref="R2016:T2016"/>
    <mergeCell ref="R2017:T2017"/>
    <mergeCell ref="R2018:T2018"/>
    <mergeCell ref="R2019:T2019"/>
    <mergeCell ref="R2020:T2020"/>
    <mergeCell ref="R2021:T2021"/>
    <mergeCell ref="R2022:T2022"/>
    <mergeCell ref="R2023:T2023"/>
    <mergeCell ref="R2012:T2012"/>
    <mergeCell ref="R1998:T1998"/>
    <mergeCell ref="R1946:T1946"/>
    <mergeCell ref="R1947:T1947"/>
    <mergeCell ref="R1948:T1948"/>
    <mergeCell ref="R1949:T1949"/>
    <mergeCell ref="R1950:T1950"/>
    <mergeCell ref="R1951:T1951"/>
    <mergeCell ref="R1952:T1952"/>
    <mergeCell ref="R1953:T1953"/>
    <mergeCell ref="R1954:T1954"/>
    <mergeCell ref="R1955:T1955"/>
    <mergeCell ref="R1958:T1958"/>
    <mergeCell ref="R1959:T1959"/>
    <mergeCell ref="R1960:T1960"/>
    <mergeCell ref="R1956:T1956"/>
    <mergeCell ref="R1961:T1961"/>
    <mergeCell ref="R1962:T1962"/>
    <mergeCell ref="R1963:T1963"/>
    <mergeCell ref="R1964:T1964"/>
    <mergeCell ref="R1965:T1965"/>
    <mergeCell ref="R1966:T1966"/>
    <mergeCell ref="R1974:T1974"/>
    <mergeCell ref="R1975:T1975"/>
    <mergeCell ref="R1976:T1976"/>
    <mergeCell ref="R1977:T1977"/>
    <mergeCell ref="R1980:T1980"/>
    <mergeCell ref="R1981:T1981"/>
    <mergeCell ref="R1982:T1982"/>
    <mergeCell ref="R1983:T1983"/>
    <mergeCell ref="R1984:T1984"/>
    <mergeCell ref="R1985:T1985"/>
    <mergeCell ref="R1986:T1986"/>
    <mergeCell ref="R1987:T1987"/>
    <mergeCell ref="R1988:T1988"/>
    <mergeCell ref="R1978:T1978"/>
    <mergeCell ref="R1979:T1979"/>
    <mergeCell ref="R1957:T1957"/>
    <mergeCell ref="R1970:T1970"/>
    <mergeCell ref="R1973:T1973"/>
    <mergeCell ref="R1971:T1971"/>
    <mergeCell ref="R1967:T1967"/>
    <mergeCell ref="R1916:T1916"/>
    <mergeCell ref="R1917:T1917"/>
    <mergeCell ref="R1918:T1918"/>
    <mergeCell ref="R1919:T1919"/>
    <mergeCell ref="R1920:T1920"/>
    <mergeCell ref="R1921:T1921"/>
    <mergeCell ref="R1922:T1922"/>
    <mergeCell ref="R1923:T1923"/>
    <mergeCell ref="R1924:T1924"/>
    <mergeCell ref="R1925:T1925"/>
    <mergeCell ref="R1926:T1926"/>
    <mergeCell ref="R1927:T1927"/>
    <mergeCell ref="R1928:T1928"/>
    <mergeCell ref="R1929:T1929"/>
    <mergeCell ref="R1930:T1930"/>
    <mergeCell ref="R1931:T1931"/>
    <mergeCell ref="R1932:T1932"/>
    <mergeCell ref="R1933:T1933"/>
    <mergeCell ref="R1934:T1934"/>
    <mergeCell ref="R1935:T1935"/>
    <mergeCell ref="R1936:T1936"/>
    <mergeCell ref="R1937:T1937"/>
    <mergeCell ref="R1938:T1938"/>
    <mergeCell ref="R1887:T1887"/>
    <mergeCell ref="R1888:T1888"/>
    <mergeCell ref="R1893:T1893"/>
    <mergeCell ref="R1939:T1939"/>
    <mergeCell ref="R1940:T1940"/>
    <mergeCell ref="R1941:T1941"/>
    <mergeCell ref="R1942:T1942"/>
    <mergeCell ref="R1943:T1943"/>
    <mergeCell ref="R1944:T1944"/>
    <mergeCell ref="R1945:T1945"/>
    <mergeCell ref="R1868:T1868"/>
    <mergeCell ref="R1869:T1869"/>
    <mergeCell ref="R1870:T1870"/>
    <mergeCell ref="R1871:T1871"/>
    <mergeCell ref="R1872:T1872"/>
    <mergeCell ref="R1873:T1873"/>
    <mergeCell ref="R1874:T1874"/>
    <mergeCell ref="R1875:T1875"/>
    <mergeCell ref="R1876:T1876"/>
    <mergeCell ref="R1877:T1877"/>
    <mergeCell ref="R1878:T1878"/>
    <mergeCell ref="R1879:T1879"/>
    <mergeCell ref="R1880:T1880"/>
    <mergeCell ref="R1882:T1882"/>
    <mergeCell ref="R1883:T1883"/>
    <mergeCell ref="R1884:T1884"/>
    <mergeCell ref="R1885:T1885"/>
    <mergeCell ref="R1886:T1886"/>
    <mergeCell ref="R1911:T1911"/>
    <mergeCell ref="R1912:T1912"/>
    <mergeCell ref="R1913:T1913"/>
    <mergeCell ref="R1914:T1914"/>
    <mergeCell ref="R1899:T1899"/>
    <mergeCell ref="R1881:T1881"/>
    <mergeCell ref="R1895:T1895"/>
    <mergeCell ref="R1904:T1904"/>
    <mergeCell ref="R1900:T1900"/>
    <mergeCell ref="R1896:T1896"/>
    <mergeCell ref="R1898:T1898"/>
    <mergeCell ref="R1897:T1897"/>
    <mergeCell ref="R1890:T1890"/>
    <mergeCell ref="R1891:T1891"/>
    <mergeCell ref="R1892:T1892"/>
    <mergeCell ref="R1889:T1889"/>
    <mergeCell ref="R1903:T1903"/>
    <mergeCell ref="R1894:T1894"/>
    <mergeCell ref="R1905:T1905"/>
    <mergeCell ref="R1835:T1835"/>
    <mergeCell ref="R1836:T1836"/>
    <mergeCell ref="R1837:T1837"/>
    <mergeCell ref="R1838:T1838"/>
    <mergeCell ref="R1839:T1839"/>
    <mergeCell ref="R1840:T1840"/>
    <mergeCell ref="R1841:T1841"/>
    <mergeCell ref="R1842:T1842"/>
    <mergeCell ref="R1843:T1843"/>
    <mergeCell ref="R1844:T1844"/>
    <mergeCell ref="R1845:T1845"/>
    <mergeCell ref="R1846:T1846"/>
    <mergeCell ref="R1847:T1847"/>
    <mergeCell ref="R1848:T1848"/>
    <mergeCell ref="R1849:T1849"/>
    <mergeCell ref="R1850:T1850"/>
    <mergeCell ref="R1851:T1851"/>
    <mergeCell ref="R1852:T1852"/>
    <mergeCell ref="R1853:T1853"/>
    <mergeCell ref="R1854:T1854"/>
    <mergeCell ref="R1855:T1855"/>
    <mergeCell ref="R1856:T1856"/>
    <mergeCell ref="R1857:T1857"/>
    <mergeCell ref="R1858:T1858"/>
    <mergeCell ref="R1859:T1859"/>
    <mergeCell ref="R1860:T1860"/>
    <mergeCell ref="R1861:T1861"/>
    <mergeCell ref="R1862:T1862"/>
    <mergeCell ref="R1863:T1863"/>
    <mergeCell ref="R1864:T1864"/>
    <mergeCell ref="R1865:T1865"/>
    <mergeCell ref="R1866:T1866"/>
    <mergeCell ref="R1867:T1867"/>
    <mergeCell ref="R1791:T1791"/>
    <mergeCell ref="R1792:T1792"/>
    <mergeCell ref="R1793:T1793"/>
    <mergeCell ref="R1794:T1794"/>
    <mergeCell ref="R1795:T1795"/>
    <mergeCell ref="R1796:T1796"/>
    <mergeCell ref="R1797:T1797"/>
    <mergeCell ref="R1798:T1798"/>
    <mergeCell ref="R1799:T1799"/>
    <mergeCell ref="R1800:T1800"/>
    <mergeCell ref="R1801:T1801"/>
    <mergeCell ref="R1802:T1802"/>
    <mergeCell ref="R1803:T1803"/>
    <mergeCell ref="R1804:T1804"/>
    <mergeCell ref="R1805:T1805"/>
    <mergeCell ref="R1806:T1806"/>
    <mergeCell ref="R1807:T1807"/>
    <mergeCell ref="R1808:T1808"/>
    <mergeCell ref="R1809:T1809"/>
    <mergeCell ref="R1810:T1810"/>
    <mergeCell ref="R1811:T1811"/>
    <mergeCell ref="R1812:T1812"/>
    <mergeCell ref="R1813:T1813"/>
    <mergeCell ref="R1814:T1814"/>
    <mergeCell ref="R1815:T1815"/>
    <mergeCell ref="R1816:T1816"/>
    <mergeCell ref="R1817:T1817"/>
    <mergeCell ref="R1818:T1818"/>
    <mergeCell ref="R1819:T1819"/>
    <mergeCell ref="R1820:T1820"/>
    <mergeCell ref="R1821:T1821"/>
    <mergeCell ref="R1822:T1822"/>
    <mergeCell ref="R1823:T1823"/>
    <mergeCell ref="R1758:T1758"/>
    <mergeCell ref="R1759:T1759"/>
    <mergeCell ref="R1760:T1760"/>
    <mergeCell ref="R1761:T1761"/>
    <mergeCell ref="R1762:T1762"/>
    <mergeCell ref="R1763:T1763"/>
    <mergeCell ref="R1764:T1764"/>
    <mergeCell ref="R1765:T1765"/>
    <mergeCell ref="R1766:T1766"/>
    <mergeCell ref="R1767:T1767"/>
    <mergeCell ref="R1768:T1768"/>
    <mergeCell ref="R1769:T1769"/>
    <mergeCell ref="R1770:T1770"/>
    <mergeCell ref="R1771:T1771"/>
    <mergeCell ref="R1772:T1772"/>
    <mergeCell ref="R1773:T1773"/>
    <mergeCell ref="R1774:T1774"/>
    <mergeCell ref="R1775:T1775"/>
    <mergeCell ref="R1776:T1776"/>
    <mergeCell ref="R1777:T1777"/>
    <mergeCell ref="R1778:T1778"/>
    <mergeCell ref="R1779:T1779"/>
    <mergeCell ref="R1780:T1780"/>
    <mergeCell ref="R1781:T1781"/>
    <mergeCell ref="R1782:T1782"/>
    <mergeCell ref="R1783:T1783"/>
    <mergeCell ref="R1784:T1784"/>
    <mergeCell ref="R1785:T1785"/>
    <mergeCell ref="R1786:T1786"/>
    <mergeCell ref="R1787:T1787"/>
    <mergeCell ref="R1788:T1788"/>
    <mergeCell ref="R1789:T1789"/>
    <mergeCell ref="R1790:T1790"/>
    <mergeCell ref="R1724:T1724"/>
    <mergeCell ref="R1725:T1725"/>
    <mergeCell ref="R1726:T1726"/>
    <mergeCell ref="R1727:T1727"/>
    <mergeCell ref="R1728:T1728"/>
    <mergeCell ref="R1729:T1729"/>
    <mergeCell ref="R1730:T1730"/>
    <mergeCell ref="R1731:T1731"/>
    <mergeCell ref="R1732:T1732"/>
    <mergeCell ref="R1733:T1733"/>
    <mergeCell ref="R1734:T1734"/>
    <mergeCell ref="R1735:T1735"/>
    <mergeCell ref="R1736:T1736"/>
    <mergeCell ref="R1737:T1737"/>
    <mergeCell ref="R1738:T1738"/>
    <mergeCell ref="R1739:T1739"/>
    <mergeCell ref="R1740:T1740"/>
    <mergeCell ref="R1741:T1741"/>
    <mergeCell ref="R1742:T1742"/>
    <mergeCell ref="R1743:T1743"/>
    <mergeCell ref="R1744:T1744"/>
    <mergeCell ref="R1746:T1746"/>
    <mergeCell ref="R1747:T1747"/>
    <mergeCell ref="R1748:T1748"/>
    <mergeCell ref="R1749:T1749"/>
    <mergeCell ref="R1750:T1750"/>
    <mergeCell ref="R1751:T1751"/>
    <mergeCell ref="R1752:T1752"/>
    <mergeCell ref="R1753:T1753"/>
    <mergeCell ref="R1754:T1754"/>
    <mergeCell ref="R1755:T1755"/>
    <mergeCell ref="R1756:T1756"/>
    <mergeCell ref="R1757:T1757"/>
    <mergeCell ref="R1745:T1745"/>
    <mergeCell ref="R1691:T1691"/>
    <mergeCell ref="R1692:T1692"/>
    <mergeCell ref="R1693:T1693"/>
    <mergeCell ref="R1694:T1694"/>
    <mergeCell ref="R1695:T1695"/>
    <mergeCell ref="R1696:T1696"/>
    <mergeCell ref="R1697:T1697"/>
    <mergeCell ref="R1698:T1698"/>
    <mergeCell ref="R1699:T1699"/>
    <mergeCell ref="R1700:T1700"/>
    <mergeCell ref="R1701:T1701"/>
    <mergeCell ref="R1702:T1702"/>
    <mergeCell ref="R1703:T1703"/>
    <mergeCell ref="R1704:T1704"/>
    <mergeCell ref="R1705:T1705"/>
    <mergeCell ref="R1706:T1706"/>
    <mergeCell ref="R1707:T1707"/>
    <mergeCell ref="R1708:T1708"/>
    <mergeCell ref="R1709:T1709"/>
    <mergeCell ref="R1710:T1710"/>
    <mergeCell ref="R1711:T1711"/>
    <mergeCell ref="R1712:T1712"/>
    <mergeCell ref="R1713:T1713"/>
    <mergeCell ref="R1714:T1714"/>
    <mergeCell ref="R1715:T1715"/>
    <mergeCell ref="R1716:T1716"/>
    <mergeCell ref="R1717:T1717"/>
    <mergeCell ref="R1718:T1718"/>
    <mergeCell ref="R1719:T1719"/>
    <mergeCell ref="R1720:T1720"/>
    <mergeCell ref="R1721:T1721"/>
    <mergeCell ref="R1722:T1722"/>
    <mergeCell ref="R1723:T1723"/>
    <mergeCell ref="R1610:T1610"/>
    <mergeCell ref="R1611:T1611"/>
    <mergeCell ref="R1612:T1612"/>
    <mergeCell ref="R1613:T1613"/>
    <mergeCell ref="R1614:T1614"/>
    <mergeCell ref="R1662:T1662"/>
    <mergeCell ref="R1663:T1663"/>
    <mergeCell ref="R1664:T1664"/>
    <mergeCell ref="R1665:T1665"/>
    <mergeCell ref="R1670:T1670"/>
    <mergeCell ref="R1602:T1602"/>
    <mergeCell ref="R1571:T1571"/>
    <mergeCell ref="R1572:T1572"/>
    <mergeCell ref="R1671:T1671"/>
    <mergeCell ref="R1672:T1672"/>
    <mergeCell ref="R1673:T1673"/>
    <mergeCell ref="R1674:T1674"/>
    <mergeCell ref="R1675:T1675"/>
    <mergeCell ref="R1676:T1676"/>
    <mergeCell ref="R1677:T1677"/>
    <mergeCell ref="R1678:T1678"/>
    <mergeCell ref="R1679:T1679"/>
    <mergeCell ref="R1680:T1680"/>
    <mergeCell ref="R1681:T1681"/>
    <mergeCell ref="R1682:T1682"/>
    <mergeCell ref="R1683:T1683"/>
    <mergeCell ref="R1684:T1684"/>
    <mergeCell ref="R1685:T1685"/>
    <mergeCell ref="R1686:T1686"/>
    <mergeCell ref="R1687:T1687"/>
    <mergeCell ref="R1688:T1688"/>
    <mergeCell ref="R1689:T1689"/>
    <mergeCell ref="R1690:T1690"/>
    <mergeCell ref="R1618:T1618"/>
    <mergeCell ref="R1619:T1619"/>
    <mergeCell ref="R1620:T1620"/>
    <mergeCell ref="R1621:T1621"/>
    <mergeCell ref="R1622:T1622"/>
    <mergeCell ref="R1623:T1623"/>
    <mergeCell ref="R1609:T1609"/>
    <mergeCell ref="R1587:T1587"/>
    <mergeCell ref="R1588:T1588"/>
    <mergeCell ref="R1589:T1589"/>
    <mergeCell ref="R1590:T1590"/>
    <mergeCell ref="R1591:T1591"/>
    <mergeCell ref="R1592:T1592"/>
    <mergeCell ref="R1667:T1667"/>
    <mergeCell ref="R1666:T1666"/>
    <mergeCell ref="R1624:T1624"/>
    <mergeCell ref="R1633:T1633"/>
    <mergeCell ref="R1625:T1625"/>
    <mergeCell ref="R1634:T1634"/>
    <mergeCell ref="R1629:T1629"/>
    <mergeCell ref="R1626:T1626"/>
    <mergeCell ref="R1627:T1627"/>
    <mergeCell ref="R1628:T1628"/>
    <mergeCell ref="R1615:T1615"/>
    <mergeCell ref="R1616:T1616"/>
    <mergeCell ref="R1617:T1617"/>
    <mergeCell ref="R1668:T1668"/>
    <mergeCell ref="R1631:T1631"/>
    <mergeCell ref="R1578:T1578"/>
    <mergeCell ref="R1584:T1584"/>
    <mergeCell ref="R1538:T1538"/>
    <mergeCell ref="R1463:T1463"/>
    <mergeCell ref="R1469:T1469"/>
    <mergeCell ref="R1474:T1474"/>
    <mergeCell ref="R1479:T1479"/>
    <mergeCell ref="R1484:T1484"/>
    <mergeCell ref="R1483:T1483"/>
    <mergeCell ref="R1511:T1511"/>
    <mergeCell ref="R1512:T1512"/>
    <mergeCell ref="R1482:T1482"/>
    <mergeCell ref="R1529:T1529"/>
    <mergeCell ref="R1530:T1530"/>
    <mergeCell ref="R1531:T1531"/>
    <mergeCell ref="R1532:T1532"/>
    <mergeCell ref="R1533:T1533"/>
    <mergeCell ref="R1570:T1570"/>
    <mergeCell ref="R1579:T1579"/>
    <mergeCell ref="R1597:T1597"/>
    <mergeCell ref="R1598:T1598"/>
    <mergeCell ref="R1599:T1599"/>
    <mergeCell ref="R1600:T1600"/>
    <mergeCell ref="R1601:T1601"/>
    <mergeCell ref="R1603:T1603"/>
    <mergeCell ref="R1604:T1604"/>
    <mergeCell ref="R1605:T1605"/>
    <mergeCell ref="R1606:T1606"/>
    <mergeCell ref="R1607:T1607"/>
    <mergeCell ref="R1608:T1608"/>
    <mergeCell ref="R1573:T1573"/>
    <mergeCell ref="R1574:T1574"/>
    <mergeCell ref="R1575:T1575"/>
    <mergeCell ref="R1576:T1576"/>
    <mergeCell ref="R1577:T1577"/>
    <mergeCell ref="R1585:T1585"/>
    <mergeCell ref="R1586:T1586"/>
    <mergeCell ref="R1581:T1581"/>
    <mergeCell ref="R1582:T1582"/>
    <mergeCell ref="R1583:T1583"/>
    <mergeCell ref="R1562:T1562"/>
    <mergeCell ref="R1565:T1565"/>
    <mergeCell ref="R1539:T1539"/>
    <mergeCell ref="R1540:T1540"/>
    <mergeCell ref="R1541:T1541"/>
    <mergeCell ref="R1542:T1542"/>
    <mergeCell ref="R1543:T1543"/>
    <mergeCell ref="R1544:T1544"/>
    <mergeCell ref="R1545:T1545"/>
    <mergeCell ref="R1546:T1546"/>
    <mergeCell ref="R1547:T1547"/>
    <mergeCell ref="R1549:T1549"/>
    <mergeCell ref="R1550:T1550"/>
    <mergeCell ref="R1551:T1551"/>
    <mergeCell ref="R1552:T1552"/>
    <mergeCell ref="R1553:T1553"/>
    <mergeCell ref="R1554:T1554"/>
    <mergeCell ref="R1555:T1555"/>
    <mergeCell ref="R1557:T1557"/>
    <mergeCell ref="R1558:T1558"/>
    <mergeCell ref="R1559:T1559"/>
    <mergeCell ref="R1560:T1560"/>
    <mergeCell ref="R1561:T1561"/>
    <mergeCell ref="R1563:T1563"/>
    <mergeCell ref="R1564:T1564"/>
    <mergeCell ref="R1566:T1566"/>
    <mergeCell ref="R1503:T1503"/>
    <mergeCell ref="R1504:T1504"/>
    <mergeCell ref="R1505:T1505"/>
    <mergeCell ref="R1506:T1506"/>
    <mergeCell ref="R1507:T1507"/>
    <mergeCell ref="R1508:T1508"/>
    <mergeCell ref="R1509:T1509"/>
    <mergeCell ref="R1510:T1510"/>
    <mergeCell ref="R1513:T1513"/>
    <mergeCell ref="R1514:T1514"/>
    <mergeCell ref="R1515:T1515"/>
    <mergeCell ref="R1516:T1516"/>
    <mergeCell ref="R1517:T1517"/>
    <mergeCell ref="R1518:T1518"/>
    <mergeCell ref="R1519:T1519"/>
    <mergeCell ref="R1520:T1520"/>
    <mergeCell ref="R1521:T1521"/>
    <mergeCell ref="R1522:T1522"/>
    <mergeCell ref="R1523:T1523"/>
    <mergeCell ref="R1524:T1524"/>
    <mergeCell ref="R1525:T1525"/>
    <mergeCell ref="R1526:T1526"/>
    <mergeCell ref="R1527:T1527"/>
    <mergeCell ref="R1528:T1528"/>
    <mergeCell ref="R1534:T1534"/>
    <mergeCell ref="R1535:T1535"/>
    <mergeCell ref="R1536:T1536"/>
    <mergeCell ref="R1537:T1537"/>
    <mergeCell ref="R1262:T1262"/>
    <mergeCell ref="R1281:T1281"/>
    <mergeCell ref="R1295:T1295"/>
    <mergeCell ref="R1301:T1301"/>
    <mergeCell ref="R1307:T1307"/>
    <mergeCell ref="R1312:T1312"/>
    <mergeCell ref="R1317:T1317"/>
    <mergeCell ref="R1461:T1461"/>
    <mergeCell ref="R1320:T1320"/>
    <mergeCell ref="R1326:T1326"/>
    <mergeCell ref="R1333:T1333"/>
    <mergeCell ref="R1272:T1272"/>
    <mergeCell ref="R1274:T1274"/>
    <mergeCell ref="R1289:T1289"/>
    <mergeCell ref="R1296:T1296"/>
    <mergeCell ref="R1462:T1462"/>
    <mergeCell ref="R1251:T1251"/>
    <mergeCell ref="R1224:T1224"/>
    <mergeCell ref="R1225:T1225"/>
    <mergeCell ref="R1226:T1226"/>
    <mergeCell ref="R1252:T1252"/>
    <mergeCell ref="R1253:T1253"/>
    <mergeCell ref="R1254:T1254"/>
    <mergeCell ref="R1255:T1255"/>
    <mergeCell ref="R1256:T1256"/>
    <mergeCell ref="R1257:T1257"/>
    <mergeCell ref="R1447:T1447"/>
    <mergeCell ref="R1448:T1448"/>
    <mergeCell ref="R1258:T1258"/>
    <mergeCell ref="R1263:T1263"/>
    <mergeCell ref="R1268:T1268"/>
    <mergeCell ref="R1273:T1273"/>
    <mergeCell ref="R1278:T1278"/>
    <mergeCell ref="R1283:T1283"/>
    <mergeCell ref="R1265:T1265"/>
    <mergeCell ref="R1271:T1271"/>
    <mergeCell ref="R1277:T1277"/>
    <mergeCell ref="R1288:T1288"/>
    <mergeCell ref="R1293:T1293"/>
    <mergeCell ref="R1245:T1245"/>
    <mergeCell ref="R1270:T1270"/>
    <mergeCell ref="R1276:T1276"/>
    <mergeCell ref="R1282:T1282"/>
    <mergeCell ref="R1298:T1298"/>
    <mergeCell ref="R1303:T1303"/>
    <mergeCell ref="R1308:T1308"/>
    <mergeCell ref="R1266:T1266"/>
    <mergeCell ref="R1280:T1280"/>
    <mergeCell ref="R1286:T1286"/>
    <mergeCell ref="R1292:T1292"/>
    <mergeCell ref="R1313:T1313"/>
    <mergeCell ref="R1318:T1318"/>
    <mergeCell ref="R1323:T1323"/>
    <mergeCell ref="R1328:T1328"/>
    <mergeCell ref="R1334:T1334"/>
    <mergeCell ref="R1261:T1261"/>
    <mergeCell ref="R1269:T1269"/>
    <mergeCell ref="R1279:T1279"/>
    <mergeCell ref="R1260:T1260"/>
    <mergeCell ref="R1275:T1275"/>
    <mergeCell ref="R1246:T1246"/>
    <mergeCell ref="R1331:T1331"/>
    <mergeCell ref="R1227:T1227"/>
    <mergeCell ref="R1228:T1228"/>
    <mergeCell ref="R1229:T1229"/>
    <mergeCell ref="R1230:T1230"/>
    <mergeCell ref="R1231:T1231"/>
    <mergeCell ref="R1232:T1232"/>
    <mergeCell ref="R1233:T1233"/>
    <mergeCell ref="R1234:T1234"/>
    <mergeCell ref="R1241:T1241"/>
    <mergeCell ref="R1242:T1242"/>
    <mergeCell ref="R1285:T1285"/>
    <mergeCell ref="R1287:T1287"/>
    <mergeCell ref="R1299:T1299"/>
    <mergeCell ref="R1309:T1309"/>
    <mergeCell ref="R1319:T1319"/>
    <mergeCell ref="R1324:T1324"/>
    <mergeCell ref="R1329:T1329"/>
    <mergeCell ref="R1214:T1214"/>
    <mergeCell ref="R1218:T1218"/>
    <mergeCell ref="R1243:T1243"/>
    <mergeCell ref="R1244:T1244"/>
    <mergeCell ref="R1247:T1247"/>
    <mergeCell ref="R1248:T1248"/>
    <mergeCell ref="R1249:T1249"/>
    <mergeCell ref="R1209:T1209"/>
    <mergeCell ref="R1208:T1208"/>
    <mergeCell ref="R1222:T1222"/>
    <mergeCell ref="R1250:T1250"/>
    <mergeCell ref="R1174:T1174"/>
    <mergeCell ref="R1175:T1175"/>
    <mergeCell ref="R1176:T1176"/>
    <mergeCell ref="R1177:T1177"/>
    <mergeCell ref="R1178:T1178"/>
    <mergeCell ref="R1179:T1179"/>
    <mergeCell ref="R1181:T1181"/>
    <mergeCell ref="R1180:T1180"/>
    <mergeCell ref="R1182:T1182"/>
    <mergeCell ref="R1183:T1183"/>
    <mergeCell ref="R1184:T1184"/>
    <mergeCell ref="R1186:T1186"/>
    <mergeCell ref="R1187:T1187"/>
    <mergeCell ref="R1188:T1188"/>
    <mergeCell ref="R1189:T1189"/>
    <mergeCell ref="R1190:T1190"/>
    <mergeCell ref="R1191:T1191"/>
    <mergeCell ref="R1192:T1192"/>
    <mergeCell ref="R1193:T1193"/>
    <mergeCell ref="R1194:T1194"/>
    <mergeCell ref="R1196:T1196"/>
    <mergeCell ref="R1197:T1197"/>
    <mergeCell ref="R1185:T1185"/>
    <mergeCell ref="R1198:T1198"/>
    <mergeCell ref="R1200:T1200"/>
    <mergeCell ref="R1201:T1201"/>
    <mergeCell ref="R1202:T1202"/>
    <mergeCell ref="R1203:T1203"/>
    <mergeCell ref="R1204:T1204"/>
    <mergeCell ref="R1205:T1205"/>
    <mergeCell ref="R1206:T1206"/>
    <mergeCell ref="R1207:T1207"/>
    <mergeCell ref="R1210:T1210"/>
    <mergeCell ref="R1213:T1213"/>
    <mergeCell ref="R1095:T1095"/>
    <mergeCell ref="R1096:T1096"/>
    <mergeCell ref="R1097:T1097"/>
    <mergeCell ref="R1098:T1098"/>
    <mergeCell ref="R1153:T1153"/>
    <mergeCell ref="R1154:T1154"/>
    <mergeCell ref="R1155:T1155"/>
    <mergeCell ref="R1156:T1156"/>
    <mergeCell ref="R1157:T1157"/>
    <mergeCell ref="R1158:T1158"/>
    <mergeCell ref="R1159:T1159"/>
    <mergeCell ref="R1160:T1160"/>
    <mergeCell ref="R1161:T1161"/>
    <mergeCell ref="R1162:T1162"/>
    <mergeCell ref="R1163:T1163"/>
    <mergeCell ref="R1164:T1164"/>
    <mergeCell ref="R1165:T1165"/>
    <mergeCell ref="R1166:T1166"/>
    <mergeCell ref="R1167:T1167"/>
    <mergeCell ref="R1168:T1168"/>
    <mergeCell ref="R1169:T1169"/>
    <mergeCell ref="R1170:T1170"/>
    <mergeCell ref="R1171:T1171"/>
    <mergeCell ref="R1172:T1172"/>
    <mergeCell ref="R1117:T1117"/>
    <mergeCell ref="R1140:T1140"/>
    <mergeCell ref="R1141:T1141"/>
    <mergeCell ref="R1142:T1142"/>
    <mergeCell ref="R1143:T1143"/>
    <mergeCell ref="R1144:T1144"/>
    <mergeCell ref="R1145:T1145"/>
    <mergeCell ref="R1146:T1146"/>
    <mergeCell ref="R1147:T1147"/>
    <mergeCell ref="R1148:T1148"/>
    <mergeCell ref="R1149:T1149"/>
    <mergeCell ref="I1991:Q1991"/>
    <mergeCell ref="I1992:Q1992"/>
    <mergeCell ref="I1935:Q1935"/>
    <mergeCell ref="I1936:Q1936"/>
    <mergeCell ref="I1937:Q1937"/>
    <mergeCell ref="I1938:Q1938"/>
    <mergeCell ref="I1973:Q1973"/>
    <mergeCell ref="I1993:Q1993"/>
    <mergeCell ref="I1994:Q1994"/>
    <mergeCell ref="I1995:Q1995"/>
    <mergeCell ref="I1996:Q1996"/>
    <mergeCell ref="I1997:Q1997"/>
    <mergeCell ref="I1999:Q1999"/>
    <mergeCell ref="I2000:Q2000"/>
    <mergeCell ref="I2001:Q2001"/>
    <mergeCell ref="I2002:Q2002"/>
    <mergeCell ref="R1107:T1107"/>
    <mergeCell ref="R1108:T1108"/>
    <mergeCell ref="R1109:T1109"/>
    <mergeCell ref="R1110:T1110"/>
    <mergeCell ref="R1111:T1111"/>
    <mergeCell ref="R1112:T1112"/>
    <mergeCell ref="R1114:T1114"/>
    <mergeCell ref="R1115:T1115"/>
    <mergeCell ref="R1116:T1116"/>
    <mergeCell ref="R1118:T1118"/>
    <mergeCell ref="R1119:T1119"/>
    <mergeCell ref="R1120:T1120"/>
    <mergeCell ref="I2167:Q2167"/>
    <mergeCell ref="I2168:Q2168"/>
    <mergeCell ref="I2169:Q2169"/>
    <mergeCell ref="I2124:Q2124"/>
    <mergeCell ref="I2111:Q2111"/>
    <mergeCell ref="I2068:Q2068"/>
    <mergeCell ref="I2076:Q2076"/>
    <mergeCell ref="I2070:Q2070"/>
    <mergeCell ref="I2067:Q2067"/>
    <mergeCell ref="I2109:Q2109"/>
    <mergeCell ref="R1121:T1121"/>
    <mergeCell ref="R1122:T1122"/>
    <mergeCell ref="R1123:T1123"/>
    <mergeCell ref="R1124:T1124"/>
    <mergeCell ref="R1125:T1125"/>
    <mergeCell ref="R1126:T1126"/>
    <mergeCell ref="R1127:T1127"/>
    <mergeCell ref="R1128:T1128"/>
    <mergeCell ref="R1129:T1129"/>
    <mergeCell ref="R1130:T1130"/>
    <mergeCell ref="R1131:T1131"/>
    <mergeCell ref="R1132:T1132"/>
    <mergeCell ref="R1133:T1133"/>
    <mergeCell ref="R1173:T1173"/>
    <mergeCell ref="R1220:T1220"/>
    <mergeCell ref="R1219:T1219"/>
    <mergeCell ref="R1235:T1235"/>
    <mergeCell ref="R1195:T1195"/>
    <mergeCell ref="R1216:T1216"/>
    <mergeCell ref="R1236:T1236"/>
    <mergeCell ref="R1237:T1237"/>
    <mergeCell ref="R1238:T1238"/>
    <mergeCell ref="R1239:T1239"/>
    <mergeCell ref="R1211:T1211"/>
    <mergeCell ref="R1215:T1215"/>
    <mergeCell ref="R1240:T1240"/>
    <mergeCell ref="R1067:T1067"/>
    <mergeCell ref="R1080:T1080"/>
    <mergeCell ref="R1081:T1081"/>
    <mergeCell ref="R1082:T1082"/>
    <mergeCell ref="R1083:T1083"/>
    <mergeCell ref="R1084:T1084"/>
    <mergeCell ref="R1085:T1085"/>
    <mergeCell ref="R1053:T1053"/>
    <mergeCell ref="R1066:T1066"/>
    <mergeCell ref="R1070:T1070"/>
    <mergeCell ref="R1043:T1043"/>
    <mergeCell ref="R1044:T1044"/>
    <mergeCell ref="R1045:T1045"/>
    <mergeCell ref="R1047:T1047"/>
    <mergeCell ref="R1048:T1048"/>
    <mergeCell ref="R1049:T1049"/>
    <mergeCell ref="R1050:T1050"/>
    <mergeCell ref="R1051:T1051"/>
    <mergeCell ref="R1052:T1052"/>
    <mergeCell ref="R1054:T1054"/>
    <mergeCell ref="R1055:T1055"/>
    <mergeCell ref="R1056:T1056"/>
    <mergeCell ref="R1057:T1057"/>
    <mergeCell ref="R1058:T1058"/>
    <mergeCell ref="R1059:T1059"/>
    <mergeCell ref="R1060:T1060"/>
    <mergeCell ref="R1061:T1061"/>
    <mergeCell ref="R1062:T1062"/>
    <mergeCell ref="R1063:T1063"/>
    <mergeCell ref="R1064:T1064"/>
    <mergeCell ref="R1065:T1065"/>
    <mergeCell ref="R1072:T1072"/>
    <mergeCell ref="R1073:T1073"/>
    <mergeCell ref="R1074:T1074"/>
    <mergeCell ref="R1076:T1076"/>
    <mergeCell ref="R1077:T1077"/>
    <mergeCell ref="R1078:T1078"/>
    <mergeCell ref="R1071:T1071"/>
    <mergeCell ref="R1075:T1075"/>
    <mergeCell ref="R1079:T1079"/>
    <mergeCell ref="I1987:Q1987"/>
    <mergeCell ref="R1086:T1086"/>
    <mergeCell ref="R1087:T1087"/>
    <mergeCell ref="R1088:T1088"/>
    <mergeCell ref="I2004:Q2004"/>
    <mergeCell ref="I2005:Q2005"/>
    <mergeCell ref="I2006:Q2006"/>
    <mergeCell ref="I2007:Q2007"/>
    <mergeCell ref="I2008:Q2008"/>
    <mergeCell ref="I2009:Q2009"/>
    <mergeCell ref="I2010:Q2010"/>
    <mergeCell ref="I2011:Q2011"/>
    <mergeCell ref="I2013:Q2013"/>
    <mergeCell ref="I2012:Q2012"/>
    <mergeCell ref="I1695:Q1695"/>
    <mergeCell ref="I1696:Q1696"/>
    <mergeCell ref="I1705:Q1705"/>
    <mergeCell ref="I1716:Q1716"/>
    <mergeCell ref="I1717:Q1717"/>
    <mergeCell ref="I1718:Q1718"/>
    <mergeCell ref="I1719:Q1719"/>
    <mergeCell ref="I1720:Q1720"/>
    <mergeCell ref="I1721:Q1721"/>
    <mergeCell ref="I1722:Q1722"/>
    <mergeCell ref="I1723:Q1723"/>
    <mergeCell ref="I1724:Q1724"/>
    <mergeCell ref="I1725:Q1725"/>
    <mergeCell ref="I1776:Q1776"/>
    <mergeCell ref="I1777:Q1777"/>
    <mergeCell ref="I1745:Q1745"/>
    <mergeCell ref="I1778:Q1778"/>
    <mergeCell ref="I1779:Q1779"/>
    <mergeCell ref="I1780:Q1780"/>
    <mergeCell ref="I1781:Q1781"/>
    <mergeCell ref="I1782:Q1782"/>
    <mergeCell ref="I1783:Q1783"/>
    <mergeCell ref="I1784:Q1784"/>
    <mergeCell ref="I1785:Q1785"/>
    <mergeCell ref="I1786:Q1786"/>
    <mergeCell ref="I1846:Q1846"/>
    <mergeCell ref="I1787:Q1787"/>
    <mergeCell ref="R1099:T1099"/>
    <mergeCell ref="R1100:T1100"/>
    <mergeCell ref="R1101:T1101"/>
    <mergeCell ref="R1102:T1102"/>
    <mergeCell ref="R1103:T1103"/>
    <mergeCell ref="R1104:T1104"/>
    <mergeCell ref="R1105:T1105"/>
    <mergeCell ref="R1106:T1106"/>
    <mergeCell ref="R1134:T1134"/>
    <mergeCell ref="R1150:T1150"/>
    <mergeCell ref="R1151:T1151"/>
    <mergeCell ref="R1152:T1152"/>
    <mergeCell ref="R1089:T1089"/>
    <mergeCell ref="R1090:T1090"/>
    <mergeCell ref="R1091:T1091"/>
    <mergeCell ref="R1092:T1092"/>
    <mergeCell ref="R1093:T1093"/>
    <mergeCell ref="R1094:T1094"/>
    <mergeCell ref="I1981:Q1981"/>
    <mergeCell ref="I1956:Q1956"/>
    <mergeCell ref="I1988:Q1988"/>
    <mergeCell ref="I1989:Q1989"/>
    <mergeCell ref="I1990:Q1990"/>
    <mergeCell ref="I1958:Q1958"/>
    <mergeCell ref="I1959:Q1959"/>
    <mergeCell ref="I1960:Q1960"/>
    <mergeCell ref="I1961:Q1961"/>
    <mergeCell ref="I1962:Q1962"/>
    <mergeCell ref="I1963:Q1963"/>
    <mergeCell ref="I1964:Q1964"/>
    <mergeCell ref="I1965:Q1965"/>
    <mergeCell ref="I1966:Q1966"/>
    <mergeCell ref="I1974:Q1974"/>
    <mergeCell ref="I1975:Q1975"/>
    <mergeCell ref="I1976:Q1976"/>
    <mergeCell ref="I1977:Q1977"/>
    <mergeCell ref="I1980:Q1980"/>
    <mergeCell ref="I1919:Q1919"/>
    <mergeCell ref="I1920:Q1920"/>
    <mergeCell ref="I1921:Q1921"/>
    <mergeCell ref="I1922:Q1922"/>
    <mergeCell ref="I1923:Q1923"/>
    <mergeCell ref="I1924:Q1924"/>
    <mergeCell ref="I1925:Q1925"/>
    <mergeCell ref="I1926:Q1926"/>
    <mergeCell ref="I1970:Q1970"/>
    <mergeCell ref="I2137:Q2137"/>
    <mergeCell ref="I2138:Q2138"/>
    <mergeCell ref="I2139:Q2139"/>
    <mergeCell ref="I2140:Q2140"/>
    <mergeCell ref="I1884:Q1884"/>
    <mergeCell ref="I1885:Q1885"/>
    <mergeCell ref="I1939:Q1939"/>
    <mergeCell ref="I2115:Q2115"/>
    <mergeCell ref="I2116:Q2116"/>
    <mergeCell ref="I2118:Q2118"/>
    <mergeCell ref="I2119:Q2119"/>
    <mergeCell ref="I2120:Q2120"/>
    <mergeCell ref="I2121:Q2121"/>
    <mergeCell ref="I2125:Q2125"/>
    <mergeCell ref="I2126:Q2126"/>
    <mergeCell ref="I2127:Q2127"/>
    <mergeCell ref="I2128:Q2128"/>
    <mergeCell ref="I2129:Q2129"/>
    <mergeCell ref="I2130:Q2130"/>
    <mergeCell ref="I2131:Q2131"/>
    <mergeCell ref="I2132:Q2132"/>
    <mergeCell ref="I2133:Q2133"/>
    <mergeCell ref="I2135:Q2135"/>
    <mergeCell ref="I2136:Q2136"/>
    <mergeCell ref="I2016:Q2016"/>
    <mergeCell ref="I2017:Q2017"/>
    <mergeCell ref="I2112:Q2112"/>
    <mergeCell ref="I2113:Q2113"/>
    <mergeCell ref="I2052:Q2052"/>
    <mergeCell ref="I2100:Q2100"/>
    <mergeCell ref="I2069:Q2069"/>
    <mergeCell ref="I2098:Q2098"/>
    <mergeCell ref="I2099:Q2099"/>
    <mergeCell ref="I2087:Q2087"/>
    <mergeCell ref="I2088:Q2088"/>
    <mergeCell ref="I2089:Q2089"/>
    <mergeCell ref="I2090:Q2090"/>
    <mergeCell ref="I2091:Q2091"/>
    <mergeCell ref="I2023:Q2023"/>
    <mergeCell ref="I2025:Q2025"/>
    <mergeCell ref="I2026:Q2026"/>
    <mergeCell ref="I1911:Q1911"/>
    <mergeCell ref="I1912:Q1912"/>
    <mergeCell ref="I1913:Q1913"/>
    <mergeCell ref="I1914:Q1914"/>
    <mergeCell ref="I1916:Q1916"/>
    <mergeCell ref="I1917:Q1917"/>
    <mergeCell ref="I1918:Q1918"/>
    <mergeCell ref="I1843:Q1843"/>
    <mergeCell ref="I1844:Q1844"/>
    <mergeCell ref="I1840:Q1840"/>
    <mergeCell ref="I1841:Q1841"/>
    <mergeCell ref="I1825:Q1825"/>
    <mergeCell ref="I1826:Q1826"/>
    <mergeCell ref="I1827:Q1827"/>
    <mergeCell ref="I1896:Q1896"/>
    <mergeCell ref="I1861:Q1861"/>
    <mergeCell ref="I1862:Q1862"/>
    <mergeCell ref="I1863:Q1863"/>
    <mergeCell ref="I1864:Q1864"/>
    <mergeCell ref="I1865:Q1865"/>
    <mergeCell ref="I1866:Q1866"/>
    <mergeCell ref="I1867:Q1867"/>
    <mergeCell ref="I1868:Q1868"/>
    <mergeCell ref="I1869:Q1869"/>
    <mergeCell ref="I1870:Q1870"/>
    <mergeCell ref="I1871:Q1871"/>
    <mergeCell ref="I1872:Q1872"/>
    <mergeCell ref="I1873:Q1873"/>
    <mergeCell ref="I1874:Q1874"/>
    <mergeCell ref="I1847:Q1847"/>
    <mergeCell ref="I1817:Q1817"/>
    <mergeCell ref="I1876:Q1876"/>
    <mergeCell ref="I1877:Q1877"/>
    <mergeCell ref="I1878:Q1878"/>
    <mergeCell ref="I1879:Q1879"/>
    <mergeCell ref="I1880:Q1880"/>
    <mergeCell ref="I1882:Q1882"/>
    <mergeCell ref="I1883:Q1883"/>
    <mergeCell ref="I1904:Q1904"/>
    <mergeCell ref="I1887:Q1887"/>
    <mergeCell ref="I1888:Q1888"/>
    <mergeCell ref="I1848:Q1848"/>
    <mergeCell ref="I1849:Q1849"/>
    <mergeCell ref="I1850:Q1850"/>
    <mergeCell ref="I1858:Q1858"/>
    <mergeCell ref="I1859:Q1859"/>
    <mergeCell ref="I1860:Q1860"/>
    <mergeCell ref="I1818:Q1818"/>
    <mergeCell ref="I1891:Q1891"/>
    <mergeCell ref="I1890:Q1890"/>
    <mergeCell ref="I1819:Q1819"/>
    <mergeCell ref="I1820:Q1820"/>
    <mergeCell ref="I1821:Q1821"/>
    <mergeCell ref="I1822:Q1822"/>
    <mergeCell ref="I1823:Q1823"/>
    <mergeCell ref="I1837:Q1837"/>
    <mergeCell ref="I1838:Q1838"/>
    <mergeCell ref="I1839:Q1839"/>
    <mergeCell ref="I1824:Q1824"/>
    <mergeCell ref="I1897:Q1897"/>
    <mergeCell ref="I1881:Q1881"/>
    <mergeCell ref="I1905:Q1905"/>
    <mergeCell ref="I1706:Q1706"/>
    <mergeCell ref="I1707:Q1707"/>
    <mergeCell ref="I1708:Q1708"/>
    <mergeCell ref="I1709:Q1709"/>
    <mergeCell ref="I1710:Q1710"/>
    <mergeCell ref="I1711:Q1711"/>
    <mergeCell ref="I1679:Q1679"/>
    <mergeCell ref="I1680:Q1680"/>
    <mergeCell ref="I1681:Q1681"/>
    <mergeCell ref="I1682:Q1682"/>
    <mergeCell ref="I1683:Q1683"/>
    <mergeCell ref="I1684:Q1684"/>
    <mergeCell ref="I1685:Q1685"/>
    <mergeCell ref="I1686:Q1686"/>
    <mergeCell ref="I1687:Q1687"/>
    <mergeCell ref="I1688:Q1688"/>
    <mergeCell ref="I1689:Q1689"/>
    <mergeCell ref="I1690:Q1690"/>
    <mergeCell ref="I1691:Q1691"/>
    <mergeCell ref="I1712:Q1712"/>
    <mergeCell ref="I1713:Q1713"/>
    <mergeCell ref="I1714:Q1714"/>
    <mergeCell ref="I1715:Q1715"/>
    <mergeCell ref="I1692:Q1692"/>
    <mergeCell ref="I1693:Q1693"/>
    <mergeCell ref="I1700:Q1700"/>
    <mergeCell ref="I1701:Q1701"/>
    <mergeCell ref="I1744:Q1744"/>
    <mergeCell ref="I1746:Q1746"/>
    <mergeCell ref="I1747:Q1747"/>
    <mergeCell ref="I1748:Q1748"/>
    <mergeCell ref="I1749:Q1749"/>
    <mergeCell ref="I1750:Q1750"/>
    <mergeCell ref="I1702:Q1702"/>
    <mergeCell ref="I1703:Q1703"/>
    <mergeCell ref="I1704:Q1704"/>
    <mergeCell ref="I1694:Q1694"/>
    <mergeCell ref="I1738:Q1738"/>
    <mergeCell ref="I1739:Q1739"/>
    <mergeCell ref="I1740:Q1740"/>
    <mergeCell ref="I1741:Q1741"/>
    <mergeCell ref="I1742:Q1742"/>
    <mergeCell ref="I1743:Q1743"/>
    <mergeCell ref="I1560:Q1560"/>
    <mergeCell ref="I1561:Q1561"/>
    <mergeCell ref="I1563:Q1563"/>
    <mergeCell ref="I1564:Q1564"/>
    <mergeCell ref="I1566:Q1566"/>
    <mergeCell ref="I1567:Q1567"/>
    <mergeCell ref="I1568:Q1568"/>
    <mergeCell ref="I1569:Q1569"/>
    <mergeCell ref="I1503:Q1503"/>
    <mergeCell ref="I1301:Q1301"/>
    <mergeCell ref="I1113:Q1113"/>
    <mergeCell ref="I1522:Q1522"/>
    <mergeCell ref="I1523:Q1523"/>
    <mergeCell ref="I1187:Q1187"/>
    <mergeCell ref="I1188:Q1188"/>
    <mergeCell ref="I1189:Q1189"/>
    <mergeCell ref="I1172:Q1172"/>
    <mergeCell ref="I1210:Q1210"/>
    <mergeCell ref="I1224:Q1224"/>
    <mergeCell ref="I1225:Q1225"/>
    <mergeCell ref="I1226:Q1226"/>
    <mergeCell ref="I1227:Q1227"/>
    <mergeCell ref="I1228:Q1228"/>
    <mergeCell ref="I1676:Q1676"/>
    <mergeCell ref="I1222:Q1222"/>
    <mergeCell ref="I1246:Q1246"/>
    <mergeCell ref="I1257:Q1257"/>
    <mergeCell ref="I1447:Q1447"/>
    <mergeCell ref="I1589:Q1589"/>
    <mergeCell ref="I1590:Q1590"/>
    <mergeCell ref="I1591:Q1591"/>
    <mergeCell ref="I1592:Q1592"/>
    <mergeCell ref="I1531:Q1531"/>
    <mergeCell ref="I1532:Q1532"/>
    <mergeCell ref="I1533:Q1533"/>
    <mergeCell ref="I1608:Q1608"/>
    <mergeCell ref="I1622:Q1622"/>
    <mergeCell ref="I1623:Q1623"/>
    <mergeCell ref="I1612:Q1612"/>
    <mergeCell ref="I1667:Q1667"/>
    <mergeCell ref="I1666:Q1666"/>
    <mergeCell ref="I1624:Q1624"/>
    <mergeCell ref="I1625:Q1625"/>
    <mergeCell ref="I1634:Q1634"/>
    <mergeCell ref="I1251:Q1251"/>
    <mergeCell ref="I1252:Q1252"/>
    <mergeCell ref="I1253:Q1253"/>
    <mergeCell ref="I1248:Q1248"/>
    <mergeCell ref="I1249:Q1249"/>
    <mergeCell ref="I1250:Q1250"/>
    <mergeCell ref="I1274:Q1274"/>
    <mergeCell ref="I1281:Q1281"/>
    <mergeCell ref="I1289:Q1289"/>
    <mergeCell ref="I1296:Q1296"/>
    <mergeCell ref="I1295:Q1295"/>
    <mergeCell ref="I1521:Q1521"/>
    <mergeCell ref="I1600:Q1600"/>
    <mergeCell ref="I1601:Q1601"/>
    <mergeCell ref="I1603:Q1603"/>
    <mergeCell ref="I1553:Q1553"/>
    <mergeCell ref="I1554:Q1554"/>
    <mergeCell ref="I1609:Q1609"/>
    <mergeCell ref="I1610:Q1610"/>
    <mergeCell ref="I1611:Q1611"/>
    <mergeCell ref="I1515:Q1515"/>
    <mergeCell ref="I1516:Q1516"/>
    <mergeCell ref="I1517:Q1517"/>
    <mergeCell ref="I1511:Q1511"/>
    <mergeCell ref="I1258:Q1258"/>
    <mergeCell ref="I1263:Q1263"/>
    <mergeCell ref="I1268:Q1268"/>
    <mergeCell ref="I1273:Q1273"/>
    <mergeCell ref="I1261:Q1261"/>
    <mergeCell ref="I1254:Q1254"/>
    <mergeCell ref="I1059:Q1059"/>
    <mergeCell ref="I1060:Q1060"/>
    <mergeCell ref="I1061:Q1061"/>
    <mergeCell ref="I1062:Q1062"/>
    <mergeCell ref="I1063:Q1063"/>
    <mergeCell ref="I1064:Q1064"/>
    <mergeCell ref="I1065:Q1065"/>
    <mergeCell ref="I1072:Q1072"/>
    <mergeCell ref="I1073:Q1073"/>
    <mergeCell ref="I1074:Q1074"/>
    <mergeCell ref="I1076:Q1076"/>
    <mergeCell ref="I1077:Q1077"/>
    <mergeCell ref="I1078:Q1078"/>
    <mergeCell ref="I1079:Q1079"/>
    <mergeCell ref="I1080:Q1080"/>
    <mergeCell ref="I1067:Q1067"/>
    <mergeCell ref="I1081:Q1081"/>
    <mergeCell ref="I1082:Q1082"/>
    <mergeCell ref="I1083:Q1083"/>
    <mergeCell ref="I1084:Q1084"/>
    <mergeCell ref="I1075:Q1075"/>
    <mergeCell ref="I1255:Q1255"/>
    <mergeCell ref="I1512:Q1512"/>
    <mergeCell ref="I1151:Q1151"/>
    <mergeCell ref="I1152:Q1152"/>
    <mergeCell ref="I1153:Q1153"/>
    <mergeCell ref="I1282:Q1282"/>
    <mergeCell ref="I1299:Q1299"/>
    <mergeCell ref="I1309:Q1309"/>
    <mergeCell ref="I1319:Q1319"/>
    <mergeCell ref="I1324:Q1324"/>
    <mergeCell ref="I1329:Q1329"/>
    <mergeCell ref="I1334:Q1334"/>
    <mergeCell ref="I1108:Q1108"/>
    <mergeCell ref="I1109:Q1109"/>
    <mergeCell ref="I1131:Q1131"/>
    <mergeCell ref="I1132:Q1132"/>
    <mergeCell ref="I1133:Q1133"/>
    <mergeCell ref="I1230:Q1230"/>
    <mergeCell ref="I1504:Q1504"/>
    <mergeCell ref="I1093:Q1093"/>
    <mergeCell ref="I1094:Q1094"/>
    <mergeCell ref="I1095:Q1095"/>
    <mergeCell ref="I1096:Q1096"/>
    <mergeCell ref="I1097:Q1097"/>
    <mergeCell ref="I1098:Q1098"/>
    <mergeCell ref="I1099:Q1099"/>
    <mergeCell ref="I1157:Q1157"/>
    <mergeCell ref="I1158:Q1158"/>
    <mergeCell ref="I1070:Q1070"/>
    <mergeCell ref="I1474:Q1474"/>
    <mergeCell ref="I1195:Q1195"/>
    <mergeCell ref="I1117:Q1117"/>
    <mergeCell ref="I1180:Q1180"/>
    <mergeCell ref="I1053:Q1053"/>
    <mergeCell ref="I1236:Q1236"/>
    <mergeCell ref="I1237:Q1237"/>
    <mergeCell ref="I1238:Q1238"/>
    <mergeCell ref="I1239:Q1239"/>
    <mergeCell ref="I1240:Q1240"/>
    <mergeCell ref="I1241:Q1241"/>
    <mergeCell ref="I1242:Q1242"/>
    <mergeCell ref="I1555:Q1555"/>
    <mergeCell ref="I1557:Q1557"/>
    <mergeCell ref="I1614:Q1614"/>
    <mergeCell ref="I1662:Q1662"/>
    <mergeCell ref="I1024:Q1024"/>
    <mergeCell ref="I1025:Q1025"/>
    <mergeCell ref="I1026:Q1026"/>
    <mergeCell ref="I1027:Q1027"/>
    <mergeCell ref="I1028:Q1028"/>
    <mergeCell ref="I1029:Q1029"/>
    <mergeCell ref="I994:Q994"/>
    <mergeCell ref="I995:Q995"/>
    <mergeCell ref="I996:Q996"/>
    <mergeCell ref="I998:Q998"/>
    <mergeCell ref="I999:Q999"/>
    <mergeCell ref="I1000:Q1000"/>
    <mergeCell ref="I1001:Q1001"/>
    <mergeCell ref="I1002:Q1002"/>
    <mergeCell ref="I1003:Q1003"/>
    <mergeCell ref="I1004:Q1004"/>
    <mergeCell ref="I1005:Q1005"/>
    <mergeCell ref="I1006:Q1006"/>
    <mergeCell ref="I1007:Q1007"/>
    <mergeCell ref="I1570:Q1570"/>
    <mergeCell ref="I1256:Q1256"/>
    <mergeCell ref="I1216:Q1216"/>
    <mergeCell ref="I1211:Q1211"/>
    <mergeCell ref="I1215:Q1215"/>
    <mergeCell ref="I1286:Q1286"/>
    <mergeCell ref="I1219:Q1219"/>
    <mergeCell ref="I1200:Q1200"/>
    <mergeCell ref="I1185:Q1185"/>
    <mergeCell ref="I1201:Q1201"/>
    <mergeCell ref="I1202:Q1202"/>
    <mergeCell ref="I1203:Q1203"/>
    <mergeCell ref="I1204:Q1204"/>
    <mergeCell ref="I1205:Q1205"/>
    <mergeCell ref="I1044:Q1044"/>
    <mergeCell ref="I1045:Q1045"/>
    <mergeCell ref="I1047:Q1047"/>
    <mergeCell ref="I1048:Q1048"/>
    <mergeCell ref="I1049:Q1049"/>
    <mergeCell ref="I1050:Q1050"/>
    <mergeCell ref="I1051:Q1051"/>
    <mergeCell ref="I1052:Q1052"/>
    <mergeCell ref="I1054:Q1054"/>
    <mergeCell ref="I1055:Q1055"/>
    <mergeCell ref="I1056:Q1056"/>
    <mergeCell ref="I1057:Q1057"/>
    <mergeCell ref="I1058:Q1058"/>
    <mergeCell ref="I1613:Q1613"/>
    <mergeCell ref="I1505:Q1505"/>
    <mergeCell ref="I1506:Q1506"/>
    <mergeCell ref="I1507:Q1507"/>
    <mergeCell ref="I1508:Q1508"/>
    <mergeCell ref="I1509:Q1509"/>
    <mergeCell ref="I990:Q990"/>
    <mergeCell ref="I991:Q991"/>
    <mergeCell ref="I993:Q993"/>
    <mergeCell ref="I1017:Q1017"/>
    <mergeCell ref="I997:Q997"/>
    <mergeCell ref="I964:Q964"/>
    <mergeCell ref="I1041:Q1041"/>
    <mergeCell ref="I1040:Q1040"/>
    <mergeCell ref="I1018:Q1018"/>
    <mergeCell ref="I1019:Q1019"/>
    <mergeCell ref="I1020:Q1020"/>
    <mergeCell ref="I1021:Q1021"/>
    <mergeCell ref="I1022:Q1022"/>
    <mergeCell ref="I1023:Q1023"/>
    <mergeCell ref="I1033:Q1033"/>
    <mergeCell ref="I1034:Q1034"/>
    <mergeCell ref="I1035:Q1035"/>
    <mergeCell ref="I1036:Q1036"/>
    <mergeCell ref="I1037:Q1037"/>
    <mergeCell ref="I1038:Q1038"/>
    <mergeCell ref="I1042:Q1042"/>
    <mergeCell ref="R1009:T1009"/>
    <mergeCell ref="R1010:T1010"/>
    <mergeCell ref="R1011:T1011"/>
    <mergeCell ref="R1012:T1012"/>
    <mergeCell ref="R1013:T1013"/>
    <mergeCell ref="R985:T985"/>
    <mergeCell ref="R986:T986"/>
    <mergeCell ref="R987:T987"/>
    <mergeCell ref="R988:T988"/>
    <mergeCell ref="R989:T989"/>
    <mergeCell ref="R990:T990"/>
    <mergeCell ref="R991:T991"/>
    <mergeCell ref="R992:T992"/>
    <mergeCell ref="R993:T993"/>
    <mergeCell ref="R994:T994"/>
    <mergeCell ref="R995:T995"/>
    <mergeCell ref="R996:T996"/>
    <mergeCell ref="R1014:T1014"/>
    <mergeCell ref="R1015:T1015"/>
    <mergeCell ref="R1016:T1016"/>
    <mergeCell ref="R1017:T1017"/>
    <mergeCell ref="R1018:T1018"/>
    <mergeCell ref="R1019:T1019"/>
    <mergeCell ref="R1020:T1020"/>
    <mergeCell ref="R1021:T1021"/>
    <mergeCell ref="R1022:T1022"/>
    <mergeCell ref="R1040:T1040"/>
    <mergeCell ref="R1032:T1032"/>
    <mergeCell ref="R1033:T1033"/>
    <mergeCell ref="R1034:T1034"/>
    <mergeCell ref="R1035:T1035"/>
    <mergeCell ref="R1036:T1036"/>
    <mergeCell ref="R1037:T1037"/>
    <mergeCell ref="R1038:T1038"/>
    <mergeCell ref="R1039:T1039"/>
    <mergeCell ref="I1030:Q1030"/>
    <mergeCell ref="I1031:Q1031"/>
    <mergeCell ref="I1032:Q1032"/>
    <mergeCell ref="R1006:T1006"/>
    <mergeCell ref="R1007:T1007"/>
    <mergeCell ref="U870:W870"/>
    <mergeCell ref="I897:Q897"/>
    <mergeCell ref="I898:Q898"/>
    <mergeCell ref="I891:Q891"/>
    <mergeCell ref="I892:Q892"/>
    <mergeCell ref="I893:Q893"/>
    <mergeCell ref="I894:Q894"/>
    <mergeCell ref="I895:Q895"/>
    <mergeCell ref="R885:T885"/>
    <mergeCell ref="R886:T886"/>
    <mergeCell ref="R887:T887"/>
    <mergeCell ref="R870:T870"/>
    <mergeCell ref="R845:T845"/>
    <mergeCell ref="R846:T846"/>
    <mergeCell ref="U875:W875"/>
    <mergeCell ref="U898:W898"/>
    <mergeCell ref="I870:Q870"/>
    <mergeCell ref="V744:Y744"/>
    <mergeCell ref="V745:Y745"/>
    <mergeCell ref="V759:Y759"/>
    <mergeCell ref="V760:Y760"/>
    <mergeCell ref="V761:Y761"/>
    <mergeCell ref="V762:Y762"/>
    <mergeCell ref="U876:W876"/>
    <mergeCell ref="U877:W877"/>
    <mergeCell ref="R876:T876"/>
    <mergeCell ref="I832:Q832"/>
    <mergeCell ref="I833:Q833"/>
    <mergeCell ref="X839:Y839"/>
    <mergeCell ref="X597:Y597"/>
    <mergeCell ref="X598:Y598"/>
    <mergeCell ref="X599:Y599"/>
    <mergeCell ref="X600:Y600"/>
    <mergeCell ref="X601:Y601"/>
    <mergeCell ref="X602:Y602"/>
    <mergeCell ref="U600:W600"/>
    <mergeCell ref="U601:W601"/>
    <mergeCell ref="U860:W860"/>
    <mergeCell ref="U861:W861"/>
    <mergeCell ref="U862:W862"/>
    <mergeCell ref="U863:W863"/>
    <mergeCell ref="R862:T862"/>
    <mergeCell ref="R863:T863"/>
    <mergeCell ref="I829:Q829"/>
    <mergeCell ref="R859:T859"/>
    <mergeCell ref="R860:T860"/>
    <mergeCell ref="U617:W617"/>
    <mergeCell ref="U618:W618"/>
    <mergeCell ref="U619:W619"/>
    <mergeCell ref="U620:W620"/>
    <mergeCell ref="U621:W621"/>
    <mergeCell ref="X671:Y671"/>
    <mergeCell ref="X672:Y672"/>
    <mergeCell ref="X622:Y622"/>
    <mergeCell ref="X623:Y623"/>
    <mergeCell ref="U669:W669"/>
    <mergeCell ref="H689:U690"/>
    <mergeCell ref="V691:Y691"/>
    <mergeCell ref="V692:Y692"/>
    <mergeCell ref="R626:T626"/>
    <mergeCell ref="R627:T627"/>
    <mergeCell ref="R628:T628"/>
    <mergeCell ref="R629:T629"/>
    <mergeCell ref="U622:W622"/>
    <mergeCell ref="AD860:AG860"/>
    <mergeCell ref="AD861:AG861"/>
    <mergeCell ref="AD862:AG862"/>
    <mergeCell ref="AD863:AG863"/>
    <mergeCell ref="AD864:AG864"/>
    <mergeCell ref="AD865:AG865"/>
    <mergeCell ref="AD866:AG866"/>
    <mergeCell ref="AD867:AG867"/>
    <mergeCell ref="AD868:AG868"/>
    <mergeCell ref="AD869:AG869"/>
    <mergeCell ref="AD871:AG871"/>
    <mergeCell ref="R868:T868"/>
    <mergeCell ref="R869:T869"/>
    <mergeCell ref="I858:Q858"/>
    <mergeCell ref="I859:Q859"/>
    <mergeCell ref="I860:Q860"/>
    <mergeCell ref="I861:Q861"/>
    <mergeCell ref="R1041:T1041"/>
    <mergeCell ref="R1042:T1042"/>
    <mergeCell ref="I927:Q927"/>
    <mergeCell ref="R964:T964"/>
    <mergeCell ref="I977:Q977"/>
    <mergeCell ref="I992:Q992"/>
    <mergeCell ref="I955:Q955"/>
    <mergeCell ref="I956:Q956"/>
    <mergeCell ref="I957:Q957"/>
    <mergeCell ref="I938:Q938"/>
    <mergeCell ref="I939:Q939"/>
    <mergeCell ref="I940:Q940"/>
    <mergeCell ref="I941:Q941"/>
    <mergeCell ref="I942:Q942"/>
    <mergeCell ref="I943:Q943"/>
    <mergeCell ref="R927:T927"/>
    <mergeCell ref="R928:T928"/>
    <mergeCell ref="R929:T929"/>
    <mergeCell ref="R930:T930"/>
    <mergeCell ref="R939:T939"/>
    <mergeCell ref="R998:T998"/>
    <mergeCell ref="R999:T999"/>
    <mergeCell ref="R1000:T1000"/>
    <mergeCell ref="R1001:T1001"/>
    <mergeCell ref="R1002:T1002"/>
    <mergeCell ref="R1003:T1003"/>
    <mergeCell ref="R1004:T1004"/>
    <mergeCell ref="R968:T968"/>
    <mergeCell ref="R969:T969"/>
    <mergeCell ref="R970:T970"/>
    <mergeCell ref="R971:T971"/>
    <mergeCell ref="R972:T972"/>
    <mergeCell ref="R973:T973"/>
    <mergeCell ref="R974:T974"/>
    <mergeCell ref="R975:T975"/>
    <mergeCell ref="R976:T976"/>
    <mergeCell ref="R977:T977"/>
    <mergeCell ref="R978:T978"/>
    <mergeCell ref="R979:T979"/>
    <mergeCell ref="R980:T980"/>
    <mergeCell ref="R981:T981"/>
    <mergeCell ref="I1039:Q1039"/>
    <mergeCell ref="R997:T997"/>
    <mergeCell ref="R1026:T1026"/>
    <mergeCell ref="R861:T861"/>
    <mergeCell ref="R864:T864"/>
    <mergeCell ref="R865:T865"/>
    <mergeCell ref="R590:T590"/>
    <mergeCell ref="Z643:AC643"/>
    <mergeCell ref="Z645:AC645"/>
    <mergeCell ref="Z599:AC599"/>
    <mergeCell ref="AD636:AG636"/>
    <mergeCell ref="Z621:AC621"/>
    <mergeCell ref="Z737:AC737"/>
    <mergeCell ref="Z740:AC740"/>
    <mergeCell ref="AD605:AG605"/>
    <mergeCell ref="AD606:AG606"/>
    <mergeCell ref="AD607:AG607"/>
    <mergeCell ref="AD608:AG608"/>
    <mergeCell ref="AD612:AG612"/>
    <mergeCell ref="AD617:AG617"/>
    <mergeCell ref="AD618:AG618"/>
    <mergeCell ref="AD622:AG622"/>
    <mergeCell ref="AD626:AG626"/>
    <mergeCell ref="AD630:AG630"/>
    <mergeCell ref="AD632:AG632"/>
    <mergeCell ref="Z624:AC624"/>
    <mergeCell ref="AD624:AG624"/>
    <mergeCell ref="Z615:AC615"/>
    <mergeCell ref="AD700:AG700"/>
    <mergeCell ref="AD701:AG701"/>
    <mergeCell ref="AD702:AG702"/>
    <mergeCell ref="Z673:AC673"/>
    <mergeCell ref="Z674:AC674"/>
    <mergeCell ref="AD619:AG619"/>
    <mergeCell ref="X594:Y594"/>
    <mergeCell ref="X595:Y595"/>
    <mergeCell ref="X596:Y596"/>
    <mergeCell ref="Z617:AC617"/>
    <mergeCell ref="AD621:AG621"/>
    <mergeCell ref="X647:Y647"/>
    <mergeCell ref="U594:W594"/>
    <mergeCell ref="U599:W599"/>
    <mergeCell ref="U595:W595"/>
    <mergeCell ref="U596:W596"/>
    <mergeCell ref="U597:W597"/>
    <mergeCell ref="U598:W598"/>
    <mergeCell ref="AD650:AG650"/>
    <mergeCell ref="AD635:AG635"/>
    <mergeCell ref="Z663:AC663"/>
    <mergeCell ref="Z664:AC664"/>
    <mergeCell ref="Z668:AC668"/>
    <mergeCell ref="Z669:AC669"/>
    <mergeCell ref="Z670:AC670"/>
    <mergeCell ref="Z671:AC671"/>
    <mergeCell ref="AD689:AG690"/>
    <mergeCell ref="AD740:AG740"/>
    <mergeCell ref="R611:T611"/>
    <mergeCell ref="R612:T612"/>
    <mergeCell ref="AD676:AG676"/>
    <mergeCell ref="AD677:AG677"/>
    <mergeCell ref="AD678:AG678"/>
    <mergeCell ref="AD679:AG679"/>
    <mergeCell ref="AD680:AG680"/>
    <mergeCell ref="AD681:AG681"/>
    <mergeCell ref="Z655:AC655"/>
    <mergeCell ref="Z656:AC656"/>
    <mergeCell ref="Z646:AC646"/>
    <mergeCell ref="AD703:AG703"/>
    <mergeCell ref="AD704:AG704"/>
    <mergeCell ref="Z732:AC732"/>
    <mergeCell ref="B515:D515"/>
    <mergeCell ref="E515:F515"/>
    <mergeCell ref="U833:W833"/>
    <mergeCell ref="U834:W834"/>
    <mergeCell ref="U835:W835"/>
    <mergeCell ref="U836:W836"/>
    <mergeCell ref="U837:W837"/>
    <mergeCell ref="U838:W838"/>
    <mergeCell ref="U839:W839"/>
    <mergeCell ref="U840:W840"/>
    <mergeCell ref="V803:Y803"/>
    <mergeCell ref="V804:Y804"/>
    <mergeCell ref="V805:Y805"/>
    <mergeCell ref="V806:Y806"/>
    <mergeCell ref="V808:Y808"/>
    <mergeCell ref="V809:Y809"/>
    <mergeCell ref="V810:Y810"/>
    <mergeCell ref="V811:Y811"/>
    <mergeCell ref="V812:Y812"/>
    <mergeCell ref="U829:W829"/>
    <mergeCell ref="U830:W830"/>
    <mergeCell ref="U831:W831"/>
    <mergeCell ref="U832:W832"/>
    <mergeCell ref="X829:Y829"/>
    <mergeCell ref="X830:Y830"/>
    <mergeCell ref="X831:Y831"/>
    <mergeCell ref="X832:Y832"/>
    <mergeCell ref="X834:Y834"/>
    <mergeCell ref="X835:Y835"/>
    <mergeCell ref="X836:Y836"/>
    <mergeCell ref="X837:Y837"/>
    <mergeCell ref="X845:Y845"/>
    <mergeCell ref="X846:Y846"/>
    <mergeCell ref="R830:T830"/>
    <mergeCell ref="U602:W602"/>
    <mergeCell ref="U603:W603"/>
    <mergeCell ref="U604:W604"/>
    <mergeCell ref="G841:H841"/>
    <mergeCell ref="X841:Y841"/>
    <mergeCell ref="X842:Y842"/>
    <mergeCell ref="X843:Y843"/>
    <mergeCell ref="X844:Y844"/>
    <mergeCell ref="R836:T836"/>
    <mergeCell ref="H772:U772"/>
    <mergeCell ref="H770:U770"/>
    <mergeCell ref="H771:U771"/>
    <mergeCell ref="R833:T833"/>
    <mergeCell ref="R834:T834"/>
    <mergeCell ref="H752:U752"/>
    <mergeCell ref="H785:U785"/>
    <mergeCell ref="V748:Y748"/>
    <mergeCell ref="A782:C782"/>
    <mergeCell ref="D782:G782"/>
    <mergeCell ref="A760:C760"/>
    <mergeCell ref="D760:G760"/>
    <mergeCell ref="U627:W627"/>
    <mergeCell ref="U628:W628"/>
    <mergeCell ref="U629:W629"/>
    <mergeCell ref="U630:W630"/>
    <mergeCell ref="U631:W631"/>
    <mergeCell ref="U632:W632"/>
    <mergeCell ref="U633:W633"/>
    <mergeCell ref="X661:Y661"/>
    <mergeCell ref="X665:Y665"/>
    <mergeCell ref="Z597:AC597"/>
    <mergeCell ref="AD597:AG597"/>
    <mergeCell ref="AD595:AG595"/>
    <mergeCell ref="AD668:AG668"/>
    <mergeCell ref="AD669:AG669"/>
    <mergeCell ref="AD670:AG670"/>
    <mergeCell ref="AD671:AG671"/>
    <mergeCell ref="AD672:AG672"/>
    <mergeCell ref="Z682:AC682"/>
    <mergeCell ref="Z683:AC683"/>
    <mergeCell ref="AD682:AG682"/>
    <mergeCell ref="AD683:AG683"/>
    <mergeCell ref="AD673:AG673"/>
    <mergeCell ref="AD674:AG674"/>
    <mergeCell ref="AD675:AG675"/>
    <mergeCell ref="Z843:AC843"/>
    <mergeCell ref="Z844:AC844"/>
    <mergeCell ref="Z845:AC845"/>
    <mergeCell ref="Z846:AC846"/>
    <mergeCell ref="Z847:AC847"/>
    <mergeCell ref="Z848:AC848"/>
    <mergeCell ref="Z849:AC849"/>
    <mergeCell ref="U856:W856"/>
    <mergeCell ref="V772:Y772"/>
    <mergeCell ref="H741:U741"/>
    <mergeCell ref="H742:U742"/>
    <mergeCell ref="H743:U743"/>
    <mergeCell ref="H744:U744"/>
    <mergeCell ref="H745:U745"/>
    <mergeCell ref="H753:U753"/>
    <mergeCell ref="H754:U754"/>
    <mergeCell ref="H755:U755"/>
    <mergeCell ref="H756:U756"/>
    <mergeCell ref="H757:U757"/>
    <mergeCell ref="H758:U758"/>
    <mergeCell ref="H759:U759"/>
    <mergeCell ref="H760:U760"/>
    <mergeCell ref="V765:Y765"/>
    <mergeCell ref="V813:Y813"/>
    <mergeCell ref="AD695:AG695"/>
    <mergeCell ref="AD696:AG696"/>
    <mergeCell ref="Z612:AC612"/>
    <mergeCell ref="U615:W615"/>
    <mergeCell ref="U616:W616"/>
    <mergeCell ref="X838:Y838"/>
    <mergeCell ref="X850:Y850"/>
    <mergeCell ref="X851:Y851"/>
    <mergeCell ref="X852:Y852"/>
    <mergeCell ref="I850:Q850"/>
    <mergeCell ref="I851:Q851"/>
    <mergeCell ref="I855:Q855"/>
    <mergeCell ref="Z850:AC850"/>
    <mergeCell ref="Z851:AC851"/>
    <mergeCell ref="Z852:AC852"/>
    <mergeCell ref="Z853:AC853"/>
    <mergeCell ref="Z841:AC841"/>
    <mergeCell ref="Z842:AC842"/>
    <mergeCell ref="H740:U740"/>
    <mergeCell ref="Z651:AC651"/>
    <mergeCell ref="Z652:AC652"/>
    <mergeCell ref="X614:Y614"/>
    <mergeCell ref="X615:Y615"/>
    <mergeCell ref="X616:Y616"/>
    <mergeCell ref="X617:Y617"/>
    <mergeCell ref="Z618:AC618"/>
    <mergeCell ref="X633:Y633"/>
    <mergeCell ref="Z756:AC756"/>
    <mergeCell ref="Z754:AC754"/>
    <mergeCell ref="Z755:AC755"/>
    <mergeCell ref="U623:W623"/>
    <mergeCell ref="U624:W624"/>
    <mergeCell ref="U625:W625"/>
    <mergeCell ref="U626:W626"/>
    <mergeCell ref="X626:Y626"/>
    <mergeCell ref="Z657:AC657"/>
    <mergeCell ref="Z658:AC658"/>
    <mergeCell ref="Z659:AC659"/>
    <mergeCell ref="Z660:AC660"/>
    <mergeCell ref="Z661:AC661"/>
    <mergeCell ref="Z662:AC662"/>
    <mergeCell ref="Z675:AC675"/>
    <mergeCell ref="Z676:AC676"/>
    <mergeCell ref="Z677:AC677"/>
    <mergeCell ref="Z678:AC678"/>
    <mergeCell ref="Z679:AC679"/>
    <mergeCell ref="Z680:AC680"/>
    <mergeCell ref="Z681:AC681"/>
    <mergeCell ref="U634:W634"/>
    <mergeCell ref="U670:W670"/>
    <mergeCell ref="E645:Q645"/>
    <mergeCell ref="E646:Q646"/>
    <mergeCell ref="Z622:AC622"/>
    <mergeCell ref="Z626:AC626"/>
    <mergeCell ref="Z629:AC629"/>
    <mergeCell ref="Z630:AC630"/>
    <mergeCell ref="U641:W641"/>
    <mergeCell ref="U642:W642"/>
    <mergeCell ref="U643:W643"/>
    <mergeCell ref="U644:W644"/>
    <mergeCell ref="U645:W645"/>
    <mergeCell ref="X650:Y650"/>
    <mergeCell ref="X651:Y651"/>
    <mergeCell ref="X652:Y652"/>
    <mergeCell ref="Z635:AC635"/>
    <mergeCell ref="Z632:AC632"/>
    <mergeCell ref="Z648:AC648"/>
    <mergeCell ref="Z634:AC634"/>
    <mergeCell ref="Z636:AC636"/>
    <mergeCell ref="Z619:AC619"/>
    <mergeCell ref="X634:Y634"/>
    <mergeCell ref="Z649:AC649"/>
    <mergeCell ref="Z650:AC650"/>
    <mergeCell ref="X649:Y649"/>
    <mergeCell ref="U646:W646"/>
    <mergeCell ref="U647:W647"/>
    <mergeCell ref="Z625:AC625"/>
    <mergeCell ref="H748:U748"/>
    <mergeCell ref="H749:U749"/>
    <mergeCell ref="H750:U750"/>
    <mergeCell ref="X655:Y655"/>
    <mergeCell ref="X656:Y656"/>
    <mergeCell ref="U676:W676"/>
    <mergeCell ref="X618:Y618"/>
    <mergeCell ref="X619:Y619"/>
    <mergeCell ref="X620:Y620"/>
    <mergeCell ref="X621:Y621"/>
    <mergeCell ref="X624:Y624"/>
    <mergeCell ref="X627:Y627"/>
    <mergeCell ref="H751:U751"/>
    <mergeCell ref="Z807:AC807"/>
    <mergeCell ref="Z764:AC764"/>
    <mergeCell ref="Z741:AC741"/>
    <mergeCell ref="Z742:AC742"/>
    <mergeCell ref="Z744:AC744"/>
    <mergeCell ref="Z745:AC745"/>
    <mergeCell ref="Z748:AC748"/>
    <mergeCell ref="Z749:AC749"/>
    <mergeCell ref="X648:Y648"/>
    <mergeCell ref="Z791:AC791"/>
    <mergeCell ref="Z785:AC785"/>
    <mergeCell ref="Z784:AC784"/>
    <mergeCell ref="Z759:AC759"/>
    <mergeCell ref="Z727:AC727"/>
    <mergeCell ref="Z728:AC728"/>
    <mergeCell ref="Z729:AC729"/>
    <mergeCell ref="Z760:AC760"/>
    <mergeCell ref="Z746:AC746"/>
    <mergeCell ref="Z757:AC757"/>
    <mergeCell ref="Z758:AC758"/>
    <mergeCell ref="Z761:AC761"/>
    <mergeCell ref="Z762:AC762"/>
    <mergeCell ref="Z763:AC763"/>
    <mergeCell ref="Z772:AC772"/>
    <mergeCell ref="Z710:AC710"/>
    <mergeCell ref="Z711:AC711"/>
    <mergeCell ref="V740:Y740"/>
    <mergeCell ref="Z811:AC811"/>
    <mergeCell ref="Z812:AC812"/>
    <mergeCell ref="Z813:AC813"/>
    <mergeCell ref="U671:W671"/>
    <mergeCell ref="U672:W672"/>
    <mergeCell ref="X653:Y653"/>
    <mergeCell ref="X654:Y654"/>
    <mergeCell ref="X659:Y659"/>
    <mergeCell ref="X660:Y660"/>
    <mergeCell ref="X664:Y664"/>
    <mergeCell ref="H747:U747"/>
    <mergeCell ref="V776:Y776"/>
    <mergeCell ref="V777:Y777"/>
    <mergeCell ref="Z788:AC788"/>
    <mergeCell ref="Z703:AC703"/>
    <mergeCell ref="V741:Y741"/>
    <mergeCell ref="Z653:AC653"/>
    <mergeCell ref="Z654:AC654"/>
    <mergeCell ref="H791:U791"/>
    <mergeCell ref="R657:T657"/>
    <mergeCell ref="V715:Y715"/>
    <mergeCell ref="V716:Y716"/>
    <mergeCell ref="V717:Y717"/>
    <mergeCell ref="V718:Y718"/>
    <mergeCell ref="Z672:AC672"/>
    <mergeCell ref="Z753:AC753"/>
    <mergeCell ref="X675:Y675"/>
    <mergeCell ref="X676:Y676"/>
    <mergeCell ref="X677:Y677"/>
    <mergeCell ref="X678:Y678"/>
    <mergeCell ref="H761:U761"/>
    <mergeCell ref="Z733:AC733"/>
    <mergeCell ref="Z734:AC734"/>
    <mergeCell ref="V749:Y749"/>
    <mergeCell ref="V750:Y750"/>
    <mergeCell ref="R653:T653"/>
    <mergeCell ref="U869:W869"/>
    <mergeCell ref="U871:W871"/>
    <mergeCell ref="U872:W872"/>
    <mergeCell ref="U873:W873"/>
    <mergeCell ref="U874:W874"/>
    <mergeCell ref="I876:Q876"/>
    <mergeCell ref="I877:Q877"/>
    <mergeCell ref="U864:W864"/>
    <mergeCell ref="V807:Y807"/>
    <mergeCell ref="C829:D829"/>
    <mergeCell ref="G829:H829"/>
    <mergeCell ref="C831:D831"/>
    <mergeCell ref="U843:W843"/>
    <mergeCell ref="U844:W844"/>
    <mergeCell ref="U845:W845"/>
    <mergeCell ref="U846:W846"/>
    <mergeCell ref="U847:W847"/>
    <mergeCell ref="U848:W848"/>
    <mergeCell ref="U849:W849"/>
    <mergeCell ref="U850:W850"/>
    <mergeCell ref="U851:W851"/>
    <mergeCell ref="U852:W852"/>
    <mergeCell ref="U853:W853"/>
    <mergeCell ref="U854:W854"/>
    <mergeCell ref="U855:W855"/>
    <mergeCell ref="I834:Q834"/>
    <mergeCell ref="I835:Q835"/>
    <mergeCell ref="I836:Q836"/>
    <mergeCell ref="I837:Q837"/>
    <mergeCell ref="I838:Q838"/>
    <mergeCell ref="I839:Q839"/>
    <mergeCell ref="I840:Q840"/>
    <mergeCell ref="I841:Q841"/>
    <mergeCell ref="I842:Q842"/>
    <mergeCell ref="I843:Q843"/>
    <mergeCell ref="I844:Q844"/>
    <mergeCell ref="I864:Q864"/>
    <mergeCell ref="A814:C814"/>
    <mergeCell ref="A813:C813"/>
    <mergeCell ref="A819:AG819"/>
    <mergeCell ref="G832:H832"/>
    <mergeCell ref="U828:W828"/>
    <mergeCell ref="R824:T824"/>
    <mergeCell ref="R825:T825"/>
    <mergeCell ref="R826:T826"/>
    <mergeCell ref="R827:T827"/>
    <mergeCell ref="R828:T828"/>
    <mergeCell ref="C830:D830"/>
    <mergeCell ref="Z825:AC825"/>
    <mergeCell ref="Z826:AC826"/>
    <mergeCell ref="Z827:AC827"/>
    <mergeCell ref="Z828:AC828"/>
    <mergeCell ref="Z829:AC829"/>
    <mergeCell ref="Z830:AC830"/>
    <mergeCell ref="Z831:AC831"/>
    <mergeCell ref="Z832:AC832"/>
    <mergeCell ref="Z834:AC834"/>
    <mergeCell ref="Z835:AC835"/>
    <mergeCell ref="Z836:AC836"/>
    <mergeCell ref="Z837:AC837"/>
    <mergeCell ref="Z838:AC838"/>
    <mergeCell ref="Z839:AC839"/>
    <mergeCell ref="Z840:AC840"/>
    <mergeCell ref="R829:T829"/>
    <mergeCell ref="A803:C803"/>
    <mergeCell ref="D803:G803"/>
    <mergeCell ref="A802:C802"/>
    <mergeCell ref="D802:G802"/>
    <mergeCell ref="C825:D825"/>
    <mergeCell ref="G825:H825"/>
    <mergeCell ref="A787:C787"/>
    <mergeCell ref="R842:T842"/>
    <mergeCell ref="R843:T843"/>
    <mergeCell ref="R858:T858"/>
    <mergeCell ref="R857:T857"/>
    <mergeCell ref="D807:G807"/>
    <mergeCell ref="A809:C809"/>
    <mergeCell ref="A793:C793"/>
    <mergeCell ref="D793:G793"/>
    <mergeCell ref="I824:Q824"/>
    <mergeCell ref="I825:Q825"/>
    <mergeCell ref="I826:Q826"/>
    <mergeCell ref="I827:Q827"/>
    <mergeCell ref="I828:Q828"/>
    <mergeCell ref="X824:Y824"/>
    <mergeCell ref="X825:Y825"/>
    <mergeCell ref="X826:Y826"/>
    <mergeCell ref="X827:Y827"/>
    <mergeCell ref="X828:Y828"/>
    <mergeCell ref="H801:U801"/>
    <mergeCell ref="H802:U802"/>
    <mergeCell ref="H803:U803"/>
    <mergeCell ref="H804:U804"/>
    <mergeCell ref="H805:U805"/>
    <mergeCell ref="H806:U806"/>
    <mergeCell ref="H808:U808"/>
    <mergeCell ref="H809:U809"/>
    <mergeCell ref="H810:U810"/>
    <mergeCell ref="C827:D827"/>
    <mergeCell ref="G827:H827"/>
    <mergeCell ref="A811:C811"/>
    <mergeCell ref="D811:G811"/>
    <mergeCell ref="X840:Y840"/>
    <mergeCell ref="X853:Y853"/>
    <mergeCell ref="X854:Y854"/>
    <mergeCell ref="U841:W841"/>
    <mergeCell ref="U842:W842"/>
    <mergeCell ref="X855:Y855"/>
    <mergeCell ref="X856:Y856"/>
    <mergeCell ref="X857:Y857"/>
    <mergeCell ref="G824:H824"/>
    <mergeCell ref="D809:G809"/>
    <mergeCell ref="R835:T835"/>
    <mergeCell ref="I1697:Q1697"/>
    <mergeCell ref="I1231:Q1231"/>
    <mergeCell ref="I1232:Q1232"/>
    <mergeCell ref="I1233:Q1233"/>
    <mergeCell ref="I1234:Q1234"/>
    <mergeCell ref="I1235:Q1235"/>
    <mergeCell ref="I1663:Q1663"/>
    <mergeCell ref="I1664:Q1664"/>
    <mergeCell ref="G1195:H1195"/>
    <mergeCell ref="G1119:H1119"/>
    <mergeCell ref="I916:Q916"/>
    <mergeCell ref="I917:Q917"/>
    <mergeCell ref="R879:T879"/>
    <mergeCell ref="G877:H877"/>
    <mergeCell ref="G879:H879"/>
    <mergeCell ref="I865:Q865"/>
    <mergeCell ref="I866:Q866"/>
    <mergeCell ref="R866:T866"/>
    <mergeCell ref="R867:T867"/>
    <mergeCell ref="R871:T871"/>
    <mergeCell ref="R872:T872"/>
    <mergeCell ref="R873:T873"/>
    <mergeCell ref="R874:T874"/>
    <mergeCell ref="R875:T875"/>
    <mergeCell ref="R955:T955"/>
    <mergeCell ref="R956:T956"/>
    <mergeCell ref="R957:T957"/>
    <mergeCell ref="R958:T958"/>
    <mergeCell ref="R959:T959"/>
    <mergeCell ref="R960:T960"/>
    <mergeCell ref="I932:Q932"/>
    <mergeCell ref="I933:Q933"/>
    <mergeCell ref="R953:T953"/>
    <mergeCell ref="R954:T954"/>
    <mergeCell ref="R1023:T1023"/>
    <mergeCell ref="R1024:T1024"/>
    <mergeCell ref="R1025:T1025"/>
    <mergeCell ref="R982:T982"/>
    <mergeCell ref="R983:T983"/>
    <mergeCell ref="R984:T984"/>
    <mergeCell ref="R1005:T1005"/>
    <mergeCell ref="R878:T878"/>
    <mergeCell ref="I965:Q965"/>
    <mergeCell ref="I966:Q966"/>
    <mergeCell ref="I967:Q967"/>
    <mergeCell ref="I968:Q968"/>
    <mergeCell ref="I969:Q969"/>
    <mergeCell ref="I970:Q970"/>
    <mergeCell ref="I971:Q971"/>
    <mergeCell ref="I972:Q972"/>
    <mergeCell ref="I978:Q978"/>
    <mergeCell ref="I979:Q979"/>
    <mergeCell ref="I980:Q980"/>
    <mergeCell ref="I981:Q981"/>
    <mergeCell ref="I982:Q982"/>
    <mergeCell ref="I983:Q983"/>
    <mergeCell ref="I984:Q984"/>
    <mergeCell ref="I985:Q985"/>
    <mergeCell ref="I986:Q986"/>
    <mergeCell ref="I987:Q987"/>
    <mergeCell ref="I988:Q988"/>
    <mergeCell ref="I989:Q989"/>
    <mergeCell ref="I920:Q920"/>
    <mergeCell ref="G871:H871"/>
    <mergeCell ref="G1506:H1506"/>
    <mergeCell ref="G1518:H1518"/>
    <mergeCell ref="G1254:H1254"/>
    <mergeCell ref="G1239:H1239"/>
    <mergeCell ref="R1008:T1008"/>
    <mergeCell ref="I1043:Q1043"/>
    <mergeCell ref="I1015:Q1015"/>
    <mergeCell ref="I958:Q958"/>
    <mergeCell ref="I959:Q959"/>
    <mergeCell ref="I960:Q960"/>
    <mergeCell ref="I961:Q961"/>
    <mergeCell ref="I962:Q962"/>
    <mergeCell ref="I963:Q963"/>
    <mergeCell ref="G1060:H1060"/>
    <mergeCell ref="G1062:H1062"/>
    <mergeCell ref="G1120:H1120"/>
    <mergeCell ref="R854:T854"/>
    <mergeCell ref="R855:T855"/>
    <mergeCell ref="R856:T856"/>
    <mergeCell ref="R1027:T1027"/>
    <mergeCell ref="R1028:T1028"/>
    <mergeCell ref="R1029:T1029"/>
    <mergeCell ref="R1030:T1030"/>
    <mergeCell ref="R1031:T1031"/>
    <mergeCell ref="C1228:D1228"/>
    <mergeCell ref="G1200:H1200"/>
    <mergeCell ref="I1602:Q1602"/>
    <mergeCell ref="I1572:Q1572"/>
    <mergeCell ref="C1584:D1584"/>
    <mergeCell ref="G1584:H1584"/>
    <mergeCell ref="I1584:Q1584"/>
    <mergeCell ref="G1187:H1187"/>
    <mergeCell ref="G1185:H1185"/>
    <mergeCell ref="C1201:D1201"/>
    <mergeCell ref="C1177:D1177"/>
    <mergeCell ref="G1177:H1177"/>
    <mergeCell ref="C1175:D1175"/>
    <mergeCell ref="C1151:D1151"/>
    <mergeCell ref="C1158:D1158"/>
    <mergeCell ref="G1075:H1075"/>
    <mergeCell ref="G1053:H1053"/>
    <mergeCell ref="C1108:D1108"/>
    <mergeCell ref="C1096:D1096"/>
    <mergeCell ref="C1093:D1093"/>
    <mergeCell ref="C1103:D1103"/>
    <mergeCell ref="C1081:D1081"/>
    <mergeCell ref="G1162:H1162"/>
    <mergeCell ref="G1183:H1183"/>
    <mergeCell ref="I1140:Q1140"/>
    <mergeCell ref="I1141:Q1141"/>
    <mergeCell ref="I1142:Q1142"/>
    <mergeCell ref="I1143:Q1143"/>
    <mergeCell ref="I1144:Q1144"/>
    <mergeCell ref="I1145:Q1145"/>
    <mergeCell ref="I1146:Q1146"/>
    <mergeCell ref="I1147:Q1147"/>
    <mergeCell ref="I1148:Q1148"/>
    <mergeCell ref="I1149:Q1149"/>
    <mergeCell ref="I1150:Q1150"/>
    <mergeCell ref="I862:Q862"/>
    <mergeCell ref="I863:Q863"/>
    <mergeCell ref="I1192:Q1192"/>
    <mergeCell ref="I1134:Q1134"/>
    <mergeCell ref="C872:D872"/>
    <mergeCell ref="I1698:Q1698"/>
    <mergeCell ref="I1699:Q1699"/>
    <mergeCell ref="I1673:Q1673"/>
    <mergeCell ref="I1674:Q1674"/>
    <mergeCell ref="I1675:Q1675"/>
    <mergeCell ref="I1665:Q1665"/>
    <mergeCell ref="I1670:Q1670"/>
    <mergeCell ref="I1671:Q1671"/>
    <mergeCell ref="I1672:Q1672"/>
    <mergeCell ref="I1677:Q1677"/>
    <mergeCell ref="I1678:Q1678"/>
    <mergeCell ref="I1618:Q1618"/>
    <mergeCell ref="I1619:Q1619"/>
    <mergeCell ref="I1620:Q1620"/>
    <mergeCell ref="I1621:Q1621"/>
    <mergeCell ref="C3210:D3210"/>
    <mergeCell ref="G3210:H3210"/>
    <mergeCell ref="G3208:H3208"/>
    <mergeCell ref="G3183:H3183"/>
    <mergeCell ref="C3167:D3167"/>
    <mergeCell ref="C3192:D3192"/>
    <mergeCell ref="G3192:H3192"/>
    <mergeCell ref="C2236:D2236"/>
    <mergeCell ref="G2236:H2236"/>
    <mergeCell ref="G2674:H2674"/>
    <mergeCell ref="U827:W827"/>
    <mergeCell ref="R613:T613"/>
    <mergeCell ref="R614:T614"/>
    <mergeCell ref="R615:T615"/>
    <mergeCell ref="R616:T616"/>
    <mergeCell ref="R617:T617"/>
    <mergeCell ref="R618:T618"/>
    <mergeCell ref="G831:H831"/>
    <mergeCell ref="D812:G812"/>
    <mergeCell ref="D745:G745"/>
    <mergeCell ref="C1195:D1195"/>
    <mergeCell ref="C1110:D1110"/>
    <mergeCell ref="C1233:D1233"/>
    <mergeCell ref="C1239:D1239"/>
    <mergeCell ref="C1237:D1237"/>
    <mergeCell ref="I1165:Q1165"/>
    <mergeCell ref="I1166:Q1166"/>
    <mergeCell ref="I1167:Q1167"/>
    <mergeCell ref="I1173:Q1173"/>
    <mergeCell ref="I905:Q905"/>
    <mergeCell ref="I878:Q878"/>
    <mergeCell ref="I879:Q879"/>
    <mergeCell ref="I880:Q880"/>
    <mergeCell ref="I881:Q881"/>
    <mergeCell ref="I882:Q882"/>
    <mergeCell ref="I883:Q883"/>
    <mergeCell ref="I884:Q884"/>
    <mergeCell ref="R622:T622"/>
    <mergeCell ref="R623:T623"/>
    <mergeCell ref="R624:T624"/>
    <mergeCell ref="R625:T625"/>
    <mergeCell ref="H746:U746"/>
    <mergeCell ref="H734:U734"/>
    <mergeCell ref="H720:U720"/>
    <mergeCell ref="H762:U762"/>
    <mergeCell ref="H763:U763"/>
    <mergeCell ref="H764:U764"/>
    <mergeCell ref="H765:U765"/>
    <mergeCell ref="U878:W878"/>
    <mergeCell ref="A806:C806"/>
    <mergeCell ref="D806:G806"/>
    <mergeCell ref="C1063:D1063"/>
    <mergeCell ref="G1063:H1063"/>
    <mergeCell ref="C1064:D1064"/>
    <mergeCell ref="C834:D834"/>
    <mergeCell ref="G834:H834"/>
    <mergeCell ref="C835:D835"/>
    <mergeCell ref="G1226:H1226"/>
    <mergeCell ref="C1226:D1226"/>
    <mergeCell ref="G1240:H1240"/>
    <mergeCell ref="G1181:H1181"/>
    <mergeCell ref="G1159:H1159"/>
    <mergeCell ref="C1154:D1154"/>
    <mergeCell ref="G1175:H1175"/>
    <mergeCell ref="C1161:D1161"/>
    <mergeCell ref="C1019:D1019"/>
    <mergeCell ref="G1019:H1019"/>
    <mergeCell ref="C1036:D1036"/>
    <mergeCell ref="C1025:D1025"/>
    <mergeCell ref="C1055:D1055"/>
    <mergeCell ref="G1055:H1055"/>
    <mergeCell ref="G1040:H1040"/>
    <mergeCell ref="C1035:D1035"/>
    <mergeCell ref="G1035:H1035"/>
    <mergeCell ref="G1020:H1020"/>
    <mergeCell ref="C907:D907"/>
    <mergeCell ref="G907:H907"/>
    <mergeCell ref="C970:D970"/>
    <mergeCell ref="G970:H970"/>
    <mergeCell ref="C993:D993"/>
    <mergeCell ref="C984:D984"/>
    <mergeCell ref="G984:H984"/>
    <mergeCell ref="C1080:D1080"/>
    <mergeCell ref="G875:H875"/>
    <mergeCell ref="G1088:H1088"/>
    <mergeCell ref="G1193:H1193"/>
    <mergeCell ref="C1184:D1184"/>
    <mergeCell ref="G1184:H1184"/>
    <mergeCell ref="G1229:H1229"/>
    <mergeCell ref="G1198:H1198"/>
    <mergeCell ref="C1190:D1190"/>
    <mergeCell ref="C1187:D1187"/>
    <mergeCell ref="G1079:H1079"/>
    <mergeCell ref="G1153:H1153"/>
    <mergeCell ref="C842:D842"/>
    <mergeCell ref="C841:D841"/>
    <mergeCell ref="G872:H872"/>
    <mergeCell ref="C873:D873"/>
    <mergeCell ref="C895:D895"/>
    <mergeCell ref="G895:H895"/>
    <mergeCell ref="G899:H899"/>
    <mergeCell ref="B2844:E2844"/>
    <mergeCell ref="F2844:H2844"/>
    <mergeCell ref="B2856:E2856"/>
    <mergeCell ref="F2856:H2856"/>
    <mergeCell ref="B2861:E2861"/>
    <mergeCell ref="F2861:H2861"/>
    <mergeCell ref="B2870:E2870"/>
    <mergeCell ref="F2870:H2870"/>
    <mergeCell ref="B2874:E2874"/>
    <mergeCell ref="F2874:H2874"/>
    <mergeCell ref="E2709:F2709"/>
    <mergeCell ref="G2709:I2709"/>
    <mergeCell ref="A2714:D2714"/>
    <mergeCell ref="E2714:F2714"/>
    <mergeCell ref="G2714:I2714"/>
    <mergeCell ref="A2718:D2718"/>
    <mergeCell ref="E2718:F2718"/>
    <mergeCell ref="G2718:I2718"/>
    <mergeCell ref="A2723:D2723"/>
    <mergeCell ref="E2723:F2723"/>
    <mergeCell ref="C3193:D3193"/>
    <mergeCell ref="G3193:H3193"/>
    <mergeCell ref="C3158:D3158"/>
    <mergeCell ref="G3158:H3158"/>
    <mergeCell ref="C3155:D3155"/>
    <mergeCell ref="I2844:Q2844"/>
    <mergeCell ref="I2851:Q2851"/>
    <mergeCell ref="I2856:Q2856"/>
    <mergeCell ref="I2861:Q2861"/>
    <mergeCell ref="A2865:A2866"/>
    <mergeCell ref="B2865:E2866"/>
    <mergeCell ref="P2687:R2687"/>
    <mergeCell ref="M2688:O2688"/>
    <mergeCell ref="R2844:S2844"/>
    <mergeCell ref="I2847:Q2847"/>
    <mergeCell ref="R2847:S2847"/>
    <mergeCell ref="B2852:E2852"/>
    <mergeCell ref="F2852:H2852"/>
    <mergeCell ref="I2852:Q2852"/>
    <mergeCell ref="R2852:S2852"/>
    <mergeCell ref="B2857:E2857"/>
    <mergeCell ref="F2857:H2857"/>
    <mergeCell ref="I2857:Q2857"/>
    <mergeCell ref="R2857:S2857"/>
    <mergeCell ref="B2862:E2862"/>
    <mergeCell ref="F2862:H2862"/>
    <mergeCell ref="I2862:Q2862"/>
    <mergeCell ref="R2862:S2862"/>
    <mergeCell ref="I2867:Q2867"/>
    <mergeCell ref="R2867:S2867"/>
    <mergeCell ref="B2872:E2872"/>
    <mergeCell ref="F2872:H2872"/>
    <mergeCell ref="I2872:Q2872"/>
    <mergeCell ref="R2872:S2872"/>
    <mergeCell ref="A2877:A2878"/>
    <mergeCell ref="B2877:E2878"/>
    <mergeCell ref="F2877:H2878"/>
    <mergeCell ref="P2688:R2688"/>
    <mergeCell ref="S2688:U2688"/>
    <mergeCell ref="A2692:D2692"/>
    <mergeCell ref="E2692:F2692"/>
    <mergeCell ref="G2692:I2692"/>
    <mergeCell ref="J2692:L2692"/>
    <mergeCell ref="M2692:O2692"/>
    <mergeCell ref="I2842:Q2842"/>
    <mergeCell ref="I2174:Q2174"/>
    <mergeCell ref="I2171:Q2171"/>
    <mergeCell ref="I2189:Q2189"/>
    <mergeCell ref="I2191:Q2191"/>
    <mergeCell ref="I2192:Q2192"/>
    <mergeCell ref="I2193:Q2193"/>
    <mergeCell ref="I2204:Q2204"/>
    <mergeCell ref="I2205:Q2205"/>
    <mergeCell ref="I2199:Q2199"/>
    <mergeCell ref="I2200:Q2200"/>
    <mergeCell ref="I2202:Q2202"/>
    <mergeCell ref="G2644:H2644"/>
    <mergeCell ref="R2242:T2242"/>
    <mergeCell ref="R2169:T2169"/>
    <mergeCell ref="R2170:T2170"/>
    <mergeCell ref="R2171:T2171"/>
    <mergeCell ref="I2212:Q2212"/>
    <mergeCell ref="R2223:T2223"/>
    <mergeCell ref="G2165:H2165"/>
    <mergeCell ref="G2171:H2171"/>
    <mergeCell ref="I2172:Q2172"/>
    <mergeCell ref="I2173:Q2173"/>
    <mergeCell ref="U2189:W2189"/>
    <mergeCell ref="U2190:W2190"/>
    <mergeCell ref="U2191:W2191"/>
    <mergeCell ref="U2192:W2192"/>
    <mergeCell ref="U2193:W2193"/>
    <mergeCell ref="U2165:W2165"/>
    <mergeCell ref="U2166:W2166"/>
    <mergeCell ref="U2167:W2167"/>
    <mergeCell ref="U2168:W2168"/>
    <mergeCell ref="U2188:W2188"/>
    <mergeCell ref="U2199:W2199"/>
    <mergeCell ref="I2208:Q2208"/>
    <mergeCell ref="R2208:T2208"/>
    <mergeCell ref="U2208:W2208"/>
    <mergeCell ref="R2217:T2217"/>
    <mergeCell ref="I2255:Q2255"/>
    <mergeCell ref="I2256:Q2256"/>
    <mergeCell ref="I2250:Q2250"/>
    <mergeCell ref="S2687:U2687"/>
    <mergeCell ref="V2687:X2687"/>
    <mergeCell ref="R2172:T2172"/>
    <mergeCell ref="R2173:T2173"/>
    <mergeCell ref="R2174:T2174"/>
    <mergeCell ref="R2176:T2176"/>
    <mergeCell ref="U2660:W2660"/>
    <mergeCell ref="U2664:W2664"/>
    <mergeCell ref="U2665:W2665"/>
    <mergeCell ref="U2666:W2666"/>
    <mergeCell ref="G2640:H2640"/>
    <mergeCell ref="G2655:H2655"/>
    <mergeCell ref="G2435:H2435"/>
    <mergeCell ref="G2659:H2659"/>
    <mergeCell ref="X2274:Y2274"/>
    <mergeCell ref="X2275:Y2275"/>
    <mergeCell ref="X2411:Y2411"/>
    <mergeCell ref="X2412:Y2412"/>
    <mergeCell ref="X2246:Y2246"/>
    <mergeCell ref="X2247:Y2247"/>
    <mergeCell ref="X2283:Y2283"/>
    <mergeCell ref="X2325:Y2325"/>
    <mergeCell ref="X2230:Y2230"/>
    <mergeCell ref="V2843:W2843"/>
    <mergeCell ref="X2843:Z2843"/>
    <mergeCell ref="T2844:U2844"/>
    <mergeCell ref="I1197:Q1197"/>
    <mergeCell ref="G1201:H1201"/>
    <mergeCell ref="C1209:D1209"/>
    <mergeCell ref="G1209:H1209"/>
    <mergeCell ref="C1204:D1204"/>
    <mergeCell ref="I1617:Q1617"/>
    <mergeCell ref="I1229:Q1229"/>
    <mergeCell ref="F2924:H2924"/>
    <mergeCell ref="B2939:E2939"/>
    <mergeCell ref="F2939:H2939"/>
    <mergeCell ref="B2988:E2988"/>
    <mergeCell ref="F2988:H2988"/>
    <mergeCell ref="B2888:E2888"/>
    <mergeCell ref="G2647:H2647"/>
    <mergeCell ref="C2643:D2643"/>
    <mergeCell ref="G2643:H2643"/>
    <mergeCell ref="C2640:D2640"/>
    <mergeCell ref="G2676:H2676"/>
    <mergeCell ref="C2662:D2662"/>
    <mergeCell ref="G2662:H2662"/>
    <mergeCell ref="C2674:D2674"/>
    <mergeCell ref="A2879:A2881"/>
    <mergeCell ref="B2879:E2881"/>
    <mergeCell ref="F2879:H2881"/>
    <mergeCell ref="I2879:Q2879"/>
    <mergeCell ref="B2884:E2884"/>
    <mergeCell ref="F2884:H2884"/>
    <mergeCell ref="I2884:Q2884"/>
    <mergeCell ref="A2889:A2892"/>
    <mergeCell ref="B2889:E2892"/>
    <mergeCell ref="F2889:H2892"/>
    <mergeCell ref="I2889:Q2889"/>
    <mergeCell ref="B2894:E2894"/>
    <mergeCell ref="F2894:H2894"/>
    <mergeCell ref="A2688:D2688"/>
    <mergeCell ref="E2688:F2688"/>
    <mergeCell ref="G2688:I2688"/>
    <mergeCell ref="J2688:L2688"/>
    <mergeCell ref="I2216:Q2216"/>
    <mergeCell ref="I2217:Q2217"/>
    <mergeCell ref="I2218:Q2218"/>
    <mergeCell ref="I2219:Q2219"/>
    <mergeCell ref="I2220:Q2220"/>
    <mergeCell ref="I2221:Q2221"/>
    <mergeCell ref="I2222:Q2222"/>
    <mergeCell ref="I2223:Q2223"/>
    <mergeCell ref="I2224:Q2224"/>
    <mergeCell ref="F2865:H2866"/>
    <mergeCell ref="I2865:Q2865"/>
    <mergeCell ref="I2870:Q2870"/>
    <mergeCell ref="I2874:Q2874"/>
    <mergeCell ref="A2839:AG2839"/>
    <mergeCell ref="B2840:E2840"/>
    <mergeCell ref="F2840:H2840"/>
    <mergeCell ref="I2840:Q2840"/>
    <mergeCell ref="R2840:S2840"/>
    <mergeCell ref="T2840:U2840"/>
    <mergeCell ref="V2840:W2840"/>
    <mergeCell ref="X2840:Z2840"/>
    <mergeCell ref="R2843:S2843"/>
    <mergeCell ref="T2843:U2843"/>
    <mergeCell ref="B2924:E2924"/>
    <mergeCell ref="C1745:D1745"/>
    <mergeCell ref="C2107:D2107"/>
    <mergeCell ref="C2053:D2053"/>
    <mergeCell ref="G2119:H2119"/>
    <mergeCell ref="C2136:D2136"/>
    <mergeCell ref="G2136:H2136"/>
    <mergeCell ref="C2108:D2108"/>
    <mergeCell ref="G2108:H2108"/>
    <mergeCell ref="G2121:H2121"/>
    <mergeCell ref="C2121:D2121"/>
    <mergeCell ref="G1999:H1999"/>
    <mergeCell ref="G2025:H2025"/>
    <mergeCell ref="C2001:D2001"/>
    <mergeCell ref="G2001:H2001"/>
    <mergeCell ref="G2000:H2000"/>
    <mergeCell ref="G2132:H2132"/>
    <mergeCell ref="G1253:H1253"/>
    <mergeCell ref="G1158:H1158"/>
    <mergeCell ref="C1244:D1244"/>
    <mergeCell ref="G1244:H1244"/>
    <mergeCell ref="C1234:D1234"/>
    <mergeCell ref="C1247:D1247"/>
    <mergeCell ref="G1265:H1265"/>
    <mergeCell ref="C1271:D1271"/>
    <mergeCell ref="G1271:H1271"/>
    <mergeCell ref="C1249:D1249"/>
    <mergeCell ref="G1249:H1249"/>
    <mergeCell ref="G1234:H1234"/>
    <mergeCell ref="G1241:H1241"/>
    <mergeCell ref="C1251:D1251"/>
    <mergeCell ref="C1231:D1231"/>
    <mergeCell ref="C1263:D1263"/>
    <mergeCell ref="G1263:H1263"/>
    <mergeCell ref="C1268:D1268"/>
    <mergeCell ref="G1268:H1268"/>
    <mergeCell ref="C1273:D1273"/>
    <mergeCell ref="G1273:H1273"/>
    <mergeCell ref="C1275:D1275"/>
    <mergeCell ref="G1275:H1275"/>
    <mergeCell ref="G1266:H1266"/>
    <mergeCell ref="C1280:D1280"/>
    <mergeCell ref="G1280:H1280"/>
    <mergeCell ref="C1265:D1265"/>
    <mergeCell ref="G1331:H1331"/>
    <mergeCell ref="C1205:D1205"/>
    <mergeCell ref="G1203:H1203"/>
    <mergeCell ref="C1254:D1254"/>
    <mergeCell ref="C1447:D1447"/>
    <mergeCell ref="C1230:D1230"/>
    <mergeCell ref="G1230:H1230"/>
    <mergeCell ref="G1252:H1252"/>
    <mergeCell ref="C1253:D1253"/>
    <mergeCell ref="G1251:H1251"/>
    <mergeCell ref="G1236:H1236"/>
    <mergeCell ref="C1313:D1313"/>
    <mergeCell ref="G1313:H1313"/>
    <mergeCell ref="C1318:D1318"/>
    <mergeCell ref="G1318:H1318"/>
    <mergeCell ref="C1323:D1323"/>
    <mergeCell ref="G1323:H1323"/>
    <mergeCell ref="C1328:D1328"/>
    <mergeCell ref="G1328:H1328"/>
    <mergeCell ref="C1334:D1334"/>
    <mergeCell ref="C3165:D3165"/>
    <mergeCell ref="G3165:H3165"/>
    <mergeCell ref="G3163:H3163"/>
    <mergeCell ref="C3178:D3178"/>
    <mergeCell ref="G3178:H3178"/>
    <mergeCell ref="C3188:D3188"/>
    <mergeCell ref="G2140:H2140"/>
    <mergeCell ref="I1626:Q1626"/>
    <mergeCell ref="I1629:Q1629"/>
    <mergeCell ref="C3198:D3198"/>
    <mergeCell ref="G3198:H3198"/>
    <mergeCell ref="C3200:D3200"/>
    <mergeCell ref="G3200:H3200"/>
    <mergeCell ref="C2419:D2419"/>
    <mergeCell ref="C3209:D3209"/>
    <mergeCell ref="G3209:H3209"/>
    <mergeCell ref="C3196:D3196"/>
    <mergeCell ref="G3196:H3196"/>
    <mergeCell ref="C3197:D3197"/>
    <mergeCell ref="G3197:H3197"/>
    <mergeCell ref="C3207:D3207"/>
    <mergeCell ref="G3207:H3207"/>
    <mergeCell ref="C3181:D3181"/>
    <mergeCell ref="G2097:H2097"/>
    <mergeCell ref="C2140:D2140"/>
    <mergeCell ref="C2128:D2128"/>
    <mergeCell ref="G2128:H2128"/>
    <mergeCell ref="C2085:D2085"/>
    <mergeCell ref="C2086:D2086"/>
    <mergeCell ref="G2086:H2086"/>
    <mergeCell ref="C2089:D2089"/>
    <mergeCell ref="G2089:H2089"/>
    <mergeCell ref="C2090:D2090"/>
    <mergeCell ref="G2090:H2090"/>
    <mergeCell ref="C2091:D2091"/>
    <mergeCell ref="G2091:H2091"/>
    <mergeCell ref="C2093:D2093"/>
    <mergeCell ref="G2093:H2093"/>
    <mergeCell ref="C2083:D2083"/>
    <mergeCell ref="G2083:H2083"/>
    <mergeCell ref="C3208:D3208"/>
    <mergeCell ref="C3202:D3202"/>
    <mergeCell ref="C3161:D3161"/>
    <mergeCell ref="G3161:H3161"/>
    <mergeCell ref="C3162:D3162"/>
    <mergeCell ref="G3162:H3162"/>
    <mergeCell ref="C3163:D3163"/>
    <mergeCell ref="F2875:H2875"/>
    <mergeCell ref="B2883:E2883"/>
    <mergeCell ref="F2883:H2883"/>
    <mergeCell ref="B2842:E2842"/>
    <mergeCell ref="G2419:H2419"/>
    <mergeCell ref="C2179:D2179"/>
    <mergeCell ref="G2179:H2179"/>
    <mergeCell ref="C2174:D2174"/>
    <mergeCell ref="G2174:H2174"/>
    <mergeCell ref="C2193:D2193"/>
    <mergeCell ref="G2193:H2193"/>
    <mergeCell ref="G2206:H2206"/>
    <mergeCell ref="G2234:H2234"/>
    <mergeCell ref="C2292:D2292"/>
    <mergeCell ref="G2200:H2200"/>
    <mergeCell ref="C2201:D2201"/>
    <mergeCell ref="G2228:H2228"/>
    <mergeCell ref="G3176:H3176"/>
    <mergeCell ref="I2242:Q2242"/>
    <mergeCell ref="G3107:H3107"/>
    <mergeCell ref="B2875:E2875"/>
    <mergeCell ref="V2683:X2683"/>
    <mergeCell ref="C3138:D3138"/>
    <mergeCell ref="G3138:H3138"/>
    <mergeCell ref="C3129:D3129"/>
    <mergeCell ref="G3129:H3129"/>
    <mergeCell ref="G3105:H3105"/>
    <mergeCell ref="C3106:D3106"/>
    <mergeCell ref="G3106:H3106"/>
    <mergeCell ref="C1992:D1992"/>
    <mergeCell ref="G1992:H1992"/>
    <mergeCell ref="G3194:H3194"/>
    <mergeCell ref="C3195:D3195"/>
    <mergeCell ref="G3195:H3195"/>
    <mergeCell ref="B2998:D2998"/>
    <mergeCell ref="G2129:H2129"/>
    <mergeCell ref="C2132:D2132"/>
    <mergeCell ref="B3065:D3065"/>
    <mergeCell ref="I2843:Q2843"/>
    <mergeCell ref="C1582:D1582"/>
    <mergeCell ref="G1582:H1582"/>
    <mergeCell ref="G1541:H1541"/>
    <mergeCell ref="C1542:D1542"/>
    <mergeCell ref="G1542:H1542"/>
    <mergeCell ref="C1548:D1548"/>
    <mergeCell ref="G1237:H1237"/>
    <mergeCell ref="C1245:D1245"/>
    <mergeCell ref="C1331:D1331"/>
    <mergeCell ref="C1511:D1511"/>
    <mergeCell ref="B3070:D3070"/>
    <mergeCell ref="E3070:I3070"/>
    <mergeCell ref="G2698:I2698"/>
    <mergeCell ref="A2703:D2703"/>
    <mergeCell ref="E2703:F2703"/>
    <mergeCell ref="G2703:I2703"/>
    <mergeCell ref="A2709:D2709"/>
    <mergeCell ref="C2242:D2242"/>
    <mergeCell ref="B2841:E2841"/>
    <mergeCell ref="F2841:H2841"/>
    <mergeCell ref="C3134:D3134"/>
    <mergeCell ref="G3134:H3134"/>
    <mergeCell ref="E2998:I2998"/>
    <mergeCell ref="B3003:D3003"/>
    <mergeCell ref="E3003:I3003"/>
    <mergeCell ref="B3010:D3010"/>
    <mergeCell ref="C1450:D1450"/>
    <mergeCell ref="G1450:H1450"/>
    <mergeCell ref="G1827:H1827"/>
    <mergeCell ref="G1457:H1457"/>
    <mergeCell ref="C3187:D3187"/>
    <mergeCell ref="G3187:H3187"/>
    <mergeCell ref="C3191:D3191"/>
    <mergeCell ref="G3191:H3191"/>
    <mergeCell ref="C3185:D3185"/>
    <mergeCell ref="G3185:H3185"/>
    <mergeCell ref="C3186:D3186"/>
    <mergeCell ref="I3180:Q3180"/>
    <mergeCell ref="C3179:D3179"/>
    <mergeCell ref="C3183:D3183"/>
    <mergeCell ref="C3166:D3166"/>
    <mergeCell ref="G3166:H3166"/>
    <mergeCell ref="C3102:D3102"/>
    <mergeCell ref="G3102:H3102"/>
    <mergeCell ref="C3119:D3119"/>
    <mergeCell ref="G3119:H3119"/>
    <mergeCell ref="C3120:D3120"/>
    <mergeCell ref="G3120:H3120"/>
    <mergeCell ref="C3121:D3121"/>
    <mergeCell ref="G3121:H3121"/>
    <mergeCell ref="C3122:D3122"/>
    <mergeCell ref="G3122:H3122"/>
    <mergeCell ref="C3123:D3123"/>
    <mergeCell ref="G3123:H3123"/>
    <mergeCell ref="C3118:D3118"/>
    <mergeCell ref="G3118:H3118"/>
    <mergeCell ref="C3124:D3124"/>
    <mergeCell ref="G3124:H3124"/>
    <mergeCell ref="C3125:D3125"/>
    <mergeCell ref="G3125:H3125"/>
    <mergeCell ref="C3126:D3126"/>
    <mergeCell ref="G3126:H3126"/>
    <mergeCell ref="G3111:H3111"/>
    <mergeCell ref="C3108:D3108"/>
    <mergeCell ref="G3108:H3108"/>
    <mergeCell ref="C3104:D3104"/>
    <mergeCell ref="G3104:H3104"/>
    <mergeCell ref="C3131:D3131"/>
    <mergeCell ref="G3131:H3131"/>
    <mergeCell ref="I3149:Q3149"/>
    <mergeCell ref="I3152:Q3152"/>
    <mergeCell ref="C3149:D3149"/>
    <mergeCell ref="C3142:D3142"/>
    <mergeCell ref="G3152:H3152"/>
    <mergeCell ref="C3153:D3153"/>
    <mergeCell ref="G3139:H3139"/>
    <mergeCell ref="G3149:H3149"/>
    <mergeCell ref="I2110:Q2110"/>
    <mergeCell ref="I2141:Q2141"/>
    <mergeCell ref="I2142:Q2142"/>
    <mergeCell ref="I2144:Q2144"/>
    <mergeCell ref="I2145:Q2145"/>
    <mergeCell ref="G2144:H2144"/>
    <mergeCell ref="C2153:D2153"/>
    <mergeCell ref="G2062:H2062"/>
    <mergeCell ref="C2063:D2063"/>
    <mergeCell ref="G2063:H2063"/>
    <mergeCell ref="C2064:D2064"/>
    <mergeCell ref="G2088:H2088"/>
    <mergeCell ref="C2048:D2048"/>
    <mergeCell ref="C2042:D2042"/>
    <mergeCell ref="C2113:D2113"/>
    <mergeCell ref="C2102:D2102"/>
    <mergeCell ref="G2102:H2102"/>
    <mergeCell ref="G2092:H2092"/>
    <mergeCell ref="G2151:H2151"/>
    <mergeCell ref="I2075:Q2075"/>
    <mergeCell ref="I2077:Q2077"/>
    <mergeCell ref="U2667:W2667"/>
    <mergeCell ref="U2668:W2668"/>
    <mergeCell ref="U2669:W2669"/>
    <mergeCell ref="U2670:W2670"/>
    <mergeCell ref="R2224:T2224"/>
    <mergeCell ref="R2225:T2225"/>
    <mergeCell ref="R2226:T2226"/>
    <mergeCell ref="R2227:T2227"/>
    <mergeCell ref="R2228:T2228"/>
    <mergeCell ref="U2411:W2411"/>
    <mergeCell ref="U2225:W2225"/>
    <mergeCell ref="U2200:W2200"/>
    <mergeCell ref="C2220:D2220"/>
    <mergeCell ref="G2220:H2220"/>
    <mergeCell ref="C2218:D2218"/>
    <mergeCell ref="G2218:H2218"/>
    <mergeCell ref="C2219:D2219"/>
    <mergeCell ref="G2641:H2641"/>
    <mergeCell ref="C2644:D2644"/>
    <mergeCell ref="C2150:D2150"/>
    <mergeCell ref="U2246:W2246"/>
    <mergeCell ref="I2273:Q2273"/>
    <mergeCell ref="I2206:Q2206"/>
    <mergeCell ref="I2211:Q2211"/>
    <mergeCell ref="I2214:Q2214"/>
    <mergeCell ref="I2215:Q2215"/>
    <mergeCell ref="C2202:D2202"/>
    <mergeCell ref="C2160:D2160"/>
    <mergeCell ref="G2160:H2160"/>
    <mergeCell ref="C2169:D2169"/>
    <mergeCell ref="I2207:Q2207"/>
    <mergeCell ref="U2163:W2163"/>
    <mergeCell ref="U2164:W2164"/>
    <mergeCell ref="C2435:D2435"/>
    <mergeCell ref="C2659:D2659"/>
    <mergeCell ref="R2057:T2057"/>
    <mergeCell ref="R2058:T2058"/>
    <mergeCell ref="R2059:T2059"/>
    <mergeCell ref="R2060:T2060"/>
    <mergeCell ref="R2061:T2061"/>
    <mergeCell ref="R2062:T2062"/>
    <mergeCell ref="R2063:T2063"/>
    <mergeCell ref="R2064:T2064"/>
    <mergeCell ref="G3310:H3310"/>
    <mergeCell ref="C3311:D3311"/>
    <mergeCell ref="G3311:H3311"/>
    <mergeCell ref="G3322:H3322"/>
    <mergeCell ref="G3247:H3247"/>
    <mergeCell ref="C3243:D3243"/>
    <mergeCell ref="G3243:H3243"/>
    <mergeCell ref="C3219:D3219"/>
    <mergeCell ref="C3220:D3220"/>
    <mergeCell ref="G3220:H3220"/>
    <mergeCell ref="C3214:D3214"/>
    <mergeCell ref="G3214:H3214"/>
    <mergeCell ref="C3266:D3266"/>
    <mergeCell ref="G3266:H3266"/>
    <mergeCell ref="C3267:D3267"/>
    <mergeCell ref="G3267:H3267"/>
    <mergeCell ref="C3269:D3269"/>
    <mergeCell ref="G3269:H3269"/>
    <mergeCell ref="C3242:D3242"/>
    <mergeCell ref="G3242:H3242"/>
    <mergeCell ref="C3308:D3308"/>
    <mergeCell ref="G3308:H3308"/>
    <mergeCell ref="G3258:H3258"/>
    <mergeCell ref="G3259:H3259"/>
    <mergeCell ref="C3251:D3251"/>
    <mergeCell ref="G3251:H3251"/>
    <mergeCell ref="C3261:D3261"/>
    <mergeCell ref="G3261:H3261"/>
    <mergeCell ref="C3245:D3245"/>
    <mergeCell ref="C3248:D3248"/>
    <mergeCell ref="G3248:H3248"/>
    <mergeCell ref="C3249:D3249"/>
    <mergeCell ref="C3240:D3240"/>
    <mergeCell ref="G3240:H3240"/>
    <mergeCell ref="C3263:D3263"/>
    <mergeCell ref="G3153:H3153"/>
    <mergeCell ref="C3105:D3105"/>
    <mergeCell ref="C3225:D3225"/>
    <mergeCell ref="G3225:H3225"/>
    <mergeCell ref="G3249:H3249"/>
    <mergeCell ref="C3247:D3247"/>
    <mergeCell ref="C2186:D2186"/>
    <mergeCell ref="G1543:H1543"/>
    <mergeCell ref="C2159:D2159"/>
    <mergeCell ref="G2159:H2159"/>
    <mergeCell ref="I2147:Q2147"/>
    <mergeCell ref="I2148:Q2148"/>
    <mergeCell ref="I2149:Q2149"/>
    <mergeCell ref="I2150:Q2150"/>
    <mergeCell ref="I2151:Q2151"/>
    <mergeCell ref="I2152:Q2152"/>
    <mergeCell ref="I2153:Q2153"/>
    <mergeCell ref="I2154:Q2154"/>
    <mergeCell ref="I2155:Q2155"/>
    <mergeCell ref="I2156:Q2156"/>
    <mergeCell ref="I2157:Q2157"/>
    <mergeCell ref="I2158:Q2158"/>
    <mergeCell ref="I2033:Q2033"/>
    <mergeCell ref="I2045:Q2045"/>
    <mergeCell ref="I2046:Q2046"/>
    <mergeCell ref="I2047:Q2047"/>
    <mergeCell ref="I2048:Q2048"/>
    <mergeCell ref="I2049:Q2049"/>
    <mergeCell ref="I2050:Q2050"/>
    <mergeCell ref="C2131:D2131"/>
    <mergeCell ref="G2131:H2131"/>
    <mergeCell ref="C2117:D2117"/>
    <mergeCell ref="G2117:H2117"/>
    <mergeCell ref="C2057:D2057"/>
    <mergeCell ref="C1980:D1980"/>
    <mergeCell ref="I2159:Q2159"/>
    <mergeCell ref="C2129:D2129"/>
    <mergeCell ref="G2045:H2045"/>
    <mergeCell ref="C2043:D2043"/>
    <mergeCell ref="G1803:H1803"/>
    <mergeCell ref="G1952:H1952"/>
    <mergeCell ref="C2014:D2014"/>
    <mergeCell ref="C2011:D2011"/>
    <mergeCell ref="G2011:H2011"/>
    <mergeCell ref="C1947:D1947"/>
    <mergeCell ref="C1997:D1997"/>
    <mergeCell ref="C1924:D1924"/>
    <mergeCell ref="G1924:H1924"/>
    <mergeCell ref="C1703:D1703"/>
    <mergeCell ref="C2126:D2126"/>
    <mergeCell ref="G2084:H2084"/>
    <mergeCell ref="G2044:H2044"/>
    <mergeCell ref="G2087:H2087"/>
    <mergeCell ref="G2169:H2169"/>
    <mergeCell ref="C2164:D2164"/>
    <mergeCell ref="G2164:H2164"/>
    <mergeCell ref="G2127:H2127"/>
    <mergeCell ref="C2119:D2119"/>
    <mergeCell ref="C2163:D2163"/>
    <mergeCell ref="G2141:H2141"/>
    <mergeCell ref="G2107:H2107"/>
    <mergeCell ref="G2123:H2123"/>
    <mergeCell ref="C2155:D2155"/>
    <mergeCell ref="G2155:H2155"/>
    <mergeCell ref="G3315:H3315"/>
    <mergeCell ref="C3316:D3316"/>
    <mergeCell ref="G3316:H3316"/>
    <mergeCell ref="C3290:D3290"/>
    <mergeCell ref="C3299:D3299"/>
    <mergeCell ref="G3299:H3299"/>
    <mergeCell ref="C3301:D3301"/>
    <mergeCell ref="G3301:H3301"/>
    <mergeCell ref="C3309:D3309"/>
    <mergeCell ref="G3309:H3309"/>
    <mergeCell ref="C3310:D3310"/>
    <mergeCell ref="C3323:D3323"/>
    <mergeCell ref="G3323:H3323"/>
    <mergeCell ref="C3326:D3326"/>
    <mergeCell ref="G3190:H3190"/>
    <mergeCell ref="G3188:H3188"/>
    <mergeCell ref="C3189:D3189"/>
    <mergeCell ref="G3189:H3189"/>
    <mergeCell ref="G3181:H3181"/>
    <mergeCell ref="G3155:H3155"/>
    <mergeCell ref="B2848:E2848"/>
    <mergeCell ref="F2848:H2848"/>
    <mergeCell ref="B2853:E2853"/>
    <mergeCell ref="F2853:H2853"/>
    <mergeCell ref="B2858:E2858"/>
    <mergeCell ref="F2858:H2858"/>
    <mergeCell ref="B2868:E2868"/>
    <mergeCell ref="F2868:H2868"/>
    <mergeCell ref="C1181:D1181"/>
    <mergeCell ref="G1016:H1016"/>
    <mergeCell ref="C1041:D1041"/>
    <mergeCell ref="G1108:H1108"/>
    <mergeCell ref="C1059:D1059"/>
    <mergeCell ref="G1059:H1059"/>
    <mergeCell ref="G1091:H1091"/>
    <mergeCell ref="C1083:D1083"/>
    <mergeCell ref="C1045:D1045"/>
    <mergeCell ref="C3213:D3213"/>
    <mergeCell ref="C3206:D3206"/>
    <mergeCell ref="G3206:H3206"/>
    <mergeCell ref="C3246:D3246"/>
    <mergeCell ref="C3259:D3259"/>
    <mergeCell ref="C3250:D3250"/>
    <mergeCell ref="C3252:D3252"/>
    <mergeCell ref="G3252:H3252"/>
    <mergeCell ref="C3254:D3254"/>
    <mergeCell ref="G3254:H3254"/>
    <mergeCell ref="C3256:D3256"/>
    <mergeCell ref="C3218:D3218"/>
    <mergeCell ref="G3218:H3218"/>
    <mergeCell ref="C3211:D3211"/>
    <mergeCell ref="G3211:H3211"/>
    <mergeCell ref="C3223:D3223"/>
    <mergeCell ref="G3223:H3223"/>
    <mergeCell ref="G3186:H3186"/>
    <mergeCell ref="C3154:D3154"/>
    <mergeCell ref="G3154:H3154"/>
    <mergeCell ref="C3144:D3144"/>
    <mergeCell ref="G3144:H3144"/>
    <mergeCell ref="C3140:D3140"/>
    <mergeCell ref="G3140:H3140"/>
    <mergeCell ref="C3141:D3141"/>
    <mergeCell ref="G3141:H3141"/>
    <mergeCell ref="F2842:H2842"/>
    <mergeCell ref="C3300:D3300"/>
    <mergeCell ref="G3306:H3306"/>
    <mergeCell ref="C3303:D3303"/>
    <mergeCell ref="G3303:H3303"/>
    <mergeCell ref="C3212:D3212"/>
    <mergeCell ref="G3212:H3212"/>
    <mergeCell ref="C3199:D3199"/>
    <mergeCell ref="G3199:H3199"/>
    <mergeCell ref="G3237:H3237"/>
    <mergeCell ref="C3238:D3238"/>
    <mergeCell ref="G3238:H3238"/>
    <mergeCell ref="U3222:W3222"/>
    <mergeCell ref="U3223:W3223"/>
    <mergeCell ref="C3233:D3233"/>
    <mergeCell ref="X3204:Y3204"/>
    <mergeCell ref="U3214:W3214"/>
    <mergeCell ref="C3201:D3201"/>
    <mergeCell ref="G3201:H3201"/>
    <mergeCell ref="C3402:D3402"/>
    <mergeCell ref="G3402:H3402"/>
    <mergeCell ref="C3298:D3298"/>
    <mergeCell ref="G3298:H3298"/>
    <mergeCell ref="C3264:D3264"/>
    <mergeCell ref="G3264:H3264"/>
    <mergeCell ref="C3285:D3285"/>
    <mergeCell ref="G3285:H3285"/>
    <mergeCell ref="C3286:D3286"/>
    <mergeCell ref="G3286:H3286"/>
    <mergeCell ref="C3287:D3287"/>
    <mergeCell ref="G3287:H3287"/>
    <mergeCell ref="C3288:D3288"/>
    <mergeCell ref="G3288:H3288"/>
    <mergeCell ref="C3289:D3289"/>
    <mergeCell ref="G3289:H3289"/>
    <mergeCell ref="C3283:D3283"/>
    <mergeCell ref="G3283:H3283"/>
    <mergeCell ref="C3284:D3284"/>
    <mergeCell ref="G3284:H3284"/>
    <mergeCell ref="C3282:D3282"/>
    <mergeCell ref="G3282:H3282"/>
    <mergeCell ref="C3277:D3277"/>
    <mergeCell ref="G3277:H3277"/>
    <mergeCell ref="C3280:D3280"/>
    <mergeCell ref="G3280:H3280"/>
    <mergeCell ref="C3278:D3278"/>
    <mergeCell ref="G3278:H3278"/>
    <mergeCell ref="C3279:D3279"/>
    <mergeCell ref="G3279:H3279"/>
    <mergeCell ref="C3295:D3295"/>
    <mergeCell ref="G3295:H3295"/>
    <mergeCell ref="C3268:D3268"/>
    <mergeCell ref="G3294:H3294"/>
    <mergeCell ref="C3302:D3302"/>
    <mergeCell ref="G3302:H3302"/>
    <mergeCell ref="C3305:D3305"/>
    <mergeCell ref="G3305:H3305"/>
    <mergeCell ref="C3306:D3306"/>
    <mergeCell ref="C3281:D3281"/>
    <mergeCell ref="G3268:H3268"/>
    <mergeCell ref="C3313:D3313"/>
    <mergeCell ref="G3313:H3313"/>
    <mergeCell ref="C3314:D3314"/>
    <mergeCell ref="G3314:H3314"/>
    <mergeCell ref="C3315:D3315"/>
    <mergeCell ref="I3206:Q3206"/>
    <mergeCell ref="AD3191:AG3191"/>
    <mergeCell ref="R3237:T3237"/>
    <mergeCell ref="R3238:T3238"/>
    <mergeCell ref="AD3194:AG3194"/>
    <mergeCell ref="AD3195:AG3195"/>
    <mergeCell ref="AD3196:AG3196"/>
    <mergeCell ref="AD3197:AG3197"/>
    <mergeCell ref="AD3198:AG3198"/>
    <mergeCell ref="X3202:Y3202"/>
    <mergeCell ref="X3203:Y3203"/>
    <mergeCell ref="G3203:H3203"/>
    <mergeCell ref="C3204:D3204"/>
    <mergeCell ref="G3204:H3204"/>
    <mergeCell ref="G3213:H3213"/>
    <mergeCell ref="U3206:W3206"/>
    <mergeCell ref="AD3201:AG3201"/>
    <mergeCell ref="C3222:D3222"/>
    <mergeCell ref="G3222:H3222"/>
    <mergeCell ref="X3201:Y3201"/>
    <mergeCell ref="X3197:Y3197"/>
    <mergeCell ref="AD3206:AG3206"/>
    <mergeCell ref="R3202:T3202"/>
    <mergeCell ref="R3203:T3203"/>
    <mergeCell ref="R3206:T3206"/>
    <mergeCell ref="R3207:T3207"/>
    <mergeCell ref="R3208:T3208"/>
    <mergeCell ref="R3209:T3209"/>
    <mergeCell ref="G3293:H3293"/>
    <mergeCell ref="C3294:D3294"/>
    <mergeCell ref="C3221:D3221"/>
    <mergeCell ref="G3221:H3221"/>
    <mergeCell ref="C3227:D3227"/>
    <mergeCell ref="G3227:H3227"/>
    <mergeCell ref="C3217:D3217"/>
    <mergeCell ref="G3217:H3217"/>
    <mergeCell ref="C3226:D3226"/>
    <mergeCell ref="C3215:D3215"/>
    <mergeCell ref="G3215:H3215"/>
    <mergeCell ref="C3291:D3291"/>
    <mergeCell ref="G3291:H3291"/>
    <mergeCell ref="C3292:D3292"/>
    <mergeCell ref="G3292:H3292"/>
    <mergeCell ref="C3216:D3216"/>
    <mergeCell ref="C3224:D3224"/>
    <mergeCell ref="G3232:H3232"/>
    <mergeCell ref="G3275:H3275"/>
    <mergeCell ref="C3273:D3273"/>
    <mergeCell ref="G3273:H3273"/>
    <mergeCell ref="C3274:D3274"/>
    <mergeCell ref="G3274:H3274"/>
    <mergeCell ref="G3233:H3233"/>
    <mergeCell ref="G3219:H3219"/>
    <mergeCell ref="C3194:D3194"/>
    <mergeCell ref="I3233:S3233"/>
    <mergeCell ref="I3229:S3229"/>
    <mergeCell ref="U3229:X3229"/>
    <mergeCell ref="AD3192:AG3192"/>
    <mergeCell ref="Y3229:Z3229"/>
    <mergeCell ref="AA3229:AD3229"/>
    <mergeCell ref="AE3229:AG3229"/>
    <mergeCell ref="R3214:T3214"/>
    <mergeCell ref="R3215:T3215"/>
    <mergeCell ref="Z3210:AC3210"/>
    <mergeCell ref="Z3211:AC3211"/>
    <mergeCell ref="A3234:AG3234"/>
    <mergeCell ref="U3236:W3236"/>
    <mergeCell ref="U3237:W3237"/>
    <mergeCell ref="U3238:W3238"/>
    <mergeCell ref="U3239:W3239"/>
    <mergeCell ref="U3240:W3240"/>
    <mergeCell ref="U3208:W3208"/>
    <mergeCell ref="U3209:W3209"/>
    <mergeCell ref="X3236:Y3236"/>
    <mergeCell ref="X3237:Y3237"/>
    <mergeCell ref="X3238:Y3238"/>
    <mergeCell ref="X3239:Y3239"/>
    <mergeCell ref="X3240:Y3240"/>
    <mergeCell ref="I3220:Q3220"/>
    <mergeCell ref="I3221:Q3221"/>
    <mergeCell ref="I3222:Q3222"/>
    <mergeCell ref="I3223:Q3223"/>
    <mergeCell ref="R3236:T3236"/>
    <mergeCell ref="AA3233:AD3233"/>
    <mergeCell ref="AE3233:AG3233"/>
    <mergeCell ref="Y3232:Z3232"/>
    <mergeCell ref="AA3232:AD3232"/>
    <mergeCell ref="G3216:H3216"/>
    <mergeCell ref="C3231:D3231"/>
    <mergeCell ref="G3231:H3231"/>
    <mergeCell ref="I3231:S3231"/>
    <mergeCell ref="U3231:X3231"/>
    <mergeCell ref="G3169:H3169"/>
    <mergeCell ref="C3182:D3182"/>
    <mergeCell ref="G3182:H3182"/>
    <mergeCell ref="C3184:D3184"/>
    <mergeCell ref="G3184:H3184"/>
    <mergeCell ref="C3172:D3172"/>
    <mergeCell ref="G3172:H3172"/>
    <mergeCell ref="G3167:H3167"/>
    <mergeCell ref="I3184:Q3184"/>
    <mergeCell ref="I3185:Q3185"/>
    <mergeCell ref="I3186:Q3186"/>
    <mergeCell ref="I3202:Q3202"/>
    <mergeCell ref="I3203:Q3203"/>
    <mergeCell ref="I3204:Q3204"/>
    <mergeCell ref="R3194:T3194"/>
    <mergeCell ref="R3195:T3195"/>
    <mergeCell ref="R3196:T3196"/>
    <mergeCell ref="R3197:T3197"/>
    <mergeCell ref="R3198:T3198"/>
    <mergeCell ref="R3199:T3199"/>
    <mergeCell ref="R3200:T3200"/>
    <mergeCell ref="R3201:T3201"/>
    <mergeCell ref="X3191:Y3191"/>
    <mergeCell ref="X3192:Y3192"/>
    <mergeCell ref="X3193:Y3193"/>
    <mergeCell ref="X3194:Y3194"/>
    <mergeCell ref="X3195:Y3195"/>
    <mergeCell ref="X3196:Y3196"/>
    <mergeCell ref="A3205:AG3205"/>
    <mergeCell ref="U3204:W3204"/>
    <mergeCell ref="R3204:T3204"/>
    <mergeCell ref="I3164:Q3164"/>
    <mergeCell ref="I3165:Q3165"/>
    <mergeCell ref="I3187:Q3187"/>
    <mergeCell ref="I3188:Q3188"/>
    <mergeCell ref="I3173:Q3173"/>
    <mergeCell ref="I3174:Q3174"/>
    <mergeCell ref="I3177:Q3177"/>
    <mergeCell ref="I3178:Q3178"/>
    <mergeCell ref="I3179:Q3179"/>
    <mergeCell ref="G3202:H3202"/>
    <mergeCell ref="C3203:D3203"/>
    <mergeCell ref="X3190:Y3190"/>
    <mergeCell ref="C3170:D3170"/>
    <mergeCell ref="G3170:H3170"/>
    <mergeCell ref="C3173:D3173"/>
    <mergeCell ref="G3173:H3173"/>
    <mergeCell ref="C3177:D3177"/>
    <mergeCell ref="G3177:H3177"/>
    <mergeCell ref="C3171:D3171"/>
    <mergeCell ref="G3171:H3171"/>
    <mergeCell ref="C3174:D3174"/>
    <mergeCell ref="G3174:H3174"/>
    <mergeCell ref="C3175:D3175"/>
    <mergeCell ref="G3175:H3175"/>
    <mergeCell ref="G3179:H3179"/>
    <mergeCell ref="C3180:D3180"/>
    <mergeCell ref="I3190:Q3190"/>
    <mergeCell ref="U3184:W3184"/>
    <mergeCell ref="U3185:W3185"/>
    <mergeCell ref="C3190:D3190"/>
    <mergeCell ref="R3176:T3176"/>
    <mergeCell ref="U3176:W3176"/>
    <mergeCell ref="C3176:D3176"/>
    <mergeCell ref="J2686:L2686"/>
    <mergeCell ref="M2686:O2686"/>
    <mergeCell ref="U3153:W3153"/>
    <mergeCell ref="U3154:W3154"/>
    <mergeCell ref="U3155:W3155"/>
    <mergeCell ref="U3156:W3156"/>
    <mergeCell ref="I3137:Q3137"/>
    <mergeCell ref="I3138:Q3138"/>
    <mergeCell ref="X3129:Y3129"/>
    <mergeCell ref="X3130:Y3130"/>
    <mergeCell ref="R3153:T3153"/>
    <mergeCell ref="R3154:T3154"/>
    <mergeCell ref="R3155:T3155"/>
    <mergeCell ref="R3129:T3129"/>
    <mergeCell ref="U3158:W3158"/>
    <mergeCell ref="X3152:Y3152"/>
    <mergeCell ref="X3153:Y3153"/>
    <mergeCell ref="C3150:D3150"/>
    <mergeCell ref="G3150:H3150"/>
    <mergeCell ref="C3151:D3151"/>
    <mergeCell ref="G3151:H3151"/>
    <mergeCell ref="C3152:D3152"/>
    <mergeCell ref="R3183:T3183"/>
    <mergeCell ref="I3175:Q3175"/>
    <mergeCell ref="I3134:Q3134"/>
    <mergeCell ref="I3163:Q3163"/>
    <mergeCell ref="I3166:Q3166"/>
    <mergeCell ref="C3156:D3156"/>
    <mergeCell ref="G3156:H3156"/>
    <mergeCell ref="C3157:D3157"/>
    <mergeCell ref="G3157:H3157"/>
    <mergeCell ref="R3150:T3150"/>
    <mergeCell ref="R3151:T3151"/>
    <mergeCell ref="R3152:T3152"/>
    <mergeCell ref="C3168:D3168"/>
    <mergeCell ref="G3168:H3168"/>
    <mergeCell ref="C3159:D3159"/>
    <mergeCell ref="G3159:H3159"/>
    <mergeCell ref="G3146:H3146"/>
    <mergeCell ref="C3147:D3147"/>
    <mergeCell ref="G3147:H3147"/>
    <mergeCell ref="C3148:D3148"/>
    <mergeCell ref="G3148:H3148"/>
    <mergeCell ref="I3154:Q3154"/>
    <mergeCell ref="I3153:Q3153"/>
    <mergeCell ref="I3176:Q3176"/>
    <mergeCell ref="I3171:Q3171"/>
    <mergeCell ref="I3172:Q3172"/>
    <mergeCell ref="R3169:T3169"/>
    <mergeCell ref="R3170:T3170"/>
    <mergeCell ref="R3172:T3172"/>
    <mergeCell ref="I3167:Q3167"/>
    <mergeCell ref="I3168:Q3168"/>
    <mergeCell ref="I3169:Q3169"/>
    <mergeCell ref="I3170:Q3170"/>
    <mergeCell ref="R3173:T3173"/>
    <mergeCell ref="R3174:T3174"/>
    <mergeCell ref="G3143:H3143"/>
    <mergeCell ref="C3137:D3137"/>
    <mergeCell ref="G3137:H3137"/>
    <mergeCell ref="G3180:H3180"/>
    <mergeCell ref="C3164:D3164"/>
    <mergeCell ref="G3164:H3164"/>
    <mergeCell ref="C3169:D3169"/>
    <mergeCell ref="G3130:H3130"/>
    <mergeCell ref="C3135:D3135"/>
    <mergeCell ref="G3135:H3135"/>
    <mergeCell ref="C3136:D3136"/>
    <mergeCell ref="G3136:H3136"/>
    <mergeCell ref="I3135:Q3135"/>
    <mergeCell ref="I3136:Q3136"/>
    <mergeCell ref="C3143:D3143"/>
    <mergeCell ref="R3130:T3130"/>
    <mergeCell ref="R3131:T3131"/>
    <mergeCell ref="R3141:T3141"/>
    <mergeCell ref="R3142:T3142"/>
    <mergeCell ref="R3143:T3143"/>
    <mergeCell ref="R3144:T3144"/>
    <mergeCell ref="R3145:T3145"/>
    <mergeCell ref="R3146:T3146"/>
    <mergeCell ref="C3139:D3139"/>
    <mergeCell ref="G3132:H3132"/>
    <mergeCell ref="C3133:D3133"/>
    <mergeCell ref="G3133:H3133"/>
    <mergeCell ref="C3132:D3132"/>
    <mergeCell ref="U3117:W3117"/>
    <mergeCell ref="U3118:W3118"/>
    <mergeCell ref="U3119:W3119"/>
    <mergeCell ref="I3142:Q3142"/>
    <mergeCell ref="C3145:D3145"/>
    <mergeCell ref="G3145:H3145"/>
    <mergeCell ref="C3146:D3146"/>
    <mergeCell ref="C3127:D3127"/>
    <mergeCell ref="G3127:H3127"/>
    <mergeCell ref="C3128:D3128"/>
    <mergeCell ref="G3128:H3128"/>
    <mergeCell ref="U3125:W3125"/>
    <mergeCell ref="U3126:W3126"/>
    <mergeCell ref="U3127:W3127"/>
    <mergeCell ref="U3128:W3128"/>
    <mergeCell ref="R2234:T2234"/>
    <mergeCell ref="R2235:T2235"/>
    <mergeCell ref="I2194:Q2194"/>
    <mergeCell ref="I2195:Q2195"/>
    <mergeCell ref="I2196:Q2196"/>
    <mergeCell ref="I2197:Q2197"/>
    <mergeCell ref="I2203:Q2203"/>
    <mergeCell ref="I2201:Q2201"/>
    <mergeCell ref="R2271:T2271"/>
    <mergeCell ref="R2272:T2272"/>
    <mergeCell ref="R2274:T2274"/>
    <mergeCell ref="G3112:H3112"/>
    <mergeCell ref="G3142:H3142"/>
    <mergeCell ref="Z3106:AC3106"/>
    <mergeCell ref="Z3107:AC3107"/>
    <mergeCell ref="Z3108:AC3108"/>
    <mergeCell ref="Z3109:AC3109"/>
    <mergeCell ref="Z3110:AC3110"/>
    <mergeCell ref="Z3111:AC3111"/>
    <mergeCell ref="Z3112:AC3112"/>
    <mergeCell ref="Z3113:AC3113"/>
    <mergeCell ref="U3133:W3133"/>
    <mergeCell ref="C3160:D3160"/>
    <mergeCell ref="G3160:H3160"/>
    <mergeCell ref="U3194:W3194"/>
    <mergeCell ref="U3195:W3195"/>
    <mergeCell ref="U3196:W3196"/>
    <mergeCell ref="U3197:W3197"/>
    <mergeCell ref="I3197:Q3197"/>
    <mergeCell ref="I3140:Q3140"/>
    <mergeCell ref="I3141:Q3141"/>
    <mergeCell ref="R3124:T3124"/>
    <mergeCell ref="I3162:Q3162"/>
    <mergeCell ref="R2283:T2283"/>
    <mergeCell ref="R2194:T2194"/>
    <mergeCell ref="R2195:T2195"/>
    <mergeCell ref="R2196:T2196"/>
    <mergeCell ref="U2211:W2211"/>
    <mergeCell ref="U2212:W2212"/>
    <mergeCell ref="U2213:W2213"/>
    <mergeCell ref="U2214:W2214"/>
    <mergeCell ref="U2215:W2215"/>
    <mergeCell ref="R2201:T2201"/>
    <mergeCell ref="R2202:T2202"/>
    <mergeCell ref="R2203:T2203"/>
    <mergeCell ref="R2204:T2204"/>
    <mergeCell ref="R2205:T2205"/>
    <mergeCell ref="R2206:T2206"/>
    <mergeCell ref="R2231:T2231"/>
    <mergeCell ref="U2231:W2231"/>
    <mergeCell ref="C3113:D3113"/>
    <mergeCell ref="G3113:H3113"/>
    <mergeCell ref="C3114:D3114"/>
    <mergeCell ref="G3114:H3114"/>
    <mergeCell ref="I2485:Q2485"/>
    <mergeCell ref="G2224:H2224"/>
    <mergeCell ref="C2210:D2210"/>
    <mergeCell ref="G2210:H2210"/>
    <mergeCell ref="G3110:H3110"/>
    <mergeCell ref="C3111:D3111"/>
    <mergeCell ref="C3107:D3107"/>
    <mergeCell ref="R2842:S2842"/>
    <mergeCell ref="T2842:U2842"/>
    <mergeCell ref="C3130:D3130"/>
    <mergeCell ref="U2230:W2230"/>
    <mergeCell ref="U2194:W2194"/>
    <mergeCell ref="U2195:W2195"/>
    <mergeCell ref="U2196:W2196"/>
    <mergeCell ref="U2197:W2197"/>
    <mergeCell ref="U2253:W2253"/>
    <mergeCell ref="U2254:W2254"/>
    <mergeCell ref="U2255:W2255"/>
    <mergeCell ref="U2256:W2256"/>
    <mergeCell ref="U2257:W2257"/>
    <mergeCell ref="U2258:W2258"/>
    <mergeCell ref="U2259:W2259"/>
    <mergeCell ref="U2260:W2260"/>
    <mergeCell ref="U2261:W2261"/>
    <mergeCell ref="U2262:W2262"/>
    <mergeCell ref="U2263:W2263"/>
    <mergeCell ref="U2264:W2264"/>
    <mergeCell ref="U2265:W2265"/>
    <mergeCell ref="U2266:W2266"/>
    <mergeCell ref="U2267:W2267"/>
    <mergeCell ref="U2228:W2228"/>
    <mergeCell ref="U2229:W2229"/>
    <mergeCell ref="U2232:W2232"/>
    <mergeCell ref="U2233:W2233"/>
    <mergeCell ref="U2234:W2234"/>
    <mergeCell ref="U2235:W2235"/>
    <mergeCell ref="U2238:W2238"/>
    <mergeCell ref="U2239:W2239"/>
    <mergeCell ref="U2240:W2240"/>
    <mergeCell ref="U2241:W2241"/>
    <mergeCell ref="U2198:W2198"/>
    <mergeCell ref="U2206:W2206"/>
    <mergeCell ref="U2207:W2207"/>
    <mergeCell ref="U2209:W2209"/>
    <mergeCell ref="U2210:W2210"/>
    <mergeCell ref="U2247:W2247"/>
    <mergeCell ref="U2248:W2248"/>
    <mergeCell ref="U2249:W2249"/>
    <mergeCell ref="U2243:W2243"/>
    <mergeCell ref="U2250:W2250"/>
    <mergeCell ref="U2251:W2251"/>
    <mergeCell ref="U2252:W2252"/>
    <mergeCell ref="U2245:W2245"/>
    <mergeCell ref="X2214:Y2214"/>
    <mergeCell ref="X2215:Y2215"/>
    <mergeCell ref="X2216:Y2216"/>
    <mergeCell ref="X2665:Y2665"/>
    <mergeCell ref="X2666:Y2666"/>
    <mergeCell ref="C2663:D2663"/>
    <mergeCell ref="G2663:H2663"/>
    <mergeCell ref="I2663:Q2663"/>
    <mergeCell ref="R2663:T2663"/>
    <mergeCell ref="AD2428:AG2428"/>
    <mergeCell ref="AD2429:AG2429"/>
    <mergeCell ref="AD2430:AG2430"/>
    <mergeCell ref="AD2432:AG2432"/>
    <mergeCell ref="Z2640:AC2640"/>
    <mergeCell ref="Z2641:AC2641"/>
    <mergeCell ref="Z2642:AC2642"/>
    <mergeCell ref="C2650:D2650"/>
    <mergeCell ref="C2642:D2642"/>
    <mergeCell ref="C2416:D2416"/>
    <mergeCell ref="G2416:H2416"/>
    <mergeCell ref="R2418:T2418"/>
    <mergeCell ref="R2419:T2419"/>
    <mergeCell ref="R2420:T2420"/>
    <mergeCell ref="R2421:T2421"/>
    <mergeCell ref="R2422:T2422"/>
    <mergeCell ref="R2423:T2423"/>
    <mergeCell ref="R2424:T2424"/>
    <mergeCell ref="I2641:Q2641"/>
    <mergeCell ref="I2642:Q2642"/>
    <mergeCell ref="I2643:Q2643"/>
    <mergeCell ref="R2654:T2654"/>
    <mergeCell ref="R2655:T2655"/>
    <mergeCell ref="R2656:T2656"/>
    <mergeCell ref="R2657:T2657"/>
    <mergeCell ref="R2658:T2658"/>
    <mergeCell ref="R2659:T2659"/>
    <mergeCell ref="R2660:T2660"/>
    <mergeCell ref="G2424:H2424"/>
    <mergeCell ref="C2423:D2423"/>
    <mergeCell ref="I2665:Q2665"/>
    <mergeCell ref="R2664:T2664"/>
    <mergeCell ref="R2665:T2665"/>
    <mergeCell ref="C2661:D2661"/>
    <mergeCell ref="R2218:T2218"/>
    <mergeCell ref="R2219:T2219"/>
    <mergeCell ref="R2220:T2220"/>
    <mergeCell ref="R2221:T2221"/>
    <mergeCell ref="R2222:T2222"/>
    <mergeCell ref="U2412:W2412"/>
    <mergeCell ref="U2415:W2415"/>
    <mergeCell ref="U2220:W2220"/>
    <mergeCell ref="U2221:W2221"/>
    <mergeCell ref="C2425:D2425"/>
    <mergeCell ref="C2283:D2283"/>
    <mergeCell ref="G2283:H2283"/>
    <mergeCell ref="I2283:Q2283"/>
    <mergeCell ref="C2303:D2303"/>
    <mergeCell ref="U2226:W2226"/>
    <mergeCell ref="G2242:H2242"/>
    <mergeCell ref="C2660:D2660"/>
    <mergeCell ref="G2660:H2660"/>
    <mergeCell ref="R2240:T2240"/>
    <mergeCell ref="R2241:T2241"/>
    <mergeCell ref="X2302:Y2302"/>
    <mergeCell ref="Z2229:AC2229"/>
    <mergeCell ref="Z2232:AC2232"/>
    <mergeCell ref="Z2233:AC2233"/>
    <mergeCell ref="Z2234:AC2234"/>
    <mergeCell ref="AD2644:AG2644"/>
    <mergeCell ref="C2647:D2647"/>
    <mergeCell ref="G2658:H2658"/>
    <mergeCell ref="C2648:D2648"/>
    <mergeCell ref="C2654:D2654"/>
    <mergeCell ref="I2436:Q2436"/>
    <mergeCell ref="R2436:T2436"/>
    <mergeCell ref="U2436:W2436"/>
    <mergeCell ref="X2436:Y2436"/>
    <mergeCell ref="Z2436:AC2436"/>
    <mergeCell ref="AD2436:AG2436"/>
    <mergeCell ref="C2437:D2437"/>
    <mergeCell ref="G2437:H2437"/>
    <mergeCell ref="I2437:Q2437"/>
    <mergeCell ref="R2214:T2214"/>
    <mergeCell ref="R2215:T2215"/>
    <mergeCell ref="R2216:T2216"/>
    <mergeCell ref="Z2437:AC2437"/>
    <mergeCell ref="U2661:W2661"/>
    <mergeCell ref="U2416:W2416"/>
    <mergeCell ref="U2413:W2413"/>
    <mergeCell ref="U2414:W2414"/>
    <mergeCell ref="U2330:W2330"/>
    <mergeCell ref="U2298:W2298"/>
    <mergeCell ref="U2244:W2244"/>
    <mergeCell ref="U2219:W2219"/>
    <mergeCell ref="U2283:W2283"/>
    <mergeCell ref="C2288:D2288"/>
    <mergeCell ref="G2288:H2288"/>
    <mergeCell ref="I2420:Q2420"/>
    <mergeCell ref="I2421:Q2421"/>
    <mergeCell ref="I2422:Q2422"/>
    <mergeCell ref="I2423:Q2423"/>
    <mergeCell ref="G2421:H2421"/>
    <mergeCell ref="G2422:H2422"/>
    <mergeCell ref="G2423:H2423"/>
    <mergeCell ref="C2422:D2422"/>
    <mergeCell ref="C2235:D2235"/>
    <mergeCell ref="G2235:H2235"/>
    <mergeCell ref="C2238:D2238"/>
    <mergeCell ref="G2238:H2238"/>
    <mergeCell ref="C2271:D2271"/>
    <mergeCell ref="C2251:D2251"/>
    <mergeCell ref="C2252:D2252"/>
    <mergeCell ref="I2234:Q2234"/>
    <mergeCell ref="I2235:Q2235"/>
    <mergeCell ref="I2238:Q2238"/>
    <mergeCell ref="I2239:Q2239"/>
    <mergeCell ref="I2240:Q2240"/>
    <mergeCell ref="C2266:D2266"/>
    <mergeCell ref="R2246:T2246"/>
    <mergeCell ref="R2247:T2247"/>
    <mergeCell ref="R2248:T2248"/>
    <mergeCell ref="R2249:T2249"/>
    <mergeCell ref="I2653:Q2653"/>
    <mergeCell ref="I2654:Q2654"/>
    <mergeCell ref="I2655:Q2655"/>
    <mergeCell ref="G2219:H2219"/>
    <mergeCell ref="G2249:H2249"/>
    <mergeCell ref="G2264:H2264"/>
    <mergeCell ref="X2211:Y2211"/>
    <mergeCell ref="X2212:Y2212"/>
    <mergeCell ref="X2213:Y2213"/>
    <mergeCell ref="G1667:H1667"/>
    <mergeCell ref="C1666:D1666"/>
    <mergeCell ref="G1666:H1666"/>
    <mergeCell ref="C1570:D1570"/>
    <mergeCell ref="C1994:D1994"/>
    <mergeCell ref="C2087:D2087"/>
    <mergeCell ref="C1198:D1198"/>
    <mergeCell ref="C1853:D1853"/>
    <mergeCell ref="C1193:D1193"/>
    <mergeCell ref="C1191:D1191"/>
    <mergeCell ref="C1995:D1995"/>
    <mergeCell ref="C1101:D1101"/>
    <mergeCell ref="G1101:H1101"/>
    <mergeCell ref="C1148:D1148"/>
    <mergeCell ref="G1148:H1148"/>
    <mergeCell ref="G1156:H1156"/>
    <mergeCell ref="C1157:D1157"/>
    <mergeCell ref="C1152:D1152"/>
    <mergeCell ref="C1159:D1159"/>
    <mergeCell ref="C1246:D1246"/>
    <mergeCell ref="G1246:H1246"/>
    <mergeCell ref="C1252:D1252"/>
    <mergeCell ref="G1250:H1250"/>
    <mergeCell ref="G1141:H1141"/>
    <mergeCell ref="C1127:D1127"/>
    <mergeCell ref="G1114:H1114"/>
    <mergeCell ref="C1188:D1188"/>
    <mergeCell ref="G1103:H1103"/>
    <mergeCell ref="C1144:D1144"/>
    <mergeCell ref="G1144:H1144"/>
    <mergeCell ref="G1131:H1131"/>
    <mergeCell ref="C1194:D1194"/>
    <mergeCell ref="G1205:H1205"/>
    <mergeCell ref="G1194:H1194"/>
    <mergeCell ref="C1176:D1176"/>
    <mergeCell ref="G1176:H1176"/>
    <mergeCell ref="C1133:D1133"/>
    <mergeCell ref="G1133:H1133"/>
    <mergeCell ref="C1131:D1131"/>
    <mergeCell ref="G1169:H1169"/>
    <mergeCell ref="C1170:D1170"/>
    <mergeCell ref="G1170:H1170"/>
    <mergeCell ref="C1135:D1135"/>
    <mergeCell ref="U2201:W2201"/>
    <mergeCell ref="U2202:W2202"/>
    <mergeCell ref="U2203:W2203"/>
    <mergeCell ref="U2204:W2204"/>
    <mergeCell ref="U2205:W2205"/>
    <mergeCell ref="R2192:T2192"/>
    <mergeCell ref="R2193:T2193"/>
    <mergeCell ref="C1117:D1117"/>
    <mergeCell ref="G2186:H2186"/>
    <mergeCell ref="G2207:H2207"/>
    <mergeCell ref="C2112:D2112"/>
    <mergeCell ref="C2109:D2109"/>
    <mergeCell ref="G2137:H2137"/>
    <mergeCell ref="C2165:D2165"/>
    <mergeCell ref="G2113:H2113"/>
    <mergeCell ref="I1194:Q1194"/>
    <mergeCell ref="I1196:Q1196"/>
    <mergeCell ref="I2143:Q2143"/>
    <mergeCell ref="C1016:D1016"/>
    <mergeCell ref="C962:D962"/>
    <mergeCell ref="C921:D921"/>
    <mergeCell ref="G974:H974"/>
    <mergeCell ref="C975:D975"/>
    <mergeCell ref="C879:D879"/>
    <mergeCell ref="C947:D947"/>
    <mergeCell ref="C952:D952"/>
    <mergeCell ref="C950:D950"/>
    <mergeCell ref="G950:H950"/>
    <mergeCell ref="C1006:D1006"/>
    <mergeCell ref="G943:H943"/>
    <mergeCell ref="G971:H971"/>
    <mergeCell ref="C966:D966"/>
    <mergeCell ref="C1163:D1163"/>
    <mergeCell ref="G1150:H1150"/>
    <mergeCell ref="G1151:H1151"/>
    <mergeCell ref="C1160:D1160"/>
    <mergeCell ref="C1207:D1207"/>
    <mergeCell ref="G1207:H1207"/>
    <mergeCell ref="C1227:D1227"/>
    <mergeCell ref="C1236:D1236"/>
    <mergeCell ref="C1261:D1261"/>
    <mergeCell ref="G1261:H1261"/>
    <mergeCell ref="C1278:D1278"/>
    <mergeCell ref="C2111:D2111"/>
    <mergeCell ref="C1668:D1668"/>
    <mergeCell ref="G1668:H1668"/>
    <mergeCell ref="C2067:D2067"/>
    <mergeCell ref="C1578:D1578"/>
    <mergeCell ref="G1578:H1578"/>
    <mergeCell ref="G1278:H1278"/>
    <mergeCell ref="C1525:D1525"/>
    <mergeCell ref="C1533:D1533"/>
    <mergeCell ref="C1587:D1587"/>
    <mergeCell ref="C1451:D1451"/>
    <mergeCell ref="G1451:H1451"/>
    <mergeCell ref="G1688:H1688"/>
    <mergeCell ref="G1258:H1258"/>
    <mergeCell ref="C1238:D1238"/>
    <mergeCell ref="G1238:H1238"/>
    <mergeCell ref="C1033:D1033"/>
    <mergeCell ref="C2104:D2104"/>
    <mergeCell ref="C1185:D1185"/>
    <mergeCell ref="C2070:D2070"/>
    <mergeCell ref="G1044:H1044"/>
    <mergeCell ref="G2050:H2050"/>
    <mergeCell ref="G2064:H2064"/>
    <mergeCell ref="G2081:H2081"/>
    <mergeCell ref="G1178:H1178"/>
    <mergeCell ref="C1183:D1183"/>
    <mergeCell ref="C1178:D1178"/>
    <mergeCell ref="C1182:D1182"/>
    <mergeCell ref="G1182:H1182"/>
    <mergeCell ref="C1192:D1192"/>
    <mergeCell ref="G1192:H1192"/>
    <mergeCell ref="G1179:H1179"/>
    <mergeCell ref="C1180:D1180"/>
    <mergeCell ref="G1180:H1180"/>
    <mergeCell ref="G1149:H1149"/>
    <mergeCell ref="G2109:H2109"/>
    <mergeCell ref="C2110:D2110"/>
    <mergeCell ref="G1503:H1503"/>
    <mergeCell ref="C1206:D1206"/>
    <mergeCell ref="C906:D906"/>
    <mergeCell ref="C956:D956"/>
    <mergeCell ref="G956:H956"/>
    <mergeCell ref="C990:D990"/>
    <mergeCell ref="G969:H969"/>
    <mergeCell ref="C968:D968"/>
    <mergeCell ref="C954:D954"/>
    <mergeCell ref="G954:H954"/>
    <mergeCell ref="C1002:D1002"/>
    <mergeCell ref="G1002:H1002"/>
    <mergeCell ref="C996:D996"/>
    <mergeCell ref="G996:H996"/>
    <mergeCell ref="G1006:H1006"/>
    <mergeCell ref="G1000:H1000"/>
    <mergeCell ref="C1005:D1005"/>
    <mergeCell ref="G930:H930"/>
    <mergeCell ref="C903:D903"/>
    <mergeCell ref="G966:H966"/>
    <mergeCell ref="G993:H993"/>
    <mergeCell ref="C969:D969"/>
    <mergeCell ref="G921:H921"/>
    <mergeCell ref="C912:D912"/>
    <mergeCell ref="G912:H912"/>
    <mergeCell ref="G931:H931"/>
    <mergeCell ref="C934:D934"/>
    <mergeCell ref="G934:H934"/>
    <mergeCell ref="C972:D972"/>
    <mergeCell ref="G972:H972"/>
    <mergeCell ref="C955:D955"/>
    <mergeCell ref="G955:H955"/>
    <mergeCell ref="C961:D961"/>
    <mergeCell ref="G961:H961"/>
    <mergeCell ref="G963:H963"/>
    <mergeCell ref="C963:D963"/>
    <mergeCell ref="C958:D958"/>
    <mergeCell ref="G958:H958"/>
    <mergeCell ref="C959:D959"/>
    <mergeCell ref="G959:H959"/>
    <mergeCell ref="G903:H903"/>
    <mergeCell ref="C971:D971"/>
    <mergeCell ref="G967:H967"/>
    <mergeCell ref="G906:H906"/>
    <mergeCell ref="C913:D913"/>
    <mergeCell ref="G909:H909"/>
    <mergeCell ref="G953:H953"/>
    <mergeCell ref="G933:H933"/>
    <mergeCell ref="G997:H997"/>
    <mergeCell ref="C989:D989"/>
    <mergeCell ref="G994:H994"/>
    <mergeCell ref="G985:H985"/>
    <mergeCell ref="C985:D985"/>
    <mergeCell ref="C948:D948"/>
    <mergeCell ref="G948:H948"/>
    <mergeCell ref="C949:D949"/>
    <mergeCell ref="G949:H949"/>
    <mergeCell ref="C999:D999"/>
    <mergeCell ref="G999:H999"/>
    <mergeCell ref="C957:D957"/>
    <mergeCell ref="C920:D920"/>
    <mergeCell ref="G920:H920"/>
    <mergeCell ref="C997:D997"/>
    <mergeCell ref="C1039:D1039"/>
    <mergeCell ref="C973:D973"/>
    <mergeCell ref="C967:D967"/>
    <mergeCell ref="G1039:H1039"/>
    <mergeCell ref="G1036:H1036"/>
    <mergeCell ref="C1037:D1037"/>
    <mergeCell ref="G1054:H1054"/>
    <mergeCell ref="C1053:D1053"/>
    <mergeCell ref="C1060:D1060"/>
    <mergeCell ref="C1057:D1057"/>
    <mergeCell ref="C1061:D1061"/>
    <mergeCell ref="G1061:H1061"/>
    <mergeCell ref="G1064:H1064"/>
    <mergeCell ref="C1056:D1056"/>
    <mergeCell ref="G1056:H1056"/>
    <mergeCell ref="C1058:D1058"/>
    <mergeCell ref="G1058:H1058"/>
    <mergeCell ref="G1048:H1048"/>
    <mergeCell ref="C1049:D1049"/>
    <mergeCell ref="G1049:H1049"/>
    <mergeCell ref="C1048:D1048"/>
    <mergeCell ref="C1015:D1015"/>
    <mergeCell ref="G1015:H1015"/>
    <mergeCell ref="G989:H989"/>
    <mergeCell ref="C988:D988"/>
    <mergeCell ref="G998:H998"/>
    <mergeCell ref="C998:D998"/>
    <mergeCell ref="G1017:H1017"/>
    <mergeCell ref="C1020:D1020"/>
    <mergeCell ref="G1010:H1010"/>
    <mergeCell ref="C1000:D1000"/>
    <mergeCell ref="G1012:H1012"/>
    <mergeCell ref="C1003:D1003"/>
    <mergeCell ref="G1003:H1003"/>
    <mergeCell ref="G979:H979"/>
    <mergeCell ref="C1050:D1050"/>
    <mergeCell ref="G1057:H1057"/>
    <mergeCell ref="G1014:H1014"/>
    <mergeCell ref="C1012:D1012"/>
    <mergeCell ref="G1041:H1041"/>
    <mergeCell ref="C1042:D1042"/>
    <mergeCell ref="G1018:H1018"/>
    <mergeCell ref="G976:H976"/>
    <mergeCell ref="C1009:D1009"/>
    <mergeCell ref="G1009:H1009"/>
    <mergeCell ref="C1001:D1001"/>
    <mergeCell ref="G1001:H1001"/>
    <mergeCell ref="G1037:H1037"/>
    <mergeCell ref="C1038:D1038"/>
    <mergeCell ref="G1033:H1033"/>
    <mergeCell ref="C1034:D1034"/>
    <mergeCell ref="C1023:D1023"/>
    <mergeCell ref="G995:H995"/>
    <mergeCell ref="G1047:H1047"/>
    <mergeCell ref="C1043:D1043"/>
    <mergeCell ref="G1043:H1043"/>
    <mergeCell ref="C1040:D1040"/>
    <mergeCell ref="C1017:D1017"/>
    <mergeCell ref="G1042:H1042"/>
    <mergeCell ref="C1044:D1044"/>
    <mergeCell ref="G1038:H1038"/>
    <mergeCell ref="G973:H973"/>
    <mergeCell ref="G987:H987"/>
    <mergeCell ref="C1068:D1068"/>
    <mergeCell ref="G1068:H1068"/>
    <mergeCell ref="G1084:H1084"/>
    <mergeCell ref="C1084:D1084"/>
    <mergeCell ref="C1091:D1091"/>
    <mergeCell ref="C1090:D1090"/>
    <mergeCell ref="C1021:D1021"/>
    <mergeCell ref="G1021:H1021"/>
    <mergeCell ref="C1022:D1022"/>
    <mergeCell ref="G1022:H1022"/>
    <mergeCell ref="G2104:H2104"/>
    <mergeCell ref="I1071:Q1071"/>
    <mergeCell ref="G1171:H1171"/>
    <mergeCell ref="C1085:D1085"/>
    <mergeCell ref="G1087:H1087"/>
    <mergeCell ref="G1092:H1092"/>
    <mergeCell ref="G1174:H1174"/>
    <mergeCell ref="I1086:Q1086"/>
    <mergeCell ref="I1085:Q1085"/>
    <mergeCell ref="I1087:Q1087"/>
    <mergeCell ref="I1088:Q1088"/>
    <mergeCell ref="I1089:Q1089"/>
    <mergeCell ref="I1090:Q1090"/>
    <mergeCell ref="G1152:H1152"/>
    <mergeCell ref="C1153:D1153"/>
    <mergeCell ref="C1118:D1118"/>
    <mergeCell ref="C1066:D1066"/>
    <mergeCell ref="G1066:H1066"/>
    <mergeCell ref="I1066:Q1066"/>
    <mergeCell ref="C1079:D1079"/>
    <mergeCell ref="I2074:Q2074"/>
    <mergeCell ref="G1104:H1104"/>
    <mergeCell ref="G1096:H1096"/>
    <mergeCell ref="C2034:D2034"/>
    <mergeCell ref="C2025:D2025"/>
    <mergeCell ref="I1118:Q1118"/>
    <mergeCell ref="I1119:Q1119"/>
    <mergeCell ref="I1120:Q1120"/>
    <mergeCell ref="I1121:Q1121"/>
    <mergeCell ref="I1122:Q1122"/>
    <mergeCell ref="I1123:Q1123"/>
    <mergeCell ref="C1174:D1174"/>
    <mergeCell ref="C1092:D1092"/>
    <mergeCell ref="G1086:H1086"/>
    <mergeCell ref="C1082:D1082"/>
    <mergeCell ref="G1081:H1081"/>
    <mergeCell ref="C1086:D1086"/>
    <mergeCell ref="C1168:D1168"/>
    <mergeCell ref="G1168:H1168"/>
    <mergeCell ref="G1157:H1157"/>
    <mergeCell ref="G1135:H1135"/>
    <mergeCell ref="G2052:H2052"/>
    <mergeCell ref="C2049:D2049"/>
    <mergeCell ref="C2050:D2050"/>
    <mergeCell ref="G1024:H1024"/>
    <mergeCell ref="C1155:D1155"/>
    <mergeCell ref="I2101:Q2101"/>
    <mergeCell ref="C2061:D2061"/>
    <mergeCell ref="I2064:Q2064"/>
    <mergeCell ref="I2065:Q2065"/>
    <mergeCell ref="I2066:Q2066"/>
    <mergeCell ref="I2073:Q2073"/>
    <mergeCell ref="G2099:H2099"/>
    <mergeCell ref="C2100:D2100"/>
    <mergeCell ref="C1076:D1076"/>
    <mergeCell ref="I1585:Q1585"/>
    <mergeCell ref="I1586:Q1586"/>
    <mergeCell ref="I1582:Q1582"/>
    <mergeCell ref="I1583:Q1583"/>
    <mergeCell ref="I1627:Q1627"/>
    <mergeCell ref="I1628:Q1628"/>
    <mergeCell ref="I1615:Q1615"/>
    <mergeCell ref="I1616:Q1616"/>
    <mergeCell ref="I1220:Q1220"/>
    <mergeCell ref="I1550:Q1550"/>
    <mergeCell ref="I1551:Q1551"/>
    <mergeCell ref="I1214:Q1214"/>
    <mergeCell ref="G1210:H1210"/>
    <mergeCell ref="I2014:Q2014"/>
    <mergeCell ref="I2015:Q2015"/>
    <mergeCell ref="C2062:D2062"/>
    <mergeCell ref="I2020:Q2020"/>
    <mergeCell ref="G2158:H2158"/>
    <mergeCell ref="C2045:D2045"/>
    <mergeCell ref="G2047:H2047"/>
    <mergeCell ref="G2040:H2040"/>
    <mergeCell ref="G2042:H2042"/>
    <mergeCell ref="G2100:H2100"/>
    <mergeCell ref="C2133:D2133"/>
    <mergeCell ref="C2130:D2130"/>
    <mergeCell ref="G2061:H2061"/>
    <mergeCell ref="G2118:H2118"/>
    <mergeCell ref="C2147:D2147"/>
    <mergeCell ref="I2107:Q2107"/>
    <mergeCell ref="I2108:Q2108"/>
    <mergeCell ref="I2083:Q2083"/>
    <mergeCell ref="I2084:Q2084"/>
    <mergeCell ref="I2085:Q2085"/>
    <mergeCell ref="I2086:Q2086"/>
    <mergeCell ref="C2052:D2052"/>
    <mergeCell ref="C2065:D2065"/>
    <mergeCell ref="G2065:H2065"/>
    <mergeCell ref="C2066:D2066"/>
    <mergeCell ref="C2056:D2056"/>
    <mergeCell ref="G2056:H2056"/>
    <mergeCell ref="C2058:D2058"/>
    <mergeCell ref="G2058:H2058"/>
    <mergeCell ref="C2059:D2059"/>
    <mergeCell ref="C2120:D2120"/>
    <mergeCell ref="G2120:H2120"/>
    <mergeCell ref="G2134:H2134"/>
    <mergeCell ref="C2138:D2138"/>
    <mergeCell ref="I2114:Q2114"/>
    <mergeCell ref="G2147:H2147"/>
    <mergeCell ref="C2125:D2125"/>
    <mergeCell ref="C2137:D2137"/>
    <mergeCell ref="C2127:D2127"/>
    <mergeCell ref="I1193:Q1193"/>
    <mergeCell ref="I1198:Q1198"/>
    <mergeCell ref="G1206:H1206"/>
    <mergeCell ref="C1210:D1210"/>
    <mergeCell ref="C1512:D1512"/>
    <mergeCell ref="G1512:H1512"/>
    <mergeCell ref="C1219:D1219"/>
    <mergeCell ref="G1219:H1219"/>
    <mergeCell ref="C1214:D1214"/>
    <mergeCell ref="G1233:H1233"/>
    <mergeCell ref="C1225:D1225"/>
    <mergeCell ref="I2082:Q2082"/>
    <mergeCell ref="I2095:Q2095"/>
    <mergeCell ref="I2134:Q2134"/>
    <mergeCell ref="I2034:Q2034"/>
    <mergeCell ref="I2106:Q2106"/>
    <mergeCell ref="I2117:Q2117"/>
    <mergeCell ref="I2123:Q2123"/>
    <mergeCell ref="I2038:Q2038"/>
    <mergeCell ref="I2042:Q2042"/>
    <mergeCell ref="I2043:Q2043"/>
    <mergeCell ref="I2044:Q2044"/>
    <mergeCell ref="I2039:Q2039"/>
    <mergeCell ref="I2040:Q2040"/>
    <mergeCell ref="I2102:Q2102"/>
    <mergeCell ref="B565:D565"/>
    <mergeCell ref="B558:D558"/>
    <mergeCell ref="E597:Q597"/>
    <mergeCell ref="B604:D604"/>
    <mergeCell ref="E599:Q599"/>
    <mergeCell ref="E600:Q600"/>
    <mergeCell ref="E601:Q601"/>
    <mergeCell ref="E602:Q602"/>
    <mergeCell ref="E603:Q603"/>
    <mergeCell ref="E604:Q604"/>
    <mergeCell ref="E598:Q598"/>
    <mergeCell ref="E590:Q590"/>
    <mergeCell ref="B616:D616"/>
    <mergeCell ref="B622:D622"/>
    <mergeCell ref="B623:D623"/>
    <mergeCell ref="B546:D546"/>
    <mergeCell ref="G555:Q555"/>
    <mergeCell ref="B680:D680"/>
    <mergeCell ref="B681:D681"/>
    <mergeCell ref="B682:D682"/>
    <mergeCell ref="E659:Q659"/>
    <mergeCell ref="E660:Q660"/>
    <mergeCell ref="E661:Q661"/>
    <mergeCell ref="E662:Q662"/>
    <mergeCell ref="E663:Q663"/>
    <mergeCell ref="E664:Q664"/>
    <mergeCell ref="E665:Q665"/>
    <mergeCell ref="G560:Q560"/>
    <mergeCell ref="G561:Q561"/>
    <mergeCell ref="E668:Q668"/>
    <mergeCell ref="E669:Q669"/>
    <mergeCell ref="E670:Q670"/>
    <mergeCell ref="E671:Q671"/>
    <mergeCell ref="B584:D584"/>
    <mergeCell ref="E621:Q621"/>
    <mergeCell ref="E622:Q622"/>
    <mergeCell ref="E623:Q623"/>
    <mergeCell ref="E624:Q624"/>
    <mergeCell ref="B624:D624"/>
    <mergeCell ref="E605:Q605"/>
    <mergeCell ref="E606:Q606"/>
    <mergeCell ref="E607:Q607"/>
    <mergeCell ref="E608:Q608"/>
    <mergeCell ref="E609:Q609"/>
    <mergeCell ref="E610:Q610"/>
    <mergeCell ref="E611:Q611"/>
    <mergeCell ref="E612:Q612"/>
    <mergeCell ref="C1124:D1124"/>
    <mergeCell ref="C1137:D1137"/>
    <mergeCell ref="C1112:D1112"/>
    <mergeCell ref="E616:Q616"/>
    <mergeCell ref="E617:Q617"/>
    <mergeCell ref="E618:Q618"/>
    <mergeCell ref="E619:Q619"/>
    <mergeCell ref="B631:D631"/>
    <mergeCell ref="B677:D677"/>
    <mergeCell ref="E592:Q592"/>
    <mergeCell ref="B599:D599"/>
    <mergeCell ref="B600:D600"/>
    <mergeCell ref="B561:D561"/>
    <mergeCell ref="I2092:Q2092"/>
    <mergeCell ref="I2093:Q2093"/>
    <mergeCell ref="I2094:Q2094"/>
    <mergeCell ref="I2096:Q2096"/>
    <mergeCell ref="I2097:Q2097"/>
    <mergeCell ref="C2078:D2078"/>
    <mergeCell ref="G2078:H2078"/>
    <mergeCell ref="C2101:D2101"/>
    <mergeCell ref="G2101:H2101"/>
    <mergeCell ref="I2021:Q2021"/>
    <mergeCell ref="I2022:Q2022"/>
    <mergeCell ref="C1100:D1100"/>
    <mergeCell ref="G1100:H1100"/>
    <mergeCell ref="G1214:H1214"/>
    <mergeCell ref="G1045:H1045"/>
    <mergeCell ref="C1047:D1047"/>
    <mergeCell ref="G1023:H1023"/>
    <mergeCell ref="A694:C694"/>
    <mergeCell ref="D694:G694"/>
    <mergeCell ref="E684:Q684"/>
    <mergeCell ref="I975:Q975"/>
    <mergeCell ref="I976:Q976"/>
    <mergeCell ref="G2034:H2034"/>
    <mergeCell ref="C2038:D2038"/>
    <mergeCell ref="G2038:H2038"/>
    <mergeCell ref="C2036:D2036"/>
    <mergeCell ref="G2036:H2036"/>
    <mergeCell ref="C2029:D2029"/>
    <mergeCell ref="C2022:D2022"/>
    <mergeCell ref="I2041:Q2041"/>
    <mergeCell ref="C1164:D1164"/>
    <mergeCell ref="C1094:D1094"/>
    <mergeCell ref="C1474:D1474"/>
    <mergeCell ref="G1163:H1163"/>
    <mergeCell ref="G1167:H1167"/>
    <mergeCell ref="G1147:H1147"/>
    <mergeCell ref="C1203:D1203"/>
    <mergeCell ref="G1189:H1189"/>
    <mergeCell ref="C1196:D1196"/>
    <mergeCell ref="I2031:Q2031"/>
    <mergeCell ref="I2032:Q2032"/>
    <mergeCell ref="G1005:H1005"/>
    <mergeCell ref="C1062:D1062"/>
    <mergeCell ref="G968:H968"/>
    <mergeCell ref="C1018:D1018"/>
    <mergeCell ref="G1083:H1083"/>
    <mergeCell ref="G1050:H1050"/>
    <mergeCell ref="C1051:D1051"/>
    <mergeCell ref="G1051:H1051"/>
    <mergeCell ref="C1071:D1071"/>
    <mergeCell ref="G1071:H1071"/>
    <mergeCell ref="I2078:Q2078"/>
    <mergeCell ref="I2079:Q2079"/>
    <mergeCell ref="I2081:Q2081"/>
    <mergeCell ref="C994:D994"/>
    <mergeCell ref="C1008:D1008"/>
    <mergeCell ref="G1008:H1008"/>
    <mergeCell ref="C1013:D1013"/>
    <mergeCell ref="G1013:H1013"/>
    <mergeCell ref="C1014:D1014"/>
    <mergeCell ref="G1025:H1025"/>
    <mergeCell ref="C1024:D1024"/>
    <mergeCell ref="G1196:H1196"/>
    <mergeCell ref="G1204:H1204"/>
    <mergeCell ref="C1202:D1202"/>
    <mergeCell ref="U636:W636"/>
    <mergeCell ref="X625:Y625"/>
    <mergeCell ref="I1009:Q1009"/>
    <mergeCell ref="I1010:Q1010"/>
    <mergeCell ref="I1011:Q1011"/>
    <mergeCell ref="I1012:Q1012"/>
    <mergeCell ref="I1013:Q1013"/>
    <mergeCell ref="I1014:Q1014"/>
    <mergeCell ref="I1016:Q1016"/>
    <mergeCell ref="E620:Q620"/>
    <mergeCell ref="H714:U714"/>
    <mergeCell ref="H715:U715"/>
    <mergeCell ref="H716:U716"/>
    <mergeCell ref="C918:D918"/>
    <mergeCell ref="G929:H929"/>
    <mergeCell ref="C930:D930"/>
    <mergeCell ref="C917:D917"/>
    <mergeCell ref="G917:H917"/>
    <mergeCell ref="G918:H918"/>
    <mergeCell ref="C925:D925"/>
    <mergeCell ref="G925:H925"/>
    <mergeCell ref="C1010:D1010"/>
    <mergeCell ref="I1008:Q1008"/>
    <mergeCell ref="C914:D914"/>
    <mergeCell ref="G914:H914"/>
    <mergeCell ref="H718:U718"/>
    <mergeCell ref="H719:U719"/>
    <mergeCell ref="R680:T680"/>
    <mergeCell ref="R681:T681"/>
    <mergeCell ref="B684:D684"/>
    <mergeCell ref="A687:AG687"/>
    <mergeCell ref="A688:AG688"/>
    <mergeCell ref="A689:G689"/>
    <mergeCell ref="A690:C690"/>
    <mergeCell ref="D690:G690"/>
    <mergeCell ref="A691:C691"/>
    <mergeCell ref="D691:G691"/>
    <mergeCell ref="A692:C692"/>
    <mergeCell ref="D692:G692"/>
    <mergeCell ref="A693:C693"/>
    <mergeCell ref="D693:G693"/>
    <mergeCell ref="B655:D655"/>
    <mergeCell ref="B656:D656"/>
    <mergeCell ref="B669:D669"/>
    <mergeCell ref="B659:D659"/>
    <mergeCell ref="B661:D661"/>
    <mergeCell ref="B663:D663"/>
    <mergeCell ref="B664:D664"/>
    <mergeCell ref="B665:D665"/>
    <mergeCell ref="B662:D662"/>
    <mergeCell ref="E677:Q677"/>
    <mergeCell ref="G1112:H1112"/>
    <mergeCell ref="C1111:D1111"/>
    <mergeCell ref="V778:Y778"/>
    <mergeCell ref="V779:Y779"/>
    <mergeCell ref="H701:U701"/>
    <mergeCell ref="H702:U702"/>
    <mergeCell ref="H778:U778"/>
    <mergeCell ref="H729:U729"/>
    <mergeCell ref="H730:U730"/>
    <mergeCell ref="H731:U731"/>
    <mergeCell ref="H703:U703"/>
    <mergeCell ref="H704:U704"/>
    <mergeCell ref="H705:U705"/>
    <mergeCell ref="H706:U706"/>
    <mergeCell ref="H711:U711"/>
    <mergeCell ref="H712:U712"/>
    <mergeCell ref="U648:W648"/>
    <mergeCell ref="U649:W649"/>
    <mergeCell ref="H695:U695"/>
    <mergeCell ref="R659:T659"/>
    <mergeCell ref="R660:T660"/>
    <mergeCell ref="R661:T661"/>
    <mergeCell ref="R662:T662"/>
    <mergeCell ref="R663:T663"/>
    <mergeCell ref="R664:T664"/>
    <mergeCell ref="R655:T655"/>
    <mergeCell ref="R656:T656"/>
    <mergeCell ref="R668:T668"/>
    <mergeCell ref="R669:T669"/>
    <mergeCell ref="R670:T670"/>
    <mergeCell ref="R671:T671"/>
    <mergeCell ref="R672:T672"/>
    <mergeCell ref="R673:T673"/>
    <mergeCell ref="R674:T674"/>
    <mergeCell ref="G1080:H1080"/>
    <mergeCell ref="G916:H916"/>
    <mergeCell ref="G960:H960"/>
    <mergeCell ref="G1007:H1007"/>
    <mergeCell ref="G1034:H1034"/>
    <mergeCell ref="U879:W879"/>
    <mergeCell ref="U880:W880"/>
    <mergeCell ref="U881:W881"/>
    <mergeCell ref="U882:W882"/>
    <mergeCell ref="U883:W883"/>
    <mergeCell ref="I918:Q918"/>
    <mergeCell ref="I919:Q919"/>
    <mergeCell ref="I921:Q921"/>
    <mergeCell ref="I896:Q896"/>
    <mergeCell ref="U900:W900"/>
    <mergeCell ref="X847:Y847"/>
    <mergeCell ref="X848:Y848"/>
    <mergeCell ref="X849:Y849"/>
    <mergeCell ref="U884:W884"/>
    <mergeCell ref="R841:T841"/>
    <mergeCell ref="R847:T847"/>
    <mergeCell ref="R848:T848"/>
    <mergeCell ref="V797:Y797"/>
    <mergeCell ref="V798:Y798"/>
    <mergeCell ref="V799:Y799"/>
    <mergeCell ref="V800:Y800"/>
    <mergeCell ref="V801:Y801"/>
    <mergeCell ref="V802:Y802"/>
    <mergeCell ref="V785:Y785"/>
    <mergeCell ref="D801:G801"/>
    <mergeCell ref="U865:W865"/>
    <mergeCell ref="U866:W866"/>
    <mergeCell ref="E666:Q666"/>
    <mergeCell ref="E667:Q667"/>
    <mergeCell ref="V719:Y719"/>
    <mergeCell ref="X684:Y684"/>
    <mergeCell ref="B683:D683"/>
    <mergeCell ref="D779:G779"/>
    <mergeCell ref="X668:Y668"/>
    <mergeCell ref="X669:Y669"/>
    <mergeCell ref="X670:Y670"/>
    <mergeCell ref="U673:W673"/>
    <mergeCell ref="U674:W674"/>
    <mergeCell ref="B583:D583"/>
    <mergeCell ref="E583:F583"/>
    <mergeCell ref="B592:D592"/>
    <mergeCell ref="B607:D607"/>
    <mergeCell ref="B608:D608"/>
    <mergeCell ref="B609:D609"/>
    <mergeCell ref="B610:D610"/>
    <mergeCell ref="B611:D611"/>
    <mergeCell ref="D813:G813"/>
    <mergeCell ref="B612:D612"/>
    <mergeCell ref="B613:D613"/>
    <mergeCell ref="B614:D614"/>
    <mergeCell ref="B615:D615"/>
    <mergeCell ref="B625:D625"/>
    <mergeCell ref="B617:D617"/>
    <mergeCell ref="B618:D618"/>
    <mergeCell ref="B619:D619"/>
    <mergeCell ref="B620:D620"/>
    <mergeCell ref="B621:D621"/>
    <mergeCell ref="B626:D626"/>
    <mergeCell ref="B627:D627"/>
    <mergeCell ref="B628:D628"/>
    <mergeCell ref="B629:D629"/>
    <mergeCell ref="B630:D630"/>
    <mergeCell ref="E633:Q633"/>
    <mergeCell ref="E634:Q634"/>
    <mergeCell ref="E635:Q635"/>
    <mergeCell ref="E636:Q636"/>
    <mergeCell ref="E675:Q675"/>
    <mergeCell ref="B660:D660"/>
    <mergeCell ref="D747:G747"/>
    <mergeCell ref="A746:C746"/>
    <mergeCell ref="E652:Q652"/>
    <mergeCell ref="E653:Q653"/>
    <mergeCell ref="E654:Q654"/>
    <mergeCell ref="E655:Q655"/>
    <mergeCell ref="E656:Q656"/>
    <mergeCell ref="E657:Q657"/>
    <mergeCell ref="E658:Q658"/>
    <mergeCell ref="B666:D666"/>
    <mergeCell ref="B667:D667"/>
    <mergeCell ref="B668:D668"/>
    <mergeCell ref="B671:D671"/>
    <mergeCell ref="B672:D672"/>
    <mergeCell ref="B673:D673"/>
    <mergeCell ref="B674:D674"/>
    <mergeCell ref="B675:D675"/>
    <mergeCell ref="B676:D676"/>
    <mergeCell ref="E672:Q672"/>
    <mergeCell ref="E673:Q673"/>
    <mergeCell ref="E674:Q674"/>
    <mergeCell ref="X590:Y590"/>
    <mergeCell ref="X591:Y591"/>
    <mergeCell ref="E676:Q676"/>
    <mergeCell ref="E682:Q682"/>
    <mergeCell ref="E683:Q683"/>
    <mergeCell ref="E678:Q678"/>
    <mergeCell ref="E679:Q679"/>
    <mergeCell ref="E680:Q680"/>
    <mergeCell ref="E681:Q681"/>
    <mergeCell ref="D708:G708"/>
    <mergeCell ref="A719:C719"/>
    <mergeCell ref="D719:G719"/>
    <mergeCell ref="A716:C716"/>
    <mergeCell ref="E562:F562"/>
    <mergeCell ref="E567:F567"/>
    <mergeCell ref="E568:F568"/>
    <mergeCell ref="E563:F563"/>
    <mergeCell ref="E564:F564"/>
    <mergeCell ref="E565:F565"/>
    <mergeCell ref="E566:F566"/>
    <mergeCell ref="G552:Q552"/>
    <mergeCell ref="G553:Q553"/>
    <mergeCell ref="G554:Q554"/>
    <mergeCell ref="R571:T571"/>
    <mergeCell ref="E571:F571"/>
    <mergeCell ref="E558:F558"/>
    <mergeCell ref="X548:Y548"/>
    <mergeCell ref="X549:Y549"/>
    <mergeCell ref="G572:Q572"/>
    <mergeCell ref="G566:Q566"/>
    <mergeCell ref="G567:Q567"/>
    <mergeCell ref="G568:Q568"/>
    <mergeCell ref="E572:F572"/>
    <mergeCell ref="E549:F549"/>
    <mergeCell ref="R568:T568"/>
    <mergeCell ref="R569:T569"/>
    <mergeCell ref="R570:T570"/>
    <mergeCell ref="E570:F570"/>
    <mergeCell ref="X568:Y568"/>
    <mergeCell ref="X566:Y566"/>
    <mergeCell ref="X565:Y565"/>
    <mergeCell ref="X583:Y583"/>
    <mergeCell ref="U590:W590"/>
    <mergeCell ref="U581:W581"/>
    <mergeCell ref="U582:W582"/>
    <mergeCell ref="U583:W583"/>
    <mergeCell ref="U584:W584"/>
    <mergeCell ref="U585:W585"/>
    <mergeCell ref="R579:T579"/>
    <mergeCell ref="R580:T580"/>
    <mergeCell ref="R581:T581"/>
    <mergeCell ref="R582:T582"/>
    <mergeCell ref="R583:T583"/>
    <mergeCell ref="A589:AG589"/>
    <mergeCell ref="A588:AG588"/>
    <mergeCell ref="E585:F585"/>
    <mergeCell ref="U580:W580"/>
    <mergeCell ref="AD573:AG573"/>
    <mergeCell ref="Z572:AC572"/>
    <mergeCell ref="Z573:AC573"/>
    <mergeCell ref="R591:T591"/>
    <mergeCell ref="R592:T592"/>
    <mergeCell ref="R593:T593"/>
    <mergeCell ref="R594:T594"/>
    <mergeCell ref="R675:T675"/>
    <mergeCell ref="R676:T676"/>
    <mergeCell ref="Z562:AC562"/>
    <mergeCell ref="Z559:AC559"/>
    <mergeCell ref="Z571:AC571"/>
    <mergeCell ref="Z602:AC602"/>
    <mergeCell ref="G531:Q531"/>
    <mergeCell ref="R553:T553"/>
    <mergeCell ref="G541:Q541"/>
    <mergeCell ref="X553:Y553"/>
    <mergeCell ref="X554:Y554"/>
    <mergeCell ref="X555:Y555"/>
    <mergeCell ref="X557:Y557"/>
    <mergeCell ref="X558:Y558"/>
    <mergeCell ref="X559:Y559"/>
    <mergeCell ref="X560:Y560"/>
    <mergeCell ref="X561:Y561"/>
    <mergeCell ref="X570:Y570"/>
    <mergeCell ref="X571:Y571"/>
    <mergeCell ref="X572:Y572"/>
    <mergeCell ref="U556:W556"/>
    <mergeCell ref="E546:F546"/>
    <mergeCell ref="R572:T572"/>
    <mergeCell ref="X556:Y556"/>
    <mergeCell ref="U573:W573"/>
    <mergeCell ref="U574:W574"/>
    <mergeCell ref="U575:W575"/>
    <mergeCell ref="U555:W555"/>
    <mergeCell ref="U557:W557"/>
    <mergeCell ref="E578:F578"/>
    <mergeCell ref="B575:D575"/>
    <mergeCell ref="E545:F545"/>
    <mergeCell ref="U544:W544"/>
    <mergeCell ref="G545:Q545"/>
    <mergeCell ref="G546:Q546"/>
    <mergeCell ref="R561:T561"/>
    <mergeCell ref="R565:T565"/>
    <mergeCell ref="U551:W551"/>
    <mergeCell ref="R566:T566"/>
    <mergeCell ref="R567:T567"/>
    <mergeCell ref="U576:W576"/>
    <mergeCell ref="U577:W577"/>
    <mergeCell ref="B571:D571"/>
    <mergeCell ref="B548:D548"/>
    <mergeCell ref="E548:F548"/>
    <mergeCell ref="U571:W571"/>
    <mergeCell ref="G551:Q551"/>
    <mergeCell ref="B550:D550"/>
    <mergeCell ref="U567:W567"/>
    <mergeCell ref="U568:W568"/>
    <mergeCell ref="R578:T578"/>
    <mergeCell ref="B577:D577"/>
    <mergeCell ref="E577:F577"/>
    <mergeCell ref="X562:Y562"/>
    <mergeCell ref="X563:Y563"/>
    <mergeCell ref="X564:Y564"/>
    <mergeCell ref="G570:Q570"/>
    <mergeCell ref="G571:Q571"/>
    <mergeCell ref="R547:T547"/>
    <mergeCell ref="U547:W547"/>
    <mergeCell ref="G562:Q562"/>
    <mergeCell ref="E575:F575"/>
    <mergeCell ref="X569:Y569"/>
    <mergeCell ref="U562:W562"/>
    <mergeCell ref="U563:W563"/>
    <mergeCell ref="U564:W564"/>
    <mergeCell ref="U553:W553"/>
    <mergeCell ref="U554:W554"/>
    <mergeCell ref="R548:T548"/>
    <mergeCell ref="R577:T577"/>
    <mergeCell ref="B576:D576"/>
    <mergeCell ref="E576:F576"/>
    <mergeCell ref="B582:D582"/>
    <mergeCell ref="E582:F582"/>
    <mergeCell ref="B562:D562"/>
    <mergeCell ref="B567:D567"/>
    <mergeCell ref="B568:D568"/>
    <mergeCell ref="B563:D563"/>
    <mergeCell ref="B580:D580"/>
    <mergeCell ref="E580:F580"/>
    <mergeCell ref="B581:D581"/>
    <mergeCell ref="E581:F581"/>
    <mergeCell ref="B572:D572"/>
    <mergeCell ref="R575:T575"/>
    <mergeCell ref="R557:T557"/>
    <mergeCell ref="G569:Q569"/>
    <mergeCell ref="E550:F550"/>
    <mergeCell ref="B570:D570"/>
    <mergeCell ref="R552:T552"/>
    <mergeCell ref="B566:D566"/>
    <mergeCell ref="R576:T576"/>
    <mergeCell ref="G557:Q557"/>
    <mergeCell ref="G558:Q558"/>
    <mergeCell ref="G559:Q559"/>
    <mergeCell ref="R562:T562"/>
    <mergeCell ref="R563:T563"/>
    <mergeCell ref="R564:T564"/>
    <mergeCell ref="E556:F556"/>
    <mergeCell ref="E561:F561"/>
    <mergeCell ref="R573:T573"/>
    <mergeCell ref="R574:T574"/>
    <mergeCell ref="U572:W572"/>
    <mergeCell ref="U558:W558"/>
    <mergeCell ref="U559:W559"/>
    <mergeCell ref="E560:F560"/>
    <mergeCell ref="R610:T610"/>
    <mergeCell ref="R619:T619"/>
    <mergeCell ref="R620:T620"/>
    <mergeCell ref="R621:T621"/>
    <mergeCell ref="AD590:AG590"/>
    <mergeCell ref="AD601:AG601"/>
    <mergeCell ref="X603:Y603"/>
    <mergeCell ref="X604:Y604"/>
    <mergeCell ref="X605:Y605"/>
    <mergeCell ref="X606:Y606"/>
    <mergeCell ref="X607:Y607"/>
    <mergeCell ref="X608:Y608"/>
    <mergeCell ref="X609:Y609"/>
    <mergeCell ref="X610:Y610"/>
    <mergeCell ref="X611:Y611"/>
    <mergeCell ref="X612:Y612"/>
    <mergeCell ref="X613:Y613"/>
    <mergeCell ref="Z574:AC574"/>
    <mergeCell ref="B605:D605"/>
    <mergeCell ref="Z582:AC582"/>
    <mergeCell ref="R595:T595"/>
    <mergeCell ref="R596:T596"/>
    <mergeCell ref="R597:T597"/>
    <mergeCell ref="R598:T598"/>
    <mergeCell ref="X592:Y592"/>
    <mergeCell ref="X593:Y593"/>
    <mergeCell ref="R599:T599"/>
    <mergeCell ref="R600:T600"/>
    <mergeCell ref="R601:T601"/>
    <mergeCell ref="R602:T602"/>
    <mergeCell ref="R603:T603"/>
    <mergeCell ref="R604:T604"/>
    <mergeCell ref="R605:T605"/>
    <mergeCell ref="R606:T606"/>
    <mergeCell ref="Z594:AC594"/>
    <mergeCell ref="U593:W593"/>
    <mergeCell ref="AD596:AG596"/>
    <mergeCell ref="Z609:AC609"/>
    <mergeCell ref="Z591:AC591"/>
    <mergeCell ref="AD591:AG591"/>
    <mergeCell ref="Z601:AC601"/>
    <mergeCell ref="AD578:AG578"/>
    <mergeCell ref="AD575:AG575"/>
    <mergeCell ref="B606:D606"/>
    <mergeCell ref="U591:W591"/>
    <mergeCell ref="U592:W592"/>
    <mergeCell ref="R584:T584"/>
    <mergeCell ref="R585:T585"/>
    <mergeCell ref="B593:D593"/>
    <mergeCell ref="B594:D594"/>
    <mergeCell ref="B595:D595"/>
    <mergeCell ref="B596:D596"/>
    <mergeCell ref="B597:D597"/>
    <mergeCell ref="B598:D598"/>
    <mergeCell ref="B601:D601"/>
    <mergeCell ref="B602:D602"/>
    <mergeCell ref="B603:D603"/>
    <mergeCell ref="E593:Q593"/>
    <mergeCell ref="E594:Q594"/>
    <mergeCell ref="E595:Q595"/>
    <mergeCell ref="E596:Q596"/>
    <mergeCell ref="E613:Q613"/>
    <mergeCell ref="E614:Q614"/>
    <mergeCell ref="E615:Q615"/>
    <mergeCell ref="AD594:AG594"/>
    <mergeCell ref="AD599:AG599"/>
    <mergeCell ref="Z593:AC593"/>
    <mergeCell ref="AD593:AG593"/>
    <mergeCell ref="Z620:AC620"/>
    <mergeCell ref="AD620:AG620"/>
    <mergeCell ref="AD616:AG616"/>
    <mergeCell ref="Z583:AC583"/>
    <mergeCell ref="AD580:AG580"/>
    <mergeCell ref="Z581:AC581"/>
    <mergeCell ref="AD581:AG581"/>
    <mergeCell ref="AD571:AG571"/>
    <mergeCell ref="B551:D551"/>
    <mergeCell ref="Z565:AC565"/>
    <mergeCell ref="AD565:AG565"/>
    <mergeCell ref="AD559:AG559"/>
    <mergeCell ref="AD582:AG582"/>
    <mergeCell ref="Z592:AC592"/>
    <mergeCell ref="Z598:AC598"/>
    <mergeCell ref="Z600:AC600"/>
    <mergeCell ref="Z616:AC616"/>
    <mergeCell ref="Z590:AC590"/>
    <mergeCell ref="Z610:AC610"/>
    <mergeCell ref="E573:F573"/>
    <mergeCell ref="G573:Q573"/>
    <mergeCell ref="AD625:AG625"/>
    <mergeCell ref="AD627:AG627"/>
    <mergeCell ref="E631:Q631"/>
    <mergeCell ref="E632:Q632"/>
    <mergeCell ref="U578:W578"/>
    <mergeCell ref="U579:W579"/>
    <mergeCell ref="G578:Q578"/>
    <mergeCell ref="G579:Q579"/>
    <mergeCell ref="G580:Q580"/>
    <mergeCell ref="G581:Q581"/>
    <mergeCell ref="G582:Q582"/>
    <mergeCell ref="G583:Q583"/>
    <mergeCell ref="G584:Q584"/>
    <mergeCell ref="B573:D573"/>
    <mergeCell ref="G574:Q574"/>
    <mergeCell ref="G575:Q575"/>
    <mergeCell ref="G576:Q576"/>
    <mergeCell ref="G577:Q577"/>
    <mergeCell ref="E584:F584"/>
    <mergeCell ref="B585:D585"/>
    <mergeCell ref="B591:D591"/>
    <mergeCell ref="B579:D579"/>
    <mergeCell ref="E579:F579"/>
    <mergeCell ref="B578:D578"/>
    <mergeCell ref="B590:D590"/>
    <mergeCell ref="G585:Q585"/>
    <mergeCell ref="E591:Q591"/>
    <mergeCell ref="Z577:AC577"/>
    <mergeCell ref="Z575:AC575"/>
    <mergeCell ref="Z580:AC580"/>
    <mergeCell ref="B574:D574"/>
    <mergeCell ref="E574:F574"/>
    <mergeCell ref="Z605:AC605"/>
    <mergeCell ref="Z606:AC606"/>
    <mergeCell ref="Z607:AC607"/>
    <mergeCell ref="Z608:AC608"/>
    <mergeCell ref="R607:T607"/>
    <mergeCell ref="R608:T608"/>
    <mergeCell ref="R609:T609"/>
    <mergeCell ref="R630:T630"/>
    <mergeCell ref="R631:T631"/>
    <mergeCell ref="B632:D632"/>
    <mergeCell ref="B633:D633"/>
    <mergeCell ref="B634:D634"/>
    <mergeCell ref="B636:D636"/>
    <mergeCell ref="A639:AG639"/>
    <mergeCell ref="A640:AG640"/>
    <mergeCell ref="B641:D641"/>
    <mergeCell ref="B642:D642"/>
    <mergeCell ref="R632:T632"/>
    <mergeCell ref="R633:T633"/>
    <mergeCell ref="R634:T634"/>
    <mergeCell ref="R635:T635"/>
    <mergeCell ref="R636:T636"/>
    <mergeCell ref="R641:T641"/>
    <mergeCell ref="R642:T642"/>
    <mergeCell ref="X641:Y641"/>
    <mergeCell ref="X642:Y642"/>
    <mergeCell ref="Z642:AC642"/>
    <mergeCell ref="AD642:AG642"/>
    <mergeCell ref="Z631:AC631"/>
    <mergeCell ref="AD631:AG631"/>
    <mergeCell ref="AD633:AG633"/>
    <mergeCell ref="AD629:AG629"/>
    <mergeCell ref="Z641:AC641"/>
    <mergeCell ref="AD641:AG641"/>
    <mergeCell ref="Z628:AC628"/>
    <mergeCell ref="AD628:AG628"/>
    <mergeCell ref="Z633:AC633"/>
    <mergeCell ref="AD623:AG623"/>
    <mergeCell ref="E625:Q625"/>
    <mergeCell ref="E626:Q626"/>
    <mergeCell ref="E627:Q627"/>
    <mergeCell ref="E628:Q628"/>
    <mergeCell ref="E629:Q629"/>
    <mergeCell ref="E630:Q630"/>
    <mergeCell ref="E641:Q641"/>
    <mergeCell ref="E642:Q642"/>
    <mergeCell ref="X635:Y635"/>
    <mergeCell ref="X636:Y636"/>
    <mergeCell ref="U635:W635"/>
    <mergeCell ref="AD634:AG634"/>
    <mergeCell ref="X628:Y628"/>
    <mergeCell ref="X629:Y629"/>
    <mergeCell ref="X630:Y630"/>
    <mergeCell ref="X631:Y631"/>
    <mergeCell ref="X632:Y632"/>
    <mergeCell ref="AD652:AG652"/>
    <mergeCell ref="AD653:AG653"/>
    <mergeCell ref="AD654:AG654"/>
    <mergeCell ref="Z647:AC647"/>
    <mergeCell ref="AD643:AG643"/>
    <mergeCell ref="AD645:AG645"/>
    <mergeCell ref="AD646:AG646"/>
    <mergeCell ref="AD647:AG647"/>
    <mergeCell ref="AD648:AG648"/>
    <mergeCell ref="B654:D654"/>
    <mergeCell ref="U650:W650"/>
    <mergeCell ref="U651:W651"/>
    <mergeCell ref="U652:W652"/>
    <mergeCell ref="R658:T658"/>
    <mergeCell ref="B643:D643"/>
    <mergeCell ref="B644:D644"/>
    <mergeCell ref="B645:D645"/>
    <mergeCell ref="B646:D646"/>
    <mergeCell ref="B647:D647"/>
    <mergeCell ref="B648:D648"/>
    <mergeCell ref="R643:T643"/>
    <mergeCell ref="R644:T644"/>
    <mergeCell ref="R645:T645"/>
    <mergeCell ref="R646:T646"/>
    <mergeCell ref="R647:T647"/>
    <mergeCell ref="R648:T648"/>
    <mergeCell ref="X643:Y643"/>
    <mergeCell ref="X644:Y644"/>
    <mergeCell ref="X645:Y645"/>
    <mergeCell ref="X646:Y646"/>
    <mergeCell ref="X657:Y657"/>
    <mergeCell ref="B657:D657"/>
    <mergeCell ref="B658:D658"/>
    <mergeCell ref="B649:D649"/>
    <mergeCell ref="B650:D650"/>
    <mergeCell ref="B651:D651"/>
    <mergeCell ref="B652:D652"/>
    <mergeCell ref="B653:D653"/>
    <mergeCell ref="R649:T649"/>
    <mergeCell ref="R650:T650"/>
    <mergeCell ref="R651:T651"/>
    <mergeCell ref="R652:T652"/>
    <mergeCell ref="E643:Q643"/>
    <mergeCell ref="E644:Q644"/>
    <mergeCell ref="AD651:AG651"/>
    <mergeCell ref="AD649:AG649"/>
    <mergeCell ref="E647:Q647"/>
    <mergeCell ref="E648:Q648"/>
    <mergeCell ref="E649:Q649"/>
    <mergeCell ref="E650:Q650"/>
    <mergeCell ref="E651:Q651"/>
    <mergeCell ref="U653:W653"/>
    <mergeCell ref="U654:W654"/>
    <mergeCell ref="U655:W655"/>
    <mergeCell ref="U656:W656"/>
    <mergeCell ref="U657:W657"/>
    <mergeCell ref="U658:W658"/>
    <mergeCell ref="R654:T654"/>
    <mergeCell ref="X658:Y658"/>
    <mergeCell ref="AD693:AG693"/>
    <mergeCell ref="AD694:AG694"/>
    <mergeCell ref="R682:T682"/>
    <mergeCell ref="R683:T683"/>
    <mergeCell ref="R684:T684"/>
    <mergeCell ref="V693:Y693"/>
    <mergeCell ref="V694:Y694"/>
    <mergeCell ref="V695:Y695"/>
    <mergeCell ref="V696:Y696"/>
    <mergeCell ref="V697:Y697"/>
    <mergeCell ref="V698:Y698"/>
    <mergeCell ref="V699:Y699"/>
    <mergeCell ref="V700:Y700"/>
    <mergeCell ref="Z691:AC691"/>
    <mergeCell ref="U682:W682"/>
    <mergeCell ref="B678:D678"/>
    <mergeCell ref="B679:D679"/>
    <mergeCell ref="H698:U698"/>
    <mergeCell ref="H696:U696"/>
    <mergeCell ref="H697:U697"/>
    <mergeCell ref="H699:U699"/>
    <mergeCell ref="H700:U700"/>
    <mergeCell ref="Z693:AC693"/>
    <mergeCell ref="Z694:AC694"/>
    <mergeCell ref="AD698:AG698"/>
    <mergeCell ref="X682:Y682"/>
    <mergeCell ref="X683:Y683"/>
    <mergeCell ref="Z695:AC695"/>
    <mergeCell ref="Z696:AC696"/>
    <mergeCell ref="D696:G696"/>
    <mergeCell ref="U683:W683"/>
    <mergeCell ref="U684:W684"/>
    <mergeCell ref="V689:Y690"/>
    <mergeCell ref="Z697:AC697"/>
    <mergeCell ref="Z698:AC698"/>
    <mergeCell ref="Z699:AC699"/>
    <mergeCell ref="Z700:AC700"/>
    <mergeCell ref="X679:Y679"/>
    <mergeCell ref="X680:Y680"/>
    <mergeCell ref="X681:Y681"/>
    <mergeCell ref="A695:C695"/>
    <mergeCell ref="D695:G695"/>
    <mergeCell ref="D700:G700"/>
    <mergeCell ref="Z701:AC701"/>
    <mergeCell ref="D785:G785"/>
    <mergeCell ref="A758:C758"/>
    <mergeCell ref="D758:G758"/>
    <mergeCell ref="A759:C759"/>
    <mergeCell ref="D759:G759"/>
    <mergeCell ref="A754:C754"/>
    <mergeCell ref="A766:C766"/>
    <mergeCell ref="D766:G766"/>
    <mergeCell ref="A761:C761"/>
    <mergeCell ref="D761:G761"/>
    <mergeCell ref="A764:C764"/>
    <mergeCell ref="D764:G764"/>
    <mergeCell ref="A783:C783"/>
    <mergeCell ref="D783:G783"/>
    <mergeCell ref="D772:G772"/>
    <mergeCell ref="AD785:AG785"/>
    <mergeCell ref="V766:Y766"/>
    <mergeCell ref="V767:Y767"/>
    <mergeCell ref="Z781:AC781"/>
    <mergeCell ref="Z765:AC765"/>
    <mergeCell ref="AD781:AG781"/>
    <mergeCell ref="Z779:AC779"/>
    <mergeCell ref="Z780:AC780"/>
    <mergeCell ref="V773:Y773"/>
    <mergeCell ref="V774:Y774"/>
    <mergeCell ref="V780:Y780"/>
    <mergeCell ref="V784:Y784"/>
    <mergeCell ref="V763:Y763"/>
    <mergeCell ref="V764:Y764"/>
    <mergeCell ref="Z702:AC702"/>
    <mergeCell ref="V701:Y701"/>
    <mergeCell ref="A697:C697"/>
    <mergeCell ref="D697:G697"/>
    <mergeCell ref="Z773:AC773"/>
    <mergeCell ref="Z774:AC774"/>
    <mergeCell ref="Z775:AC775"/>
    <mergeCell ref="Z776:AC776"/>
    <mergeCell ref="Z777:AC777"/>
    <mergeCell ref="AD699:AG699"/>
    <mergeCell ref="AD773:AG773"/>
    <mergeCell ref="A778:C778"/>
    <mergeCell ref="D777:G777"/>
    <mergeCell ref="A785:C785"/>
    <mergeCell ref="A745:C745"/>
    <mergeCell ref="A721:C721"/>
    <mergeCell ref="V702:Y702"/>
    <mergeCell ref="D746:G746"/>
    <mergeCell ref="A767:C767"/>
    <mergeCell ref="D767:G767"/>
    <mergeCell ref="V709:Y709"/>
    <mergeCell ref="Z709:AC709"/>
    <mergeCell ref="AD709:AG709"/>
    <mergeCell ref="A702:C702"/>
    <mergeCell ref="A698:C698"/>
    <mergeCell ref="D698:G698"/>
    <mergeCell ref="A701:C701"/>
    <mergeCell ref="D701:G701"/>
    <mergeCell ref="V746:Y746"/>
    <mergeCell ref="A700:C700"/>
    <mergeCell ref="A707:C707"/>
    <mergeCell ref="D707:G707"/>
    <mergeCell ref="D704:G704"/>
    <mergeCell ref="A708:C708"/>
    <mergeCell ref="Z713:AC713"/>
    <mergeCell ref="Z714:AC714"/>
    <mergeCell ref="Z715:AC715"/>
    <mergeCell ref="A743:C743"/>
    <mergeCell ref="D787:G787"/>
    <mergeCell ref="H784:U784"/>
    <mergeCell ref="A780:C780"/>
    <mergeCell ref="V742:Y742"/>
    <mergeCell ref="V743:Y743"/>
    <mergeCell ref="D743:G743"/>
    <mergeCell ref="A741:C741"/>
    <mergeCell ref="D741:G741"/>
    <mergeCell ref="A740:C740"/>
    <mergeCell ref="V733:Y733"/>
    <mergeCell ref="V787:Y787"/>
    <mergeCell ref="H779:U779"/>
    <mergeCell ref="H780:U780"/>
    <mergeCell ref="H781:U781"/>
    <mergeCell ref="H782:U782"/>
    <mergeCell ref="H783:U783"/>
    <mergeCell ref="H787:U787"/>
    <mergeCell ref="H788:U788"/>
    <mergeCell ref="H789:U789"/>
    <mergeCell ref="H790:U790"/>
    <mergeCell ref="D712:G712"/>
    <mergeCell ref="A726:C726"/>
    <mergeCell ref="D726:G726"/>
    <mergeCell ref="H735:U735"/>
    <mergeCell ref="H736:U736"/>
    <mergeCell ref="H737:U737"/>
    <mergeCell ref="H738:U738"/>
    <mergeCell ref="H739:U739"/>
    <mergeCell ref="V737:Y737"/>
    <mergeCell ref="V738:Y738"/>
    <mergeCell ref="V739:Y739"/>
    <mergeCell ref="V727:Y727"/>
    <mergeCell ref="V788:Y788"/>
    <mergeCell ref="V789:Y789"/>
    <mergeCell ref="V790:Y790"/>
    <mergeCell ref="H717:U717"/>
    <mergeCell ref="D774:G774"/>
    <mergeCell ref="A751:C751"/>
    <mergeCell ref="D751:G751"/>
    <mergeCell ref="A770:C770"/>
    <mergeCell ref="A765:C765"/>
    <mergeCell ref="D765:G765"/>
    <mergeCell ref="H766:U766"/>
    <mergeCell ref="H767:U767"/>
    <mergeCell ref="H768:U768"/>
    <mergeCell ref="H769:U769"/>
    <mergeCell ref="V769:Y769"/>
    <mergeCell ref="V770:Y770"/>
    <mergeCell ref="V771:Y771"/>
    <mergeCell ref="A713:C713"/>
    <mergeCell ref="D713:G713"/>
    <mergeCell ref="H721:U721"/>
    <mergeCell ref="H722:U722"/>
    <mergeCell ref="H723:U723"/>
    <mergeCell ref="H724:U724"/>
    <mergeCell ref="H725:U725"/>
    <mergeCell ref="A772:C772"/>
    <mergeCell ref="A777:C777"/>
    <mergeCell ref="A753:C753"/>
    <mergeCell ref="D755:G755"/>
    <mergeCell ref="AD746:AG746"/>
    <mergeCell ref="AD731:AG731"/>
    <mergeCell ref="AD732:AG732"/>
    <mergeCell ref="AD733:AG733"/>
    <mergeCell ref="AD734:AG734"/>
    <mergeCell ref="AD775:AG775"/>
    <mergeCell ref="AD776:AG776"/>
    <mergeCell ref="AD777:AG777"/>
    <mergeCell ref="AD778:AG778"/>
    <mergeCell ref="AD779:AG779"/>
    <mergeCell ref="V768:Y768"/>
    <mergeCell ref="V796:Y796"/>
    <mergeCell ref="V792:Y792"/>
    <mergeCell ref="V793:Y793"/>
    <mergeCell ref="V795:Y795"/>
    <mergeCell ref="A810:C810"/>
    <mergeCell ref="D810:G810"/>
    <mergeCell ref="H792:U792"/>
    <mergeCell ref="H793:U793"/>
    <mergeCell ref="A816:AG816"/>
    <mergeCell ref="A817:AG817"/>
    <mergeCell ref="AD824:AG824"/>
    <mergeCell ref="H795:U795"/>
    <mergeCell ref="H796:U796"/>
    <mergeCell ref="H797:U797"/>
    <mergeCell ref="H798:U798"/>
    <mergeCell ref="H799:U799"/>
    <mergeCell ref="H800:U800"/>
    <mergeCell ref="V814:Y814"/>
    <mergeCell ref="Z824:AC824"/>
    <mergeCell ref="AD810:AG810"/>
    <mergeCell ref="AD774:AG774"/>
    <mergeCell ref="V734:Y734"/>
    <mergeCell ref="Z778:AC778"/>
    <mergeCell ref="Z789:AC789"/>
    <mergeCell ref="D752:G752"/>
    <mergeCell ref="A786:C786"/>
    <mergeCell ref="D786:G786"/>
    <mergeCell ref="A812:C812"/>
    <mergeCell ref="H773:U773"/>
    <mergeCell ref="H774:U774"/>
    <mergeCell ref="H775:U775"/>
    <mergeCell ref="H776:U776"/>
    <mergeCell ref="H777:U777"/>
    <mergeCell ref="V781:Y781"/>
    <mergeCell ref="V782:Y782"/>
    <mergeCell ref="V783:Y783"/>
    <mergeCell ref="D736:G736"/>
    <mergeCell ref="A737:C737"/>
    <mergeCell ref="D773:G773"/>
    <mergeCell ref="A775:C775"/>
    <mergeCell ref="A790:C790"/>
    <mergeCell ref="D732:G732"/>
    <mergeCell ref="A738:C738"/>
    <mergeCell ref="A739:C739"/>
    <mergeCell ref="A752:C752"/>
    <mergeCell ref="AD772:AG772"/>
    <mergeCell ref="AD811:AG811"/>
    <mergeCell ref="AD812:AG812"/>
    <mergeCell ref="AD808:AG808"/>
    <mergeCell ref="AD809:AG809"/>
    <mergeCell ref="Z814:AC814"/>
    <mergeCell ref="V791:Y791"/>
    <mergeCell ref="Z808:AC808"/>
    <mergeCell ref="H811:U811"/>
    <mergeCell ref="H812:U812"/>
    <mergeCell ref="H813:U813"/>
    <mergeCell ref="H814:U814"/>
    <mergeCell ref="Z803:AC803"/>
    <mergeCell ref="Z804:AC804"/>
    <mergeCell ref="Z805:AC805"/>
    <mergeCell ref="Z806:AC806"/>
    <mergeCell ref="U824:W824"/>
    <mergeCell ref="A797:C797"/>
    <mergeCell ref="A798:C798"/>
    <mergeCell ref="D798:G798"/>
    <mergeCell ref="A807:C807"/>
    <mergeCell ref="D799:G799"/>
    <mergeCell ref="A800:C800"/>
    <mergeCell ref="Z809:AC809"/>
    <mergeCell ref="Z810:AC810"/>
    <mergeCell ref="U825:W825"/>
    <mergeCell ref="U826:W826"/>
    <mergeCell ref="A805:C805"/>
    <mergeCell ref="D805:G805"/>
    <mergeCell ref="D814:G814"/>
    <mergeCell ref="G862:H862"/>
    <mergeCell ref="G846:H846"/>
    <mergeCell ref="C848:D848"/>
    <mergeCell ref="I845:Q845"/>
    <mergeCell ref="I846:Q846"/>
    <mergeCell ref="I847:Q847"/>
    <mergeCell ref="I848:Q848"/>
    <mergeCell ref="C853:D853"/>
    <mergeCell ref="I857:Q857"/>
    <mergeCell ref="G843:H843"/>
    <mergeCell ref="A795:C795"/>
    <mergeCell ref="D795:G795"/>
    <mergeCell ref="A796:C796"/>
    <mergeCell ref="D796:G796"/>
    <mergeCell ref="A821:AG821"/>
    <mergeCell ref="A823:AG823"/>
    <mergeCell ref="C824:D824"/>
    <mergeCell ref="D797:G797"/>
    <mergeCell ref="A801:C801"/>
    <mergeCell ref="AD807:AG807"/>
    <mergeCell ref="AD825:AG825"/>
    <mergeCell ref="AD826:AG826"/>
    <mergeCell ref="C861:D861"/>
    <mergeCell ref="G861:H861"/>
    <mergeCell ref="G854:H854"/>
    <mergeCell ref="R837:T837"/>
    <mergeCell ref="R838:T838"/>
    <mergeCell ref="R839:T839"/>
    <mergeCell ref="R840:T840"/>
    <mergeCell ref="C840:D840"/>
    <mergeCell ref="G840:H840"/>
    <mergeCell ref="C857:D857"/>
    <mergeCell ref="G857:H857"/>
    <mergeCell ref="C858:D858"/>
    <mergeCell ref="G858:H858"/>
    <mergeCell ref="C859:D859"/>
    <mergeCell ref="G859:H859"/>
    <mergeCell ref="C860:D860"/>
    <mergeCell ref="G860:H860"/>
    <mergeCell ref="G851:H851"/>
    <mergeCell ref="C855:D855"/>
    <mergeCell ref="G855:H855"/>
    <mergeCell ref="C828:D828"/>
    <mergeCell ref="G828:H828"/>
    <mergeCell ref="C826:D826"/>
    <mergeCell ref="G826:H826"/>
    <mergeCell ref="U885:W885"/>
    <mergeCell ref="U886:W886"/>
    <mergeCell ref="U887:W887"/>
    <mergeCell ref="C832:D832"/>
    <mergeCell ref="G836:H836"/>
    <mergeCell ref="C837:D837"/>
    <mergeCell ref="G837:H837"/>
    <mergeCell ref="C839:D839"/>
    <mergeCell ref="G839:H839"/>
    <mergeCell ref="G844:H844"/>
    <mergeCell ref="G853:H853"/>
    <mergeCell ref="C856:D856"/>
    <mergeCell ref="G856:H856"/>
    <mergeCell ref="G842:H842"/>
    <mergeCell ref="G835:H835"/>
    <mergeCell ref="G838:H838"/>
    <mergeCell ref="C849:D849"/>
    <mergeCell ref="I830:Q830"/>
    <mergeCell ref="I831:Q831"/>
    <mergeCell ref="G864:H864"/>
    <mergeCell ref="C836:D836"/>
    <mergeCell ref="G868:H868"/>
    <mergeCell ref="C838:D838"/>
    <mergeCell ref="G852:H852"/>
    <mergeCell ref="C866:D866"/>
    <mergeCell ref="G881:H881"/>
    <mergeCell ref="C885:D885"/>
    <mergeCell ref="G866:H866"/>
    <mergeCell ref="G885:H885"/>
    <mergeCell ref="C884:D884"/>
    <mergeCell ref="G884:H884"/>
    <mergeCell ref="C851:D851"/>
    <mergeCell ref="R844:T844"/>
    <mergeCell ref="R831:T831"/>
    <mergeCell ref="R832:T832"/>
    <mergeCell ref="I852:Q852"/>
    <mergeCell ref="U857:W857"/>
    <mergeCell ref="U858:W858"/>
    <mergeCell ref="U859:W859"/>
    <mergeCell ref="C852:D852"/>
    <mergeCell ref="C843:D843"/>
    <mergeCell ref="G878:H878"/>
    <mergeCell ref="C871:D871"/>
    <mergeCell ref="C867:D867"/>
    <mergeCell ref="G867:H867"/>
    <mergeCell ref="C868:D868"/>
    <mergeCell ref="I856:Q856"/>
    <mergeCell ref="G830:H830"/>
    <mergeCell ref="C870:D870"/>
    <mergeCell ref="G870:H870"/>
    <mergeCell ref="I854:Q854"/>
    <mergeCell ref="R877:T877"/>
    <mergeCell ref="C850:D850"/>
    <mergeCell ref="G850:H850"/>
    <mergeCell ref="C844:D844"/>
    <mergeCell ref="C845:D845"/>
    <mergeCell ref="G845:H845"/>
    <mergeCell ref="C846:D846"/>
    <mergeCell ref="U867:W867"/>
    <mergeCell ref="U868:W868"/>
    <mergeCell ref="C847:D847"/>
    <mergeCell ref="G847:H847"/>
    <mergeCell ref="C875:D875"/>
    <mergeCell ref="C876:D876"/>
    <mergeCell ref="G876:H876"/>
    <mergeCell ref="C877:D877"/>
    <mergeCell ref="R914:T914"/>
    <mergeCell ref="R915:T915"/>
    <mergeCell ref="I887:Q887"/>
    <mergeCell ref="I888:Q888"/>
    <mergeCell ref="I889:Q889"/>
    <mergeCell ref="I890:Q890"/>
    <mergeCell ref="G915:H915"/>
    <mergeCell ref="C897:D897"/>
    <mergeCell ref="I906:Q906"/>
    <mergeCell ref="I907:Q907"/>
    <mergeCell ref="I908:Q908"/>
    <mergeCell ref="U888:W888"/>
    <mergeCell ref="U889:W889"/>
    <mergeCell ref="U890:W890"/>
    <mergeCell ref="U891:W891"/>
    <mergeCell ref="U892:W892"/>
    <mergeCell ref="U893:W893"/>
    <mergeCell ref="U894:W894"/>
    <mergeCell ref="U895:W895"/>
    <mergeCell ref="U896:W896"/>
    <mergeCell ref="U897:W897"/>
    <mergeCell ref="U903:W903"/>
    <mergeCell ref="C889:D889"/>
    <mergeCell ref="I886:Q886"/>
    <mergeCell ref="G897:H897"/>
    <mergeCell ref="R880:T880"/>
    <mergeCell ref="R881:T881"/>
    <mergeCell ref="R882:T882"/>
    <mergeCell ref="R883:T883"/>
    <mergeCell ref="R884:T884"/>
    <mergeCell ref="C890:D890"/>
    <mergeCell ref="I885:Q885"/>
    <mergeCell ref="C882:D882"/>
    <mergeCell ref="G882:H882"/>
    <mergeCell ref="C881:D881"/>
    <mergeCell ref="R902:T902"/>
    <mergeCell ref="R903:T903"/>
    <mergeCell ref="C911:D911"/>
    <mergeCell ref="C896:D896"/>
    <mergeCell ref="G896:H896"/>
    <mergeCell ref="G905:H905"/>
    <mergeCell ref="G900:H900"/>
    <mergeCell ref="C899:D899"/>
    <mergeCell ref="C905:D905"/>
    <mergeCell ref="C915:D915"/>
    <mergeCell ref="C902:D902"/>
    <mergeCell ref="C904:D904"/>
    <mergeCell ref="G904:H904"/>
    <mergeCell ref="U901:W901"/>
    <mergeCell ref="U902:W902"/>
    <mergeCell ref="U904:W904"/>
    <mergeCell ref="U905:W905"/>
    <mergeCell ref="U906:W906"/>
    <mergeCell ref="U907:W907"/>
    <mergeCell ref="U908:W908"/>
    <mergeCell ref="U909:W909"/>
    <mergeCell ref="U910:W910"/>
    <mergeCell ref="U911:W911"/>
    <mergeCell ref="U912:W912"/>
    <mergeCell ref="I910:Q910"/>
    <mergeCell ref="I911:Q911"/>
    <mergeCell ref="I912:Q912"/>
    <mergeCell ref="G911:H911"/>
    <mergeCell ref="U899:W899"/>
    <mergeCell ref="U930:W930"/>
    <mergeCell ref="U947:W947"/>
    <mergeCell ref="C946:D946"/>
    <mergeCell ref="C935:D935"/>
    <mergeCell ref="G935:H935"/>
    <mergeCell ref="C939:D939"/>
    <mergeCell ref="G939:H939"/>
    <mergeCell ref="C940:D940"/>
    <mergeCell ref="G940:H940"/>
    <mergeCell ref="C936:D936"/>
    <mergeCell ref="G936:H936"/>
    <mergeCell ref="G946:H946"/>
    <mergeCell ref="R940:T940"/>
    <mergeCell ref="R941:T941"/>
    <mergeCell ref="R942:T942"/>
    <mergeCell ref="R943:T943"/>
    <mergeCell ref="R944:T944"/>
    <mergeCell ref="R945:T945"/>
    <mergeCell ref="R946:T946"/>
    <mergeCell ref="R947:T947"/>
    <mergeCell ref="U936:W936"/>
    <mergeCell ref="G910:H910"/>
    <mergeCell ref="C854:D854"/>
    <mergeCell ref="R849:T849"/>
    <mergeCell ref="R850:T850"/>
    <mergeCell ref="R851:T851"/>
    <mergeCell ref="R852:T852"/>
    <mergeCell ref="R853:T853"/>
    <mergeCell ref="I849:Q849"/>
    <mergeCell ref="U913:W913"/>
    <mergeCell ref="U914:W914"/>
    <mergeCell ref="U915:W915"/>
    <mergeCell ref="R926:T926"/>
    <mergeCell ref="C862:D862"/>
    <mergeCell ref="I853:Q853"/>
    <mergeCell ref="R895:T895"/>
    <mergeCell ref="R896:T896"/>
    <mergeCell ref="R897:T897"/>
    <mergeCell ref="R898:T898"/>
    <mergeCell ref="R899:T899"/>
    <mergeCell ref="R900:T900"/>
    <mergeCell ref="R901:T901"/>
    <mergeCell ref="R888:T888"/>
    <mergeCell ref="R889:T889"/>
    <mergeCell ref="R890:T890"/>
    <mergeCell ref="C880:D880"/>
    <mergeCell ref="G880:H880"/>
    <mergeCell ref="C886:D886"/>
    <mergeCell ref="G886:H886"/>
    <mergeCell ref="G890:H890"/>
    <mergeCell ref="C891:D891"/>
    <mergeCell ref="G891:H891"/>
    <mergeCell ref="C892:D892"/>
    <mergeCell ref="G892:H892"/>
    <mergeCell ref="C893:D893"/>
    <mergeCell ref="G893:H893"/>
    <mergeCell ref="C894:D894"/>
    <mergeCell ref="G894:H894"/>
    <mergeCell ref="G848:H848"/>
    <mergeCell ref="C869:D869"/>
    <mergeCell ref="G869:H869"/>
    <mergeCell ref="C878:D878"/>
    <mergeCell ref="C864:D864"/>
    <mergeCell ref="G849:H849"/>
    <mergeCell ref="C865:D865"/>
    <mergeCell ref="C874:D874"/>
    <mergeCell ref="G874:H874"/>
    <mergeCell ref="I867:Q867"/>
    <mergeCell ref="I868:Q868"/>
    <mergeCell ref="I869:Q869"/>
    <mergeCell ref="I871:Q871"/>
    <mergeCell ref="I872:Q872"/>
    <mergeCell ref="I873:Q873"/>
    <mergeCell ref="I874:Q874"/>
    <mergeCell ref="C900:D900"/>
    <mergeCell ref="C887:D887"/>
    <mergeCell ref="G887:H887"/>
    <mergeCell ref="C888:D888"/>
    <mergeCell ref="G888:H888"/>
    <mergeCell ref="C909:D909"/>
    <mergeCell ref="G889:H889"/>
    <mergeCell ref="R918:T918"/>
    <mergeCell ref="R919:T919"/>
    <mergeCell ref="R904:T904"/>
    <mergeCell ref="R905:T905"/>
    <mergeCell ref="R906:T906"/>
    <mergeCell ref="R907:T907"/>
    <mergeCell ref="R908:T908"/>
    <mergeCell ref="R909:T909"/>
    <mergeCell ref="R910:T910"/>
    <mergeCell ref="R911:T911"/>
    <mergeCell ref="R912:T912"/>
    <mergeCell ref="R913:T913"/>
    <mergeCell ref="I913:Q913"/>
    <mergeCell ref="I914:Q914"/>
    <mergeCell ref="I915:Q915"/>
    <mergeCell ref="I902:Q902"/>
    <mergeCell ref="I903:Q903"/>
    <mergeCell ref="I904:Q904"/>
    <mergeCell ref="I909:Q909"/>
    <mergeCell ref="C910:D910"/>
    <mergeCell ref="G902:H902"/>
    <mergeCell ref="C908:D908"/>
    <mergeCell ref="G908:H908"/>
    <mergeCell ref="G901:H901"/>
    <mergeCell ref="C898:D898"/>
    <mergeCell ref="I899:Q899"/>
    <mergeCell ref="I900:Q900"/>
    <mergeCell ref="I901:Q901"/>
    <mergeCell ref="G898:H898"/>
    <mergeCell ref="R891:T891"/>
    <mergeCell ref="R892:T892"/>
    <mergeCell ref="R893:T893"/>
    <mergeCell ref="R894:T894"/>
    <mergeCell ref="C883:D883"/>
    <mergeCell ref="G883:H883"/>
    <mergeCell ref="G873:H873"/>
    <mergeCell ref="I875:Q875"/>
    <mergeCell ref="C863:D863"/>
    <mergeCell ref="G863:H863"/>
    <mergeCell ref="C901:D901"/>
    <mergeCell ref="G913:H913"/>
    <mergeCell ref="R920:T920"/>
    <mergeCell ref="R921:T921"/>
    <mergeCell ref="U964:W964"/>
    <mergeCell ref="U925:W925"/>
    <mergeCell ref="C919:D919"/>
    <mergeCell ref="G919:H919"/>
    <mergeCell ref="R916:T916"/>
    <mergeCell ref="R917:T917"/>
    <mergeCell ref="R961:T961"/>
    <mergeCell ref="R962:T962"/>
    <mergeCell ref="R963:T963"/>
    <mergeCell ref="R965:T965"/>
    <mergeCell ref="R966:T966"/>
    <mergeCell ref="R967:T967"/>
    <mergeCell ref="R931:T931"/>
    <mergeCell ref="R932:T932"/>
    <mergeCell ref="R933:T933"/>
    <mergeCell ref="R934:T934"/>
    <mergeCell ref="R935:T935"/>
    <mergeCell ref="R936:T936"/>
    <mergeCell ref="R937:T937"/>
    <mergeCell ref="R938:T938"/>
    <mergeCell ref="R948:T948"/>
    <mergeCell ref="R949:T949"/>
    <mergeCell ref="R950:T950"/>
    <mergeCell ref="R951:T951"/>
    <mergeCell ref="R952:T952"/>
    <mergeCell ref="I928:Q928"/>
    <mergeCell ref="I929:Q929"/>
    <mergeCell ref="I930:Q930"/>
    <mergeCell ref="I931:Q931"/>
    <mergeCell ref="I922:Q922"/>
    <mergeCell ref="I923:Q923"/>
    <mergeCell ref="I924:Q924"/>
    <mergeCell ref="I925:Q925"/>
    <mergeCell ref="I926:Q926"/>
    <mergeCell ref="C965:D965"/>
    <mergeCell ref="G965:H965"/>
    <mergeCell ref="R922:T922"/>
    <mergeCell ref="R923:T923"/>
    <mergeCell ref="R924:T924"/>
    <mergeCell ref="R925:T925"/>
    <mergeCell ref="C922:D922"/>
    <mergeCell ref="G922:H922"/>
    <mergeCell ref="C923:D923"/>
    <mergeCell ref="C928:D928"/>
    <mergeCell ref="G928:H928"/>
    <mergeCell ref="C932:D932"/>
    <mergeCell ref="G932:H932"/>
    <mergeCell ref="C933:D933"/>
    <mergeCell ref="C916:D916"/>
    <mergeCell ref="C931:D931"/>
    <mergeCell ref="C960:D960"/>
    <mergeCell ref="C926:D926"/>
    <mergeCell ref="U926:W926"/>
    <mergeCell ref="U927:W927"/>
    <mergeCell ref="U928:W928"/>
    <mergeCell ref="U929:W929"/>
    <mergeCell ref="U948:W948"/>
    <mergeCell ref="U949:W949"/>
    <mergeCell ref="U950:W950"/>
    <mergeCell ref="U951:W951"/>
    <mergeCell ref="U952:W952"/>
    <mergeCell ref="U953:W953"/>
    <mergeCell ref="C1052:D1052"/>
    <mergeCell ref="G1052:H1052"/>
    <mergeCell ref="C1054:D1054"/>
    <mergeCell ref="C951:D951"/>
    <mergeCell ref="G951:H951"/>
    <mergeCell ref="C953:D953"/>
    <mergeCell ref="C943:D943"/>
    <mergeCell ref="C929:D929"/>
    <mergeCell ref="G957:H957"/>
    <mergeCell ref="G962:H962"/>
    <mergeCell ref="C924:D924"/>
    <mergeCell ref="G924:H924"/>
    <mergeCell ref="G947:H947"/>
    <mergeCell ref="C945:D945"/>
    <mergeCell ref="G945:H945"/>
    <mergeCell ref="G926:H926"/>
    <mergeCell ref="C927:D927"/>
    <mergeCell ref="G927:H927"/>
    <mergeCell ref="I948:Q948"/>
    <mergeCell ref="I949:Q949"/>
    <mergeCell ref="I950:Q950"/>
    <mergeCell ref="I951:Q951"/>
    <mergeCell ref="I952:Q952"/>
    <mergeCell ref="I953:Q953"/>
    <mergeCell ref="I954:Q954"/>
    <mergeCell ref="I934:Q934"/>
    <mergeCell ref="I935:Q935"/>
    <mergeCell ref="I936:Q936"/>
    <mergeCell ref="I937:Q937"/>
    <mergeCell ref="G952:H952"/>
    <mergeCell ref="C941:D941"/>
    <mergeCell ref="G941:H941"/>
    <mergeCell ref="C937:D937"/>
    <mergeCell ref="G937:H937"/>
    <mergeCell ref="C942:D942"/>
    <mergeCell ref="G942:H942"/>
    <mergeCell ref="C938:D938"/>
    <mergeCell ref="G938:H938"/>
    <mergeCell ref="C987:D987"/>
    <mergeCell ref="C976:D976"/>
    <mergeCell ref="C974:D974"/>
    <mergeCell ref="C991:D991"/>
    <mergeCell ref="G991:H991"/>
    <mergeCell ref="G990:H990"/>
    <mergeCell ref="C977:D977"/>
    <mergeCell ref="G977:H977"/>
    <mergeCell ref="C992:D992"/>
    <mergeCell ref="G992:H992"/>
    <mergeCell ref="G975:H975"/>
    <mergeCell ref="G988:H988"/>
    <mergeCell ref="C982:D982"/>
    <mergeCell ref="G982:H982"/>
    <mergeCell ref="G986:H986"/>
    <mergeCell ref="C986:D986"/>
    <mergeCell ref="C980:D980"/>
    <mergeCell ref="G980:H980"/>
    <mergeCell ref="C981:D981"/>
    <mergeCell ref="G981:H981"/>
    <mergeCell ref="I973:Q973"/>
    <mergeCell ref="I974:Q974"/>
    <mergeCell ref="G1011:H1011"/>
    <mergeCell ref="C1007:D1007"/>
    <mergeCell ref="C1011:D1011"/>
    <mergeCell ref="C995:D995"/>
    <mergeCell ref="G1090:H1090"/>
    <mergeCell ref="G1093:H1093"/>
    <mergeCell ref="C1087:D1087"/>
    <mergeCell ref="C1095:D1095"/>
    <mergeCell ref="C1089:D1089"/>
    <mergeCell ref="G1089:H1089"/>
    <mergeCell ref="C1097:D1097"/>
    <mergeCell ref="G1097:H1097"/>
    <mergeCell ref="C1099:D1099"/>
    <mergeCell ref="G1099:H1099"/>
    <mergeCell ref="C1169:D1169"/>
    <mergeCell ref="C1162:D1162"/>
    <mergeCell ref="C1109:D1109"/>
    <mergeCell ref="C1102:D1102"/>
    <mergeCell ref="G1102:H1102"/>
    <mergeCell ref="G1105:H1105"/>
    <mergeCell ref="G1137:H1137"/>
    <mergeCell ref="C1138:D1138"/>
    <mergeCell ref="G1138:H1138"/>
    <mergeCell ref="C1116:D1116"/>
    <mergeCell ref="C1105:D1105"/>
    <mergeCell ref="G1106:H1106"/>
    <mergeCell ref="G1124:H1124"/>
    <mergeCell ref="C1088:D1088"/>
    <mergeCell ref="G1155:H1155"/>
    <mergeCell ref="C1104:D1104"/>
    <mergeCell ref="C1113:D1113"/>
    <mergeCell ref="C1166:D1166"/>
    <mergeCell ref="C1165:D1165"/>
    <mergeCell ref="G1165:H1165"/>
    <mergeCell ref="I1154:Q1154"/>
    <mergeCell ref="I1155:Q1155"/>
    <mergeCell ref="I1156:Q1156"/>
    <mergeCell ref="I1105:Q1105"/>
    <mergeCell ref="I1106:Q1106"/>
    <mergeCell ref="G1115:H1115"/>
    <mergeCell ref="G1094:H1094"/>
    <mergeCell ref="G1095:H1095"/>
    <mergeCell ref="G1140:H1140"/>
    <mergeCell ref="G1117:H1117"/>
    <mergeCell ref="C1140:D1140"/>
    <mergeCell ref="G1142:H1142"/>
    <mergeCell ref="G1111:H1111"/>
    <mergeCell ref="G1109:H1109"/>
    <mergeCell ref="G1118:H1118"/>
    <mergeCell ref="G1146:H1146"/>
    <mergeCell ref="C1147:D1147"/>
    <mergeCell ref="C1119:D1119"/>
    <mergeCell ref="C1146:D1146"/>
    <mergeCell ref="C1156:D1156"/>
    <mergeCell ref="G1107:H1107"/>
    <mergeCell ref="I1110:Q1110"/>
    <mergeCell ref="I1111:Q1111"/>
    <mergeCell ref="I1112:Q1112"/>
    <mergeCell ref="I1114:Q1114"/>
    <mergeCell ref="I1115:Q1115"/>
    <mergeCell ref="I1138:Q1138"/>
    <mergeCell ref="I1139:Q1139"/>
    <mergeCell ref="I1091:Q1091"/>
    <mergeCell ref="I1092:Q1092"/>
    <mergeCell ref="Z1214:AC1214"/>
    <mergeCell ref="AD1214:AG1214"/>
    <mergeCell ref="C1132:D1132"/>
    <mergeCell ref="C1173:D1173"/>
    <mergeCell ref="G1173:H1173"/>
    <mergeCell ref="C1125:D1125"/>
    <mergeCell ref="C1142:D1142"/>
    <mergeCell ref="R1199:T1199"/>
    <mergeCell ref="U1199:W1199"/>
    <mergeCell ref="X1199:Y1199"/>
    <mergeCell ref="Z1199:AC1199"/>
    <mergeCell ref="G1166:H1166"/>
    <mergeCell ref="I1190:Q1190"/>
    <mergeCell ref="G1188:H1188"/>
    <mergeCell ref="C1186:D1186"/>
    <mergeCell ref="G1202:H1202"/>
    <mergeCell ref="I1181:Q1181"/>
    <mergeCell ref="I1182:Q1182"/>
    <mergeCell ref="I1183:Q1183"/>
    <mergeCell ref="I1184:Q1184"/>
    <mergeCell ref="I1186:Q1186"/>
    <mergeCell ref="C1172:D1172"/>
    <mergeCell ref="G1172:H1172"/>
    <mergeCell ref="C1123:D1123"/>
    <mergeCell ref="G1123:H1123"/>
    <mergeCell ref="C1126:D1126"/>
    <mergeCell ref="G1126:H1126"/>
    <mergeCell ref="G1161:H1161"/>
    <mergeCell ref="C1179:D1179"/>
    <mergeCell ref="C1150:D1150"/>
    <mergeCell ref="C1215:D1215"/>
    <mergeCell ref="I1135:Q1135"/>
    <mergeCell ref="I1136:Q1136"/>
    <mergeCell ref="I1137:Q1137"/>
    <mergeCell ref="I1159:Q1159"/>
    <mergeCell ref="I1160:Q1160"/>
    <mergeCell ref="I1161:Q1161"/>
    <mergeCell ref="I1162:Q1162"/>
    <mergeCell ref="I1124:Q1124"/>
    <mergeCell ref="I1125:Q1125"/>
    <mergeCell ref="I1126:Q1126"/>
    <mergeCell ref="I1127:Q1127"/>
    <mergeCell ref="I1128:Q1128"/>
    <mergeCell ref="I1129:Q1129"/>
    <mergeCell ref="I1130:Q1130"/>
    <mergeCell ref="I1168:Q1168"/>
    <mergeCell ref="I1169:Q1169"/>
    <mergeCell ref="I1170:Q1170"/>
    <mergeCell ref="I1171:Q1171"/>
    <mergeCell ref="I1174:Q1174"/>
    <mergeCell ref="I1175:Q1175"/>
    <mergeCell ref="I1176:Q1176"/>
    <mergeCell ref="I1191:Q1191"/>
    <mergeCell ref="I1206:Q1206"/>
    <mergeCell ref="I1207:Q1207"/>
    <mergeCell ref="I1209:Q1209"/>
    <mergeCell ref="I1208:Q1208"/>
    <mergeCell ref="R1135:T1135"/>
    <mergeCell ref="R1136:T1136"/>
    <mergeCell ref="R1137:T1137"/>
    <mergeCell ref="R1138:T1138"/>
    <mergeCell ref="R1139:T1139"/>
    <mergeCell ref="G1208:H1208"/>
    <mergeCell ref="I1213:Q1213"/>
    <mergeCell ref="C1200:D1200"/>
    <mergeCell ref="C1167:D1167"/>
    <mergeCell ref="G1186:H1186"/>
    <mergeCell ref="G1127:H1127"/>
    <mergeCell ref="G1160:H1160"/>
    <mergeCell ref="C1143:D1143"/>
    <mergeCell ref="G1143:H1143"/>
    <mergeCell ref="C1145:D1145"/>
    <mergeCell ref="G1145:H1145"/>
    <mergeCell ref="G1154:H1154"/>
    <mergeCell ref="C1136:D1136"/>
    <mergeCell ref="G1136:H1136"/>
    <mergeCell ref="C1241:D1241"/>
    <mergeCell ref="G1247:H1247"/>
    <mergeCell ref="C1240:D1240"/>
    <mergeCell ref="C1232:D1232"/>
    <mergeCell ref="G1232:H1232"/>
    <mergeCell ref="G1228:H1228"/>
    <mergeCell ref="G1190:H1190"/>
    <mergeCell ref="C1258:D1258"/>
    <mergeCell ref="G1283:H1283"/>
    <mergeCell ref="G1274:H1274"/>
    <mergeCell ref="G1281:H1281"/>
    <mergeCell ref="C1281:D1281"/>
    <mergeCell ref="C1289:D1289"/>
    <mergeCell ref="G1289:H1289"/>
    <mergeCell ref="C1295:D1295"/>
    <mergeCell ref="G1295:H1295"/>
    <mergeCell ref="C1302:D1302"/>
    <mergeCell ref="G1302:H1302"/>
    <mergeCell ref="C1208:D1208"/>
    <mergeCell ref="G1243:H1243"/>
    <mergeCell ref="G1227:H1227"/>
    <mergeCell ref="G1285:H1285"/>
    <mergeCell ref="C1229:D1229"/>
    <mergeCell ref="C1259:D1259"/>
    <mergeCell ref="G1259:H1259"/>
    <mergeCell ref="G1225:H1225"/>
    <mergeCell ref="C1287:D1287"/>
    <mergeCell ref="G1287:H1287"/>
    <mergeCell ref="I1287:Q1287"/>
    <mergeCell ref="C1257:D1257"/>
    <mergeCell ref="G1257:H1257"/>
    <mergeCell ref="I1243:Q1243"/>
    <mergeCell ref="I1244:Q1244"/>
    <mergeCell ref="I1247:Q1247"/>
    <mergeCell ref="I1278:Q1278"/>
    <mergeCell ref="I1283:Q1283"/>
    <mergeCell ref="I1265:Q1265"/>
    <mergeCell ref="I1271:Q1271"/>
    <mergeCell ref="I1275:Q1275"/>
    <mergeCell ref="I1482:Q1482"/>
    <mergeCell ref="C1622:D1622"/>
    <mergeCell ref="G1622:H1622"/>
    <mergeCell ref="G1231:H1231"/>
    <mergeCell ref="I1266:Q1266"/>
    <mergeCell ref="I1280:Q1280"/>
    <mergeCell ref="C1262:D1262"/>
    <mergeCell ref="G1262:H1262"/>
    <mergeCell ref="I1262:Q1262"/>
    <mergeCell ref="C1508:D1508"/>
    <mergeCell ref="G1508:H1508"/>
    <mergeCell ref="C1516:D1516"/>
    <mergeCell ref="G1516:H1516"/>
    <mergeCell ref="I1552:Q1552"/>
    <mergeCell ref="C1534:D1534"/>
    <mergeCell ref="G1534:H1534"/>
    <mergeCell ref="C1540:D1540"/>
    <mergeCell ref="G1540:H1540"/>
    <mergeCell ref="C1541:D1541"/>
    <mergeCell ref="I1546:Q1546"/>
    <mergeCell ref="I1547:Q1547"/>
    <mergeCell ref="I1549:Q1549"/>
    <mergeCell ref="I1562:Q1562"/>
    <mergeCell ref="I1565:Q1565"/>
    <mergeCell ref="I1604:Q1604"/>
    <mergeCell ref="I1605:Q1605"/>
    <mergeCell ref="I1606:Q1606"/>
    <mergeCell ref="I1541:Q1541"/>
    <mergeCell ref="I1542:Q1542"/>
    <mergeCell ref="C1556:D1556"/>
    <mergeCell ref="G1556:H1556"/>
    <mergeCell ref="I1556:Q1556"/>
    <mergeCell ref="I1548:Q1548"/>
    <mergeCell ref="C1520:D1520"/>
    <mergeCell ref="G1520:H1520"/>
    <mergeCell ref="C1521:D1521"/>
    <mergeCell ref="G1521:H1521"/>
    <mergeCell ref="C1255:D1255"/>
    <mergeCell ref="G1255:H1255"/>
    <mergeCell ref="C1256:D1256"/>
    <mergeCell ref="G1256:H1256"/>
    <mergeCell ref="C1248:D1248"/>
    <mergeCell ref="G1248:H1248"/>
    <mergeCell ref="I1245:Q1245"/>
    <mergeCell ref="I1510:Q1510"/>
    <mergeCell ref="I1513:Q1513"/>
    <mergeCell ref="G1522:H1522"/>
    <mergeCell ref="C1523:D1523"/>
    <mergeCell ref="G1523:H1523"/>
    <mergeCell ref="C1274:D1274"/>
    <mergeCell ref="C1312:D1312"/>
    <mergeCell ref="G1548:H1548"/>
    <mergeCell ref="I1558:Q1558"/>
    <mergeCell ref="I1559:Q1559"/>
    <mergeCell ref="F1539:F1544"/>
    <mergeCell ref="I1543:Q1543"/>
    <mergeCell ref="I1544:Q1544"/>
    <mergeCell ref="I1545:Q1545"/>
    <mergeCell ref="C1579:D1579"/>
    <mergeCell ref="G1579:H1579"/>
    <mergeCell ref="G1564:H1564"/>
    <mergeCell ref="C1250:D1250"/>
    <mergeCell ref="C1524:D1524"/>
    <mergeCell ref="G1524:H1524"/>
    <mergeCell ref="G1587:H1587"/>
    <mergeCell ref="C1588:D1588"/>
    <mergeCell ref="C1506:D1506"/>
    <mergeCell ref="C1459:D1459"/>
    <mergeCell ref="C1507:D1507"/>
    <mergeCell ref="G1507:H1507"/>
    <mergeCell ref="C1452:D1452"/>
    <mergeCell ref="G1452:H1452"/>
    <mergeCell ref="I1331:Q1331"/>
    <mergeCell ref="G1663:H1663"/>
    <mergeCell ref="C1623:D1623"/>
    <mergeCell ref="G1623:H1623"/>
    <mergeCell ref="C1527:D1527"/>
    <mergeCell ref="G1527:H1527"/>
    <mergeCell ref="C1528:D1528"/>
    <mergeCell ref="G1528:H1528"/>
    <mergeCell ref="I1524:Q1524"/>
    <mergeCell ref="I1525:Q1525"/>
    <mergeCell ref="I1526:Q1526"/>
    <mergeCell ref="I1527:Q1527"/>
    <mergeCell ref="I1528:Q1528"/>
    <mergeCell ref="C1529:D1529"/>
    <mergeCell ref="G1529:H1529"/>
    <mergeCell ref="C1530:D1530"/>
    <mergeCell ref="G1530:H1530"/>
    <mergeCell ref="C1531:D1531"/>
    <mergeCell ref="G1531:H1531"/>
    <mergeCell ref="C1532:D1532"/>
    <mergeCell ref="G1532:H1532"/>
    <mergeCell ref="C1509:D1509"/>
    <mergeCell ref="G1509:H1509"/>
    <mergeCell ref="C1510:D1510"/>
    <mergeCell ref="G1510:H1510"/>
    <mergeCell ref="C1513:D1513"/>
    <mergeCell ref="G1513:H1513"/>
    <mergeCell ref="C1514:D1514"/>
    <mergeCell ref="G1514:H1514"/>
    <mergeCell ref="C1518:D1518"/>
    <mergeCell ref="C1515:D1515"/>
    <mergeCell ref="G1515:H1515"/>
    <mergeCell ref="G1533:H1533"/>
    <mergeCell ref="I1529:Q1529"/>
    <mergeCell ref="I1530:Q1530"/>
    <mergeCell ref="I1518:Q1518"/>
    <mergeCell ref="I1519:Q1519"/>
    <mergeCell ref="I1520:Q1520"/>
    <mergeCell ref="I1514:Q1514"/>
    <mergeCell ref="I1581:Q1581"/>
    <mergeCell ref="C1549:D1549"/>
    <mergeCell ref="G1549:H1549"/>
    <mergeCell ref="C1581:D1581"/>
    <mergeCell ref="I1573:Q1573"/>
    <mergeCell ref="I1574:Q1574"/>
    <mergeCell ref="I1575:Q1575"/>
    <mergeCell ref="C1566:D1566"/>
    <mergeCell ref="G1566:H1566"/>
    <mergeCell ref="C1553:D1553"/>
    <mergeCell ref="G1553:H1553"/>
    <mergeCell ref="I1571:Q1571"/>
    <mergeCell ref="G1511:H1511"/>
    <mergeCell ref="C1517:D1517"/>
    <mergeCell ref="I1607:Q1607"/>
    <mergeCell ref="I1587:Q1587"/>
    <mergeCell ref="I1588:Q1588"/>
    <mergeCell ref="C1876:D1876"/>
    <mergeCell ref="G1876:H1876"/>
    <mergeCell ref="G1877:H1877"/>
    <mergeCell ref="G1727:H1727"/>
    <mergeCell ref="C1712:D1712"/>
    <mergeCell ref="G1712:H1712"/>
    <mergeCell ref="C1709:D1709"/>
    <mergeCell ref="C1758:D1758"/>
    <mergeCell ref="G1766:H1766"/>
    <mergeCell ref="C1774:D1774"/>
    <mergeCell ref="G1774:H1774"/>
    <mergeCell ref="C1845:D1845"/>
    <mergeCell ref="C1852:D1852"/>
    <mergeCell ref="G1751:H1751"/>
    <mergeCell ref="C1743:D1743"/>
    <mergeCell ref="C1744:D1744"/>
    <mergeCell ref="G1634:H1634"/>
    <mergeCell ref="C1635:D1635"/>
    <mergeCell ref="C1545:D1545"/>
    <mergeCell ref="G1545:H1545"/>
    <mergeCell ref="C1535:D1535"/>
    <mergeCell ref="G1535:H1535"/>
    <mergeCell ref="C1536:D1536"/>
    <mergeCell ref="G1536:H1536"/>
    <mergeCell ref="C1537:D1537"/>
    <mergeCell ref="G1537:H1537"/>
    <mergeCell ref="C1539:D1539"/>
    <mergeCell ref="G1539:H1539"/>
    <mergeCell ref="C1543:D1543"/>
    <mergeCell ref="C1544:D1544"/>
    <mergeCell ref="G1544:H1544"/>
    <mergeCell ref="C1602:D1602"/>
    <mergeCell ref="G1602:H1602"/>
    <mergeCell ref="C1626:D1626"/>
    <mergeCell ref="G1626:H1626"/>
    <mergeCell ref="G1570:H1570"/>
    <mergeCell ref="C1571:D1571"/>
    <mergeCell ref="G1571:H1571"/>
    <mergeCell ref="C1572:D1572"/>
    <mergeCell ref="G1572:H1572"/>
    <mergeCell ref="C1586:D1586"/>
    <mergeCell ref="G1586:H1586"/>
    <mergeCell ref="C1627:D1627"/>
    <mergeCell ref="G1627:H1627"/>
    <mergeCell ref="C1628:D1628"/>
    <mergeCell ref="G1628:H1628"/>
    <mergeCell ref="C1522:D1522"/>
    <mergeCell ref="C1615:D1615"/>
    <mergeCell ref="G1615:H1615"/>
    <mergeCell ref="C1616:D1616"/>
    <mergeCell ref="G1616:H1616"/>
    <mergeCell ref="C1618:D1618"/>
    <mergeCell ref="G1618:H1618"/>
    <mergeCell ref="C1619:D1619"/>
    <mergeCell ref="G1619:H1619"/>
    <mergeCell ref="C1620:D1620"/>
    <mergeCell ref="G1620:H1620"/>
    <mergeCell ref="C1621:D1621"/>
    <mergeCell ref="G1621:H1621"/>
    <mergeCell ref="C1667:D1667"/>
    <mergeCell ref="C1614:D1614"/>
    <mergeCell ref="G1614:H1614"/>
    <mergeCell ref="C1662:D1662"/>
    <mergeCell ref="G1662:H1662"/>
    <mergeCell ref="C1663:D1663"/>
    <mergeCell ref="C1722:D1722"/>
    <mergeCell ref="G1722:H1722"/>
    <mergeCell ref="C1723:D1723"/>
    <mergeCell ref="C1707:D1707"/>
    <mergeCell ref="G1707:H1707"/>
    <mergeCell ref="C1721:D1721"/>
    <mergeCell ref="G1721:H1721"/>
    <mergeCell ref="G1709:H1709"/>
    <mergeCell ref="C1715:D1715"/>
    <mergeCell ref="G1715:H1715"/>
    <mergeCell ref="C1724:D1724"/>
    <mergeCell ref="G1724:H1724"/>
    <mergeCell ref="C1710:D1710"/>
    <mergeCell ref="G1710:H1710"/>
    <mergeCell ref="C1711:D1711"/>
    <mergeCell ref="G1711:H1711"/>
    <mergeCell ref="C1713:D1713"/>
    <mergeCell ref="G1713:H1713"/>
    <mergeCell ref="C1714:D1714"/>
    <mergeCell ref="C1634:D1634"/>
    <mergeCell ref="G1691:H1691"/>
    <mergeCell ref="C1701:D1701"/>
    <mergeCell ref="G1701:H1701"/>
    <mergeCell ref="C1677:D1677"/>
    <mergeCell ref="C1691:D1691"/>
    <mergeCell ref="C1672:D1672"/>
    <mergeCell ref="C1680:D1680"/>
    <mergeCell ref="G1680:H1680"/>
    <mergeCell ref="C1678:D1678"/>
    <mergeCell ref="G1678:H1678"/>
    <mergeCell ref="C1705:D1705"/>
    <mergeCell ref="G1705:H1705"/>
    <mergeCell ref="C1630:D1630"/>
    <mergeCell ref="G1630:H1630"/>
    <mergeCell ref="G1670:H1670"/>
    <mergeCell ref="C1690:D1690"/>
    <mergeCell ref="G1694:H1694"/>
    <mergeCell ref="C1692:D1692"/>
    <mergeCell ref="G1692:H1692"/>
    <mergeCell ref="C1664:D1664"/>
    <mergeCell ref="G1664:H1664"/>
    <mergeCell ref="C1670:D1670"/>
    <mergeCell ref="C1719:D1719"/>
    <mergeCell ref="G1719:H1719"/>
    <mergeCell ref="C1696:D1696"/>
    <mergeCell ref="G1696:H1696"/>
    <mergeCell ref="G1714:H1714"/>
    <mergeCell ref="G1723:H1723"/>
    <mergeCell ref="G1704:H1704"/>
    <mergeCell ref="C1708:D1708"/>
    <mergeCell ref="G1708:H1708"/>
    <mergeCell ref="C1718:D1718"/>
    <mergeCell ref="G1718:H1718"/>
    <mergeCell ref="C1720:D1720"/>
    <mergeCell ref="G1720:H1720"/>
    <mergeCell ref="C1704:D1704"/>
    <mergeCell ref="C1694:D1694"/>
    <mergeCell ref="G1703:H1703"/>
    <mergeCell ref="C1893:D1893"/>
    <mergeCell ref="G1893:H1893"/>
    <mergeCell ref="G1934:H1934"/>
    <mergeCell ref="C1930:D1930"/>
    <mergeCell ref="G1921:H1921"/>
    <mergeCell ref="G1980:H1980"/>
    <mergeCell ref="C1996:D1996"/>
    <mergeCell ref="I1893:Q1893"/>
    <mergeCell ref="I1947:Q1947"/>
    <mergeCell ref="I1948:Q1948"/>
    <mergeCell ref="I1949:Q1949"/>
    <mergeCell ref="I1950:Q1950"/>
    <mergeCell ref="I1951:Q1951"/>
    <mergeCell ref="I1952:Q1952"/>
    <mergeCell ref="G1975:H1975"/>
    <mergeCell ref="G1946:H1946"/>
    <mergeCell ref="G1935:H1935"/>
    <mergeCell ref="C1958:D1958"/>
    <mergeCell ref="G1929:H1929"/>
    <mergeCell ref="C1920:D1920"/>
    <mergeCell ref="C1932:D1932"/>
    <mergeCell ref="G1927:H1927"/>
    <mergeCell ref="C1927:D1927"/>
    <mergeCell ref="C1815:D1815"/>
    <mergeCell ref="G1826:H1826"/>
    <mergeCell ref="G1815:H1815"/>
    <mergeCell ref="G1821:H1821"/>
    <mergeCell ref="I1831:Q1831"/>
    <mergeCell ref="I1832:Q1832"/>
    <mergeCell ref="I1833:Q1833"/>
    <mergeCell ref="I1829:Q1829"/>
    <mergeCell ref="I1830:Q1830"/>
    <mergeCell ref="G1819:H1819"/>
    <mergeCell ref="C1827:D1827"/>
    <mergeCell ref="G1824:H1824"/>
    <mergeCell ref="G1825:H1825"/>
    <mergeCell ref="G1873:H1873"/>
    <mergeCell ref="G1857:H1857"/>
    <mergeCell ref="I1726:Q1726"/>
    <mergeCell ref="I1727:Q1727"/>
    <mergeCell ref="I1728:Q1728"/>
    <mergeCell ref="I1729:Q1729"/>
    <mergeCell ref="I1730:Q1730"/>
    <mergeCell ref="I1731:Q1731"/>
    <mergeCell ref="I1732:Q1732"/>
    <mergeCell ref="I1733:Q1733"/>
    <mergeCell ref="I1734:Q1734"/>
    <mergeCell ref="I1763:Q1763"/>
    <mergeCell ref="I1834:Q1834"/>
    <mergeCell ref="I1835:Q1835"/>
    <mergeCell ref="I1836:Q1836"/>
    <mergeCell ref="C1840:D1840"/>
    <mergeCell ref="I1759:Q1759"/>
    <mergeCell ref="I1760:Q1760"/>
    <mergeCell ref="I1761:Q1761"/>
    <mergeCell ref="I1762:Q1762"/>
    <mergeCell ref="I2003:Q2003"/>
    <mergeCell ref="G2032:H2032"/>
    <mergeCell ref="I2029:Q2029"/>
    <mergeCell ref="G1840:H1840"/>
    <mergeCell ref="C1844:D1844"/>
    <mergeCell ref="C1874:D1874"/>
    <mergeCell ref="G1874:H1874"/>
    <mergeCell ref="I1927:Q1927"/>
    <mergeCell ref="I1928:Q1928"/>
    <mergeCell ref="I1929:Q1929"/>
    <mergeCell ref="I1930:Q1930"/>
    <mergeCell ref="I1931:Q1931"/>
    <mergeCell ref="I1932:Q1932"/>
    <mergeCell ref="I1933:Q1933"/>
    <mergeCell ref="I1934:Q1934"/>
    <mergeCell ref="C1838:D1838"/>
    <mergeCell ref="G1841:H1841"/>
    <mergeCell ref="C1846:D1846"/>
    <mergeCell ref="G1834:H1834"/>
    <mergeCell ref="I1953:Q1953"/>
    <mergeCell ref="I1954:Q1954"/>
    <mergeCell ref="I1955:Q1955"/>
    <mergeCell ref="C1885:D1885"/>
    <mergeCell ref="C1848:D1848"/>
    <mergeCell ref="G1848:H1848"/>
    <mergeCell ref="G1955:H1955"/>
    <mergeCell ref="C1964:D1964"/>
    <mergeCell ref="G1886:H1886"/>
    <mergeCell ref="G1845:H1845"/>
    <mergeCell ref="C1847:D1847"/>
    <mergeCell ref="C1873:D1873"/>
    <mergeCell ref="C1725:D1725"/>
    <mergeCell ref="I1764:Q1764"/>
    <mergeCell ref="I1765:Q1765"/>
    <mergeCell ref="I1766:Q1766"/>
    <mergeCell ref="I1767:Q1767"/>
    <mergeCell ref="I1735:Q1735"/>
    <mergeCell ref="I1736:Q1736"/>
    <mergeCell ref="I1737:Q1737"/>
    <mergeCell ref="I1768:Q1768"/>
    <mergeCell ref="I1769:Q1769"/>
    <mergeCell ref="I1770:Q1770"/>
    <mergeCell ref="I1771:Q1771"/>
    <mergeCell ref="I1772:Q1772"/>
    <mergeCell ref="I1773:Q1773"/>
    <mergeCell ref="I1774:Q1774"/>
    <mergeCell ref="I1775:Q1775"/>
    <mergeCell ref="I1751:Q1751"/>
    <mergeCell ref="I1788:Q1788"/>
    <mergeCell ref="I1789:Q1789"/>
    <mergeCell ref="I1790:Q1790"/>
    <mergeCell ref="I1791:Q1791"/>
    <mergeCell ref="I1792:Q1792"/>
    <mergeCell ref="I1793:Q1793"/>
    <mergeCell ref="I1794:Q1794"/>
    <mergeCell ref="I1795:Q1795"/>
    <mergeCell ref="I1796:Q1796"/>
    <mergeCell ref="I1797:Q1797"/>
    <mergeCell ref="I1798:Q1798"/>
    <mergeCell ref="I1799:Q1799"/>
    <mergeCell ref="I1800:Q1800"/>
    <mergeCell ref="I1801:Q1801"/>
    <mergeCell ref="I1802:Q1802"/>
    <mergeCell ref="C1956:D1956"/>
    <mergeCell ref="G1781:H1781"/>
    <mergeCell ref="C1802:D1802"/>
    <mergeCell ref="C1777:D1777"/>
    <mergeCell ref="G1777:H1777"/>
    <mergeCell ref="G1816:H1816"/>
    <mergeCell ref="G1808:H1808"/>
    <mergeCell ref="C1816:D1816"/>
    <mergeCell ref="C1812:D1812"/>
    <mergeCell ref="C1790:D1790"/>
    <mergeCell ref="G1767:H1767"/>
    <mergeCell ref="C1769:D1769"/>
    <mergeCell ref="G1769:H1769"/>
    <mergeCell ref="C1780:D1780"/>
    <mergeCell ref="G1780:H1780"/>
    <mergeCell ref="C1813:D1813"/>
    <mergeCell ref="G1813:H1813"/>
    <mergeCell ref="G1790:H1790"/>
    <mergeCell ref="C1779:D1779"/>
    <mergeCell ref="C1806:D1806"/>
    <mergeCell ref="G1761:H1761"/>
    <mergeCell ref="C1764:D1764"/>
    <mergeCell ref="G1764:H1764"/>
    <mergeCell ref="C1814:D1814"/>
    <mergeCell ref="I1803:Q1803"/>
    <mergeCell ref="I1804:Q1804"/>
    <mergeCell ref="I1805:Q1805"/>
    <mergeCell ref="I1806:Q1806"/>
    <mergeCell ref="I1807:Q1807"/>
    <mergeCell ref="I1808:Q1808"/>
    <mergeCell ref="I1809:Q1809"/>
    <mergeCell ref="I1810:Q1810"/>
    <mergeCell ref="I1811:Q1811"/>
    <mergeCell ref="G1791:H1791"/>
    <mergeCell ref="G1807:H1807"/>
    <mergeCell ref="C1792:D1792"/>
    <mergeCell ref="G1792:H1792"/>
    <mergeCell ref="C1799:D1799"/>
    <mergeCell ref="G1799:H1799"/>
    <mergeCell ref="G1778:H1778"/>
    <mergeCell ref="G1776:H1776"/>
    <mergeCell ref="C1787:D1787"/>
    <mergeCell ref="C1809:D1809"/>
    <mergeCell ref="C1782:D1782"/>
    <mergeCell ref="G1782:H1782"/>
    <mergeCell ref="C1786:D1786"/>
    <mergeCell ref="C1775:D1775"/>
    <mergeCell ref="G1809:H1809"/>
    <mergeCell ref="I2030:Q2030"/>
    <mergeCell ref="G2013:H2013"/>
    <mergeCell ref="I2018:Q2018"/>
    <mergeCell ref="I2019:Q2019"/>
    <mergeCell ref="C1961:D1961"/>
    <mergeCell ref="G1961:H1961"/>
    <mergeCell ref="G1966:H1966"/>
    <mergeCell ref="G1974:H1974"/>
    <mergeCell ref="C2013:D2013"/>
    <mergeCell ref="C2024:D2024"/>
    <mergeCell ref="G2024:H2024"/>
    <mergeCell ref="G2009:H2009"/>
    <mergeCell ref="C2081:D2081"/>
    <mergeCell ref="G2085:H2085"/>
    <mergeCell ref="I2053:Q2053"/>
    <mergeCell ref="I2054:Q2054"/>
    <mergeCell ref="I2055:Q2055"/>
    <mergeCell ref="I2056:Q2056"/>
    <mergeCell ref="I2057:Q2057"/>
    <mergeCell ref="I2058:Q2058"/>
    <mergeCell ref="I2059:Q2059"/>
    <mergeCell ref="I2060:Q2060"/>
    <mergeCell ref="G2022:H2022"/>
    <mergeCell ref="C2021:D2021"/>
    <mergeCell ref="G2021:H2021"/>
    <mergeCell ref="C2000:D2000"/>
    <mergeCell ref="I1984:Q1984"/>
    <mergeCell ref="I1985:Q1985"/>
    <mergeCell ref="I1986:Q1986"/>
    <mergeCell ref="C1983:D1983"/>
    <mergeCell ref="G1983:H1983"/>
    <mergeCell ref="C1962:D1962"/>
    <mergeCell ref="C1988:D1988"/>
    <mergeCell ref="G1988:H1988"/>
    <mergeCell ref="G1962:H1962"/>
    <mergeCell ref="C1963:D1963"/>
    <mergeCell ref="G1963:H1963"/>
    <mergeCell ref="G1976:H1976"/>
    <mergeCell ref="G2059:H2059"/>
    <mergeCell ref="I2027:Q2027"/>
    <mergeCell ref="I2028:Q2028"/>
    <mergeCell ref="I2051:Q2051"/>
    <mergeCell ref="I2061:Q2061"/>
    <mergeCell ref="I2062:Q2062"/>
    <mergeCell ref="I2063:Q2063"/>
    <mergeCell ref="I1983:Q1983"/>
    <mergeCell ref="G1984:H1984"/>
    <mergeCell ref="C2069:D2069"/>
    <mergeCell ref="G2069:H2069"/>
    <mergeCell ref="C2073:D2073"/>
    <mergeCell ref="G2073:H2073"/>
    <mergeCell ref="C2074:D2074"/>
    <mergeCell ref="G2074:H2074"/>
    <mergeCell ref="C2082:D2082"/>
    <mergeCell ref="G2082:H2082"/>
    <mergeCell ref="G1971:H1971"/>
    <mergeCell ref="G1967:H1967"/>
    <mergeCell ref="G2053:H2053"/>
    <mergeCell ref="C2016:D2016"/>
    <mergeCell ref="C2020:D2020"/>
    <mergeCell ref="G2007:H2007"/>
    <mergeCell ref="C2019:D2019"/>
    <mergeCell ref="I2035:Q2035"/>
    <mergeCell ref="I2036:Q2036"/>
    <mergeCell ref="C1918:D1918"/>
    <mergeCell ref="C1937:D1937"/>
    <mergeCell ref="G1937:H1937"/>
    <mergeCell ref="G1932:H1932"/>
    <mergeCell ref="C1912:D1912"/>
    <mergeCell ref="C1949:D1949"/>
    <mergeCell ref="G1920:H1920"/>
    <mergeCell ref="C1941:D1941"/>
    <mergeCell ref="C1889:D1889"/>
    <mergeCell ref="G1945:H1945"/>
    <mergeCell ref="G1846:H1846"/>
    <mergeCell ref="G1928:H1928"/>
    <mergeCell ref="C1939:D1939"/>
    <mergeCell ref="G1958:H1958"/>
    <mergeCell ref="G1954:H1954"/>
    <mergeCell ref="C1923:D1923"/>
    <mergeCell ref="G1923:H1923"/>
    <mergeCell ref="G1940:H1940"/>
    <mergeCell ref="G1949:H1949"/>
    <mergeCell ref="G1948:H1948"/>
    <mergeCell ref="C1938:D1938"/>
    <mergeCell ref="C1946:D1946"/>
    <mergeCell ref="C1971:D1971"/>
    <mergeCell ref="G2018:H2018"/>
    <mergeCell ref="C1843:D1843"/>
    <mergeCell ref="G1823:H1823"/>
    <mergeCell ref="G1811:H1811"/>
    <mergeCell ref="C1810:D1810"/>
    <mergeCell ref="G1798:H1798"/>
    <mergeCell ref="G1802:H1802"/>
    <mergeCell ref="G1806:H1806"/>
    <mergeCell ref="C1796:D1796"/>
    <mergeCell ref="C1801:D1801"/>
    <mergeCell ref="G1801:H1801"/>
    <mergeCell ref="G1804:H1804"/>
    <mergeCell ref="G1956:H1956"/>
    <mergeCell ref="C1887:D1887"/>
    <mergeCell ref="G1887:H1887"/>
    <mergeCell ref="C1934:D1934"/>
    <mergeCell ref="G1991:H1991"/>
    <mergeCell ref="C1951:D1951"/>
    <mergeCell ref="G1951:H1951"/>
    <mergeCell ref="C1955:D1955"/>
    <mergeCell ref="G1965:H1965"/>
    <mergeCell ref="C1959:D1959"/>
    <mergeCell ref="C1926:D1926"/>
    <mergeCell ref="G1926:H1926"/>
    <mergeCell ref="C1839:D1839"/>
    <mergeCell ref="G1839:H1839"/>
    <mergeCell ref="C1842:D1842"/>
    <mergeCell ref="G1842:H1842"/>
    <mergeCell ref="C1835:D1835"/>
    <mergeCell ref="C1826:D1826"/>
    <mergeCell ref="G1822:H1822"/>
    <mergeCell ref="G1875:H1875"/>
    <mergeCell ref="C1925:D1925"/>
    <mergeCell ref="C1878:D1878"/>
    <mergeCell ref="G1878:H1878"/>
    <mergeCell ref="C1914:D1914"/>
    <mergeCell ref="C1916:D1916"/>
    <mergeCell ref="C1886:D1886"/>
    <mergeCell ref="G1844:H1844"/>
    <mergeCell ref="C1824:D1824"/>
    <mergeCell ref="G1796:H1796"/>
    <mergeCell ref="I1998:Q1998"/>
    <mergeCell ref="C1967:D1967"/>
    <mergeCell ref="C1940:D1940"/>
    <mergeCell ref="C2028:D2028"/>
    <mergeCell ref="C2032:D2032"/>
    <mergeCell ref="C2044:D2044"/>
    <mergeCell ref="C2004:D2004"/>
    <mergeCell ref="G2004:H2004"/>
    <mergeCell ref="C1952:D1952"/>
    <mergeCell ref="C1954:D1954"/>
    <mergeCell ref="C1953:D1953"/>
    <mergeCell ref="G1995:H1995"/>
    <mergeCell ref="C2003:D2003"/>
    <mergeCell ref="G2003:H2003"/>
    <mergeCell ref="C2002:D2002"/>
    <mergeCell ref="I1940:Q1940"/>
    <mergeCell ref="I1941:Q1941"/>
    <mergeCell ref="I1942:Q1942"/>
    <mergeCell ref="I1943:Q1943"/>
    <mergeCell ref="I1944:Q1944"/>
    <mergeCell ref="I1945:Q1945"/>
    <mergeCell ref="I1946:Q1946"/>
    <mergeCell ref="C1944:D1944"/>
    <mergeCell ref="G1944:H1944"/>
    <mergeCell ref="C1948:D1948"/>
    <mergeCell ref="C1931:D1931"/>
    <mergeCell ref="I2104:Q2104"/>
    <mergeCell ref="I2105:Q2105"/>
    <mergeCell ref="G2049:H2049"/>
    <mergeCell ref="I2024:Q2024"/>
    <mergeCell ref="I1971:Q1971"/>
    <mergeCell ref="I1967:Q1967"/>
    <mergeCell ref="I1982:Q1982"/>
    <mergeCell ref="G2017:H2017"/>
    <mergeCell ref="G2020:H2020"/>
    <mergeCell ref="C2046:D2046"/>
    <mergeCell ref="G2048:H2048"/>
    <mergeCell ref="C2047:D2047"/>
    <mergeCell ref="G2037:H2037"/>
    <mergeCell ref="G1993:H1993"/>
    <mergeCell ref="G2043:H2043"/>
    <mergeCell ref="C1945:D1945"/>
    <mergeCell ref="I2037:Q2037"/>
    <mergeCell ref="C2040:D2040"/>
    <mergeCell ref="C2026:D2026"/>
    <mergeCell ref="G2014:H2014"/>
    <mergeCell ref="C2012:D2012"/>
    <mergeCell ref="G2046:H2046"/>
    <mergeCell ref="G1996:H1996"/>
    <mergeCell ref="C1999:D1999"/>
    <mergeCell ref="C1974:D1974"/>
    <mergeCell ref="C1943:D1943"/>
    <mergeCell ref="C2007:D2007"/>
    <mergeCell ref="G2002:H2002"/>
    <mergeCell ref="C1981:D1981"/>
    <mergeCell ref="G1981:H1981"/>
    <mergeCell ref="C2005:D2005"/>
    <mergeCell ref="G2005:H2005"/>
    <mergeCell ref="C2008:D2008"/>
    <mergeCell ref="C1989:D1989"/>
    <mergeCell ref="G1990:H1990"/>
    <mergeCell ref="C1991:D1991"/>
    <mergeCell ref="G1964:H1964"/>
    <mergeCell ref="C1965:D1965"/>
    <mergeCell ref="G2153:H2153"/>
    <mergeCell ref="C2139:D2139"/>
    <mergeCell ref="C2143:D2143"/>
    <mergeCell ref="G2143:H2143"/>
    <mergeCell ref="C2055:D2055"/>
    <mergeCell ref="G2055:H2055"/>
    <mergeCell ref="C2068:D2068"/>
    <mergeCell ref="G2068:H2068"/>
    <mergeCell ref="C2076:D2076"/>
    <mergeCell ref="G2076:H2076"/>
    <mergeCell ref="G2139:H2139"/>
    <mergeCell ref="G2112:H2112"/>
    <mergeCell ref="G2150:H2150"/>
    <mergeCell ref="G1931:H1931"/>
    <mergeCell ref="C1990:D1990"/>
    <mergeCell ref="C2079:D2079"/>
    <mergeCell ref="G2079:H2079"/>
    <mergeCell ref="C1982:D1982"/>
    <mergeCell ref="C1933:D1933"/>
    <mergeCell ref="G1933:H1933"/>
    <mergeCell ref="C2027:D2027"/>
    <mergeCell ref="G2027:H2027"/>
    <mergeCell ref="C2041:D2041"/>
    <mergeCell ref="G2041:H2041"/>
    <mergeCell ref="G2031:H2031"/>
    <mergeCell ref="C2030:D2030"/>
    <mergeCell ref="G2030:H2030"/>
    <mergeCell ref="C2033:D2033"/>
    <mergeCell ref="C2118:D2118"/>
    <mergeCell ref="G2116:H2116"/>
    <mergeCell ref="G2125:H2125"/>
    <mergeCell ref="C2105:D2105"/>
    <mergeCell ref="G2070:H2070"/>
    <mergeCell ref="G2067:H2067"/>
    <mergeCell ref="C2084:D2084"/>
    <mergeCell ref="C2115:D2115"/>
    <mergeCell ref="G2115:H2115"/>
    <mergeCell ref="C2116:D2116"/>
    <mergeCell ref="C2035:D2035"/>
    <mergeCell ref="G2035:H2035"/>
    <mergeCell ref="C2023:D2023"/>
    <mergeCell ref="G2023:H2023"/>
    <mergeCell ref="G2016:H2016"/>
    <mergeCell ref="G2029:H2029"/>
    <mergeCell ref="G2033:H2033"/>
    <mergeCell ref="G2028:H2028"/>
    <mergeCell ref="C2054:D2054"/>
    <mergeCell ref="G2054:H2054"/>
    <mergeCell ref="G2039:H2039"/>
    <mergeCell ref="G2026:H2026"/>
    <mergeCell ref="C2051:D2051"/>
    <mergeCell ref="G2130:H2130"/>
    <mergeCell ref="G2051:H2051"/>
    <mergeCell ref="C2123:D2123"/>
    <mergeCell ref="G2012:H2012"/>
    <mergeCell ref="G1994:H1994"/>
    <mergeCell ref="G1997:H1997"/>
    <mergeCell ref="G2008:H2008"/>
    <mergeCell ref="C2182:D2182"/>
    <mergeCell ref="G2182:H2182"/>
    <mergeCell ref="C2177:D2177"/>
    <mergeCell ref="G2177:H2177"/>
    <mergeCell ref="C2018:D2018"/>
    <mergeCell ref="G2184:H2184"/>
    <mergeCell ref="C1890:D1890"/>
    <mergeCell ref="G1890:H1890"/>
    <mergeCell ref="G1889:H1889"/>
    <mergeCell ref="C1993:D1993"/>
    <mergeCell ref="C2009:D2009"/>
    <mergeCell ref="C1984:D1984"/>
    <mergeCell ref="C2178:D2178"/>
    <mergeCell ref="G1978:H1978"/>
    <mergeCell ref="G1943:H1943"/>
    <mergeCell ref="C1897:D1897"/>
    <mergeCell ref="C1922:D1922"/>
    <mergeCell ref="C2156:D2156"/>
    <mergeCell ref="C2144:D2144"/>
    <mergeCell ref="C1896:D1896"/>
    <mergeCell ref="G1896:H1896"/>
    <mergeCell ref="C1888:D1888"/>
    <mergeCell ref="G1888:H1888"/>
    <mergeCell ref="C1891:D1891"/>
    <mergeCell ref="G1891:H1891"/>
    <mergeCell ref="G1950:H1950"/>
    <mergeCell ref="C2124:D2124"/>
    <mergeCell ref="G2124:H2124"/>
    <mergeCell ref="G2105:H2105"/>
    <mergeCell ref="C2106:D2106"/>
    <mergeCell ref="G2106:H2106"/>
    <mergeCell ref="G2111:H2111"/>
    <mergeCell ref="C2142:D2142"/>
    <mergeCell ref="G2142:H2142"/>
    <mergeCell ref="G2110:H2110"/>
    <mergeCell ref="G2126:H2126"/>
    <mergeCell ref="C2092:D2092"/>
    <mergeCell ref="C2114:D2114"/>
    <mergeCell ref="G1916:H1916"/>
    <mergeCell ref="C1921:D1921"/>
    <mergeCell ref="C1950:D1950"/>
    <mergeCell ref="G1918:H1918"/>
    <mergeCell ref="C1966:D1966"/>
    <mergeCell ref="G2180:H2180"/>
    <mergeCell ref="G2181:H2181"/>
    <mergeCell ref="G1897:H1897"/>
    <mergeCell ref="C1898:D1898"/>
    <mergeCell ref="G2114:H2114"/>
    <mergeCell ref="G2148:H2148"/>
    <mergeCell ref="C1929:D1929"/>
    <mergeCell ref="C1998:D1998"/>
    <mergeCell ref="G1998:H1998"/>
    <mergeCell ref="C1975:D1975"/>
    <mergeCell ref="G2057:H2057"/>
    <mergeCell ref="C2075:D2075"/>
    <mergeCell ref="G2075:H2075"/>
    <mergeCell ref="C2077:D2077"/>
    <mergeCell ref="G2077:H2077"/>
    <mergeCell ref="C2167:D2167"/>
    <mergeCell ref="G1905:H1905"/>
    <mergeCell ref="C1972:D1972"/>
    <mergeCell ref="G1972:H1972"/>
    <mergeCell ref="G2149:H2149"/>
    <mergeCell ref="C2141:D2141"/>
    <mergeCell ref="R2207:T2207"/>
    <mergeCell ref="R2209:T2209"/>
    <mergeCell ref="R2210:T2210"/>
    <mergeCell ref="G2145:H2145"/>
    <mergeCell ref="R2197:T2197"/>
    <mergeCell ref="R2211:T2211"/>
    <mergeCell ref="R2212:T2212"/>
    <mergeCell ref="R2213:T2213"/>
    <mergeCell ref="R2198:T2198"/>
    <mergeCell ref="R2199:T2199"/>
    <mergeCell ref="R2200:T2200"/>
    <mergeCell ref="G2163:H2163"/>
    <mergeCell ref="C2168:D2168"/>
    <mergeCell ref="G2168:H2168"/>
    <mergeCell ref="C2161:D2161"/>
    <mergeCell ref="G2161:H2161"/>
    <mergeCell ref="C2148:D2148"/>
    <mergeCell ref="C2151:D2151"/>
    <mergeCell ref="C2200:D2200"/>
    <mergeCell ref="G2189:H2189"/>
    <mergeCell ref="C2185:D2185"/>
    <mergeCell ref="G2185:H2185"/>
    <mergeCell ref="C2198:D2198"/>
    <mergeCell ref="G2198:H2198"/>
    <mergeCell ref="C2197:D2197"/>
    <mergeCell ref="C2166:D2166"/>
    <mergeCell ref="G2166:H2166"/>
    <mergeCell ref="C2170:D2170"/>
    <mergeCell ref="G2170:H2170"/>
    <mergeCell ref="C2171:D2171"/>
    <mergeCell ref="G2173:H2173"/>
    <mergeCell ref="I2160:Q2160"/>
    <mergeCell ref="I2161:Q2161"/>
    <mergeCell ref="G2172:H2172"/>
    <mergeCell ref="C2208:D2208"/>
    <mergeCell ref="G2208:H2208"/>
    <mergeCell ref="R2147:T2147"/>
    <mergeCell ref="R2148:T2148"/>
    <mergeCell ref="R2149:T2149"/>
    <mergeCell ref="R2150:T2150"/>
    <mergeCell ref="R2151:T2151"/>
    <mergeCell ref="R2152:T2152"/>
    <mergeCell ref="R2153:T2153"/>
    <mergeCell ref="R2154:T2154"/>
    <mergeCell ref="R2155:T2155"/>
    <mergeCell ref="R2156:T2156"/>
    <mergeCell ref="R2157:T2157"/>
    <mergeCell ref="C2157:D2157"/>
    <mergeCell ref="I2166:Q2166"/>
    <mergeCell ref="I2170:Q2170"/>
    <mergeCell ref="C2158:D2158"/>
    <mergeCell ref="C2176:D2176"/>
    <mergeCell ref="G2176:H2176"/>
    <mergeCell ref="C2154:D2154"/>
    <mergeCell ref="G2154:H2154"/>
    <mergeCell ref="C2162:D2162"/>
    <mergeCell ref="G2162:H2162"/>
    <mergeCell ref="C2173:D2173"/>
    <mergeCell ref="I2176:Q2176"/>
    <mergeCell ref="G2157:H2157"/>
    <mergeCell ref="I2162:Q2162"/>
    <mergeCell ref="I2163:Q2163"/>
    <mergeCell ref="I2164:Q2164"/>
    <mergeCell ref="I2165:Q2165"/>
    <mergeCell ref="R2229:T2229"/>
    <mergeCell ref="R2232:T2232"/>
    <mergeCell ref="R2233:T2233"/>
    <mergeCell ref="G2260:H2260"/>
    <mergeCell ref="C2232:D2232"/>
    <mergeCell ref="C2263:D2263"/>
    <mergeCell ref="C2246:D2246"/>
    <mergeCell ref="G2246:H2246"/>
    <mergeCell ref="I2232:Q2232"/>
    <mergeCell ref="I2233:Q2233"/>
    <mergeCell ref="R2258:T2258"/>
    <mergeCell ref="R2401:T2401"/>
    <mergeCell ref="R2407:T2407"/>
    <mergeCell ref="I2213:Q2213"/>
    <mergeCell ref="I2248:Q2248"/>
    <mergeCell ref="G2197:H2197"/>
    <mergeCell ref="C2199:D2199"/>
    <mergeCell ref="G2199:H2199"/>
    <mergeCell ref="G2257:H2257"/>
    <mergeCell ref="R2259:T2259"/>
    <mergeCell ref="R2277:T2277"/>
    <mergeCell ref="U2290:W2290"/>
    <mergeCell ref="U2216:W2216"/>
    <mergeCell ref="U2217:W2217"/>
    <mergeCell ref="U2218:W2218"/>
    <mergeCell ref="R2177:T2177"/>
    <mergeCell ref="R2178:T2178"/>
    <mergeCell ref="R2179:T2179"/>
    <mergeCell ref="R2180:T2180"/>
    <mergeCell ref="R2181:T2181"/>
    <mergeCell ref="R2182:T2182"/>
    <mergeCell ref="R2184:T2184"/>
    <mergeCell ref="R2185:T2185"/>
    <mergeCell ref="R2186:T2186"/>
    <mergeCell ref="R2187:T2187"/>
    <mergeCell ref="R2188:T2188"/>
    <mergeCell ref="R2189:T2189"/>
    <mergeCell ref="R2190:T2190"/>
    <mergeCell ref="R2191:T2191"/>
    <mergeCell ref="G2251:H2251"/>
    <mergeCell ref="G2252:H2252"/>
    <mergeCell ref="G2253:H2253"/>
    <mergeCell ref="G2254:H2254"/>
    <mergeCell ref="G2255:H2255"/>
    <mergeCell ref="C2190:D2190"/>
    <mergeCell ref="R2238:T2238"/>
    <mergeCell ref="R2239:T2239"/>
    <mergeCell ref="U2227:W2227"/>
    <mergeCell ref="I2177:Q2177"/>
    <mergeCell ref="I2178:Q2178"/>
    <mergeCell ref="I2179:Q2179"/>
    <mergeCell ref="I2180:Q2180"/>
    <mergeCell ref="I2181:Q2181"/>
    <mergeCell ref="I2182:Q2182"/>
    <mergeCell ref="I2184:Q2184"/>
    <mergeCell ref="I2185:Q2185"/>
    <mergeCell ref="I2186:Q2186"/>
    <mergeCell ref="I2187:Q2187"/>
    <mergeCell ref="I2188:Q2188"/>
    <mergeCell ref="I2294:Q2294"/>
    <mergeCell ref="C2241:D2241"/>
    <mergeCell ref="G2241:H2241"/>
    <mergeCell ref="G2271:H2271"/>
    <mergeCell ref="I2190:Q2190"/>
    <mergeCell ref="R2268:T2268"/>
    <mergeCell ref="R2269:T2269"/>
    <mergeCell ref="R2270:T2270"/>
    <mergeCell ref="C2279:D2279"/>
    <mergeCell ref="G2279:H2279"/>
    <mergeCell ref="C2284:D2284"/>
    <mergeCell ref="G2284:H2284"/>
    <mergeCell ref="C2289:D2289"/>
    <mergeCell ref="C2293:D2293"/>
    <mergeCell ref="R2295:T2295"/>
    <mergeCell ref="R2275:T2275"/>
    <mergeCell ref="C2278:D2278"/>
    <mergeCell ref="G2278:H2278"/>
    <mergeCell ref="C2250:D2250"/>
    <mergeCell ref="C2270:D2270"/>
    <mergeCell ref="G2270:H2270"/>
    <mergeCell ref="G2289:H2289"/>
    <mergeCell ref="I2278:Q2278"/>
    <mergeCell ref="R2278:T2278"/>
    <mergeCell ref="C2285:D2285"/>
    <mergeCell ref="G2285:H2285"/>
    <mergeCell ref="I2285:Q2285"/>
    <mergeCell ref="R2285:T2285"/>
    <mergeCell ref="I2282:Q2282"/>
    <mergeCell ref="R2282:T2282"/>
    <mergeCell ref="G2282:H2282"/>
    <mergeCell ref="G2266:H2266"/>
    <mergeCell ref="C2267:D2267"/>
    <mergeCell ref="G2267:H2267"/>
    <mergeCell ref="C2272:D2272"/>
    <mergeCell ref="G2272:H2272"/>
    <mergeCell ref="I2269:Q2269"/>
    <mergeCell ref="I2270:Q2270"/>
    <mergeCell ref="C2265:D2265"/>
    <mergeCell ref="R2273:T2273"/>
    <mergeCell ref="I2257:Q2257"/>
    <mergeCell ref="I2258:Q2258"/>
    <mergeCell ref="I2259:Q2259"/>
    <mergeCell ref="I2263:Q2263"/>
    <mergeCell ref="I2264:Q2264"/>
    <mergeCell ref="I2265:Q2265"/>
    <mergeCell ref="I2266:Q2266"/>
    <mergeCell ref="I2267:Q2267"/>
    <mergeCell ref="I2279:Q2279"/>
    <mergeCell ref="C2275:D2275"/>
    <mergeCell ref="G2274:H2274"/>
    <mergeCell ref="I2290:Q2290"/>
    <mergeCell ref="R2290:T2290"/>
    <mergeCell ref="I2289:Q2289"/>
    <mergeCell ref="R2254:T2254"/>
    <mergeCell ref="U2269:W2269"/>
    <mergeCell ref="U2270:W2270"/>
    <mergeCell ref="U2271:W2271"/>
    <mergeCell ref="U2222:W2222"/>
    <mergeCell ref="U2223:W2223"/>
    <mergeCell ref="U2224:W2224"/>
    <mergeCell ref="G2273:H2273"/>
    <mergeCell ref="I2198:Q2198"/>
    <mergeCell ref="C2411:D2411"/>
    <mergeCell ref="G2411:H2411"/>
    <mergeCell ref="C2217:D2217"/>
    <mergeCell ref="G2217:H2217"/>
    <mergeCell ref="G2211:H2211"/>
    <mergeCell ref="C2212:D2212"/>
    <mergeCell ref="G2212:H2212"/>
    <mergeCell ref="C2213:D2213"/>
    <mergeCell ref="G2213:H2213"/>
    <mergeCell ref="C2214:D2214"/>
    <mergeCell ref="G2214:H2214"/>
    <mergeCell ref="C2215:D2215"/>
    <mergeCell ref="G2215:H2215"/>
    <mergeCell ref="I2375:Q2375"/>
    <mergeCell ref="G2223:H2223"/>
    <mergeCell ref="G2256:H2256"/>
    <mergeCell ref="G2425:H2425"/>
    <mergeCell ref="G2426:H2426"/>
    <mergeCell ref="G2414:H2414"/>
    <mergeCell ref="G2415:H2415"/>
    <mergeCell ref="G2232:H2232"/>
    <mergeCell ref="G2258:H2258"/>
    <mergeCell ref="G2259:H2259"/>
    <mergeCell ref="G2216:H2216"/>
    <mergeCell ref="I2230:Q2230"/>
    <mergeCell ref="I2241:Q2241"/>
    <mergeCell ref="I2244:Q2244"/>
    <mergeCell ref="G2209:H2209"/>
    <mergeCell ref="C2211:D2211"/>
    <mergeCell ref="G2231:H2231"/>
    <mergeCell ref="I2231:Q2231"/>
    <mergeCell ref="C2317:D2317"/>
    <mergeCell ref="G2317:H2317"/>
    <mergeCell ref="I2317:Q2317"/>
    <mergeCell ref="I2323:Q2323"/>
    <mergeCell ref="R2398:T2398"/>
    <mergeCell ref="R2301:T2301"/>
    <mergeCell ref="R2276:T2276"/>
    <mergeCell ref="R2279:T2279"/>
    <mergeCell ref="R2284:T2284"/>
    <mergeCell ref="R2289:T2289"/>
    <mergeCell ref="R2294:T2294"/>
    <mergeCell ref="G2277:H2277"/>
    <mergeCell ref="I2277:Q2277"/>
    <mergeCell ref="R2292:T2292"/>
    <mergeCell ref="R2255:T2255"/>
    <mergeCell ref="R2256:T2256"/>
    <mergeCell ref="R2257:T2257"/>
    <mergeCell ref="R2230:T2230"/>
    <mergeCell ref="R2252:T2252"/>
    <mergeCell ref="R2253:T2253"/>
    <mergeCell ref="R2265:T2265"/>
    <mergeCell ref="R2266:T2266"/>
    <mergeCell ref="R2267:T2267"/>
    <mergeCell ref="I2249:Q2249"/>
    <mergeCell ref="C2240:D2240"/>
    <mergeCell ref="C2244:D2244"/>
    <mergeCell ref="G2244:H2244"/>
    <mergeCell ref="C2407:D2407"/>
    <mergeCell ref="I2446:Q2446"/>
    <mergeCell ref="R2446:T2446"/>
    <mergeCell ref="C2447:D2447"/>
    <mergeCell ref="G2447:H2447"/>
    <mergeCell ref="I2447:Q2447"/>
    <mergeCell ref="C2462:D2462"/>
    <mergeCell ref="G2462:H2462"/>
    <mergeCell ref="I2462:Q2462"/>
    <mergeCell ref="R2462:T2462"/>
    <mergeCell ref="C2467:D2467"/>
    <mergeCell ref="G2467:H2467"/>
    <mergeCell ref="R2647:T2647"/>
    <mergeCell ref="R2648:T2648"/>
    <mergeCell ref="R2649:T2649"/>
    <mergeCell ref="R2650:T2650"/>
    <mergeCell ref="G2646:H2646"/>
    <mergeCell ref="G2430:H2430"/>
    <mergeCell ref="C2427:D2427"/>
    <mergeCell ref="C2428:D2428"/>
    <mergeCell ref="C2439:D2439"/>
    <mergeCell ref="G2439:H2439"/>
    <mergeCell ref="I2439:Q2439"/>
    <mergeCell ref="R2439:T2439"/>
    <mergeCell ref="G2642:H2642"/>
    <mergeCell ref="I2646:Q2646"/>
    <mergeCell ref="I2647:Q2647"/>
    <mergeCell ref="I2648:Q2648"/>
    <mergeCell ref="I2649:Q2649"/>
    <mergeCell ref="I2650:Q2650"/>
    <mergeCell ref="C2441:D2441"/>
    <mergeCell ref="C2296:D2296"/>
    <mergeCell ref="G2296:H2296"/>
    <mergeCell ref="C2262:D2262"/>
    <mergeCell ref="C2274:D2274"/>
    <mergeCell ref="C2259:D2259"/>
    <mergeCell ref="G2441:H2441"/>
    <mergeCell ref="I2441:Q2441"/>
    <mergeCell ref="R2441:T2441"/>
    <mergeCell ref="C2472:D2472"/>
    <mergeCell ref="G2472:H2472"/>
    <mergeCell ref="R2455:T2455"/>
    <mergeCell ref="R2485:T2485"/>
    <mergeCell ref="C2482:D2482"/>
    <mergeCell ref="G2482:H2482"/>
    <mergeCell ref="I2482:Q2482"/>
    <mergeCell ref="C2488:D2488"/>
    <mergeCell ref="G2488:H2488"/>
    <mergeCell ref="I2488:Q2488"/>
    <mergeCell ref="C2493:D2493"/>
    <mergeCell ref="G2407:H2407"/>
    <mergeCell ref="C2282:D2282"/>
    <mergeCell ref="G2456:H2456"/>
    <mergeCell ref="I2456:Q2456"/>
    <mergeCell ref="R2456:T2456"/>
    <mergeCell ref="R2260:T2260"/>
    <mergeCell ref="R2261:T2261"/>
    <mergeCell ref="R2262:T2262"/>
    <mergeCell ref="R2264:T2264"/>
    <mergeCell ref="I2425:Q2425"/>
    <mergeCell ref="C2415:D2415"/>
    <mergeCell ref="X2473:Y2473"/>
    <mergeCell ref="Z2473:AC2473"/>
    <mergeCell ref="AD2473:AG2473"/>
    <mergeCell ref="C2474:D2474"/>
    <mergeCell ref="G2474:H2474"/>
    <mergeCell ref="C2656:D2656"/>
    <mergeCell ref="G2656:H2656"/>
    <mergeCell ref="C2655:D2655"/>
    <mergeCell ref="G2667:H2667"/>
    <mergeCell ref="G2649:H2649"/>
    <mergeCell ref="C2646:D2646"/>
    <mergeCell ref="I2644:Q2644"/>
    <mergeCell ref="I2645:Q2645"/>
    <mergeCell ref="R2640:T2640"/>
    <mergeCell ref="R2641:T2641"/>
    <mergeCell ref="R2642:T2642"/>
    <mergeCell ref="R2643:T2643"/>
    <mergeCell ref="R2644:T2644"/>
    <mergeCell ref="R2645:T2645"/>
    <mergeCell ref="R2646:T2646"/>
    <mergeCell ref="C2450:D2450"/>
    <mergeCell ref="G2450:H2450"/>
    <mergeCell ref="I2450:Q2450"/>
    <mergeCell ref="R2450:T2450"/>
    <mergeCell ref="U2450:W2450"/>
    <mergeCell ref="X2450:Y2450"/>
    <mergeCell ref="C2456:D2456"/>
    <mergeCell ref="U2648:W2648"/>
    <mergeCell ref="U2649:W2649"/>
    <mergeCell ref="C2641:D2641"/>
    <mergeCell ref="C2485:D2485"/>
    <mergeCell ref="G2485:H2485"/>
    <mergeCell ref="C2651:D2651"/>
    <mergeCell ref="G2460:H2460"/>
    <mergeCell ref="I2460:Q2460"/>
    <mergeCell ref="R2460:T2460"/>
    <mergeCell ref="U2460:W2460"/>
    <mergeCell ref="X2460:Y2460"/>
    <mergeCell ref="C2461:D2461"/>
    <mergeCell ref="G2461:H2461"/>
    <mergeCell ref="I2461:Q2461"/>
    <mergeCell ref="R2461:T2461"/>
    <mergeCell ref="U2461:W2461"/>
    <mergeCell ref="I2651:Q2651"/>
    <mergeCell ref="U2456:W2456"/>
    <mergeCell ref="U2455:W2455"/>
    <mergeCell ref="U2657:W2657"/>
    <mergeCell ref="C2652:D2652"/>
    <mergeCell ref="G2652:H2652"/>
    <mergeCell ref="C2653:D2653"/>
    <mergeCell ref="G2653:H2653"/>
    <mergeCell ref="X2655:Y2655"/>
    <mergeCell ref="G2651:H2651"/>
    <mergeCell ref="U2454:W2454"/>
    <mergeCell ref="X2454:Y2454"/>
    <mergeCell ref="I2474:Q2474"/>
    <mergeCell ref="R2474:T2474"/>
    <mergeCell ref="U2474:W2474"/>
    <mergeCell ref="X2474:Y2474"/>
    <mergeCell ref="C2479:D2479"/>
    <mergeCell ref="G2479:H2479"/>
    <mergeCell ref="I2479:Q2479"/>
    <mergeCell ref="AD2655:AG2655"/>
    <mergeCell ref="AD2656:AG2656"/>
    <mergeCell ref="AD2453:AG2453"/>
    <mergeCell ref="C2454:D2454"/>
    <mergeCell ref="G2454:H2454"/>
    <mergeCell ref="I2454:Q2454"/>
    <mergeCell ref="R2454:T2454"/>
    <mergeCell ref="C2675:D2675"/>
    <mergeCell ref="G2675:H2675"/>
    <mergeCell ref="I2675:Q2675"/>
    <mergeCell ref="R2675:T2675"/>
    <mergeCell ref="X2675:Y2675"/>
    <mergeCell ref="Z2675:AC2675"/>
    <mergeCell ref="AD2675:AG2675"/>
    <mergeCell ref="C2664:D2664"/>
    <mergeCell ref="C2658:D2658"/>
    <mergeCell ref="I2656:Q2656"/>
    <mergeCell ref="I2657:Q2657"/>
    <mergeCell ref="I2658:Q2658"/>
    <mergeCell ref="I2659:Q2659"/>
    <mergeCell ref="I2660:Q2660"/>
    <mergeCell ref="I2664:Q2664"/>
    <mergeCell ref="R2666:T2666"/>
    <mergeCell ref="R2667:T2667"/>
    <mergeCell ref="R2668:T2668"/>
    <mergeCell ref="R2669:T2669"/>
    <mergeCell ref="R2670:T2670"/>
    <mergeCell ref="R2671:T2671"/>
    <mergeCell ref="I2661:Q2661"/>
    <mergeCell ref="I2652:Q2652"/>
    <mergeCell ref="G2650:H2650"/>
    <mergeCell ref="X2455:Y2455"/>
    <mergeCell ref="Z2455:AC2455"/>
    <mergeCell ref="AD2455:AG2455"/>
    <mergeCell ref="Z2456:AC2456"/>
    <mergeCell ref="AD2456:AG2456"/>
    <mergeCell ref="C2458:D2458"/>
    <mergeCell ref="G2458:H2458"/>
    <mergeCell ref="I2458:Q2458"/>
    <mergeCell ref="R2458:T2458"/>
    <mergeCell ref="U2458:W2458"/>
    <mergeCell ref="X2458:Y2458"/>
    <mergeCell ref="Z2458:AC2458"/>
    <mergeCell ref="AD2458:AG2458"/>
    <mergeCell ref="C2459:D2459"/>
    <mergeCell ref="G2459:H2459"/>
    <mergeCell ref="I2459:Q2459"/>
    <mergeCell ref="G2493:H2493"/>
    <mergeCell ref="U2655:W2655"/>
    <mergeCell ref="R2661:T2661"/>
    <mergeCell ref="U2659:W2659"/>
    <mergeCell ref="C2670:D2670"/>
    <mergeCell ref="G2670:H2670"/>
    <mergeCell ref="U2671:W2671"/>
    <mergeCell ref="U2672:W2672"/>
    <mergeCell ref="U2673:W2673"/>
    <mergeCell ref="I2673:Q2673"/>
    <mergeCell ref="X2652:Y2652"/>
    <mergeCell ref="G2457:H2457"/>
    <mergeCell ref="I2457:Q2457"/>
    <mergeCell ref="R2457:T2457"/>
    <mergeCell ref="U2457:W2457"/>
    <mergeCell ref="X2457:Y2457"/>
    <mergeCell ref="C2666:D2666"/>
    <mergeCell ref="G2666:H2666"/>
    <mergeCell ref="U2473:W2473"/>
    <mergeCell ref="R2651:T2651"/>
    <mergeCell ref="R2652:T2652"/>
    <mergeCell ref="R2653:T2653"/>
    <mergeCell ref="G2654:H2654"/>
    <mergeCell ref="R2473:T2473"/>
    <mergeCell ref="R2440:T2440"/>
    <mergeCell ref="C2448:D2448"/>
    <mergeCell ref="G2448:H2448"/>
    <mergeCell ref="I2448:Q2448"/>
    <mergeCell ref="R2448:T2448"/>
    <mergeCell ref="U2448:W2448"/>
    <mergeCell ref="X2448:Y2448"/>
    <mergeCell ref="Z2448:AC2448"/>
    <mergeCell ref="AD2448:AG2448"/>
    <mergeCell ref="C2449:D2449"/>
    <mergeCell ref="G2449:H2449"/>
    <mergeCell ref="I2449:Q2449"/>
    <mergeCell ref="R2449:T2449"/>
    <mergeCell ref="U2449:W2449"/>
    <mergeCell ref="X2449:Y2449"/>
    <mergeCell ref="Z2449:AC2449"/>
    <mergeCell ref="AD2449:AG2449"/>
    <mergeCell ref="C2445:D2445"/>
    <mergeCell ref="G2445:H2445"/>
    <mergeCell ref="I2445:Q2445"/>
    <mergeCell ref="R2445:T2445"/>
    <mergeCell ref="I2469:Q2469"/>
    <mergeCell ref="R2469:T2469"/>
    <mergeCell ref="U2469:W2469"/>
    <mergeCell ref="X2469:Y2469"/>
    <mergeCell ref="Z2469:AC2469"/>
    <mergeCell ref="AD2469:AG2469"/>
    <mergeCell ref="C2470:D2470"/>
    <mergeCell ref="G2470:H2470"/>
    <mergeCell ref="I2470:Q2470"/>
    <mergeCell ref="R2470:T2470"/>
    <mergeCell ref="U2470:W2470"/>
    <mergeCell ref="X2470:Y2470"/>
    <mergeCell ref="Z2470:AC2470"/>
    <mergeCell ref="AD2470:AG2470"/>
    <mergeCell ref="U2447:W2447"/>
    <mergeCell ref="X2447:Y2447"/>
    <mergeCell ref="U2452:W2452"/>
    <mergeCell ref="X2452:Y2452"/>
    <mergeCell ref="C2460:D2460"/>
    <mergeCell ref="Z2450:AC2450"/>
    <mergeCell ref="AD2450:AG2450"/>
    <mergeCell ref="C2451:D2451"/>
    <mergeCell ref="G2451:H2451"/>
    <mergeCell ref="I2451:Q2451"/>
    <mergeCell ref="R2451:T2451"/>
    <mergeCell ref="U2451:W2451"/>
    <mergeCell ref="X2451:Y2451"/>
    <mergeCell ref="Z2451:AC2451"/>
    <mergeCell ref="AD2451:AG2451"/>
    <mergeCell ref="Z2452:AC2452"/>
    <mergeCell ref="AD2452:AG2452"/>
    <mergeCell ref="C2453:D2453"/>
    <mergeCell ref="G2453:H2453"/>
    <mergeCell ref="I2453:Q2453"/>
    <mergeCell ref="R2453:T2453"/>
    <mergeCell ref="U2453:W2453"/>
    <mergeCell ref="X2453:Y2453"/>
    <mergeCell ref="Z2453:AC2453"/>
    <mergeCell ref="AD2472:AG2472"/>
    <mergeCell ref="I2472:Q2472"/>
    <mergeCell ref="R2472:T2472"/>
    <mergeCell ref="C2473:D2473"/>
    <mergeCell ref="G2473:H2473"/>
    <mergeCell ref="I2473:Q2473"/>
    <mergeCell ref="R2677:T2677"/>
    <mergeCell ref="X2461:Y2461"/>
    <mergeCell ref="Z2461:AC2461"/>
    <mergeCell ref="X2465:Y2465"/>
    <mergeCell ref="X2463:Y2463"/>
    <mergeCell ref="C2466:D2466"/>
    <mergeCell ref="G2466:H2466"/>
    <mergeCell ref="I2466:Q2466"/>
    <mergeCell ref="R2466:T2466"/>
    <mergeCell ref="U2466:W2466"/>
    <mergeCell ref="X2466:Y2466"/>
    <mergeCell ref="Z2466:AC2466"/>
    <mergeCell ref="AD2466:AG2466"/>
    <mergeCell ref="X2467:Y2467"/>
    <mergeCell ref="Z2467:AC2467"/>
    <mergeCell ref="AD2467:AG2467"/>
    <mergeCell ref="C2468:D2468"/>
    <mergeCell ref="G2468:H2468"/>
    <mergeCell ref="I2468:Q2468"/>
    <mergeCell ref="R2468:T2468"/>
    <mergeCell ref="U2468:W2468"/>
    <mergeCell ref="X2468:Y2468"/>
    <mergeCell ref="Z2468:AC2468"/>
    <mergeCell ref="AD2468:AG2468"/>
    <mergeCell ref="G2469:H2469"/>
    <mergeCell ref="C2649:D2649"/>
    <mergeCell ref="AD2461:AG2461"/>
    <mergeCell ref="Z2463:AC2463"/>
    <mergeCell ref="AD2463:AG2463"/>
    <mergeCell ref="C2464:D2464"/>
    <mergeCell ref="G2464:H2464"/>
    <mergeCell ref="I2464:Q2464"/>
    <mergeCell ref="R2464:T2464"/>
    <mergeCell ref="U2464:W2464"/>
    <mergeCell ref="X2464:Y2464"/>
    <mergeCell ref="Z2464:AC2464"/>
    <mergeCell ref="AD2464:AG2464"/>
    <mergeCell ref="C2465:D2465"/>
    <mergeCell ref="G2465:H2465"/>
    <mergeCell ref="I2465:Q2465"/>
    <mergeCell ref="R2465:T2465"/>
    <mergeCell ref="U2465:W2465"/>
    <mergeCell ref="C2471:D2471"/>
    <mergeCell ref="G2471:H2471"/>
    <mergeCell ref="I2471:Q2471"/>
    <mergeCell ref="R2471:T2471"/>
    <mergeCell ref="U2471:W2471"/>
    <mergeCell ref="X2471:Y2471"/>
    <mergeCell ref="Z2471:AC2471"/>
    <mergeCell ref="AD2471:AG2471"/>
    <mergeCell ref="U2472:W2472"/>
    <mergeCell ref="X2472:Y2472"/>
    <mergeCell ref="Z2472:AC2472"/>
    <mergeCell ref="U2650:W2650"/>
    <mergeCell ref="U2651:W2651"/>
    <mergeCell ref="U2652:W2652"/>
    <mergeCell ref="U2653:W2653"/>
    <mergeCell ref="U2654:W2654"/>
    <mergeCell ref="Z2474:AC2474"/>
    <mergeCell ref="AD2474:AG2474"/>
    <mergeCell ref="G2672:H2672"/>
    <mergeCell ref="Z2677:AC2677"/>
    <mergeCell ref="AB2683:AD2683"/>
    <mergeCell ref="AE2683:AG2683"/>
    <mergeCell ref="V2684:X2684"/>
    <mergeCell ref="Y2684:AA2684"/>
    <mergeCell ref="AB2684:AD2684"/>
    <mergeCell ref="AE2684:AG2684"/>
    <mergeCell ref="Z2454:AC2454"/>
    <mergeCell ref="AD2454:AG2454"/>
    <mergeCell ref="C2455:D2455"/>
    <mergeCell ref="G2455:H2455"/>
    <mergeCell ref="X2456:Y2456"/>
    <mergeCell ref="R2459:T2459"/>
    <mergeCell ref="U2459:W2459"/>
    <mergeCell ref="X2459:Y2459"/>
    <mergeCell ref="Z2459:AC2459"/>
    <mergeCell ref="AD2459:AG2459"/>
    <mergeCell ref="A2685:AG2685"/>
    <mergeCell ref="R2673:T2673"/>
    <mergeCell ref="I2677:Q2677"/>
    <mergeCell ref="U2676:W2676"/>
    <mergeCell ref="G2673:H2673"/>
    <mergeCell ref="I2674:Q2674"/>
    <mergeCell ref="I2676:Q2676"/>
    <mergeCell ref="X2676:Y2676"/>
    <mergeCell ref="Z2676:AC2676"/>
    <mergeCell ref="C2673:D2673"/>
    <mergeCell ref="AD2663:AG2663"/>
    <mergeCell ref="X2664:Y2664"/>
    <mergeCell ref="C2665:D2665"/>
    <mergeCell ref="G2665:H2665"/>
    <mergeCell ref="C2657:D2657"/>
    <mergeCell ref="G2657:H2657"/>
    <mergeCell ref="G2664:H2664"/>
    <mergeCell ref="G2669:H2669"/>
    <mergeCell ref="I2662:Q2662"/>
    <mergeCell ref="C2676:D2676"/>
    <mergeCell ref="G2661:H2661"/>
    <mergeCell ref="AD2658:AG2658"/>
    <mergeCell ref="AD2659:AG2659"/>
    <mergeCell ref="Z2659:AC2659"/>
    <mergeCell ref="X2657:Y2657"/>
    <mergeCell ref="X2658:Y2658"/>
    <mergeCell ref="R2662:T2662"/>
    <mergeCell ref="C2667:D2667"/>
    <mergeCell ref="AD2677:AG2677"/>
    <mergeCell ref="R2676:T2676"/>
    <mergeCell ref="G2683:I2683"/>
    <mergeCell ref="J2683:L2683"/>
    <mergeCell ref="M2683:O2683"/>
    <mergeCell ref="P2683:R2683"/>
    <mergeCell ref="S2683:U2683"/>
    <mergeCell ref="A2684:D2684"/>
    <mergeCell ref="E2684:F2684"/>
    <mergeCell ref="G2684:I2684"/>
    <mergeCell ref="J2684:L2684"/>
    <mergeCell ref="M2684:O2684"/>
    <mergeCell ref="P2684:R2684"/>
    <mergeCell ref="S2684:U2684"/>
    <mergeCell ref="AB2682:AD2682"/>
    <mergeCell ref="AE2682:AG2682"/>
    <mergeCell ref="P2686:R2686"/>
    <mergeCell ref="S2686:U2686"/>
    <mergeCell ref="V2686:X2686"/>
    <mergeCell ref="Y2686:AA2686"/>
    <mergeCell ref="AB2686:AD2686"/>
    <mergeCell ref="AE2686:AG2686"/>
    <mergeCell ref="U2677:W2677"/>
    <mergeCell ref="I2669:Q2669"/>
    <mergeCell ref="I2670:Q2670"/>
    <mergeCell ref="I2671:Q2671"/>
    <mergeCell ref="I2672:Q2672"/>
    <mergeCell ref="AD2660:AG2660"/>
    <mergeCell ref="AD2664:AG2664"/>
    <mergeCell ref="AD2665:AG2665"/>
    <mergeCell ref="U2656:W2656"/>
    <mergeCell ref="U2675:W2675"/>
    <mergeCell ref="R2672:T2672"/>
    <mergeCell ref="X2656:Y2656"/>
    <mergeCell ref="I2666:Q2666"/>
    <mergeCell ref="I2667:Q2667"/>
    <mergeCell ref="I2668:Q2668"/>
    <mergeCell ref="U2663:W2663"/>
    <mergeCell ref="U2658:W2658"/>
    <mergeCell ref="A2687:D2687"/>
    <mergeCell ref="AD2666:AG2666"/>
    <mergeCell ref="AD2667:AG2667"/>
    <mergeCell ref="AD2668:AG2668"/>
    <mergeCell ref="AD2669:AG2669"/>
    <mergeCell ref="AD2670:AG2670"/>
    <mergeCell ref="AD2671:AG2671"/>
    <mergeCell ref="C2677:D2677"/>
    <mergeCell ref="G2677:H2677"/>
    <mergeCell ref="AD2672:AG2672"/>
    <mergeCell ref="AD2673:AG2673"/>
    <mergeCell ref="R2674:T2674"/>
    <mergeCell ref="U2674:W2674"/>
    <mergeCell ref="X2674:Y2674"/>
    <mergeCell ref="Z2674:AC2674"/>
    <mergeCell ref="AD2674:AG2674"/>
    <mergeCell ref="Z2664:AC2664"/>
    <mergeCell ref="Z2665:AC2665"/>
    <mergeCell ref="Z2669:AC2669"/>
    <mergeCell ref="Z2670:AC2670"/>
    <mergeCell ref="C2672:D2672"/>
    <mergeCell ref="C2669:D2669"/>
    <mergeCell ref="X2663:Y2663"/>
    <mergeCell ref="Z2663:AC2663"/>
    <mergeCell ref="X2659:Y2659"/>
    <mergeCell ref="X2660:Y2660"/>
    <mergeCell ref="U2662:W2662"/>
    <mergeCell ref="X2662:Y2662"/>
    <mergeCell ref="Z2666:AC2666"/>
    <mergeCell ref="Z2667:AC2667"/>
    <mergeCell ref="Z2668:AC2668"/>
    <mergeCell ref="C2668:D2668"/>
    <mergeCell ref="G2668:H2668"/>
    <mergeCell ref="C2671:D2671"/>
    <mergeCell ref="G2671:H2671"/>
    <mergeCell ref="A2683:D2683"/>
    <mergeCell ref="E2683:F2683"/>
    <mergeCell ref="Y2683:AA2683"/>
    <mergeCell ref="A2686:D2686"/>
    <mergeCell ref="E2686:F2686"/>
    <mergeCell ref="G2686:I2686"/>
    <mergeCell ref="C2438:D2438"/>
    <mergeCell ref="G2438:H2438"/>
    <mergeCell ref="I2438:Q2438"/>
    <mergeCell ref="R2438:T2438"/>
    <mergeCell ref="G2427:H2427"/>
    <mergeCell ref="C2463:D2463"/>
    <mergeCell ref="G2463:H2463"/>
    <mergeCell ref="I2463:Q2463"/>
    <mergeCell ref="R2463:T2463"/>
    <mergeCell ref="C2469:D2469"/>
    <mergeCell ref="G2446:H2446"/>
    <mergeCell ref="R2430:T2430"/>
    <mergeCell ref="C2452:D2452"/>
    <mergeCell ref="G2452:H2452"/>
    <mergeCell ref="I2452:Q2452"/>
    <mergeCell ref="R2452:T2452"/>
    <mergeCell ref="I2430:Q2430"/>
    <mergeCell ref="I2432:Q2432"/>
    <mergeCell ref="I2435:Q2435"/>
    <mergeCell ref="R2432:T2432"/>
    <mergeCell ref="R2435:T2435"/>
    <mergeCell ref="C2440:D2440"/>
    <mergeCell ref="G2440:H2440"/>
    <mergeCell ref="I2440:Q2440"/>
    <mergeCell ref="C2436:D2436"/>
    <mergeCell ref="G2436:H2436"/>
    <mergeCell ref="R2437:T2437"/>
    <mergeCell ref="C2457:D2457"/>
    <mergeCell ref="R2479:T2479"/>
    <mergeCell ref="C2486:D2486"/>
    <mergeCell ref="G2486:H2486"/>
    <mergeCell ref="I2486:Q2486"/>
    <mergeCell ref="R2486:T2486"/>
    <mergeCell ref="C2475:D2475"/>
    <mergeCell ref="G2475:H2475"/>
    <mergeCell ref="I2475:Q2475"/>
    <mergeCell ref="R2475:T2475"/>
    <mergeCell ref="C2481:D2481"/>
    <mergeCell ref="C2444:D2444"/>
    <mergeCell ref="G2444:H2444"/>
    <mergeCell ref="I2444:Q2444"/>
    <mergeCell ref="R2444:T2444"/>
    <mergeCell ref="C2446:D2446"/>
    <mergeCell ref="I2455:Q2455"/>
    <mergeCell ref="C2429:D2429"/>
    <mergeCell ref="G2429:H2429"/>
    <mergeCell ref="C2277:D2277"/>
    <mergeCell ref="C2418:D2418"/>
    <mergeCell ref="G2418:H2418"/>
    <mergeCell ref="C2400:D2400"/>
    <mergeCell ref="G2275:H2275"/>
    <mergeCell ref="C2302:D2302"/>
    <mergeCell ref="G2302:H2302"/>
    <mergeCell ref="I2302:Q2302"/>
    <mergeCell ref="R2302:T2302"/>
    <mergeCell ref="I2311:Q2311"/>
    <mergeCell ref="C2645:D2645"/>
    <mergeCell ref="G2645:H2645"/>
    <mergeCell ref="G2250:H2250"/>
    <mergeCell ref="C2254:D2254"/>
    <mergeCell ref="C2255:D2255"/>
    <mergeCell ref="G2293:H2293"/>
    <mergeCell ref="C2298:D2298"/>
    <mergeCell ref="G2201:H2201"/>
    <mergeCell ref="C2206:D2206"/>
    <mergeCell ref="C2216:D2216"/>
    <mergeCell ref="C2273:D2273"/>
    <mergeCell ref="I2426:Q2426"/>
    <mergeCell ref="I2427:Q2427"/>
    <mergeCell ref="I2428:Q2428"/>
    <mergeCell ref="I2640:Q2640"/>
    <mergeCell ref="R2447:T2447"/>
    <mergeCell ref="R2311:T2311"/>
    <mergeCell ref="R2317:T2317"/>
    <mergeCell ref="R2323:T2323"/>
    <mergeCell ref="R2328:T2328"/>
    <mergeCell ref="R2333:T2333"/>
    <mergeCell ref="R2338:T2338"/>
    <mergeCell ref="R2343:T2343"/>
    <mergeCell ref="R2348:T2348"/>
    <mergeCell ref="R2353:T2353"/>
    <mergeCell ref="R2358:T2358"/>
    <mergeCell ref="R2363:T2363"/>
    <mergeCell ref="R2368:T2368"/>
    <mergeCell ref="R2373:T2373"/>
    <mergeCell ref="R2378:T2378"/>
    <mergeCell ref="C2383:D2383"/>
    <mergeCell ref="G2383:H2383"/>
    <mergeCell ref="I2383:Q2383"/>
    <mergeCell ref="G2397:H2397"/>
    <mergeCell ref="I2397:Q2397"/>
    <mergeCell ref="R2397:T2397"/>
    <mergeCell ref="I2251:Q2251"/>
    <mergeCell ref="I2252:Q2252"/>
    <mergeCell ref="I2253:Q2253"/>
    <mergeCell ref="I2254:Q2254"/>
    <mergeCell ref="I2209:Q2209"/>
    <mergeCell ref="I2210:Q2210"/>
    <mergeCell ref="G2401:H2401"/>
    <mergeCell ref="I2401:Q2401"/>
    <mergeCell ref="C2442:D2442"/>
    <mergeCell ref="G2442:H2442"/>
    <mergeCell ref="I2442:Q2442"/>
    <mergeCell ref="R2442:T2442"/>
    <mergeCell ref="C2443:D2443"/>
    <mergeCell ref="G2443:H2443"/>
    <mergeCell ref="I2443:Q2443"/>
    <mergeCell ref="R2443:T2443"/>
    <mergeCell ref="I2225:Q2225"/>
    <mergeCell ref="I2236:Q2236"/>
    <mergeCell ref="I2226:Q2226"/>
    <mergeCell ref="I2227:Q2227"/>
    <mergeCell ref="I2228:Q2228"/>
    <mergeCell ref="I2229:Q2229"/>
    <mergeCell ref="C2269:D2269"/>
    <mergeCell ref="G2269:H2269"/>
    <mergeCell ref="C2268:D2268"/>
    <mergeCell ref="G2268:H2268"/>
    <mergeCell ref="G2262:H2262"/>
    <mergeCell ref="C2243:D2243"/>
    <mergeCell ref="G2243:H2243"/>
    <mergeCell ref="I2243:Q2243"/>
    <mergeCell ref="R2243:T2243"/>
    <mergeCell ref="C2233:D2233"/>
    <mergeCell ref="C2286:D2286"/>
    <mergeCell ref="G2286:H2286"/>
    <mergeCell ref="I2286:Q2286"/>
    <mergeCell ref="R2286:T2286"/>
    <mergeCell ref="I2365:Q2365"/>
    <mergeCell ref="R2365:T2365"/>
    <mergeCell ref="I2370:Q2370"/>
    <mergeCell ref="R2370:T2370"/>
    <mergeCell ref="I2385:Q2385"/>
    <mergeCell ref="R2385:T2385"/>
    <mergeCell ref="I2390:Q2390"/>
    <mergeCell ref="R2390:T2390"/>
    <mergeCell ref="I2395:Q2395"/>
    <mergeCell ref="R2383:T2383"/>
    <mergeCell ref="C2261:D2261"/>
    <mergeCell ref="G2261:H2261"/>
    <mergeCell ref="C2256:D2256"/>
    <mergeCell ref="C2253:D2253"/>
    <mergeCell ref="C2291:D2291"/>
    <mergeCell ref="G2291:H2291"/>
    <mergeCell ref="I2291:Q2291"/>
    <mergeCell ref="R2291:T2291"/>
    <mergeCell ref="I2305:Q2305"/>
    <mergeCell ref="R2305:T2305"/>
    <mergeCell ref="G2226:H2226"/>
    <mergeCell ref="C2300:D2300"/>
    <mergeCell ref="G2300:H2300"/>
    <mergeCell ref="I2300:Q2300"/>
    <mergeCell ref="R2300:T2300"/>
    <mergeCell ref="I2281:Q2281"/>
    <mergeCell ref="R2281:T2281"/>
    <mergeCell ref="I2328:Q2328"/>
    <mergeCell ref="I2333:Q2333"/>
    <mergeCell ref="I2338:Q2338"/>
    <mergeCell ref="I2343:Q2343"/>
    <mergeCell ref="I2348:Q2348"/>
    <mergeCell ref="C2260:D2260"/>
    <mergeCell ref="G2265:H2265"/>
    <mergeCell ref="C2276:D2276"/>
    <mergeCell ref="G2276:H2276"/>
    <mergeCell ref="C2226:D2226"/>
    <mergeCell ref="C2229:D2229"/>
    <mergeCell ref="C2230:D2230"/>
    <mergeCell ref="G2230:H2230"/>
    <mergeCell ref="R2236:T2236"/>
    <mergeCell ref="R2245:T2245"/>
    <mergeCell ref="C2294:D2294"/>
    <mergeCell ref="G2294:H2294"/>
    <mergeCell ref="C2187:D2187"/>
    <mergeCell ref="G2187:H2187"/>
    <mergeCell ref="C2188:D2188"/>
    <mergeCell ref="G2188:H2188"/>
    <mergeCell ref="C2189:D2189"/>
    <mergeCell ref="C2245:D2245"/>
    <mergeCell ref="G2245:H2245"/>
    <mergeCell ref="C2172:D2172"/>
    <mergeCell ref="C2152:D2152"/>
    <mergeCell ref="G2152:H2152"/>
    <mergeCell ref="C1936:D1936"/>
    <mergeCell ref="G1936:H1936"/>
    <mergeCell ref="C1928:D1928"/>
    <mergeCell ref="G1922:H1922"/>
    <mergeCell ref="F1921:F1924"/>
    <mergeCell ref="C1935:D1935"/>
    <mergeCell ref="C1879:D1879"/>
    <mergeCell ref="G1830:H1830"/>
    <mergeCell ref="G1879:H1879"/>
    <mergeCell ref="C1880:D1880"/>
    <mergeCell ref="G1880:H1880"/>
    <mergeCell ref="C2180:D2180"/>
    <mergeCell ref="G1925:H1925"/>
    <mergeCell ref="G1960:H1960"/>
    <mergeCell ref="C1973:D1973"/>
    <mergeCell ref="G1973:H1973"/>
    <mergeCell ref="G1959:H1959"/>
    <mergeCell ref="C1960:D1960"/>
    <mergeCell ref="G2240:H2240"/>
    <mergeCell ref="C2234:D2234"/>
    <mergeCell ref="C2224:D2224"/>
    <mergeCell ref="G2066:H2066"/>
    <mergeCell ref="G2133:H2133"/>
    <mergeCell ref="G2196:H2196"/>
    <mergeCell ref="C2145:D2145"/>
    <mergeCell ref="G2194:H2194"/>
    <mergeCell ref="G2156:H2156"/>
    <mergeCell ref="G2178:H2178"/>
    <mergeCell ref="G2138:H2138"/>
    <mergeCell ref="C2135:D2135"/>
    <mergeCell ref="G2135:H2135"/>
    <mergeCell ref="G2190:H2190"/>
    <mergeCell ref="C2196:D2196"/>
    <mergeCell ref="C2221:D2221"/>
    <mergeCell ref="G2221:H2221"/>
    <mergeCell ref="C1866:D1866"/>
    <mergeCell ref="G1985:H1985"/>
    <mergeCell ref="C2088:D2088"/>
    <mergeCell ref="C2097:D2097"/>
    <mergeCell ref="C2098:D2098"/>
    <mergeCell ref="C2099:D2099"/>
    <mergeCell ref="C2149:D2149"/>
    <mergeCell ref="C2134:D2134"/>
    <mergeCell ref="C2039:D2039"/>
    <mergeCell ref="C2184:D2184"/>
    <mergeCell ref="C1850:D1850"/>
    <mergeCell ref="G1853:H1853"/>
    <mergeCell ref="C2204:D2204"/>
    <mergeCell ref="G2204:H2204"/>
    <mergeCell ref="C2205:D2205"/>
    <mergeCell ref="C1851:D1851"/>
    <mergeCell ref="G1854:H1854"/>
    <mergeCell ref="G1850:H1850"/>
    <mergeCell ref="C1856:D1856"/>
    <mergeCell ref="Z603:AC603"/>
    <mergeCell ref="Z604:AC604"/>
    <mergeCell ref="AD598:AG598"/>
    <mergeCell ref="AD600:AG600"/>
    <mergeCell ref="AD602:AG602"/>
    <mergeCell ref="AD603:AG603"/>
    <mergeCell ref="AD604:AG604"/>
    <mergeCell ref="A808:C808"/>
    <mergeCell ref="D808:G808"/>
    <mergeCell ref="A789:C789"/>
    <mergeCell ref="D789:G789"/>
    <mergeCell ref="A757:C757"/>
    <mergeCell ref="D757:G757"/>
    <mergeCell ref="A756:C756"/>
    <mergeCell ref="D756:G756"/>
    <mergeCell ref="D740:G740"/>
    <mergeCell ref="A744:C744"/>
    <mergeCell ref="D744:G744"/>
    <mergeCell ref="A748:C748"/>
    <mergeCell ref="D748:G748"/>
    <mergeCell ref="A749:C749"/>
    <mergeCell ref="D749:G749"/>
    <mergeCell ref="A750:C750"/>
    <mergeCell ref="D750:G750"/>
    <mergeCell ref="D753:G753"/>
    <mergeCell ref="A755:C755"/>
    <mergeCell ref="D800:G800"/>
    <mergeCell ref="A762:C762"/>
    <mergeCell ref="D762:G762"/>
    <mergeCell ref="A769:C769"/>
    <mergeCell ref="A763:C763"/>
    <mergeCell ref="D763:G763"/>
    <mergeCell ref="A776:C776"/>
    <mergeCell ref="D776:G776"/>
    <mergeCell ref="A788:C788"/>
    <mergeCell ref="D769:G769"/>
    <mergeCell ref="D770:G770"/>
    <mergeCell ref="A771:C771"/>
    <mergeCell ref="D771:G771"/>
    <mergeCell ref="D775:G775"/>
    <mergeCell ref="A773:C773"/>
    <mergeCell ref="Z623:AC623"/>
    <mergeCell ref="Z627:AC627"/>
    <mergeCell ref="D734:G734"/>
    <mergeCell ref="A735:C735"/>
    <mergeCell ref="D735:G735"/>
    <mergeCell ref="D791:G791"/>
    <mergeCell ref="A799:C799"/>
    <mergeCell ref="AD610:AG610"/>
    <mergeCell ref="Z611:AC611"/>
    <mergeCell ref="AD611:AG611"/>
    <mergeCell ref="AD615:AG615"/>
    <mergeCell ref="H807:U807"/>
    <mergeCell ref="D703:G703"/>
    <mergeCell ref="A705:C705"/>
    <mergeCell ref="D705:G705"/>
    <mergeCell ref="A706:C706"/>
    <mergeCell ref="D706:G706"/>
    <mergeCell ref="A712:C712"/>
    <mergeCell ref="H713:U713"/>
    <mergeCell ref="A710:C710"/>
    <mergeCell ref="D710:G710"/>
    <mergeCell ref="A711:C711"/>
    <mergeCell ref="D711:G711"/>
    <mergeCell ref="Z585:AC585"/>
    <mergeCell ref="AD585:AG585"/>
    <mergeCell ref="AD583:AG583"/>
    <mergeCell ref="Z584:AC584"/>
    <mergeCell ref="AD592:AG592"/>
    <mergeCell ref="Z596:AC596"/>
    <mergeCell ref="A696:C696"/>
    <mergeCell ref="H732:U732"/>
    <mergeCell ref="H733:U733"/>
    <mergeCell ref="Z684:AC684"/>
    <mergeCell ref="AD684:AG684"/>
    <mergeCell ref="H691:U691"/>
    <mergeCell ref="H692:U692"/>
    <mergeCell ref="AD609:AG609"/>
    <mergeCell ref="Z613:AC613"/>
    <mergeCell ref="AD613:AG613"/>
    <mergeCell ref="V706:Y706"/>
    <mergeCell ref="V725:Y725"/>
    <mergeCell ref="V726:Y726"/>
    <mergeCell ref="V732:Y732"/>
    <mergeCell ref="D702:G702"/>
    <mergeCell ref="A703:C703"/>
    <mergeCell ref="D721:G721"/>
    <mergeCell ref="H693:U693"/>
    <mergeCell ref="H694:U694"/>
    <mergeCell ref="AD691:AG691"/>
    <mergeCell ref="AD692:AG692"/>
    <mergeCell ref="Z595:AC595"/>
    <mergeCell ref="B635:D635"/>
    <mergeCell ref="Z614:AC614"/>
    <mergeCell ref="AD614:AG614"/>
    <mergeCell ref="AD584:AG584"/>
    <mergeCell ref="D716:G716"/>
    <mergeCell ref="H726:U726"/>
    <mergeCell ref="H727:U727"/>
    <mergeCell ref="A709:C709"/>
    <mergeCell ref="D709:G709"/>
    <mergeCell ref="H709:U709"/>
    <mergeCell ref="A715:C715"/>
    <mergeCell ref="D715:G715"/>
    <mergeCell ref="A717:C717"/>
    <mergeCell ref="A704:C704"/>
    <mergeCell ref="H707:U707"/>
    <mergeCell ref="H708:U708"/>
    <mergeCell ref="H710:U710"/>
    <mergeCell ref="AD730:AG730"/>
    <mergeCell ref="Z704:AC704"/>
    <mergeCell ref="Z716:AC716"/>
    <mergeCell ref="Z717:AC717"/>
    <mergeCell ref="Z712:AC712"/>
    <mergeCell ref="D728:G728"/>
    <mergeCell ref="A729:C729"/>
    <mergeCell ref="D729:G729"/>
    <mergeCell ref="A730:C730"/>
    <mergeCell ref="D730:G730"/>
    <mergeCell ref="A731:C731"/>
    <mergeCell ref="D731:G731"/>
    <mergeCell ref="A732:C732"/>
    <mergeCell ref="V728:Y728"/>
    <mergeCell ref="Z644:AC644"/>
    <mergeCell ref="AD644:AG644"/>
    <mergeCell ref="A722:C722"/>
    <mergeCell ref="D722:G722"/>
    <mergeCell ref="A723:C723"/>
    <mergeCell ref="V794:Y794"/>
    <mergeCell ref="Z794:AC794"/>
    <mergeCell ref="V786:Y786"/>
    <mergeCell ref="Z786:AC786"/>
    <mergeCell ref="AD786:AG786"/>
    <mergeCell ref="C1189:D1189"/>
    <mergeCell ref="I1163:Q1163"/>
    <mergeCell ref="I1164:Q1164"/>
    <mergeCell ref="U1066:W1066"/>
    <mergeCell ref="X1066:Y1066"/>
    <mergeCell ref="Z1066:AC1066"/>
    <mergeCell ref="AD1066:AG1066"/>
    <mergeCell ref="C1067:D1067"/>
    <mergeCell ref="G1067:H1067"/>
    <mergeCell ref="AD1068:AG1068"/>
    <mergeCell ref="AD1069:AG1069"/>
    <mergeCell ref="G1132:H1132"/>
    <mergeCell ref="C1120:D1120"/>
    <mergeCell ref="X1068:Y1068"/>
    <mergeCell ref="Z1068:AC1068"/>
    <mergeCell ref="X1069:Y1069"/>
    <mergeCell ref="Z1069:AC1069"/>
    <mergeCell ref="G1110:H1110"/>
    <mergeCell ref="I1103:Q1103"/>
    <mergeCell ref="I1104:Q1104"/>
    <mergeCell ref="C1072:D1072"/>
    <mergeCell ref="G1072:H1072"/>
    <mergeCell ref="G1116:H1116"/>
    <mergeCell ref="C1141:D1141"/>
    <mergeCell ref="C1070:D1070"/>
    <mergeCell ref="C1073:D1073"/>
    <mergeCell ref="G1073:H1073"/>
    <mergeCell ref="C1078:D1078"/>
    <mergeCell ref="G1078:H1078"/>
    <mergeCell ref="C1077:D1077"/>
    <mergeCell ref="G1077:H1077"/>
    <mergeCell ref="X833:Y833"/>
    <mergeCell ref="Z833:AC833"/>
    <mergeCell ref="G1070:H1070"/>
    <mergeCell ref="C1121:D1121"/>
    <mergeCell ref="G1121:H1121"/>
    <mergeCell ref="G1076:H1076"/>
    <mergeCell ref="C1098:D1098"/>
    <mergeCell ref="G1098:H1098"/>
    <mergeCell ref="C1107:D1107"/>
    <mergeCell ref="I1177:Q1177"/>
    <mergeCell ref="I1178:Q1178"/>
    <mergeCell ref="AD1070:AG1070"/>
    <mergeCell ref="U916:W916"/>
    <mergeCell ref="U917:W917"/>
    <mergeCell ref="U918:W918"/>
    <mergeCell ref="U919:W919"/>
    <mergeCell ref="U920:W920"/>
    <mergeCell ref="U921:W921"/>
    <mergeCell ref="U922:W922"/>
    <mergeCell ref="X1070:Y1070"/>
    <mergeCell ref="Z1070:AC1070"/>
    <mergeCell ref="U923:W923"/>
    <mergeCell ref="U924:W924"/>
    <mergeCell ref="I1068:Q1068"/>
    <mergeCell ref="R1068:T1068"/>
    <mergeCell ref="C964:D964"/>
    <mergeCell ref="G964:H964"/>
    <mergeCell ref="G923:H923"/>
    <mergeCell ref="G1609:H1609"/>
    <mergeCell ref="C1597:D1597"/>
    <mergeCell ref="G1597:H1597"/>
    <mergeCell ref="C1598:D1598"/>
    <mergeCell ref="G1598:H1598"/>
    <mergeCell ref="C1599:D1599"/>
    <mergeCell ref="G1599:H1599"/>
    <mergeCell ref="C1603:D1603"/>
    <mergeCell ref="G1603:H1603"/>
    <mergeCell ref="C1604:D1604"/>
    <mergeCell ref="I1579:Q1579"/>
    <mergeCell ref="I1597:Q1597"/>
    <mergeCell ref="I1598:Q1598"/>
    <mergeCell ref="I1599:Q1599"/>
    <mergeCell ref="C1585:D1585"/>
    <mergeCell ref="G1585:H1585"/>
    <mergeCell ref="C1260:D1260"/>
    <mergeCell ref="G1260:H1260"/>
    <mergeCell ref="I1260:Q1260"/>
    <mergeCell ref="D738:G738"/>
    <mergeCell ref="A733:C733"/>
    <mergeCell ref="D733:G733"/>
    <mergeCell ref="C1333:D1333"/>
    <mergeCell ref="G1333:H1333"/>
    <mergeCell ref="C1479:D1479"/>
    <mergeCell ref="G1479:H1479"/>
    <mergeCell ref="I1479:Q1479"/>
    <mergeCell ref="C1484:D1484"/>
    <mergeCell ref="G1484:H1484"/>
    <mergeCell ref="I1484:Q1484"/>
    <mergeCell ref="C1505:D1505"/>
    <mergeCell ref="G1505:H1505"/>
    <mergeCell ref="C1458:D1458"/>
    <mergeCell ref="G1458:H1458"/>
    <mergeCell ref="G1504:H1504"/>
    <mergeCell ref="C1503:D1503"/>
    <mergeCell ref="F1507:F1508"/>
    <mergeCell ref="I1483:Q1483"/>
    <mergeCell ref="C1504:D1504"/>
    <mergeCell ref="C1462:D1462"/>
    <mergeCell ref="G1462:H1462"/>
    <mergeCell ref="I1462:Q1462"/>
    <mergeCell ref="C1583:D1583"/>
    <mergeCell ref="G1583:H1583"/>
    <mergeCell ref="G1592:H1592"/>
    <mergeCell ref="C1235:D1235"/>
    <mergeCell ref="G1235:H1235"/>
    <mergeCell ref="C1282:D1282"/>
    <mergeCell ref="G1282:H1282"/>
    <mergeCell ref="C1299:D1299"/>
    <mergeCell ref="G1299:H1299"/>
    <mergeCell ref="C1309:D1309"/>
    <mergeCell ref="G1309:H1309"/>
    <mergeCell ref="C1319:D1319"/>
    <mergeCell ref="C1074:D1074"/>
    <mergeCell ref="G1074:H1074"/>
    <mergeCell ref="C1075:D1075"/>
    <mergeCell ref="G1324:H1324"/>
    <mergeCell ref="C1329:D1329"/>
    <mergeCell ref="G1329:H1329"/>
    <mergeCell ref="G1191:H1191"/>
    <mergeCell ref="D780:G780"/>
    <mergeCell ref="A747:C747"/>
    <mergeCell ref="G1581:H1581"/>
    <mergeCell ref="D723:G723"/>
    <mergeCell ref="A725:C725"/>
    <mergeCell ref="D725:G725"/>
    <mergeCell ref="A720:C720"/>
    <mergeCell ref="D720:G720"/>
    <mergeCell ref="A724:C724"/>
    <mergeCell ref="D724:G724"/>
    <mergeCell ref="D739:G739"/>
    <mergeCell ref="A727:C727"/>
    <mergeCell ref="D727:G727"/>
    <mergeCell ref="A728:C728"/>
    <mergeCell ref="C1128:D1128"/>
    <mergeCell ref="G1128:H1128"/>
    <mergeCell ref="C1129:D1129"/>
    <mergeCell ref="G1129:H1129"/>
    <mergeCell ref="C1130:D1130"/>
    <mergeCell ref="G1130:H1130"/>
    <mergeCell ref="C1134:D1134"/>
    <mergeCell ref="G1134:H1134"/>
    <mergeCell ref="C978:D978"/>
    <mergeCell ref="G978:H978"/>
    <mergeCell ref="A804:C804"/>
    <mergeCell ref="D804:G804"/>
    <mergeCell ref="A781:C781"/>
    <mergeCell ref="D781:G781"/>
    <mergeCell ref="A792:C792"/>
    <mergeCell ref="D792:G792"/>
    <mergeCell ref="C979:D979"/>
    <mergeCell ref="D717:G717"/>
    <mergeCell ref="A718:C718"/>
    <mergeCell ref="D718:G718"/>
    <mergeCell ref="A714:C714"/>
    <mergeCell ref="D714:G714"/>
    <mergeCell ref="A779:C779"/>
    <mergeCell ref="D788:G788"/>
    <mergeCell ref="D778:G778"/>
    <mergeCell ref="A784:C784"/>
    <mergeCell ref="D784:G784"/>
    <mergeCell ref="D754:G754"/>
    <mergeCell ref="A736:C736"/>
    <mergeCell ref="D737:G737"/>
    <mergeCell ref="A768:C768"/>
    <mergeCell ref="D768:G768"/>
    <mergeCell ref="A774:C774"/>
    <mergeCell ref="D790:G790"/>
    <mergeCell ref="A791:C791"/>
    <mergeCell ref="G865:H865"/>
    <mergeCell ref="C833:D833"/>
    <mergeCell ref="C944:D944"/>
    <mergeCell ref="G944:H944"/>
    <mergeCell ref="C1004:D1004"/>
    <mergeCell ref="G1004:H1004"/>
    <mergeCell ref="A794:C794"/>
    <mergeCell ref="D794:G794"/>
    <mergeCell ref="H794:U794"/>
    <mergeCell ref="I944:Q944"/>
    <mergeCell ref="I945:Q945"/>
    <mergeCell ref="I946:Q946"/>
    <mergeCell ref="I947:Q947"/>
    <mergeCell ref="I1116:Q1116"/>
    <mergeCell ref="C1122:D1122"/>
    <mergeCell ref="G1122:H1122"/>
    <mergeCell ref="G1125:H1125"/>
    <mergeCell ref="C1115:D1115"/>
    <mergeCell ref="C1538:D1538"/>
    <mergeCell ref="G1538:H1538"/>
    <mergeCell ref="C1269:D1269"/>
    <mergeCell ref="G1269:H1269"/>
    <mergeCell ref="C1279:D1279"/>
    <mergeCell ref="G1279:H1279"/>
    <mergeCell ref="G1588:H1588"/>
    <mergeCell ref="C1589:D1589"/>
    <mergeCell ref="C1482:D1482"/>
    <mergeCell ref="G1482:H1482"/>
    <mergeCell ref="G1525:H1525"/>
    <mergeCell ref="C1526:D1526"/>
    <mergeCell ref="B670:D670"/>
    <mergeCell ref="A699:C699"/>
    <mergeCell ref="D699:G699"/>
    <mergeCell ref="H728:U728"/>
    <mergeCell ref="V705:Y705"/>
    <mergeCell ref="X1282:Y1282"/>
    <mergeCell ref="Z1282:AC1282"/>
    <mergeCell ref="G1681:H1681"/>
    <mergeCell ref="C1682:D1682"/>
    <mergeCell ref="U1299:W1299"/>
    <mergeCell ref="X1299:Y1299"/>
    <mergeCell ref="Z1299:AC1299"/>
    <mergeCell ref="U1309:W1309"/>
    <mergeCell ref="X1309:Y1309"/>
    <mergeCell ref="Z1309:AC1309"/>
    <mergeCell ref="R1456:T1456"/>
    <mergeCell ref="R1457:T1457"/>
    <mergeCell ref="R1458:T1458"/>
    <mergeCell ref="R1459:T1459"/>
    <mergeCell ref="U1458:W1458"/>
    <mergeCell ref="U1459:W1459"/>
    <mergeCell ref="C1449:D1449"/>
    <mergeCell ref="G1449:H1449"/>
    <mergeCell ref="I1449:Q1449"/>
    <mergeCell ref="I1450:Q1450"/>
    <mergeCell ref="I1451:Q1451"/>
    <mergeCell ref="I1452:Q1452"/>
    <mergeCell ref="I1453:Q1453"/>
    <mergeCell ref="I1454:Q1454"/>
    <mergeCell ref="I1455:Q1455"/>
    <mergeCell ref="I1456:Q1456"/>
    <mergeCell ref="U1324:W1324"/>
    <mergeCell ref="X1324:Y1324"/>
    <mergeCell ref="Z1324:AC1324"/>
    <mergeCell ref="U1457:W1457"/>
    <mergeCell ref="G1459:H1459"/>
    <mergeCell ref="X1465:Y1465"/>
    <mergeCell ref="Z1465:AC1465"/>
    <mergeCell ref="X1258:Y1258"/>
    <mergeCell ref="Z1258:AC1258"/>
    <mergeCell ref="I1259:Q1259"/>
    <mergeCell ref="R1259:T1259"/>
    <mergeCell ref="A734:C734"/>
    <mergeCell ref="A742:C742"/>
    <mergeCell ref="D742:G742"/>
    <mergeCell ref="G1612:H1612"/>
    <mergeCell ref="C1613:D1613"/>
    <mergeCell ref="G1613:H1613"/>
    <mergeCell ref="G1674:H1674"/>
    <mergeCell ref="C1675:D1675"/>
    <mergeCell ref="G1675:H1675"/>
    <mergeCell ref="C1676:D1676"/>
    <mergeCell ref="G1676:H1676"/>
    <mergeCell ref="F1675:F1679"/>
    <mergeCell ref="C1679:D1679"/>
    <mergeCell ref="G1679:H1679"/>
    <mergeCell ref="G1677:H1677"/>
    <mergeCell ref="G1672:H1672"/>
    <mergeCell ref="C1689:D1689"/>
    <mergeCell ref="G1689:H1689"/>
    <mergeCell ref="G2295:H2295"/>
    <mergeCell ref="C1605:D1605"/>
    <mergeCell ref="G1605:H1605"/>
    <mergeCell ref="G1604:H1604"/>
    <mergeCell ref="C1606:D1606"/>
    <mergeCell ref="G1606:H1606"/>
    <mergeCell ref="C1600:D1600"/>
    <mergeCell ref="G1600:H1600"/>
    <mergeCell ref="C1601:D1601"/>
    <mergeCell ref="G1601:H1601"/>
    <mergeCell ref="C1761:D1761"/>
    <mergeCell ref="C1763:D1763"/>
    <mergeCell ref="C1754:D1754"/>
    <mergeCell ref="G1754:H1754"/>
    <mergeCell ref="G1742:H1742"/>
    <mergeCell ref="C1741:D1741"/>
    <mergeCell ref="G1741:H1741"/>
    <mergeCell ref="C1752:D1752"/>
    <mergeCell ref="C1793:D1793"/>
    <mergeCell ref="C1785:D1785"/>
    <mergeCell ref="G1785:H1785"/>
    <mergeCell ref="C1808:D1808"/>
    <mergeCell ref="G1814:H1814"/>
    <mergeCell ref="C1798:D1798"/>
    <mergeCell ref="C1791:D1791"/>
    <mergeCell ref="C1788:D1788"/>
    <mergeCell ref="C1789:D1789"/>
    <mergeCell ref="C1795:D1795"/>
    <mergeCell ref="G1795:H1795"/>
    <mergeCell ref="C1804:D1804"/>
    <mergeCell ref="C1800:D1800"/>
    <mergeCell ref="G1810:H1810"/>
    <mergeCell ref="C1821:D1821"/>
    <mergeCell ref="G1786:H1786"/>
    <mergeCell ref="C1822:D1822"/>
    <mergeCell ref="G1788:H1788"/>
    <mergeCell ref="C1811:D1811"/>
    <mergeCell ref="G1817:H1817"/>
    <mergeCell ref="C1673:D1673"/>
    <mergeCell ref="G1673:H1673"/>
    <mergeCell ref="C1674:D1674"/>
    <mergeCell ref="G1731:H1731"/>
    <mergeCell ref="G1734:H1734"/>
    <mergeCell ref="C1728:D1728"/>
    <mergeCell ref="G1728:H1728"/>
    <mergeCell ref="C1864:D1864"/>
    <mergeCell ref="G1860:H1860"/>
    <mergeCell ref="G1716:H1716"/>
    <mergeCell ref="C1717:D1717"/>
    <mergeCell ref="C1726:D1726"/>
    <mergeCell ref="G1726:H1726"/>
    <mergeCell ref="G1733:H1733"/>
    <mergeCell ref="C1610:D1610"/>
    <mergeCell ref="G1610:H1610"/>
    <mergeCell ref="C1700:D1700"/>
    <mergeCell ref="G1700:H1700"/>
    <mergeCell ref="C1699:D1699"/>
    <mergeCell ref="G1699:H1699"/>
    <mergeCell ref="G1682:H1682"/>
    <mergeCell ref="G1683:H1683"/>
    <mergeCell ref="C1729:D1729"/>
    <mergeCell ref="C1733:D1733"/>
    <mergeCell ref="C1730:D1730"/>
    <mergeCell ref="G1730:H1730"/>
    <mergeCell ref="G1574:H1574"/>
    <mergeCell ref="C1575:D1575"/>
    <mergeCell ref="G1575:H1575"/>
    <mergeCell ref="G1779:H1779"/>
    <mergeCell ref="C1765:D1765"/>
    <mergeCell ref="G1765:H1765"/>
    <mergeCell ref="G1773:H1773"/>
    <mergeCell ref="C1778:D1778"/>
    <mergeCell ref="G1752:H1752"/>
    <mergeCell ref="C1750:D1750"/>
    <mergeCell ref="G1750:H1750"/>
    <mergeCell ref="C1735:D1735"/>
    <mergeCell ref="G1735:H1735"/>
    <mergeCell ref="C1732:D1732"/>
    <mergeCell ref="G1732:H1732"/>
    <mergeCell ref="C1748:D1748"/>
    <mergeCell ref="G1748:H1748"/>
    <mergeCell ref="C1739:D1739"/>
    <mergeCell ref="G1739:H1739"/>
    <mergeCell ref="C1747:D1747"/>
    <mergeCell ref="G1747:H1747"/>
    <mergeCell ref="C1756:D1756"/>
    <mergeCell ref="G1755:H1755"/>
    <mergeCell ref="G1771:H1771"/>
    <mergeCell ref="C1773:D1773"/>
    <mergeCell ref="C1766:D1766"/>
    <mergeCell ref="C1767:D1767"/>
    <mergeCell ref="C1762:D1762"/>
    <mergeCell ref="G1762:H1762"/>
    <mergeCell ref="C1760:D1760"/>
    <mergeCell ref="C1776:D1776"/>
    <mergeCell ref="G1589:H1589"/>
    <mergeCell ref="C1590:D1590"/>
    <mergeCell ref="C1759:D1759"/>
    <mergeCell ref="C1770:D1770"/>
    <mergeCell ref="G1770:H1770"/>
    <mergeCell ref="C1771:D1771"/>
    <mergeCell ref="C1772:D1772"/>
    <mergeCell ref="G1772:H1772"/>
    <mergeCell ref="C1687:D1687"/>
    <mergeCell ref="G1687:H1687"/>
    <mergeCell ref="C1688:D1688"/>
    <mergeCell ref="C1607:D1607"/>
    <mergeCell ref="G1607:H1607"/>
    <mergeCell ref="C1608:D1608"/>
    <mergeCell ref="G1608:H1608"/>
    <mergeCell ref="C1609:D1609"/>
    <mergeCell ref="G1738:H1738"/>
    <mergeCell ref="G1763:H1763"/>
    <mergeCell ref="C1742:D1742"/>
    <mergeCell ref="G1717:H1717"/>
    <mergeCell ref="G1758:H1758"/>
    <mergeCell ref="C1736:D1736"/>
    <mergeCell ref="G1736:H1736"/>
    <mergeCell ref="C1737:D1737"/>
    <mergeCell ref="G1737:H1737"/>
    <mergeCell ref="U2278:W2278"/>
    <mergeCell ref="G2263:H2263"/>
    <mergeCell ref="U2291:W2291"/>
    <mergeCell ref="X2291:Y2291"/>
    <mergeCell ref="C2297:D2297"/>
    <mergeCell ref="G2297:H2297"/>
    <mergeCell ref="I2297:Q2297"/>
    <mergeCell ref="R2297:T2297"/>
    <mergeCell ref="U2297:W2297"/>
    <mergeCell ref="X2297:Y2297"/>
    <mergeCell ref="U2304:W2304"/>
    <mergeCell ref="X2304:Y2304"/>
    <mergeCell ref="U2310:W2310"/>
    <mergeCell ref="X2310:Y2310"/>
    <mergeCell ref="U2315:W2315"/>
    <mergeCell ref="X2315:Y2315"/>
    <mergeCell ref="U2320:W2320"/>
    <mergeCell ref="X2320:Y2320"/>
    <mergeCell ref="U2325:W2325"/>
    <mergeCell ref="A3081:AG3081"/>
    <mergeCell ref="G2380:H2380"/>
    <mergeCell ref="C2385:D2385"/>
    <mergeCell ref="G2385:H2385"/>
    <mergeCell ref="C2390:D2390"/>
    <mergeCell ref="G2390:H2390"/>
    <mergeCell ref="C2395:D2395"/>
    <mergeCell ref="G2395:H2395"/>
    <mergeCell ref="C2323:D2323"/>
    <mergeCell ref="X2841:Z2841"/>
    <mergeCell ref="AA2841:AD2841"/>
    <mergeCell ref="AE2841:AG2841"/>
    <mergeCell ref="V2842:W2842"/>
    <mergeCell ref="X2842:Z2842"/>
    <mergeCell ref="U2300:W2300"/>
    <mergeCell ref="X2300:Y2300"/>
    <mergeCell ref="Z2300:AC2300"/>
    <mergeCell ref="AD2300:AG2300"/>
    <mergeCell ref="U2296:W2296"/>
    <mergeCell ref="X2296:Y2296"/>
    <mergeCell ref="Z2296:AC2296"/>
    <mergeCell ref="AD2296:AG2296"/>
    <mergeCell ref="Z2297:AC2297"/>
    <mergeCell ref="C2396:D2396"/>
    <mergeCell ref="G2396:H2396"/>
    <mergeCell ref="I2396:Q2396"/>
    <mergeCell ref="R2396:T2396"/>
    <mergeCell ref="I2353:Q2353"/>
    <mergeCell ref="I2358:Q2358"/>
    <mergeCell ref="I2363:Q2363"/>
    <mergeCell ref="C2368:D2368"/>
    <mergeCell ref="G2368:H2368"/>
    <mergeCell ref="I2368:Q2368"/>
    <mergeCell ref="C2373:D2373"/>
    <mergeCell ref="G2373:H2373"/>
    <mergeCell ref="R2411:T2411"/>
    <mergeCell ref="R2412:T2412"/>
    <mergeCell ref="R2413:T2413"/>
    <mergeCell ref="R2414:T2414"/>
    <mergeCell ref="R2415:T2415"/>
    <mergeCell ref="R2416:T2416"/>
    <mergeCell ref="R2417:T2417"/>
    <mergeCell ref="C2264:D2264"/>
    <mergeCell ref="C2424:D2424"/>
    <mergeCell ref="C2420:D2420"/>
    <mergeCell ref="I2419:Q2419"/>
    <mergeCell ref="G2417:H2417"/>
    <mergeCell ref="G2420:H2420"/>
    <mergeCell ref="C2421:D2421"/>
    <mergeCell ref="C2413:D2413"/>
    <mergeCell ref="G2413:H2413"/>
    <mergeCell ref="I2293:Q2293"/>
    <mergeCell ref="R2293:T2293"/>
    <mergeCell ref="C2295:D2295"/>
    <mergeCell ref="G2205:H2205"/>
    <mergeCell ref="G2313:H2313"/>
    <mergeCell ref="C2318:D2318"/>
    <mergeCell ref="I2846:Q2846"/>
    <mergeCell ref="R2846:S2846"/>
    <mergeCell ref="AD2298:AG2298"/>
    <mergeCell ref="U2299:W2299"/>
    <mergeCell ref="X2299:Y2299"/>
    <mergeCell ref="C2207:D2207"/>
    <mergeCell ref="G2225:H2225"/>
    <mergeCell ref="Z3126:AC3126"/>
    <mergeCell ref="B3017:D3017"/>
    <mergeCell ref="E3017:I3017"/>
    <mergeCell ref="B3022:D3022"/>
    <mergeCell ref="E3022:I3022"/>
    <mergeCell ref="B3027:D3027"/>
    <mergeCell ref="E3027:I3027"/>
    <mergeCell ref="B3032:D3032"/>
    <mergeCell ref="E3032:I3032"/>
    <mergeCell ref="B3037:D3037"/>
    <mergeCell ref="E3037:I3037"/>
    <mergeCell ref="B3042:D3042"/>
    <mergeCell ref="E3042:I3042"/>
    <mergeCell ref="G2287:H2287"/>
    <mergeCell ref="I2287:Q2287"/>
    <mergeCell ref="R2287:T2287"/>
    <mergeCell ref="U2287:W2287"/>
    <mergeCell ref="X2287:Y2287"/>
    <mergeCell ref="Z2287:AC2287"/>
    <mergeCell ref="AD2287:AG2287"/>
    <mergeCell ref="I2288:Q2288"/>
    <mergeCell ref="R2288:T2288"/>
    <mergeCell ref="U2288:W2288"/>
    <mergeCell ref="X2288:Y2288"/>
    <mergeCell ref="Z2288:AC2288"/>
    <mergeCell ref="Z2279:AC2279"/>
    <mergeCell ref="AD2279:AG2279"/>
    <mergeCell ref="C2280:D2280"/>
    <mergeCell ref="G2280:H2280"/>
    <mergeCell ref="AD2280:AG2280"/>
    <mergeCell ref="C2281:D2281"/>
    <mergeCell ref="G2281:H2281"/>
    <mergeCell ref="C2414:D2414"/>
    <mergeCell ref="G2229:H2229"/>
    <mergeCell ref="C2338:D2338"/>
    <mergeCell ref="G2338:H2338"/>
    <mergeCell ref="I2260:Q2260"/>
    <mergeCell ref="I2261:Q2261"/>
    <mergeCell ref="I2262:Q2262"/>
    <mergeCell ref="C3103:D3103"/>
    <mergeCell ref="G3103:H3103"/>
    <mergeCell ref="C3115:D3115"/>
    <mergeCell ref="G3115:H3115"/>
    <mergeCell ref="C3116:D3116"/>
    <mergeCell ref="G2410:H2410"/>
    <mergeCell ref="I2268:Q2268"/>
    <mergeCell ref="G2292:H2292"/>
    <mergeCell ref="I2295:Q2295"/>
    <mergeCell ref="C3110:D3110"/>
    <mergeCell ref="Z2299:AC2299"/>
    <mergeCell ref="AD2299:AG2299"/>
    <mergeCell ref="U3121:W3121"/>
    <mergeCell ref="U3122:W3122"/>
    <mergeCell ref="A2766:AG2766"/>
    <mergeCell ref="A2771:AG2771"/>
    <mergeCell ref="I3115:Q3115"/>
    <mergeCell ref="X3102:Y3102"/>
    <mergeCell ref="X3103:Y3103"/>
    <mergeCell ref="X3104:Y3104"/>
    <mergeCell ref="I3109:Q3109"/>
    <mergeCell ref="U3102:W3102"/>
    <mergeCell ref="U3103:W3103"/>
    <mergeCell ref="U3104:W3104"/>
    <mergeCell ref="U3105:W3105"/>
    <mergeCell ref="U3106:W3106"/>
    <mergeCell ref="U3107:W3107"/>
    <mergeCell ref="U3108:W3108"/>
    <mergeCell ref="U3109:W3109"/>
    <mergeCell ref="U3110:W3110"/>
    <mergeCell ref="U3111:W3111"/>
    <mergeCell ref="U3112:W3112"/>
    <mergeCell ref="I3121:Q3121"/>
    <mergeCell ref="I3114:Q3114"/>
    <mergeCell ref="C3112:D3112"/>
    <mergeCell ref="Z3103:AC3103"/>
    <mergeCell ref="Z3105:AC3105"/>
    <mergeCell ref="G3116:H3116"/>
    <mergeCell ref="C3117:D3117"/>
    <mergeCell ref="G3117:H3117"/>
    <mergeCell ref="I3106:Q3106"/>
    <mergeCell ref="I3107:Q3107"/>
    <mergeCell ref="I3108:Q3108"/>
    <mergeCell ref="R3117:T3117"/>
    <mergeCell ref="R3118:T3118"/>
    <mergeCell ref="R3119:T3119"/>
    <mergeCell ref="R3120:T3120"/>
    <mergeCell ref="C3109:D3109"/>
    <mergeCell ref="G3109:H3109"/>
    <mergeCell ref="V2841:W2841"/>
    <mergeCell ref="I2841:Q2841"/>
    <mergeCell ref="B2843:E2843"/>
    <mergeCell ref="F2843:H2843"/>
    <mergeCell ref="E3010:I3010"/>
    <mergeCell ref="AA2842:AD2842"/>
    <mergeCell ref="AE2842:AG2842"/>
    <mergeCell ref="B2846:E2846"/>
    <mergeCell ref="F2846:H2846"/>
    <mergeCell ref="I3117:Q3117"/>
    <mergeCell ref="I3118:Q3118"/>
    <mergeCell ref="A3082:AG3082"/>
    <mergeCell ref="A3083:AG3083"/>
    <mergeCell ref="A3084:AG3084"/>
    <mergeCell ref="A3085:AG3085"/>
    <mergeCell ref="AD2297:AG2297"/>
    <mergeCell ref="G2428:H2428"/>
    <mergeCell ref="G2648:H2648"/>
    <mergeCell ref="I2416:Q2416"/>
    <mergeCell ref="I2417:Q2417"/>
    <mergeCell ref="I2418:Q2418"/>
    <mergeCell ref="A3087:AG3087"/>
    <mergeCell ref="Z3123:AC3123"/>
    <mergeCell ref="I2954:Q2954"/>
    <mergeCell ref="R2954:S2954"/>
    <mergeCell ref="U3114:W3114"/>
    <mergeCell ref="U3115:W3115"/>
    <mergeCell ref="U3116:W3116"/>
    <mergeCell ref="U3139:W3139"/>
    <mergeCell ref="Z3124:AC3124"/>
    <mergeCell ref="Z3125:AC3125"/>
    <mergeCell ref="I3119:Q3119"/>
    <mergeCell ref="X3148:Y3148"/>
    <mergeCell ref="I3144:Q3144"/>
    <mergeCell ref="I3145:Q3145"/>
    <mergeCell ref="I3146:Q3146"/>
    <mergeCell ref="I3147:Q3147"/>
    <mergeCell ref="I3148:Q3148"/>
    <mergeCell ref="Z3114:AC3114"/>
    <mergeCell ref="Z3115:AC3115"/>
    <mergeCell ref="Z3116:AC3116"/>
    <mergeCell ref="Z3117:AC3117"/>
    <mergeCell ref="Z3118:AC3118"/>
    <mergeCell ref="U3120:W3120"/>
    <mergeCell ref="X3117:Y3117"/>
    <mergeCell ref="X3118:Y3118"/>
    <mergeCell ref="X3119:Y3119"/>
    <mergeCell ref="X3120:Y3120"/>
    <mergeCell ref="U3123:W3123"/>
    <mergeCell ref="U3124:W3124"/>
    <mergeCell ref="U3129:W3129"/>
    <mergeCell ref="U3130:W3130"/>
    <mergeCell ref="U3131:W3131"/>
    <mergeCell ref="U3132:W3132"/>
    <mergeCell ref="R3132:T3132"/>
    <mergeCell ref="Z3127:AC3127"/>
    <mergeCell ref="Z3128:AC3128"/>
    <mergeCell ref="X3124:Y3124"/>
    <mergeCell ref="X3125:Y3125"/>
    <mergeCell ref="X3126:Y3126"/>
    <mergeCell ref="X3127:Y3127"/>
    <mergeCell ref="X3128:Y3128"/>
    <mergeCell ref="X3121:Y3121"/>
    <mergeCell ref="X3122:Y3122"/>
    <mergeCell ref="X3115:Y3115"/>
    <mergeCell ref="X3116:Y3116"/>
    <mergeCell ref="X3114:Y3114"/>
    <mergeCell ref="U3140:W3140"/>
    <mergeCell ref="I3116:Q3116"/>
    <mergeCell ref="U3141:W3141"/>
    <mergeCell ref="U3142:W3142"/>
    <mergeCell ref="U3143:W3143"/>
    <mergeCell ref="U3144:W3144"/>
    <mergeCell ref="U3145:W3145"/>
    <mergeCell ref="U3146:W3146"/>
    <mergeCell ref="U3147:W3147"/>
    <mergeCell ref="U3148:W3148"/>
    <mergeCell ref="I3143:Q3143"/>
    <mergeCell ref="R3102:T3102"/>
    <mergeCell ref="R3103:T3103"/>
    <mergeCell ref="R3104:T3104"/>
    <mergeCell ref="R3105:T3105"/>
    <mergeCell ref="R3106:T3106"/>
    <mergeCell ref="R3107:T3107"/>
    <mergeCell ref="R3108:T3108"/>
    <mergeCell ref="R3109:T3109"/>
    <mergeCell ref="R3110:T3110"/>
    <mergeCell ref="R3111:T3111"/>
    <mergeCell ref="R3112:T3112"/>
    <mergeCell ref="R3113:T3113"/>
    <mergeCell ref="R3114:T3114"/>
    <mergeCell ref="R3115:T3115"/>
    <mergeCell ref="I3155:Q3155"/>
    <mergeCell ref="I3156:Q3156"/>
    <mergeCell ref="I3157:Q3157"/>
    <mergeCell ref="I3158:Q3158"/>
    <mergeCell ref="I3159:Q3159"/>
    <mergeCell ref="I3160:Q3160"/>
    <mergeCell ref="R3121:T3121"/>
    <mergeCell ref="R3122:T3122"/>
    <mergeCell ref="I3120:Q3120"/>
    <mergeCell ref="I3122:Q3122"/>
    <mergeCell ref="I3123:Q3123"/>
    <mergeCell ref="I3124:Q3124"/>
    <mergeCell ref="I3125:Q3125"/>
    <mergeCell ref="I3126:Q3126"/>
    <mergeCell ref="I3127:Q3127"/>
    <mergeCell ref="I3128:Q3128"/>
    <mergeCell ref="I3129:Q3129"/>
    <mergeCell ref="I3130:Q3130"/>
    <mergeCell ref="I3131:Q3131"/>
    <mergeCell ref="I3132:Q3132"/>
    <mergeCell ref="I3133:Q3133"/>
    <mergeCell ref="R3127:T3127"/>
    <mergeCell ref="R3128:T3128"/>
    <mergeCell ref="R3123:T3123"/>
    <mergeCell ref="I3151:Q3151"/>
    <mergeCell ref="I3102:Q3102"/>
    <mergeCell ref="I3103:Q3103"/>
    <mergeCell ref="I3104:Q3104"/>
    <mergeCell ref="I3105:Q3105"/>
    <mergeCell ref="R3156:T3156"/>
    <mergeCell ref="R3157:T3157"/>
    <mergeCell ref="I3150:Q3150"/>
    <mergeCell ref="I3139:Q3139"/>
    <mergeCell ref="I3110:Q3110"/>
    <mergeCell ref="I3111:Q3111"/>
    <mergeCell ref="I3112:Q3112"/>
    <mergeCell ref="I3113:Q3113"/>
    <mergeCell ref="R3116:T3116"/>
    <mergeCell ref="R3147:T3147"/>
    <mergeCell ref="R3148:T3148"/>
    <mergeCell ref="R3149:T3149"/>
    <mergeCell ref="R3210:T3210"/>
    <mergeCell ref="R3211:T3211"/>
    <mergeCell ref="R3212:T3212"/>
    <mergeCell ref="R3213:T3213"/>
    <mergeCell ref="C3312:D3312"/>
    <mergeCell ref="G3312:H3312"/>
    <mergeCell ref="I3312:Q3312"/>
    <mergeCell ref="U3307:W3307"/>
    <mergeCell ref="U3308:W3308"/>
    <mergeCell ref="U3309:W3309"/>
    <mergeCell ref="U3310:W3310"/>
    <mergeCell ref="U3311:W3311"/>
    <mergeCell ref="G3300:H3300"/>
    <mergeCell ref="C3297:D3297"/>
    <mergeCell ref="G3297:H3297"/>
    <mergeCell ref="U3225:W3225"/>
    <mergeCell ref="C3236:D3236"/>
    <mergeCell ref="G3224:H3224"/>
    <mergeCell ref="C3230:D3230"/>
    <mergeCell ref="C3241:D3241"/>
    <mergeCell ref="G3241:H3241"/>
    <mergeCell ref="C3239:D3239"/>
    <mergeCell ref="G3239:H3239"/>
    <mergeCell ref="G3226:H3226"/>
    <mergeCell ref="R3285:T3285"/>
    <mergeCell ref="R3286:T3286"/>
    <mergeCell ref="C3307:D3307"/>
    <mergeCell ref="G3307:H3307"/>
    <mergeCell ref="R3290:T3290"/>
    <mergeCell ref="R3291:T3291"/>
    <mergeCell ref="R3292:T3292"/>
    <mergeCell ref="R3293:T3293"/>
    <mergeCell ref="R3294:T3294"/>
    <mergeCell ref="R3295:T3295"/>
    <mergeCell ref="R3296:T3296"/>
    <mergeCell ref="R3297:T3297"/>
    <mergeCell ref="R3298:T3298"/>
    <mergeCell ref="R3299:T3299"/>
    <mergeCell ref="I3296:Q3296"/>
    <mergeCell ref="I3297:Q3297"/>
    <mergeCell ref="G3256:H3256"/>
    <mergeCell ref="C3232:D3232"/>
    <mergeCell ref="C3229:D3229"/>
    <mergeCell ref="G3229:H3229"/>
    <mergeCell ref="G3230:H3230"/>
    <mergeCell ref="C3228:D3228"/>
    <mergeCell ref="G3228:H3228"/>
    <mergeCell ref="U3233:X3233"/>
    <mergeCell ref="I3210:Q3210"/>
    <mergeCell ref="I3211:Q3211"/>
    <mergeCell ref="I3212:Q3212"/>
    <mergeCell ref="I3213:Q3213"/>
    <mergeCell ref="I3214:Q3214"/>
    <mergeCell ref="I3215:Q3215"/>
    <mergeCell ref="I3216:Q3216"/>
    <mergeCell ref="I3217:Q3217"/>
    <mergeCell ref="I3218:Q3218"/>
    <mergeCell ref="I3219:Q3219"/>
    <mergeCell ref="I3311:Q3311"/>
    <mergeCell ref="R3308:T3308"/>
    <mergeCell ref="R3309:T3309"/>
    <mergeCell ref="R3310:T3310"/>
    <mergeCell ref="R3311:T3311"/>
    <mergeCell ref="R3216:T3216"/>
    <mergeCell ref="I3207:Q3207"/>
    <mergeCell ref="I3208:Q3208"/>
    <mergeCell ref="I3209:Q3209"/>
    <mergeCell ref="U3210:W3210"/>
    <mergeCell ref="U3211:W3211"/>
    <mergeCell ref="U3212:W3212"/>
    <mergeCell ref="U3213:W3213"/>
    <mergeCell ref="U3215:W3215"/>
    <mergeCell ref="I3285:Q3285"/>
    <mergeCell ref="I3286:Q3286"/>
    <mergeCell ref="U3257:W3257"/>
    <mergeCell ref="U3258:W3258"/>
    <mergeCell ref="U3259:W3259"/>
    <mergeCell ref="U3260:W3260"/>
    <mergeCell ref="G3250:H3250"/>
    <mergeCell ref="U3250:W3250"/>
    <mergeCell ref="U3251:W3251"/>
    <mergeCell ref="C3276:D3276"/>
    <mergeCell ref="G3276:H3276"/>
    <mergeCell ref="C3275:D3275"/>
    <mergeCell ref="I3191:Q3191"/>
    <mergeCell ref="U3256:W3256"/>
    <mergeCell ref="AE3230:AG3230"/>
    <mergeCell ref="AE3232:AG3232"/>
    <mergeCell ref="U3243:W3243"/>
    <mergeCell ref="U3244:W3244"/>
    <mergeCell ref="X3247:Y3247"/>
    <mergeCell ref="X3248:Y3248"/>
    <mergeCell ref="X3249:Y3249"/>
    <mergeCell ref="X3250:Y3250"/>
    <mergeCell ref="X3251:Y3251"/>
    <mergeCell ref="X3252:Y3252"/>
    <mergeCell ref="X3253:Y3253"/>
    <mergeCell ref="X3254:Y3254"/>
    <mergeCell ref="X3255:Y3255"/>
    <mergeCell ref="X3256:Y3256"/>
    <mergeCell ref="U3216:W3216"/>
    <mergeCell ref="U3217:W3217"/>
    <mergeCell ref="U3218:W3218"/>
    <mergeCell ref="U3219:W3219"/>
    <mergeCell ref="U3220:W3220"/>
    <mergeCell ref="U3221:W3221"/>
    <mergeCell ref="U3226:W3226"/>
    <mergeCell ref="U3227:W3227"/>
    <mergeCell ref="U3228:W3228"/>
    <mergeCell ref="X3206:Y3206"/>
    <mergeCell ref="I3260:Q3260"/>
    <mergeCell ref="I3261:Q3261"/>
    <mergeCell ref="I3280:Q3280"/>
    <mergeCell ref="I3281:Q3281"/>
    <mergeCell ref="I3282:Q3282"/>
    <mergeCell ref="I3283:Q3283"/>
    <mergeCell ref="I3284:Q3284"/>
    <mergeCell ref="U3247:W3247"/>
    <mergeCell ref="U3248:W3248"/>
    <mergeCell ref="U3249:W3249"/>
    <mergeCell ref="R3261:T3261"/>
    <mergeCell ref="R3263:T3263"/>
    <mergeCell ref="R3264:T3264"/>
    <mergeCell ref="I3225:Q3225"/>
    <mergeCell ref="I3226:Q3226"/>
    <mergeCell ref="I3227:Q3227"/>
    <mergeCell ref="I3224:Q3224"/>
    <mergeCell ref="X3257:Y3257"/>
    <mergeCell ref="X3258:Y3258"/>
    <mergeCell ref="X3259:Y3259"/>
    <mergeCell ref="X3260:Y3260"/>
    <mergeCell ref="X3261:Y3261"/>
    <mergeCell ref="I3264:Q3264"/>
    <mergeCell ref="I3265:Q3265"/>
    <mergeCell ref="I3266:Q3266"/>
    <mergeCell ref="U3224:W3224"/>
    <mergeCell ref="U3245:W3245"/>
    <mergeCell ref="U3246:W3246"/>
    <mergeCell ref="X3246:Y3246"/>
    <mergeCell ref="I3236:Q3236"/>
    <mergeCell ref="I3237:Q3237"/>
    <mergeCell ref="I3238:Q3238"/>
    <mergeCell ref="I3239:Q3239"/>
    <mergeCell ref="I3240:Q3240"/>
    <mergeCell ref="I3241:Q3241"/>
    <mergeCell ref="Y3230:Z3230"/>
    <mergeCell ref="I3249:Q3249"/>
    <mergeCell ref="U3261:W3261"/>
    <mergeCell ref="I3247:Q3247"/>
    <mergeCell ref="I3248:Q3248"/>
    <mergeCell ref="U3241:W3241"/>
    <mergeCell ref="U3242:W3242"/>
    <mergeCell ref="C3237:D3237"/>
    <mergeCell ref="C3272:D3272"/>
    <mergeCell ref="G3272:H3272"/>
    <mergeCell ref="C3271:D3271"/>
    <mergeCell ref="C3265:D3265"/>
    <mergeCell ref="G3265:H3265"/>
    <mergeCell ref="G3271:H3271"/>
    <mergeCell ref="G3263:H3263"/>
    <mergeCell ref="C3260:D3260"/>
    <mergeCell ref="G3260:H3260"/>
    <mergeCell ref="C3253:D3253"/>
    <mergeCell ref="G3253:H3253"/>
    <mergeCell ref="C3257:D3257"/>
    <mergeCell ref="G3257:H3257"/>
    <mergeCell ref="C3255:D3255"/>
    <mergeCell ref="G3255:H3255"/>
    <mergeCell ref="I3267:Q3267"/>
    <mergeCell ref="I3254:Q3254"/>
    <mergeCell ref="I3255:Q3255"/>
    <mergeCell ref="C3258:D3258"/>
    <mergeCell ref="C3270:D3270"/>
    <mergeCell ref="G3270:H3270"/>
    <mergeCell ref="I3270:Q3270"/>
    <mergeCell ref="U3270:W3270"/>
    <mergeCell ref="R3239:T3239"/>
    <mergeCell ref="R3240:T3240"/>
    <mergeCell ref="R3241:T3241"/>
    <mergeCell ref="R3242:T3242"/>
    <mergeCell ref="I3242:Q3242"/>
    <mergeCell ref="I3243:Q3243"/>
    <mergeCell ref="I3244:Q3244"/>
    <mergeCell ref="I3245:Q3245"/>
    <mergeCell ref="I3246:Q3246"/>
    <mergeCell ref="C3262:D3262"/>
    <mergeCell ref="G3262:H3262"/>
    <mergeCell ref="G3246:H3246"/>
    <mergeCell ref="G3245:H3245"/>
    <mergeCell ref="U3262:W3262"/>
    <mergeCell ref="I3232:S3232"/>
    <mergeCell ref="U3232:X3232"/>
    <mergeCell ref="Y3233:Z3233"/>
    <mergeCell ref="X3263:Y3263"/>
    <mergeCell ref="X3264:Y3264"/>
    <mergeCell ref="X3265:Y3265"/>
    <mergeCell ref="X3266:Y3266"/>
    <mergeCell ref="X3241:Y3241"/>
    <mergeCell ref="X3242:Y3242"/>
    <mergeCell ref="X3243:Y3243"/>
    <mergeCell ref="X3244:Y3244"/>
    <mergeCell ref="X3245:Y3245"/>
    <mergeCell ref="G3236:H3236"/>
    <mergeCell ref="C3244:D3244"/>
    <mergeCell ref="G3244:H3244"/>
    <mergeCell ref="A3235:AG3235"/>
    <mergeCell ref="AD3236:AG3236"/>
    <mergeCell ref="AD3237:AG3237"/>
    <mergeCell ref="I3262:Q3262"/>
    <mergeCell ref="R3262:T3262"/>
    <mergeCell ref="Z3236:AC3236"/>
    <mergeCell ref="Z3237:AC3237"/>
    <mergeCell ref="Z3238:AC3238"/>
    <mergeCell ref="Z3239:AC3239"/>
    <mergeCell ref="Z3240:AC3240"/>
    <mergeCell ref="Z3241:AC3241"/>
    <mergeCell ref="Z3242:AC3242"/>
    <mergeCell ref="Z3243:AC3243"/>
    <mergeCell ref="Z3244:AC3244"/>
    <mergeCell ref="Z3245:AC3245"/>
    <mergeCell ref="Z3246:AC3246"/>
    <mergeCell ref="Z3247:AC3247"/>
    <mergeCell ref="Z3248:AC3248"/>
    <mergeCell ref="Z3249:AC3249"/>
    <mergeCell ref="Z3250:AC3250"/>
    <mergeCell ref="Z3251:AC3251"/>
    <mergeCell ref="Z3252:AC3252"/>
    <mergeCell ref="Z3253:AC3253"/>
    <mergeCell ref="Z3254:AC3254"/>
    <mergeCell ref="Z3255:AC3255"/>
    <mergeCell ref="Z3256:AC3256"/>
    <mergeCell ref="Z3257:AC3257"/>
    <mergeCell ref="Z3258:AC3258"/>
    <mergeCell ref="Z3259:AC3259"/>
    <mergeCell ref="Z3260:AC3260"/>
    <mergeCell ref="Z3261:AC3261"/>
    <mergeCell ref="Z3263:AC3263"/>
    <mergeCell ref="Z3264:AC3264"/>
    <mergeCell ref="Z3265:AC3265"/>
    <mergeCell ref="Z3266:AC3266"/>
    <mergeCell ref="AD3239:AG3239"/>
    <mergeCell ref="AD3240:AG3240"/>
    <mergeCell ref="AD3241:AG3241"/>
    <mergeCell ref="AD3242:AG3242"/>
    <mergeCell ref="AD3243:AG3243"/>
    <mergeCell ref="AD3244:AG3244"/>
    <mergeCell ref="AD3245:AG3245"/>
    <mergeCell ref="AD3246:AG3246"/>
    <mergeCell ref="AD3247:AG3247"/>
    <mergeCell ref="AD3248:AG3248"/>
    <mergeCell ref="AD3249:AG3249"/>
    <mergeCell ref="AD3250:AG3250"/>
    <mergeCell ref="AD3251:AG3251"/>
    <mergeCell ref="AD3252:AG3252"/>
    <mergeCell ref="AD3253:AG3253"/>
    <mergeCell ref="AD3254:AG3254"/>
    <mergeCell ref="AA3230:AD3230"/>
    <mergeCell ref="U3252:W3252"/>
    <mergeCell ref="U3253:W3253"/>
    <mergeCell ref="U3254:W3254"/>
    <mergeCell ref="U3255:W3255"/>
    <mergeCell ref="AD3238:AG3238"/>
    <mergeCell ref="C3304:D3304"/>
    <mergeCell ref="G3304:H3304"/>
    <mergeCell ref="I3302:Q3302"/>
    <mergeCell ref="I3303:Q3303"/>
    <mergeCell ref="I3304:Q3304"/>
    <mergeCell ref="I3305:Q3305"/>
    <mergeCell ref="I3306:Q3306"/>
    <mergeCell ref="R3302:T3302"/>
    <mergeCell ref="R3303:T3303"/>
    <mergeCell ref="R3304:T3304"/>
    <mergeCell ref="I3307:Q3307"/>
    <mergeCell ref="C3296:D3296"/>
    <mergeCell ref="G3296:H3296"/>
    <mergeCell ref="C3293:D3293"/>
    <mergeCell ref="U3263:W3263"/>
    <mergeCell ref="U3264:W3264"/>
    <mergeCell ref="U3265:W3265"/>
    <mergeCell ref="U3304:W3304"/>
    <mergeCell ref="U3305:W3305"/>
    <mergeCell ref="U3306:W3306"/>
    <mergeCell ref="I3292:Q3292"/>
    <mergeCell ref="I3293:Q3293"/>
    <mergeCell ref="I3294:Q3294"/>
    <mergeCell ref="I3295:Q3295"/>
    <mergeCell ref="U3266:W3266"/>
    <mergeCell ref="U3267:W3267"/>
    <mergeCell ref="U3268:W3268"/>
    <mergeCell ref="U3269:W3269"/>
    <mergeCell ref="I3287:Q3287"/>
    <mergeCell ref="I3288:Q3288"/>
    <mergeCell ref="I3289:Q3289"/>
    <mergeCell ref="I3290:Q3290"/>
    <mergeCell ref="I3291:Q3291"/>
    <mergeCell ref="R3287:T3287"/>
    <mergeCell ref="R3288:T3288"/>
    <mergeCell ref="R3289:T3289"/>
    <mergeCell ref="U3279:W3279"/>
    <mergeCell ref="U3280:W3280"/>
    <mergeCell ref="U3281:W3281"/>
    <mergeCell ref="U3282:W3282"/>
    <mergeCell ref="U3283:W3283"/>
    <mergeCell ref="U3284:W3284"/>
    <mergeCell ref="U3285:W3285"/>
    <mergeCell ref="U3286:W3286"/>
    <mergeCell ref="U3287:W3287"/>
    <mergeCell ref="U3288:W3288"/>
    <mergeCell ref="U3289:W3289"/>
    <mergeCell ref="U3290:W3290"/>
    <mergeCell ref="U3291:W3291"/>
    <mergeCell ref="U3276:W3276"/>
    <mergeCell ref="U3277:W3277"/>
    <mergeCell ref="U3278:W3278"/>
    <mergeCell ref="G3281:H3281"/>
    <mergeCell ref="R3307:T3307"/>
    <mergeCell ref="X3267:Y3267"/>
    <mergeCell ref="X3268:Y3268"/>
    <mergeCell ref="X3269:Y3269"/>
    <mergeCell ref="Z3267:AC3267"/>
    <mergeCell ref="R3217:T3217"/>
    <mergeCell ref="R3218:T3218"/>
    <mergeCell ref="R3219:T3219"/>
    <mergeCell ref="R3220:T3220"/>
    <mergeCell ref="R3221:T3221"/>
    <mergeCell ref="R3222:T3222"/>
    <mergeCell ref="R3223:T3223"/>
    <mergeCell ref="R3224:T3224"/>
    <mergeCell ref="R3225:T3225"/>
    <mergeCell ref="R3226:T3226"/>
    <mergeCell ref="R3227:T3227"/>
    <mergeCell ref="R3228:T3228"/>
    <mergeCell ref="I3268:Q3268"/>
    <mergeCell ref="I3269:Q3269"/>
    <mergeCell ref="I3271:Q3271"/>
    <mergeCell ref="I3272:Q3272"/>
    <mergeCell ref="I3273:Q3273"/>
    <mergeCell ref="I3274:Q3274"/>
    <mergeCell ref="I3275:Q3275"/>
    <mergeCell ref="I3276:Q3276"/>
    <mergeCell ref="I3277:Q3277"/>
    <mergeCell ref="I3278:Q3278"/>
    <mergeCell ref="I3279:Q3279"/>
    <mergeCell ref="I3263:Q3263"/>
    <mergeCell ref="R3243:T3243"/>
    <mergeCell ref="G3290:H3290"/>
    <mergeCell ref="R3305:T3305"/>
    <mergeCell ref="R3306:T3306"/>
    <mergeCell ref="R3270:T3270"/>
    <mergeCell ref="R3271:T3271"/>
    <mergeCell ref="R3272:T3272"/>
    <mergeCell ref="R3273:T3273"/>
    <mergeCell ref="R3274:T3274"/>
    <mergeCell ref="R3275:T3275"/>
    <mergeCell ref="R3276:T3276"/>
    <mergeCell ref="R3277:T3277"/>
    <mergeCell ref="R3278:T3278"/>
    <mergeCell ref="R3279:T3279"/>
    <mergeCell ref="R3280:T3280"/>
    <mergeCell ref="R3281:T3281"/>
    <mergeCell ref="R3282:T3282"/>
    <mergeCell ref="R3283:T3283"/>
    <mergeCell ref="R3284:T3284"/>
    <mergeCell ref="I3301:Q3301"/>
    <mergeCell ref="R3300:T3300"/>
    <mergeCell ref="R3301:T3301"/>
    <mergeCell ref="I3230:S3230"/>
    <mergeCell ref="G3326:H3326"/>
    <mergeCell ref="C3327:D3327"/>
    <mergeCell ref="G3327:H3327"/>
    <mergeCell ref="C3328:D3328"/>
    <mergeCell ref="U3316:W3316"/>
    <mergeCell ref="G3328:H3328"/>
    <mergeCell ref="C3324:D3324"/>
    <mergeCell ref="G3324:H3324"/>
    <mergeCell ref="C3325:D3325"/>
    <mergeCell ref="G3325:H3325"/>
    <mergeCell ref="I3322:Q3322"/>
    <mergeCell ref="I3323:Q3323"/>
    <mergeCell ref="I3324:Q3324"/>
    <mergeCell ref="I3325:Q3325"/>
    <mergeCell ref="I3326:Q3326"/>
    <mergeCell ref="I3327:Q3327"/>
    <mergeCell ref="I3328:Q3328"/>
    <mergeCell ref="R3322:T3322"/>
    <mergeCell ref="R3323:T3323"/>
    <mergeCell ref="R3324:T3324"/>
    <mergeCell ref="R3325:T3325"/>
    <mergeCell ref="R3326:T3326"/>
    <mergeCell ref="R3327:T3327"/>
    <mergeCell ref="R3328:T3328"/>
    <mergeCell ref="G3317:H3317"/>
    <mergeCell ref="C3318:D3318"/>
    <mergeCell ref="G3318:H3318"/>
    <mergeCell ref="C3319:D3319"/>
    <mergeCell ref="G3319:H3319"/>
    <mergeCell ref="C3320:D3320"/>
    <mergeCell ref="G3320:H3320"/>
    <mergeCell ref="C3321:D3321"/>
    <mergeCell ref="G3321:H3321"/>
    <mergeCell ref="R3321:T3321"/>
    <mergeCell ref="U3323:W3323"/>
    <mergeCell ref="U3324:W3324"/>
    <mergeCell ref="U3325:W3325"/>
    <mergeCell ref="U3326:W3326"/>
    <mergeCell ref="C3322:D3322"/>
    <mergeCell ref="C3317:D3317"/>
    <mergeCell ref="R3320:T3320"/>
    <mergeCell ref="U3322:W3322"/>
    <mergeCell ref="G3329:H3329"/>
    <mergeCell ref="C3334:D3334"/>
    <mergeCell ref="G3334:H3334"/>
    <mergeCell ref="C3335:D3335"/>
    <mergeCell ref="G3335:H3335"/>
    <mergeCell ref="C3336:D3336"/>
    <mergeCell ref="G3336:H3336"/>
    <mergeCell ref="C3337:D3337"/>
    <mergeCell ref="G3337:H3337"/>
    <mergeCell ref="C3349:D3349"/>
    <mergeCell ref="G3349:H3349"/>
    <mergeCell ref="C3343:D3343"/>
    <mergeCell ref="G3343:H3343"/>
    <mergeCell ref="C3354:D3354"/>
    <mergeCell ref="G3354:H3354"/>
    <mergeCell ref="C3333:D3333"/>
    <mergeCell ref="G3333:H3333"/>
    <mergeCell ref="C3329:D3329"/>
    <mergeCell ref="C3330:D3330"/>
    <mergeCell ref="G3330:H3330"/>
    <mergeCell ref="C3344:D3344"/>
    <mergeCell ref="G3344:H3344"/>
    <mergeCell ref="C3338:D3338"/>
    <mergeCell ref="C3415:D3415"/>
    <mergeCell ref="G3415:H3415"/>
    <mergeCell ref="G3412:H3412"/>
    <mergeCell ref="G3410:H3410"/>
    <mergeCell ref="C3405:D3405"/>
    <mergeCell ref="G3405:H3405"/>
    <mergeCell ref="C3406:D3406"/>
    <mergeCell ref="G3406:H3406"/>
    <mergeCell ref="C3407:D3407"/>
    <mergeCell ref="G3407:H3407"/>
    <mergeCell ref="C3396:D3396"/>
    <mergeCell ref="G3396:H3396"/>
    <mergeCell ref="C3381:D3381"/>
    <mergeCell ref="G3381:H3381"/>
    <mergeCell ref="C3375:D3375"/>
    <mergeCell ref="G3400:H3400"/>
    <mergeCell ref="C3412:D3412"/>
    <mergeCell ref="C3401:D3401"/>
    <mergeCell ref="G3401:H3401"/>
    <mergeCell ref="C3374:D3374"/>
    <mergeCell ref="G3374:H3374"/>
    <mergeCell ref="C3379:D3379"/>
    <mergeCell ref="C3341:D3341"/>
    <mergeCell ref="G3341:H3341"/>
    <mergeCell ref="C3342:D3342"/>
    <mergeCell ref="G3342:H3342"/>
    <mergeCell ref="C3363:D3363"/>
    <mergeCell ref="G3363:H3363"/>
    <mergeCell ref="C3364:D3364"/>
    <mergeCell ref="G3364:H3364"/>
    <mergeCell ref="C3394:D3394"/>
    <mergeCell ref="G3394:H3394"/>
    <mergeCell ref="C3395:D3395"/>
    <mergeCell ref="G3395:H3395"/>
    <mergeCell ref="C3400:D3400"/>
    <mergeCell ref="C3380:D3380"/>
    <mergeCell ref="G3380:H3380"/>
    <mergeCell ref="C3331:D3331"/>
    <mergeCell ref="G3331:H3331"/>
    <mergeCell ref="C3332:D3332"/>
    <mergeCell ref="G3332:H3332"/>
    <mergeCell ref="G3362:H3362"/>
    <mergeCell ref="C3403:D3403"/>
    <mergeCell ref="G3403:H3403"/>
    <mergeCell ref="C3411:D3411"/>
    <mergeCell ref="G3411:H3411"/>
    <mergeCell ref="C3404:D3404"/>
    <mergeCell ref="G3370:H3370"/>
    <mergeCell ref="C3365:D3365"/>
    <mergeCell ref="G3365:H3365"/>
    <mergeCell ref="C3366:D3366"/>
    <mergeCell ref="G3366:H3366"/>
    <mergeCell ref="C3369:D3369"/>
    <mergeCell ref="G3369:H3369"/>
    <mergeCell ref="C3368:D3368"/>
    <mergeCell ref="G3368:H3368"/>
    <mergeCell ref="C3391:D3391"/>
    <mergeCell ref="G3391:H3391"/>
    <mergeCell ref="C3392:D3392"/>
    <mergeCell ref="G3392:H3392"/>
    <mergeCell ref="C3393:D3393"/>
    <mergeCell ref="G3393:H3393"/>
    <mergeCell ref="G3360:H3360"/>
    <mergeCell ref="C3345:D3345"/>
    <mergeCell ref="G3345:H3345"/>
    <mergeCell ref="C3346:D3346"/>
    <mergeCell ref="C3355:D3355"/>
    <mergeCell ref="G3355:H3355"/>
    <mergeCell ref="C3397:D3397"/>
    <mergeCell ref="G3397:H3397"/>
    <mergeCell ref="C3398:D3398"/>
    <mergeCell ref="G3398:H3398"/>
    <mergeCell ref="G3404:H3404"/>
    <mergeCell ref="G3346:H3346"/>
    <mergeCell ref="C3348:D3348"/>
    <mergeCell ref="C3378:D3378"/>
    <mergeCell ref="C3408:D3408"/>
    <mergeCell ref="C3387:D3387"/>
    <mergeCell ref="C3367:D3367"/>
    <mergeCell ref="C3383:D3383"/>
    <mergeCell ref="C3384:D3384"/>
    <mergeCell ref="C3385:D3385"/>
    <mergeCell ref="C3390:D3390"/>
    <mergeCell ref="G3390:H3390"/>
    <mergeCell ref="C3359:D3359"/>
    <mergeCell ref="G3359:H3359"/>
    <mergeCell ref="C3361:D3361"/>
    <mergeCell ref="C3376:D3376"/>
    <mergeCell ref="G3376:H3376"/>
    <mergeCell ref="C3377:D3377"/>
    <mergeCell ref="G3377:H3377"/>
    <mergeCell ref="C3386:D3386"/>
    <mergeCell ref="G3386:H3386"/>
    <mergeCell ref="G3385:H3385"/>
    <mergeCell ref="C3356:D3356"/>
    <mergeCell ref="R3446:T3446"/>
    <mergeCell ref="R3447:T3447"/>
    <mergeCell ref="C3419:D3419"/>
    <mergeCell ref="G3419:H3419"/>
    <mergeCell ref="C3420:D3420"/>
    <mergeCell ref="G3420:H3420"/>
    <mergeCell ref="C3421:D3421"/>
    <mergeCell ref="G3421:H3421"/>
    <mergeCell ref="C3422:D3422"/>
    <mergeCell ref="G3422:H3422"/>
    <mergeCell ref="C3427:D3427"/>
    <mergeCell ref="G3427:H3427"/>
    <mergeCell ref="C3426:D3426"/>
    <mergeCell ref="C3425:D3425"/>
    <mergeCell ref="G3425:H3425"/>
    <mergeCell ref="G3433:H3433"/>
    <mergeCell ref="C3434:D3434"/>
    <mergeCell ref="G3434:H3434"/>
    <mergeCell ref="C3428:D3428"/>
    <mergeCell ref="G3428:H3428"/>
    <mergeCell ref="C3429:D3429"/>
    <mergeCell ref="G3429:H3429"/>
    <mergeCell ref="C3430:D3430"/>
    <mergeCell ref="G3430:H3430"/>
    <mergeCell ref="C3431:D3431"/>
    <mergeCell ref="G3431:H3431"/>
    <mergeCell ref="C3433:D3433"/>
    <mergeCell ref="C3423:D3423"/>
    <mergeCell ref="G3423:H3423"/>
    <mergeCell ref="G3426:H3426"/>
    <mergeCell ref="R3433:T3433"/>
    <mergeCell ref="R3434:T3434"/>
    <mergeCell ref="R3435:T3435"/>
    <mergeCell ref="R3436:T3436"/>
    <mergeCell ref="R3437:T3437"/>
    <mergeCell ref="R3438:T3438"/>
    <mergeCell ref="R3439:T3439"/>
    <mergeCell ref="R3441:T3441"/>
    <mergeCell ref="R3442:T3442"/>
    <mergeCell ref="R3443:T3443"/>
    <mergeCell ref="I3424:Q3424"/>
    <mergeCell ref="C3444:D3444"/>
    <mergeCell ref="G3444:H3444"/>
    <mergeCell ref="C3445:D3445"/>
    <mergeCell ref="G3445:H3445"/>
    <mergeCell ref="I3430:Q3430"/>
    <mergeCell ref="I3431:Q3431"/>
    <mergeCell ref="R3430:T3430"/>
    <mergeCell ref="R3431:T3431"/>
    <mergeCell ref="R3432:T3432"/>
    <mergeCell ref="G3438:H3438"/>
    <mergeCell ref="C3439:D3439"/>
    <mergeCell ref="G3439:H3439"/>
    <mergeCell ref="X3458:Y3458"/>
    <mergeCell ref="X3459:Y3459"/>
    <mergeCell ref="R3440:T3440"/>
    <mergeCell ref="I3440:Q3440"/>
    <mergeCell ref="I3441:Q3441"/>
    <mergeCell ref="I3442:Q3442"/>
    <mergeCell ref="I3443:Q3443"/>
    <mergeCell ref="I3444:Q3444"/>
    <mergeCell ref="I3445:Q3445"/>
    <mergeCell ref="I3446:Q3446"/>
    <mergeCell ref="I3447:Q3447"/>
    <mergeCell ref="U3448:W3448"/>
    <mergeCell ref="U3449:W3449"/>
    <mergeCell ref="X3442:Y3442"/>
    <mergeCell ref="X3443:Y3443"/>
    <mergeCell ref="X3444:Y3444"/>
    <mergeCell ref="X3445:Y3445"/>
    <mergeCell ref="X3446:Y3446"/>
    <mergeCell ref="X3447:Y3447"/>
    <mergeCell ref="X3451:Y3451"/>
    <mergeCell ref="X3452:Y3452"/>
    <mergeCell ref="X3453:Y3453"/>
    <mergeCell ref="X3454:Y3454"/>
    <mergeCell ref="X3455:Y3455"/>
    <mergeCell ref="X3456:Y3456"/>
    <mergeCell ref="X3457:Y3457"/>
    <mergeCell ref="X3448:Y3448"/>
    <mergeCell ref="X3449:Y3449"/>
    <mergeCell ref="X3450:Y3450"/>
    <mergeCell ref="U3457:W3457"/>
    <mergeCell ref="U3458:W3458"/>
    <mergeCell ref="U3459:W3459"/>
    <mergeCell ref="G3338:H3338"/>
    <mergeCell ref="G3378:H3378"/>
    <mergeCell ref="G3408:H3408"/>
    <mergeCell ref="G3418:H3418"/>
    <mergeCell ref="G3387:H3387"/>
    <mergeCell ref="I3338:Q3338"/>
    <mergeCell ref="I3355:Q3355"/>
    <mergeCell ref="I3356:Q3356"/>
    <mergeCell ref="I3357:Q3357"/>
    <mergeCell ref="I3358:Q3358"/>
    <mergeCell ref="I3359:Q3359"/>
    <mergeCell ref="I3349:Q3349"/>
    <mergeCell ref="I3350:Q3350"/>
    <mergeCell ref="I3351:Q3351"/>
    <mergeCell ref="I3352:Q3352"/>
    <mergeCell ref="I3353:Q3353"/>
    <mergeCell ref="R3349:T3349"/>
    <mergeCell ref="R3350:T3350"/>
    <mergeCell ref="R3351:T3351"/>
    <mergeCell ref="R3352:T3352"/>
    <mergeCell ref="R3353:T3353"/>
    <mergeCell ref="I3361:Q3361"/>
    <mergeCell ref="U3357:W3357"/>
    <mergeCell ref="U3358:W3358"/>
    <mergeCell ref="G3432:H3432"/>
    <mergeCell ref="G3383:H3383"/>
    <mergeCell ref="G3384:H3384"/>
    <mergeCell ref="I3410:Q3410"/>
    <mergeCell ref="I3411:Q3411"/>
    <mergeCell ref="I3408:Q3408"/>
    <mergeCell ref="R3354:T3354"/>
    <mergeCell ref="R3355:T3355"/>
    <mergeCell ref="C3460:D3460"/>
    <mergeCell ref="G3460:H3460"/>
    <mergeCell ref="C3461:D3461"/>
    <mergeCell ref="G3461:H3461"/>
    <mergeCell ref="C3462:D3462"/>
    <mergeCell ref="G3462:H3462"/>
    <mergeCell ref="C3463:D3463"/>
    <mergeCell ref="G3463:H3463"/>
    <mergeCell ref="C3464:D3464"/>
    <mergeCell ref="G3464:H3464"/>
    <mergeCell ref="I3466:Q3466"/>
    <mergeCell ref="I3467:Q3467"/>
    <mergeCell ref="C3448:D3448"/>
    <mergeCell ref="G3448:H3448"/>
    <mergeCell ref="C3449:D3449"/>
    <mergeCell ref="G3449:H3449"/>
    <mergeCell ref="C3450:D3450"/>
    <mergeCell ref="G3450:H3450"/>
    <mergeCell ref="I3462:Q3462"/>
    <mergeCell ref="I3463:Q3463"/>
    <mergeCell ref="I3464:Q3464"/>
    <mergeCell ref="I3465:Q3465"/>
    <mergeCell ref="I3448:Q3448"/>
    <mergeCell ref="I3449:Q3449"/>
    <mergeCell ref="I3450:Q3450"/>
    <mergeCell ref="I3451:Q3451"/>
    <mergeCell ref="I3452:Q3452"/>
    <mergeCell ref="I3453:Q3453"/>
    <mergeCell ref="R3451:T3451"/>
    <mergeCell ref="R3448:T3448"/>
    <mergeCell ref="R3449:T3449"/>
    <mergeCell ref="R3450:T3450"/>
    <mergeCell ref="C3451:D3451"/>
    <mergeCell ref="G3451:H3451"/>
    <mergeCell ref="C3452:D3452"/>
    <mergeCell ref="G3452:H3452"/>
    <mergeCell ref="C3453:D3453"/>
    <mergeCell ref="G3453:H3453"/>
    <mergeCell ref="C3454:D3454"/>
    <mergeCell ref="G3454:H3454"/>
    <mergeCell ref="C3455:D3455"/>
    <mergeCell ref="R3464:T3464"/>
    <mergeCell ref="R3452:T3452"/>
    <mergeCell ref="R3453:T3453"/>
    <mergeCell ref="R3454:T3454"/>
    <mergeCell ref="R3455:T3455"/>
    <mergeCell ref="R3456:T3456"/>
    <mergeCell ref="G3455:H3455"/>
    <mergeCell ref="C3456:D3456"/>
    <mergeCell ref="G3456:H3456"/>
    <mergeCell ref="C3457:D3457"/>
    <mergeCell ref="G3457:H3457"/>
    <mergeCell ref="C3458:D3458"/>
    <mergeCell ref="G3458:H3458"/>
    <mergeCell ref="C3459:D3459"/>
    <mergeCell ref="G3459:H3459"/>
    <mergeCell ref="G3467:H3467"/>
    <mergeCell ref="C3469:D3469"/>
    <mergeCell ref="G3469:H3469"/>
    <mergeCell ref="R3465:T3465"/>
    <mergeCell ref="R3466:T3466"/>
    <mergeCell ref="R3467:T3467"/>
    <mergeCell ref="R3468:T3468"/>
    <mergeCell ref="R3469:T3469"/>
    <mergeCell ref="R3470:T3470"/>
    <mergeCell ref="R3471:T3471"/>
    <mergeCell ref="C3488:D3488"/>
    <mergeCell ref="G3488:H3488"/>
    <mergeCell ref="C3489:D3489"/>
    <mergeCell ref="G3489:H3489"/>
    <mergeCell ref="I3487:Q3487"/>
    <mergeCell ref="I3488:Q3488"/>
    <mergeCell ref="I3489:Q3489"/>
    <mergeCell ref="R3485:T3485"/>
    <mergeCell ref="R3486:T3486"/>
    <mergeCell ref="R3487:T3487"/>
    <mergeCell ref="R3488:T3488"/>
    <mergeCell ref="R3489:T3489"/>
    <mergeCell ref="X3465:Y3465"/>
    <mergeCell ref="X3466:Y3466"/>
    <mergeCell ref="X3467:Y3467"/>
    <mergeCell ref="X3468:Y3468"/>
    <mergeCell ref="X3469:Y3469"/>
    <mergeCell ref="X3470:Y3470"/>
    <mergeCell ref="X3471:Y3471"/>
    <mergeCell ref="X3472:Y3472"/>
    <mergeCell ref="C3470:D3470"/>
    <mergeCell ref="G3470:H3470"/>
    <mergeCell ref="C3471:D3471"/>
    <mergeCell ref="G3471:H3471"/>
    <mergeCell ref="C3472:D3472"/>
    <mergeCell ref="G3472:H3472"/>
    <mergeCell ref="C3473:D3473"/>
    <mergeCell ref="G3473:H3473"/>
    <mergeCell ref="C3474:D3474"/>
    <mergeCell ref="G3474:H3474"/>
    <mergeCell ref="R3472:T3472"/>
    <mergeCell ref="R3473:T3473"/>
    <mergeCell ref="R3474:T3474"/>
    <mergeCell ref="R3475:T3475"/>
    <mergeCell ref="R3476:T3476"/>
    <mergeCell ref="R3477:T3477"/>
    <mergeCell ref="R3478:T3478"/>
    <mergeCell ref="R3479:T3479"/>
    <mergeCell ref="C3475:D3475"/>
    <mergeCell ref="C3476:D3476"/>
    <mergeCell ref="C3477:D3477"/>
    <mergeCell ref="C3478:D3478"/>
    <mergeCell ref="C3479:D3479"/>
    <mergeCell ref="U3489:W3489"/>
    <mergeCell ref="X3475:Y3475"/>
    <mergeCell ref="X3476:Y3476"/>
    <mergeCell ref="X3477:Y3477"/>
    <mergeCell ref="X3478:Y3478"/>
    <mergeCell ref="X3479:Y3479"/>
    <mergeCell ref="X3480:Y3480"/>
    <mergeCell ref="X3481:Y3481"/>
    <mergeCell ref="X3482:Y3482"/>
    <mergeCell ref="X3483:Y3483"/>
    <mergeCell ref="U3461:W3461"/>
    <mergeCell ref="C3511:D3511"/>
    <mergeCell ref="G3511:H3511"/>
    <mergeCell ref="R3495:T3495"/>
    <mergeCell ref="R3496:T3496"/>
    <mergeCell ref="R3497:T3497"/>
    <mergeCell ref="R3498:T3498"/>
    <mergeCell ref="R3499:T3499"/>
    <mergeCell ref="U3495:W3495"/>
    <mergeCell ref="U3496:W3496"/>
    <mergeCell ref="U3497:W3497"/>
    <mergeCell ref="U3498:W3498"/>
    <mergeCell ref="U3499:W3499"/>
    <mergeCell ref="X3495:Y3495"/>
    <mergeCell ref="X3496:Y3496"/>
    <mergeCell ref="X3497:Y3497"/>
    <mergeCell ref="X3498:Y3498"/>
    <mergeCell ref="X3499:Y3499"/>
    <mergeCell ref="Z3495:AC3495"/>
    <mergeCell ref="Z3496:AC3496"/>
    <mergeCell ref="Z3497:AC3497"/>
    <mergeCell ref="Z3498:AC3498"/>
    <mergeCell ref="Z3499:AC3499"/>
    <mergeCell ref="G3494:H3494"/>
    <mergeCell ref="I3490:Q3490"/>
    <mergeCell ref="I3491:Q3491"/>
    <mergeCell ref="I3492:Q3492"/>
    <mergeCell ref="I3493:Q3493"/>
    <mergeCell ref="I3494:Q3494"/>
    <mergeCell ref="R3490:T3490"/>
    <mergeCell ref="R3491:T3491"/>
    <mergeCell ref="R3492:T3492"/>
    <mergeCell ref="R3493:T3493"/>
    <mergeCell ref="R3494:T3494"/>
    <mergeCell ref="U3490:W3490"/>
    <mergeCell ref="U3491:W3491"/>
    <mergeCell ref="U3492:W3492"/>
    <mergeCell ref="U3493:W3493"/>
    <mergeCell ref="U3494:W3494"/>
    <mergeCell ref="X3490:Y3490"/>
    <mergeCell ref="X3491:Y3491"/>
    <mergeCell ref="X3492:Y3492"/>
    <mergeCell ref="X3493:Y3493"/>
    <mergeCell ref="X3494:Y3494"/>
    <mergeCell ref="Z3490:AC3490"/>
    <mergeCell ref="Z3491:AC3491"/>
    <mergeCell ref="Z3492:AC3492"/>
    <mergeCell ref="Z3493:AC3493"/>
    <mergeCell ref="Z3494:AC3494"/>
    <mergeCell ref="Z3508:AC3508"/>
    <mergeCell ref="Z3509:AC3509"/>
    <mergeCell ref="Z3510:AC3510"/>
    <mergeCell ref="Z3511:AC3511"/>
    <mergeCell ref="U3484:W3484"/>
    <mergeCell ref="X3484:Y3484"/>
    <mergeCell ref="Z3484:AC3484"/>
    <mergeCell ref="U3483:W3483"/>
    <mergeCell ref="I3495:Q3495"/>
    <mergeCell ref="I3496:Q3496"/>
    <mergeCell ref="I3497:Q3497"/>
    <mergeCell ref="R3480:T3480"/>
    <mergeCell ref="R3481:T3481"/>
    <mergeCell ref="R3482:T3482"/>
    <mergeCell ref="R3483:T3483"/>
    <mergeCell ref="Z3545:AC3545"/>
    <mergeCell ref="Z3546:AC3546"/>
    <mergeCell ref="G3528:H3528"/>
    <mergeCell ref="G3531:H3531"/>
    <mergeCell ref="G3532:H3532"/>
    <mergeCell ref="G3516:H3516"/>
    <mergeCell ref="G3530:H3530"/>
    <mergeCell ref="G3517:H3517"/>
    <mergeCell ref="G3518:H3518"/>
    <mergeCell ref="G3519:H3519"/>
    <mergeCell ref="G3520:H3520"/>
    <mergeCell ref="I3532:Q3532"/>
    <mergeCell ref="G3416:H3416"/>
    <mergeCell ref="I3533:Q3533"/>
    <mergeCell ref="I3534:Q3534"/>
    <mergeCell ref="I3535:Q3535"/>
    <mergeCell ref="I3536:Q3536"/>
    <mergeCell ref="I3537:Q3537"/>
    <mergeCell ref="I3538:Q3538"/>
    <mergeCell ref="G3540:H3540"/>
    <mergeCell ref="R3513:T3513"/>
    <mergeCell ref="R3514:T3514"/>
    <mergeCell ref="R3515:T3515"/>
    <mergeCell ref="U3511:W3511"/>
    <mergeCell ref="U3512:W3512"/>
    <mergeCell ref="U3513:W3513"/>
    <mergeCell ref="U3514:W3514"/>
    <mergeCell ref="U3515:W3515"/>
    <mergeCell ref="C3505:D3505"/>
    <mergeCell ref="G3505:H3505"/>
    <mergeCell ref="C3506:D3506"/>
    <mergeCell ref="G3506:H3506"/>
    <mergeCell ref="C3507:D3507"/>
    <mergeCell ref="G3507:H3507"/>
    <mergeCell ref="C3508:D3508"/>
    <mergeCell ref="G3508:H3508"/>
    <mergeCell ref="C3510:D3510"/>
    <mergeCell ref="G3510:H3510"/>
    <mergeCell ref="C3509:D3509"/>
    <mergeCell ref="G3509:H3509"/>
    <mergeCell ref="I3505:Q3505"/>
    <mergeCell ref="I3506:Q3506"/>
    <mergeCell ref="I3507:Q3507"/>
    <mergeCell ref="I3508:Q3508"/>
    <mergeCell ref="I3509:Q3509"/>
    <mergeCell ref="I3510:Q3510"/>
    <mergeCell ref="R3505:T3505"/>
    <mergeCell ref="R3506:T3506"/>
    <mergeCell ref="R3507:T3507"/>
    <mergeCell ref="R3508:T3508"/>
    <mergeCell ref="R3509:T3509"/>
    <mergeCell ref="R3510:T3510"/>
    <mergeCell ref="U3505:W3505"/>
    <mergeCell ref="U3506:W3506"/>
    <mergeCell ref="U3507:W3507"/>
    <mergeCell ref="U3508:W3508"/>
    <mergeCell ref="U3509:W3509"/>
    <mergeCell ref="U3510:W3510"/>
    <mergeCell ref="I3511:Q3511"/>
    <mergeCell ref="C3514:D3514"/>
    <mergeCell ref="G3514:H3514"/>
    <mergeCell ref="C3515:D3515"/>
    <mergeCell ref="G3515:H3515"/>
    <mergeCell ref="C3525:D3525"/>
    <mergeCell ref="C3571:D3571"/>
    <mergeCell ref="G3571:H3571"/>
    <mergeCell ref="C3548:D3548"/>
    <mergeCell ref="G3548:H3548"/>
    <mergeCell ref="C3539:D3539"/>
    <mergeCell ref="G3539:H3539"/>
    <mergeCell ref="C3540:D3540"/>
    <mergeCell ref="C3538:D3538"/>
    <mergeCell ref="C3552:D3552"/>
    <mergeCell ref="C3553:D3553"/>
    <mergeCell ref="C3555:D3555"/>
    <mergeCell ref="G3555:H3555"/>
    <mergeCell ref="C3554:D3554"/>
    <mergeCell ref="C3551:D3551"/>
    <mergeCell ref="C3522:D3522"/>
    <mergeCell ref="C3537:D3537"/>
    <mergeCell ref="C3533:D3533"/>
    <mergeCell ref="C3535:D3535"/>
    <mergeCell ref="C3541:D3541"/>
    <mergeCell ref="C3542:D3542"/>
    <mergeCell ref="Z3512:AC3512"/>
    <mergeCell ref="Z3513:AC3513"/>
    <mergeCell ref="Z3514:AC3514"/>
    <mergeCell ref="Z3515:AC3515"/>
    <mergeCell ref="Z3516:AC3516"/>
    <mergeCell ref="Z3517:AC3517"/>
    <mergeCell ref="Z3518:AC3518"/>
    <mergeCell ref="Z3519:AC3519"/>
    <mergeCell ref="Z3520:AC3520"/>
    <mergeCell ref="Z3521:AC3521"/>
    <mergeCell ref="Z3523:AC3523"/>
    <mergeCell ref="Z3524:AC3524"/>
    <mergeCell ref="Z3525:AC3525"/>
    <mergeCell ref="Z3527:AC3527"/>
    <mergeCell ref="Z3528:AC3528"/>
    <mergeCell ref="Z3529:AC3529"/>
    <mergeCell ref="Z3530:AC3530"/>
    <mergeCell ref="Z3531:AC3531"/>
    <mergeCell ref="Z3532:AC3532"/>
    <mergeCell ref="Z3540:AC3540"/>
    <mergeCell ref="Z3541:AC3541"/>
    <mergeCell ref="Z3542:AC3542"/>
    <mergeCell ref="G3552:H3552"/>
    <mergeCell ref="I3542:Q3542"/>
    <mergeCell ref="I3524:Q3524"/>
    <mergeCell ref="I3525:Q3525"/>
    <mergeCell ref="I3527:Q3527"/>
    <mergeCell ref="I3528:Q3528"/>
    <mergeCell ref="I3529:Q3529"/>
    <mergeCell ref="I3530:Q3530"/>
    <mergeCell ref="I3531:Q3531"/>
    <mergeCell ref="I3514:Q3514"/>
    <mergeCell ref="I3515:Q3515"/>
    <mergeCell ref="I3521:Q3521"/>
    <mergeCell ref="I3523:Q3523"/>
    <mergeCell ref="I3522:Q3522"/>
    <mergeCell ref="R3522:T3522"/>
    <mergeCell ref="R3533:T3533"/>
    <mergeCell ref="R3534:T3534"/>
    <mergeCell ref="R3535:T3535"/>
    <mergeCell ref="R3536:T3536"/>
    <mergeCell ref="R3537:T3537"/>
    <mergeCell ref="R3538:T3538"/>
    <mergeCell ref="G3538:H3538"/>
    <mergeCell ref="U3555:W3555"/>
    <mergeCell ref="U3560:W3560"/>
    <mergeCell ref="U3561:W3561"/>
    <mergeCell ref="C3567:D3567"/>
    <mergeCell ref="G3567:H3567"/>
    <mergeCell ref="C3536:D3536"/>
    <mergeCell ref="C3534:D3534"/>
    <mergeCell ref="G3543:H3543"/>
    <mergeCell ref="G3551:H3551"/>
    <mergeCell ref="Z3533:AC3533"/>
    <mergeCell ref="Z3534:AC3534"/>
    <mergeCell ref="Z3550:AC3550"/>
    <mergeCell ref="Z3551:AC3551"/>
    <mergeCell ref="Z3552:AC3552"/>
    <mergeCell ref="Z3553:AC3553"/>
    <mergeCell ref="Z3554:AC3554"/>
    <mergeCell ref="G3554:H3554"/>
    <mergeCell ref="G3553:H3553"/>
    <mergeCell ref="C3528:D3528"/>
    <mergeCell ref="G1855:H1855"/>
    <mergeCell ref="G1939:H1939"/>
    <mergeCell ref="C1869:D1869"/>
    <mergeCell ref="G1869:H1869"/>
    <mergeCell ref="C1913:D1913"/>
    <mergeCell ref="G1913:H1913"/>
    <mergeCell ref="C1919:D1919"/>
    <mergeCell ref="G1919:H1919"/>
    <mergeCell ref="C3413:D3413"/>
    <mergeCell ref="C3418:D3418"/>
    <mergeCell ref="G3562:H3562"/>
    <mergeCell ref="G1863:H1863"/>
    <mergeCell ref="G1953:H1953"/>
    <mergeCell ref="C1942:D1942"/>
    <mergeCell ref="G1942:H1942"/>
    <mergeCell ref="G1941:H1941"/>
    <mergeCell ref="G1866:H1866"/>
    <mergeCell ref="C1917:D1917"/>
    <mergeCell ref="C3417:D3417"/>
    <mergeCell ref="I3192:Q3192"/>
    <mergeCell ref="I3193:Q3193"/>
    <mergeCell ref="C3557:D3557"/>
    <mergeCell ref="G3557:H3557"/>
    <mergeCell ref="C3558:D3558"/>
    <mergeCell ref="G3558:H3558"/>
    <mergeCell ref="C3559:D3559"/>
    <mergeCell ref="G3559:H3559"/>
    <mergeCell ref="C3549:D3549"/>
    <mergeCell ref="G3549:H3549"/>
    <mergeCell ref="C3529:D3529"/>
    <mergeCell ref="G3529:H3529"/>
    <mergeCell ref="C3560:D3560"/>
    <mergeCell ref="G3560:H3560"/>
    <mergeCell ref="C3561:D3561"/>
    <mergeCell ref="Z3421:AC3421"/>
    <mergeCell ref="Z3422:AC3422"/>
    <mergeCell ref="Z3423:AC3423"/>
    <mergeCell ref="I3554:Q3554"/>
    <mergeCell ref="I3555:Q3555"/>
    <mergeCell ref="I3556:Q3556"/>
    <mergeCell ref="I3557:Q3557"/>
    <mergeCell ref="I3558:Q3558"/>
    <mergeCell ref="I3559:Q3559"/>
    <mergeCell ref="I3560:Q3560"/>
    <mergeCell ref="C3563:D3563"/>
    <mergeCell ref="C3574:D3574"/>
    <mergeCell ref="G3574:H3574"/>
    <mergeCell ref="I3454:Q3454"/>
    <mergeCell ref="I3455:Q3455"/>
    <mergeCell ref="I3456:Q3456"/>
    <mergeCell ref="I3457:Q3457"/>
    <mergeCell ref="I3458:Q3458"/>
    <mergeCell ref="I3459:Q3459"/>
    <mergeCell ref="I3460:Q3460"/>
    <mergeCell ref="I3461:Q3461"/>
    <mergeCell ref="I3432:Q3432"/>
    <mergeCell ref="I3433:Q3433"/>
    <mergeCell ref="I3434:Q3434"/>
    <mergeCell ref="I3435:Q3435"/>
    <mergeCell ref="I3436:Q3436"/>
    <mergeCell ref="I3437:Q3437"/>
    <mergeCell ref="I3438:Q3438"/>
    <mergeCell ref="I3439:Q3439"/>
    <mergeCell ref="C3409:D3409"/>
    <mergeCell ref="G3409:H3409"/>
    <mergeCell ref="C3492:D3492"/>
    <mergeCell ref="G3492:H3492"/>
    <mergeCell ref="C3493:D3493"/>
    <mergeCell ref="G3493:H3493"/>
    <mergeCell ref="C3494:D3494"/>
    <mergeCell ref="C3512:D3512"/>
    <mergeCell ref="G3512:H3512"/>
    <mergeCell ref="C3513:D3513"/>
    <mergeCell ref="G3513:H3513"/>
    <mergeCell ref="C3495:D3495"/>
    <mergeCell ref="G3495:H3495"/>
    <mergeCell ref="C3496:D3496"/>
    <mergeCell ref="G3496:H3496"/>
    <mergeCell ref="C3497:D3497"/>
    <mergeCell ref="I3569:Q3569"/>
    <mergeCell ref="I3570:Q3570"/>
    <mergeCell ref="I3561:Q3561"/>
    <mergeCell ref="I3562:Q3562"/>
    <mergeCell ref="I3563:Q3563"/>
    <mergeCell ref="I3564:Q3564"/>
    <mergeCell ref="I3565:Q3565"/>
    <mergeCell ref="I3566:Q3566"/>
    <mergeCell ref="I3567:Q3567"/>
    <mergeCell ref="I3568:Q3568"/>
    <mergeCell ref="C3568:D3568"/>
    <mergeCell ref="G3568:H3568"/>
    <mergeCell ref="C3573:D3573"/>
    <mergeCell ref="G3573:H3573"/>
    <mergeCell ref="C3569:D3569"/>
    <mergeCell ref="G3569:H3569"/>
    <mergeCell ref="G3563:H3563"/>
    <mergeCell ref="C3564:D3564"/>
    <mergeCell ref="G3564:H3564"/>
    <mergeCell ref="C3565:D3565"/>
    <mergeCell ref="G3565:H3565"/>
    <mergeCell ref="C3566:D3566"/>
    <mergeCell ref="G3566:H3566"/>
    <mergeCell ref="C3572:D3572"/>
    <mergeCell ref="G3572:H3572"/>
    <mergeCell ref="G3542:H3542"/>
    <mergeCell ref="C3543:D3543"/>
    <mergeCell ref="C3550:D3550"/>
    <mergeCell ref="G3550:H3550"/>
    <mergeCell ref="C3544:D3544"/>
    <mergeCell ref="I3553:Q3553"/>
    <mergeCell ref="G3475:H3475"/>
    <mergeCell ref="G3476:H3476"/>
    <mergeCell ref="G3477:H3477"/>
    <mergeCell ref="G3478:H3478"/>
    <mergeCell ref="G3479:H3479"/>
    <mergeCell ref="C3501:D3501"/>
    <mergeCell ref="G3501:H3501"/>
    <mergeCell ref="C3502:D3502"/>
    <mergeCell ref="G3502:H3502"/>
    <mergeCell ref="C3503:D3503"/>
    <mergeCell ref="G3503:H3503"/>
    <mergeCell ref="C3504:D3504"/>
    <mergeCell ref="G3504:H3504"/>
    <mergeCell ref="C3490:D3490"/>
    <mergeCell ref="G3490:H3490"/>
    <mergeCell ref="C3491:D3491"/>
    <mergeCell ref="G3491:H3491"/>
    <mergeCell ref="G3561:H3561"/>
    <mergeCell ref="C3562:D3562"/>
    <mergeCell ref="C3435:D3435"/>
    <mergeCell ref="G3435:H3435"/>
    <mergeCell ref="C3436:D3436"/>
    <mergeCell ref="G3436:H3436"/>
    <mergeCell ref="C3437:D3437"/>
    <mergeCell ref="G3437:H3437"/>
    <mergeCell ref="C3438:D3438"/>
    <mergeCell ref="G3440:H3440"/>
    <mergeCell ref="C3441:D3441"/>
    <mergeCell ref="G3441:H3441"/>
    <mergeCell ref="C3442:D3442"/>
    <mergeCell ref="G3442:H3442"/>
    <mergeCell ref="C3443:D3443"/>
    <mergeCell ref="G3443:H3443"/>
    <mergeCell ref="C3447:D3447"/>
    <mergeCell ref="G3447:H3447"/>
    <mergeCell ref="G3522:H3522"/>
    <mergeCell ref="G3537:H3537"/>
    <mergeCell ref="G3533:H3533"/>
    <mergeCell ref="G3535:H3535"/>
    <mergeCell ref="G3541:H3541"/>
    <mergeCell ref="G3536:H3536"/>
    <mergeCell ref="G3534:H3534"/>
    <mergeCell ref="G3525:H3525"/>
    <mergeCell ref="C3527:D3527"/>
    <mergeCell ref="G3527:H3527"/>
    <mergeCell ref="C3531:D3531"/>
    <mergeCell ref="C3532:D3532"/>
    <mergeCell ref="C3516:D3516"/>
    <mergeCell ref="C3530:D3530"/>
    <mergeCell ref="C3517:D3517"/>
    <mergeCell ref="C3518:D3518"/>
    <mergeCell ref="C3519:D3519"/>
    <mergeCell ref="C3520:D3520"/>
    <mergeCell ref="C3465:D3465"/>
    <mergeCell ref="G3465:H3465"/>
    <mergeCell ref="C3466:D3466"/>
    <mergeCell ref="G3466:H3466"/>
    <mergeCell ref="C3467:D3467"/>
    <mergeCell ref="I3500:Q3500"/>
    <mergeCell ref="I3501:Q3501"/>
    <mergeCell ref="I3502:Q3502"/>
    <mergeCell ref="C3468:D3468"/>
    <mergeCell ref="G3468:H3468"/>
    <mergeCell ref="G3417:H3417"/>
    <mergeCell ref="G3413:H3413"/>
    <mergeCell ref="C3414:D3414"/>
    <mergeCell ref="C3388:D3388"/>
    <mergeCell ref="G3388:H3388"/>
    <mergeCell ref="C3389:D3389"/>
    <mergeCell ref="G3389:H3389"/>
    <mergeCell ref="C3410:D3410"/>
    <mergeCell ref="C3416:D3416"/>
    <mergeCell ref="C3432:D3432"/>
    <mergeCell ref="G3544:H3544"/>
    <mergeCell ref="C3545:D3545"/>
    <mergeCell ref="G3545:H3545"/>
    <mergeCell ref="C3546:D3546"/>
    <mergeCell ref="G3546:H3546"/>
    <mergeCell ref="C3547:D3547"/>
    <mergeCell ref="G3547:H3547"/>
    <mergeCell ref="C3556:D3556"/>
    <mergeCell ref="G3556:H3556"/>
    <mergeCell ref="C3521:D3521"/>
    <mergeCell ref="G3521:H3521"/>
    <mergeCell ref="C3523:D3523"/>
    <mergeCell ref="G3523:H3523"/>
    <mergeCell ref="C3524:D3524"/>
    <mergeCell ref="G3524:H3524"/>
    <mergeCell ref="C1976:D1976"/>
    <mergeCell ref="G1917:H1917"/>
    <mergeCell ref="C1859:D1859"/>
    <mergeCell ref="G1859:H1859"/>
    <mergeCell ref="C3570:D3570"/>
    <mergeCell ref="G3570:H3570"/>
    <mergeCell ref="C3500:D3500"/>
    <mergeCell ref="G3500:H3500"/>
    <mergeCell ref="G3497:H3497"/>
    <mergeCell ref="C3498:D3498"/>
    <mergeCell ref="G3498:H3498"/>
    <mergeCell ref="C3499:D3499"/>
    <mergeCell ref="G3499:H3499"/>
    <mergeCell ref="C3485:D3485"/>
    <mergeCell ref="G3485:H3485"/>
    <mergeCell ref="C3486:D3486"/>
    <mergeCell ref="G3486:H3486"/>
    <mergeCell ref="C3487:D3487"/>
    <mergeCell ref="G3487:H3487"/>
    <mergeCell ref="C3424:D3424"/>
    <mergeCell ref="G3424:H3424"/>
    <mergeCell ref="C3480:D3480"/>
    <mergeCell ref="G3480:H3480"/>
    <mergeCell ref="C3481:D3481"/>
    <mergeCell ref="G3481:H3481"/>
    <mergeCell ref="C3482:D3482"/>
    <mergeCell ref="G3482:H3482"/>
    <mergeCell ref="C3483:D3483"/>
    <mergeCell ref="G3483:H3483"/>
    <mergeCell ref="C3484:D3484"/>
    <mergeCell ref="G3484:H3484"/>
    <mergeCell ref="C3440:D3440"/>
    <mergeCell ref="C3446:D3446"/>
    <mergeCell ref="G3446:H3446"/>
    <mergeCell ref="G1930:H1930"/>
    <mergeCell ref="C1881:D1881"/>
    <mergeCell ref="G1881:H1881"/>
    <mergeCell ref="C1860:D1860"/>
    <mergeCell ref="C1877:D1877"/>
    <mergeCell ref="A3097:AG3097"/>
    <mergeCell ref="A3098:AG3098"/>
    <mergeCell ref="A3099:AG3099"/>
    <mergeCell ref="A3100:AG3100"/>
    <mergeCell ref="A3101:AG3101"/>
    <mergeCell ref="AD3167:AG3167"/>
    <mergeCell ref="AD3168:AG3168"/>
    <mergeCell ref="U3199:W3199"/>
    <mergeCell ref="U3191:W3191"/>
    <mergeCell ref="U3192:W3192"/>
    <mergeCell ref="I3409:Q3409"/>
    <mergeCell ref="U3198:W3198"/>
    <mergeCell ref="G1938:H1938"/>
    <mergeCell ref="I3181:Q3181"/>
    <mergeCell ref="I3182:Q3182"/>
    <mergeCell ref="I3183:Q3183"/>
    <mergeCell ref="I3194:Q3194"/>
    <mergeCell ref="I3195:Q3195"/>
    <mergeCell ref="I3196:Q3196"/>
    <mergeCell ref="I3189:Q3189"/>
    <mergeCell ref="I3198:Q3198"/>
    <mergeCell ref="I3199:Q3199"/>
    <mergeCell ref="I3200:Q3200"/>
    <mergeCell ref="I3201:Q3201"/>
    <mergeCell ref="I3161:Q3161"/>
    <mergeCell ref="I3386:Q3386"/>
    <mergeCell ref="I3387:Q3387"/>
    <mergeCell ref="I3388:Q3388"/>
    <mergeCell ref="I3389:Q3389"/>
    <mergeCell ref="I3390:Q3390"/>
    <mergeCell ref="I3391:Q3391"/>
    <mergeCell ref="I3392:Q3392"/>
    <mergeCell ref="I3393:Q3393"/>
    <mergeCell ref="I3394:Q3394"/>
    <mergeCell ref="I3395:Q3395"/>
    <mergeCell ref="I3396:Q3396"/>
    <mergeCell ref="I3397:Q3397"/>
    <mergeCell ref="I3398:Q3398"/>
    <mergeCell ref="I3399:Q3399"/>
    <mergeCell ref="I3400:Q3400"/>
    <mergeCell ref="I3401:Q3401"/>
    <mergeCell ref="C3399:D3399"/>
    <mergeCell ref="G3399:H3399"/>
    <mergeCell ref="C3350:D3350"/>
    <mergeCell ref="C3353:D3353"/>
    <mergeCell ref="G3353:H3353"/>
    <mergeCell ref="G3348:H3348"/>
    <mergeCell ref="C3347:D3347"/>
    <mergeCell ref="G3347:H3347"/>
    <mergeCell ref="G3352:H3352"/>
    <mergeCell ref="C3352:D3352"/>
    <mergeCell ref="C3371:D3371"/>
    <mergeCell ref="G3371:H3371"/>
    <mergeCell ref="I3308:Q3308"/>
    <mergeCell ref="I3309:Q3309"/>
    <mergeCell ref="I3329:Q3329"/>
    <mergeCell ref="I3330:Q3330"/>
    <mergeCell ref="I3331:Q3331"/>
    <mergeCell ref="I3332:Q3332"/>
    <mergeCell ref="I3333:Q3333"/>
    <mergeCell ref="I3334:Q3334"/>
    <mergeCell ref="I3335:Q3335"/>
    <mergeCell ref="I3336:Q3336"/>
    <mergeCell ref="R3179:T3179"/>
    <mergeCell ref="C3339:D3339"/>
    <mergeCell ref="G3339:H3339"/>
    <mergeCell ref="C3340:D3340"/>
    <mergeCell ref="G3340:H3340"/>
    <mergeCell ref="G3350:H3350"/>
    <mergeCell ref="C3351:D3351"/>
    <mergeCell ref="G3351:H3351"/>
    <mergeCell ref="G3367:H3367"/>
    <mergeCell ref="G3379:H3379"/>
    <mergeCell ref="G3375:H3375"/>
    <mergeCell ref="C3370:D3370"/>
    <mergeCell ref="G3356:H3356"/>
    <mergeCell ref="C3357:D3357"/>
    <mergeCell ref="G3357:H3357"/>
    <mergeCell ref="C3360:D3360"/>
    <mergeCell ref="C3358:D3358"/>
    <mergeCell ref="G3358:H3358"/>
    <mergeCell ref="G3361:H3361"/>
    <mergeCell ref="C3362:D3362"/>
    <mergeCell ref="A3093:AG3093"/>
    <mergeCell ref="A3094:AG3094"/>
    <mergeCell ref="A3095:AG3095"/>
    <mergeCell ref="C3382:D3382"/>
    <mergeCell ref="G3382:H3382"/>
    <mergeCell ref="R3180:T3180"/>
    <mergeCell ref="R3192:T3192"/>
    <mergeCell ref="R3193:T3193"/>
    <mergeCell ref="U3182:W3182"/>
    <mergeCell ref="U3183:W3183"/>
    <mergeCell ref="U3189:W3189"/>
    <mergeCell ref="U3190:W3190"/>
    <mergeCell ref="R3181:T3181"/>
    <mergeCell ref="R3125:T3125"/>
    <mergeCell ref="R3126:T3126"/>
    <mergeCell ref="U3168:W3168"/>
    <mergeCell ref="U3169:W3169"/>
    <mergeCell ref="U3170:W3170"/>
    <mergeCell ref="U3171:W3171"/>
    <mergeCell ref="U3159:W3159"/>
    <mergeCell ref="U3160:W3160"/>
    <mergeCell ref="R3158:T3158"/>
    <mergeCell ref="R3159:T3159"/>
    <mergeCell ref="R3160:T3160"/>
    <mergeCell ref="U3163:W3163"/>
    <mergeCell ref="U3164:W3164"/>
    <mergeCell ref="R3135:T3135"/>
    <mergeCell ref="R3136:T3136"/>
    <mergeCell ref="R3137:T3137"/>
    <mergeCell ref="R3138:T3138"/>
    <mergeCell ref="R3139:T3139"/>
    <mergeCell ref="R3140:T3140"/>
    <mergeCell ref="R3133:T3133"/>
    <mergeCell ref="R3134:T3134"/>
    <mergeCell ref="U3179:W3179"/>
    <mergeCell ref="U3180:W3180"/>
    <mergeCell ref="U3181:W3181"/>
    <mergeCell ref="R3161:T3161"/>
    <mergeCell ref="R3162:T3162"/>
    <mergeCell ref="R3163:T3163"/>
    <mergeCell ref="U3161:W3161"/>
    <mergeCell ref="U3162:W3162"/>
    <mergeCell ref="U3165:W3165"/>
    <mergeCell ref="A3096:AG3096"/>
    <mergeCell ref="U3193:W3193"/>
    <mergeCell ref="Z3193:AC3193"/>
    <mergeCell ref="Z3194:AC3194"/>
    <mergeCell ref="Z3195:AC3195"/>
    <mergeCell ref="Z3196:AC3196"/>
    <mergeCell ref="X3135:Y3135"/>
    <mergeCell ref="X3136:Y3136"/>
    <mergeCell ref="X3137:Y3137"/>
    <mergeCell ref="X3138:Y3138"/>
    <mergeCell ref="X3139:Y3139"/>
    <mergeCell ref="X3150:Y3150"/>
    <mergeCell ref="X3151:Y3151"/>
    <mergeCell ref="Z3184:AC3184"/>
    <mergeCell ref="Z3185:AC3185"/>
    <mergeCell ref="Z3186:AC3186"/>
    <mergeCell ref="Z3187:AC3187"/>
    <mergeCell ref="Z3188:AC3188"/>
    <mergeCell ref="Z3189:AC3189"/>
    <mergeCell ref="U3186:W3186"/>
    <mergeCell ref="U3187:W3187"/>
    <mergeCell ref="U3188:W3188"/>
    <mergeCell ref="X3186:Y3186"/>
    <mergeCell ref="X3187:Y3187"/>
    <mergeCell ref="U3134:W3134"/>
    <mergeCell ref="U3135:W3135"/>
    <mergeCell ref="U3136:W3136"/>
    <mergeCell ref="U3137:W3137"/>
    <mergeCell ref="U3138:W3138"/>
    <mergeCell ref="U3149:W3149"/>
    <mergeCell ref="Z3151:AC3151"/>
    <mergeCell ref="Z3152:AC3152"/>
    <mergeCell ref="Z3153:AC3153"/>
    <mergeCell ref="Z3154:AC3154"/>
    <mergeCell ref="Z3155:AC3155"/>
    <mergeCell ref="Z3156:AC3156"/>
    <mergeCell ref="Z3170:AC3170"/>
    <mergeCell ref="Z3171:AC3171"/>
    <mergeCell ref="X3158:Y3158"/>
    <mergeCell ref="U3152:W3152"/>
    <mergeCell ref="U3166:W3166"/>
    <mergeCell ref="U3167:W3167"/>
    <mergeCell ref="X3176:Y3176"/>
    <mergeCell ref="X3157:Y3157"/>
    <mergeCell ref="U3150:W3150"/>
    <mergeCell ref="U3151:W3151"/>
    <mergeCell ref="Z3133:AC3133"/>
    <mergeCell ref="Z3134:AC3134"/>
    <mergeCell ref="Z3160:AC3160"/>
    <mergeCell ref="Z3161:AC3161"/>
    <mergeCell ref="Z3162:AC3162"/>
    <mergeCell ref="Z3163:AC3163"/>
    <mergeCell ref="Z3164:AC3164"/>
    <mergeCell ref="AD3177:AG3177"/>
    <mergeCell ref="AD3137:AG3137"/>
    <mergeCell ref="Z3149:AC3149"/>
    <mergeCell ref="Z3150:AC3150"/>
    <mergeCell ref="X3113:Y3113"/>
    <mergeCell ref="Z3135:AC3135"/>
    <mergeCell ref="X3123:Y3123"/>
    <mergeCell ref="X3168:Y3168"/>
    <mergeCell ref="X3133:Y3133"/>
    <mergeCell ref="X3134:Y3134"/>
    <mergeCell ref="Z3165:AC3165"/>
    <mergeCell ref="Z3166:AC3166"/>
    <mergeCell ref="R3164:T3164"/>
    <mergeCell ref="R3165:T3165"/>
    <mergeCell ref="R3189:T3189"/>
    <mergeCell ref="R3190:T3190"/>
    <mergeCell ref="R3191:T3191"/>
    <mergeCell ref="R3185:T3185"/>
    <mergeCell ref="R3186:T3186"/>
    <mergeCell ref="R3187:T3187"/>
    <mergeCell ref="R3166:T3166"/>
    <mergeCell ref="R3168:T3168"/>
    <mergeCell ref="R3167:T3167"/>
    <mergeCell ref="U3157:W3157"/>
    <mergeCell ref="U3172:W3172"/>
    <mergeCell ref="U3173:W3173"/>
    <mergeCell ref="U3174:W3174"/>
    <mergeCell ref="U3175:W3175"/>
    <mergeCell ref="R3175:T3175"/>
    <mergeCell ref="R3177:T3177"/>
    <mergeCell ref="R3178:T3178"/>
    <mergeCell ref="R3171:T3171"/>
    <mergeCell ref="R3182:T3182"/>
    <mergeCell ref="X3184:Y3184"/>
    <mergeCell ref="X3185:Y3185"/>
    <mergeCell ref="AD3102:AG3102"/>
    <mergeCell ref="AD3103:AG3103"/>
    <mergeCell ref="AD3104:AG3104"/>
    <mergeCell ref="AD3105:AG3105"/>
    <mergeCell ref="AD3116:AG3116"/>
    <mergeCell ref="AD3117:AG3117"/>
    <mergeCell ref="AD3118:AG3118"/>
    <mergeCell ref="AD3119:AG3119"/>
    <mergeCell ref="AD3120:AG3120"/>
    <mergeCell ref="AD3121:AG3121"/>
    <mergeCell ref="AD3122:AG3122"/>
    <mergeCell ref="AD3123:AG3123"/>
    <mergeCell ref="AD3124:AG3124"/>
    <mergeCell ref="AD3125:AG3125"/>
    <mergeCell ref="AD3126:AG3126"/>
    <mergeCell ref="AD3127:AG3127"/>
    <mergeCell ref="AD3128:AG3128"/>
    <mergeCell ref="AD3129:AG3129"/>
    <mergeCell ref="AD3130:AG3130"/>
    <mergeCell ref="AD3131:AG3131"/>
    <mergeCell ref="AD3132:AG3132"/>
    <mergeCell ref="AD3133:AG3133"/>
    <mergeCell ref="AD3134:AG3134"/>
    <mergeCell ref="AD3182:AG3182"/>
    <mergeCell ref="Z3183:AC3183"/>
    <mergeCell ref="Z3174:AC3174"/>
    <mergeCell ref="Z3167:AC3167"/>
    <mergeCell ref="Z3175:AC3175"/>
    <mergeCell ref="Z3182:AC3182"/>
    <mergeCell ref="Z3119:AC3119"/>
    <mergeCell ref="Z3120:AC3120"/>
    <mergeCell ref="Z3121:AC3121"/>
    <mergeCell ref="Z3122:AC3122"/>
    <mergeCell ref="Z3179:AC3179"/>
    <mergeCell ref="Z3180:AC3180"/>
    <mergeCell ref="Z3181:AC3181"/>
    <mergeCell ref="Z3139:AC3139"/>
    <mergeCell ref="Z3140:AC3140"/>
    <mergeCell ref="Z3141:AC3141"/>
    <mergeCell ref="Z3142:AC3142"/>
    <mergeCell ref="Z3143:AC3143"/>
    <mergeCell ref="Z3144:AC3144"/>
    <mergeCell ref="Z3102:AC3102"/>
    <mergeCell ref="Z3104:AC3104"/>
    <mergeCell ref="Z3136:AC3136"/>
    <mergeCell ref="Z3137:AC3137"/>
    <mergeCell ref="Z3176:AC3176"/>
    <mergeCell ref="Z3129:AC3129"/>
    <mergeCell ref="Z3130:AC3130"/>
    <mergeCell ref="Z3131:AC3131"/>
    <mergeCell ref="Z3132:AC3132"/>
    <mergeCell ref="AD3155:AG3155"/>
    <mergeCell ref="AD3156:AG3156"/>
    <mergeCell ref="AD3157:AG3157"/>
    <mergeCell ref="AD3154:AG3154"/>
    <mergeCell ref="AD3172:AG3172"/>
    <mergeCell ref="AD3142:AG3142"/>
    <mergeCell ref="AD3143:AG3143"/>
    <mergeCell ref="Z3172:AC3172"/>
    <mergeCell ref="Z3173:AC3173"/>
    <mergeCell ref="AD3107:AG3107"/>
    <mergeCell ref="AD3108:AG3108"/>
    <mergeCell ref="AD3109:AG3109"/>
    <mergeCell ref="AD3110:AG3110"/>
    <mergeCell ref="X3105:Y3105"/>
    <mergeCell ref="AD3183:AG3183"/>
    <mergeCell ref="AD3149:AG3149"/>
    <mergeCell ref="AD3136:AG3136"/>
    <mergeCell ref="AD3146:AG3146"/>
    <mergeCell ref="AD3147:AG3147"/>
    <mergeCell ref="AD3148:AG3148"/>
    <mergeCell ref="X3181:Y3181"/>
    <mergeCell ref="X3182:Y3182"/>
    <mergeCell ref="X3183:Y3183"/>
    <mergeCell ref="AD3144:AG3144"/>
    <mergeCell ref="AD3150:AG3150"/>
    <mergeCell ref="AD3151:AG3151"/>
    <mergeCell ref="AD3152:AG3152"/>
    <mergeCell ref="AD3153:AG3153"/>
    <mergeCell ref="AD3139:AG3139"/>
    <mergeCell ref="AD3140:AG3140"/>
    <mergeCell ref="AD3141:AG3141"/>
    <mergeCell ref="AD3169:AG3169"/>
    <mergeCell ref="X3161:Y3161"/>
    <mergeCell ref="X3162:Y3162"/>
    <mergeCell ref="X3163:Y3163"/>
    <mergeCell ref="AD3170:AG3170"/>
    <mergeCell ref="AD3171:AG3171"/>
    <mergeCell ref="X3167:Y3167"/>
    <mergeCell ref="AD3207:AG3207"/>
    <mergeCell ref="AD3208:AG3208"/>
    <mergeCell ref="AD3209:AG3209"/>
    <mergeCell ref="AD3210:AG3210"/>
    <mergeCell ref="AD3211:AG3211"/>
    <mergeCell ref="AD3212:AG3212"/>
    <mergeCell ref="AD3184:AG3184"/>
    <mergeCell ref="AD3185:AG3185"/>
    <mergeCell ref="AD3186:AG3186"/>
    <mergeCell ref="AD3187:AG3187"/>
    <mergeCell ref="AD3188:AG3188"/>
    <mergeCell ref="AD3189:AG3189"/>
    <mergeCell ref="X3106:Y3106"/>
    <mergeCell ref="X3107:Y3107"/>
    <mergeCell ref="X3108:Y3108"/>
    <mergeCell ref="X3109:Y3109"/>
    <mergeCell ref="X3110:Y3110"/>
    <mergeCell ref="X3111:Y3111"/>
    <mergeCell ref="X3112:Y3112"/>
    <mergeCell ref="X3131:Y3131"/>
    <mergeCell ref="X3132:Y3132"/>
    <mergeCell ref="X3171:Y3171"/>
    <mergeCell ref="AD3111:AG3111"/>
    <mergeCell ref="AD3112:AG3112"/>
    <mergeCell ref="AD3113:AG3113"/>
    <mergeCell ref="AD3114:AG3114"/>
    <mergeCell ref="AD3106:AG3106"/>
    <mergeCell ref="X3177:Y3177"/>
    <mergeCell ref="Z3177:AC3177"/>
    <mergeCell ref="AD3115:AG3115"/>
    <mergeCell ref="X3169:Y3169"/>
    <mergeCell ref="X3170:Y3170"/>
    <mergeCell ref="X3165:Y3165"/>
    <mergeCell ref="X3166:Y3166"/>
    <mergeCell ref="AD3145:AG3145"/>
    <mergeCell ref="Z3145:AC3145"/>
    <mergeCell ref="Z3168:AC3168"/>
    <mergeCell ref="AD3174:AG3174"/>
    <mergeCell ref="AD3175:AG3175"/>
    <mergeCell ref="AD3213:AG3213"/>
    <mergeCell ref="AD3214:AG3214"/>
    <mergeCell ref="AD3215:AG3215"/>
    <mergeCell ref="AD3216:AG3216"/>
    <mergeCell ref="AD3190:AG3190"/>
    <mergeCell ref="Z3169:AC3169"/>
    <mergeCell ref="X3178:Y3178"/>
    <mergeCell ref="X3179:Y3179"/>
    <mergeCell ref="Z3178:AC3178"/>
    <mergeCell ref="AD3178:AG3178"/>
    <mergeCell ref="AD3179:AG3179"/>
    <mergeCell ref="AD3180:AG3180"/>
    <mergeCell ref="AD3181:AG3181"/>
    <mergeCell ref="Z3201:AC3201"/>
    <mergeCell ref="AD3217:AG3217"/>
    <mergeCell ref="AD3218:AG3218"/>
    <mergeCell ref="AD3219:AG3219"/>
    <mergeCell ref="AD3220:AG3220"/>
    <mergeCell ref="AD3221:AG3221"/>
    <mergeCell ref="AD3222:AG3222"/>
    <mergeCell ref="AD3223:AG3223"/>
    <mergeCell ref="AD3224:AG3224"/>
    <mergeCell ref="AD3225:AG3225"/>
    <mergeCell ref="AD3226:AG3226"/>
    <mergeCell ref="AD3227:AG3227"/>
    <mergeCell ref="AD3228:AG3228"/>
    <mergeCell ref="Z3206:AC3206"/>
    <mergeCell ref="Z3207:AC3207"/>
    <mergeCell ref="Z3208:AC3208"/>
    <mergeCell ref="Z3209:AC3209"/>
    <mergeCell ref="X3172:Y3172"/>
    <mergeCell ref="X3140:Y3140"/>
    <mergeCell ref="X3141:Y3141"/>
    <mergeCell ref="X3142:Y3142"/>
    <mergeCell ref="X3143:Y3143"/>
    <mergeCell ref="X3189:Y3189"/>
    <mergeCell ref="X3144:Y3144"/>
    <mergeCell ref="X3145:Y3145"/>
    <mergeCell ref="X3146:Y3146"/>
    <mergeCell ref="Z3197:AC3197"/>
    <mergeCell ref="Z3198:AC3198"/>
    <mergeCell ref="Z3199:AC3199"/>
    <mergeCell ref="Z3200:AC3200"/>
    <mergeCell ref="X3164:Y3164"/>
    <mergeCell ref="X3180:Y3180"/>
    <mergeCell ref="X3173:Y3173"/>
    <mergeCell ref="X3174:Y3174"/>
    <mergeCell ref="X3175:Y3175"/>
    <mergeCell ref="AD3199:AG3199"/>
    <mergeCell ref="AD3200:AG3200"/>
    <mergeCell ref="AD3202:AG3202"/>
    <mergeCell ref="X3149:Y3149"/>
    <mergeCell ref="X3207:Y3207"/>
    <mergeCell ref="X3208:Y3208"/>
    <mergeCell ref="X3209:Y3209"/>
    <mergeCell ref="X3210:Y3210"/>
    <mergeCell ref="X3211:Y3211"/>
    <mergeCell ref="X3212:Y3212"/>
    <mergeCell ref="X3213:Y3213"/>
    <mergeCell ref="X3214:Y3214"/>
    <mergeCell ref="X3215:Y3215"/>
    <mergeCell ref="X3216:Y3216"/>
    <mergeCell ref="X3217:Y3217"/>
    <mergeCell ref="X3218:Y3218"/>
    <mergeCell ref="X3219:Y3219"/>
    <mergeCell ref="AD3203:AG3203"/>
    <mergeCell ref="AD3204:AG3204"/>
    <mergeCell ref="Z3212:AC3212"/>
    <mergeCell ref="Z3213:AC3213"/>
    <mergeCell ref="Z3214:AC3214"/>
    <mergeCell ref="Z3215:AC3215"/>
    <mergeCell ref="Z3216:AC3216"/>
    <mergeCell ref="Z3217:AC3217"/>
    <mergeCell ref="Z3218:AC3218"/>
    <mergeCell ref="Z3219:AC3219"/>
    <mergeCell ref="Z3220:AC3220"/>
    <mergeCell ref="Z3221:AC3221"/>
    <mergeCell ref="Z3222:AC3222"/>
    <mergeCell ref="Z3223:AC3223"/>
    <mergeCell ref="Z3224:AC3224"/>
    <mergeCell ref="Z3225:AC3225"/>
    <mergeCell ref="Z3226:AC3226"/>
    <mergeCell ref="Z3227:AC3227"/>
    <mergeCell ref="Z3228:AC3228"/>
    <mergeCell ref="I3314:Q3314"/>
    <mergeCell ref="R3244:T3244"/>
    <mergeCell ref="R3245:T3245"/>
    <mergeCell ref="R3246:T3246"/>
    <mergeCell ref="R3247:T3247"/>
    <mergeCell ref="R3248:T3248"/>
    <mergeCell ref="R3249:T3249"/>
    <mergeCell ref="R3250:T3250"/>
    <mergeCell ref="R3251:T3251"/>
    <mergeCell ref="R3252:T3252"/>
    <mergeCell ref="R3253:T3253"/>
    <mergeCell ref="R3254:T3254"/>
    <mergeCell ref="R3255:T3255"/>
    <mergeCell ref="R3256:T3256"/>
    <mergeCell ref="R3257:T3257"/>
    <mergeCell ref="R3258:T3258"/>
    <mergeCell ref="R3259:T3259"/>
    <mergeCell ref="R3260:T3260"/>
    <mergeCell ref="R3265:T3265"/>
    <mergeCell ref="R3266:T3266"/>
    <mergeCell ref="R3267:T3267"/>
    <mergeCell ref="I3253:Q3253"/>
    <mergeCell ref="I3250:Q3250"/>
    <mergeCell ref="I3251:Q3251"/>
    <mergeCell ref="I3252:Q3252"/>
    <mergeCell ref="I3256:Q3256"/>
    <mergeCell ref="I3257:Q3257"/>
    <mergeCell ref="I3258:Q3258"/>
    <mergeCell ref="I3259:Q3259"/>
    <mergeCell ref="I3228:Q3228"/>
    <mergeCell ref="R3268:T3268"/>
    <mergeCell ref="R3269:T3269"/>
    <mergeCell ref="U3292:W3292"/>
    <mergeCell ref="U3293:W3293"/>
    <mergeCell ref="U3294:W3294"/>
    <mergeCell ref="U3295:W3295"/>
    <mergeCell ref="U3296:W3296"/>
    <mergeCell ref="U3297:W3297"/>
    <mergeCell ref="U3298:W3298"/>
    <mergeCell ref="U3299:W3299"/>
    <mergeCell ref="U3300:W3300"/>
    <mergeCell ref="U3301:W3301"/>
    <mergeCell ref="U3302:W3302"/>
    <mergeCell ref="U3303:W3303"/>
    <mergeCell ref="Z3268:AC3268"/>
    <mergeCell ref="Z3269:AC3269"/>
    <mergeCell ref="Z3270:AC3270"/>
    <mergeCell ref="I3310:Q3310"/>
    <mergeCell ref="I3298:Q3298"/>
    <mergeCell ref="I3299:Q3299"/>
    <mergeCell ref="U3333:W3333"/>
    <mergeCell ref="U3334:W3334"/>
    <mergeCell ref="U3341:W3341"/>
    <mergeCell ref="U3342:W3342"/>
    <mergeCell ref="U3317:W3317"/>
    <mergeCell ref="U3318:W3318"/>
    <mergeCell ref="U3319:W3319"/>
    <mergeCell ref="I3339:Q3339"/>
    <mergeCell ref="I3340:Q3340"/>
    <mergeCell ref="I3341:Q3341"/>
    <mergeCell ref="I3342:Q3342"/>
    <mergeCell ref="I3343:Q3343"/>
    <mergeCell ref="I3344:Q3344"/>
    <mergeCell ref="I3347:Q3347"/>
    <mergeCell ref="I3348:Q3348"/>
    <mergeCell ref="I3345:Q3345"/>
    <mergeCell ref="I3346:Q3346"/>
    <mergeCell ref="I3315:Q3315"/>
    <mergeCell ref="I3316:Q3316"/>
    <mergeCell ref="R3312:T3312"/>
    <mergeCell ref="R3313:T3313"/>
    <mergeCell ref="R3314:T3314"/>
    <mergeCell ref="R3315:T3315"/>
    <mergeCell ref="R3316:T3316"/>
    <mergeCell ref="I3313:Q3313"/>
    <mergeCell ref="R3329:T3329"/>
    <mergeCell ref="R3330:T3330"/>
    <mergeCell ref="R3331:T3331"/>
    <mergeCell ref="R3332:T3332"/>
    <mergeCell ref="R3333:T3333"/>
    <mergeCell ref="R3334:T3334"/>
    <mergeCell ref="R3335:T3335"/>
    <mergeCell ref="R3336:T3336"/>
    <mergeCell ref="R3337:T3337"/>
    <mergeCell ref="R3338:T3338"/>
    <mergeCell ref="R3339:T3339"/>
    <mergeCell ref="R3340:T3340"/>
    <mergeCell ref="R3341:T3341"/>
    <mergeCell ref="R3342:T3342"/>
    <mergeCell ref="R3343:T3343"/>
    <mergeCell ref="R3344:T3344"/>
    <mergeCell ref="R3345:T3345"/>
    <mergeCell ref="R3346:T3346"/>
    <mergeCell ref="R3347:T3347"/>
    <mergeCell ref="R3348:T3348"/>
    <mergeCell ref="I3317:Q3317"/>
    <mergeCell ref="I3318:Q3318"/>
    <mergeCell ref="I3319:Q3319"/>
    <mergeCell ref="I3320:Q3320"/>
    <mergeCell ref="I3321:Q3321"/>
    <mergeCell ref="R3317:T3317"/>
    <mergeCell ref="R3318:T3318"/>
    <mergeCell ref="R3319:T3319"/>
    <mergeCell ref="I3300:Q3300"/>
    <mergeCell ref="U3329:W3329"/>
    <mergeCell ref="U3330:W3330"/>
    <mergeCell ref="U3331:W3331"/>
    <mergeCell ref="U3332:W3332"/>
    <mergeCell ref="X3307:Y3307"/>
    <mergeCell ref="X3308:Y3308"/>
    <mergeCell ref="X3309:Y3309"/>
    <mergeCell ref="X3310:Y3310"/>
    <mergeCell ref="X3311:Y3311"/>
    <mergeCell ref="Z3277:AC3277"/>
    <mergeCell ref="Z3278:AC3278"/>
    <mergeCell ref="Z3279:AC3279"/>
    <mergeCell ref="Z3280:AC3280"/>
    <mergeCell ref="X3346:Y3346"/>
    <mergeCell ref="X3347:Y3347"/>
    <mergeCell ref="X3271:Y3271"/>
    <mergeCell ref="X3278:Y3278"/>
    <mergeCell ref="X3279:Y3279"/>
    <mergeCell ref="X3280:Y3280"/>
    <mergeCell ref="X3281:Y3281"/>
    <mergeCell ref="X3282:Y3282"/>
    <mergeCell ref="X3283:Y3283"/>
    <mergeCell ref="X3284:Y3284"/>
    <mergeCell ref="X3285:Y3285"/>
    <mergeCell ref="X3295:Y3295"/>
    <mergeCell ref="X3296:Y3296"/>
    <mergeCell ref="X3348:Y3348"/>
    <mergeCell ref="X3349:Y3349"/>
    <mergeCell ref="X3350:Y3350"/>
    <mergeCell ref="X3351:Y3351"/>
    <mergeCell ref="X3286:Y3286"/>
    <mergeCell ref="U3343:W3343"/>
    <mergeCell ref="U3345:W3345"/>
    <mergeCell ref="U3346:W3346"/>
    <mergeCell ref="U3347:W3347"/>
    <mergeCell ref="U3348:W3348"/>
    <mergeCell ref="U3349:W3349"/>
    <mergeCell ref="U3350:W3350"/>
    <mergeCell ref="U3351:W3351"/>
    <mergeCell ref="U3271:W3271"/>
    <mergeCell ref="U3272:W3272"/>
    <mergeCell ref="U3273:W3273"/>
    <mergeCell ref="U3274:W3274"/>
    <mergeCell ref="U3275:W3275"/>
    <mergeCell ref="X3288:Y3288"/>
    <mergeCell ref="X3289:Y3289"/>
    <mergeCell ref="X3290:Y3290"/>
    <mergeCell ref="X3291:Y3291"/>
    <mergeCell ref="X3292:Y3292"/>
    <mergeCell ref="X3293:Y3293"/>
    <mergeCell ref="X3294:Y3294"/>
    <mergeCell ref="Z3338:AC3338"/>
    <mergeCell ref="X3339:Y3339"/>
    <mergeCell ref="X3340:Y3340"/>
    <mergeCell ref="X3341:Y3341"/>
    <mergeCell ref="X3342:Y3342"/>
    <mergeCell ref="X3312:Y3312"/>
    <mergeCell ref="X3313:Y3313"/>
    <mergeCell ref="X3314:Y3314"/>
    <mergeCell ref="X3315:Y3315"/>
    <mergeCell ref="X3316:Y3316"/>
    <mergeCell ref="X3277:Y3277"/>
    <mergeCell ref="X3301:Y3301"/>
    <mergeCell ref="X3302:Y3302"/>
    <mergeCell ref="X3303:Y3303"/>
    <mergeCell ref="X3304:Y3304"/>
    <mergeCell ref="X3305:Y3305"/>
    <mergeCell ref="X3306:Y3306"/>
    <mergeCell ref="X3270:Y3270"/>
    <mergeCell ref="X3297:Y3297"/>
    <mergeCell ref="X3298:Y3298"/>
    <mergeCell ref="X3299:Y3299"/>
    <mergeCell ref="X3317:Y3317"/>
    <mergeCell ref="X3318:Y3318"/>
    <mergeCell ref="X3319:Y3319"/>
    <mergeCell ref="X3320:Y3320"/>
    <mergeCell ref="X3321:Y3321"/>
    <mergeCell ref="X3322:Y3322"/>
    <mergeCell ref="X3323:Y3323"/>
    <mergeCell ref="X3324:Y3324"/>
    <mergeCell ref="X3325:Y3325"/>
    <mergeCell ref="X3326:Y3326"/>
    <mergeCell ref="X3327:Y3327"/>
    <mergeCell ref="X3328:Y3328"/>
    <mergeCell ref="X3329:Y3329"/>
    <mergeCell ref="X3330:Y3330"/>
    <mergeCell ref="X3331:Y3331"/>
    <mergeCell ref="X3332:Y3332"/>
    <mergeCell ref="X3333:Y3333"/>
    <mergeCell ref="X3334:Y3334"/>
    <mergeCell ref="X3335:Y3335"/>
    <mergeCell ref="X3336:Y3336"/>
    <mergeCell ref="X3337:Y3337"/>
    <mergeCell ref="X3338:Y3338"/>
    <mergeCell ref="X3272:Y3272"/>
    <mergeCell ref="X3273:Y3273"/>
    <mergeCell ref="X3274:Y3274"/>
    <mergeCell ref="X3275:Y3275"/>
    <mergeCell ref="X3276:Y3276"/>
    <mergeCell ref="X3287:Y3287"/>
    <mergeCell ref="Z3339:AC3339"/>
    <mergeCell ref="Z3340:AC3340"/>
    <mergeCell ref="Z3341:AC3341"/>
    <mergeCell ref="Z3342:AC3342"/>
    <mergeCell ref="Z3334:AC3334"/>
    <mergeCell ref="Z3335:AC3335"/>
    <mergeCell ref="Z3294:AC3294"/>
    <mergeCell ref="Z3323:AC3323"/>
    <mergeCell ref="Z3324:AC3324"/>
    <mergeCell ref="X3300:Y3300"/>
    <mergeCell ref="Z3271:AC3271"/>
    <mergeCell ref="Z3272:AC3272"/>
    <mergeCell ref="Z3273:AC3273"/>
    <mergeCell ref="Z3274:AC3274"/>
    <mergeCell ref="Z3316:AC3316"/>
    <mergeCell ref="Z3317:AC3317"/>
    <mergeCell ref="Z3318:AC3318"/>
    <mergeCell ref="Z3319:AC3319"/>
    <mergeCell ref="Z3320:AC3320"/>
    <mergeCell ref="Z3321:AC3321"/>
    <mergeCell ref="AD3275:AG3275"/>
    <mergeCell ref="AD3276:AG3276"/>
    <mergeCell ref="AD3277:AG3277"/>
    <mergeCell ref="AD3278:AG3278"/>
    <mergeCell ref="AD3279:AG3279"/>
    <mergeCell ref="AD3280:AG3280"/>
    <mergeCell ref="AD3310:AG3310"/>
    <mergeCell ref="AD3311:AG3311"/>
    <mergeCell ref="AD3312:AG3312"/>
    <mergeCell ref="AD3313:AG3313"/>
    <mergeCell ref="AD3314:AG3314"/>
    <mergeCell ref="AD3315:AG3315"/>
    <mergeCell ref="AD3316:AG3316"/>
    <mergeCell ref="AD3317:AG3317"/>
    <mergeCell ref="AD3318:AG3318"/>
    <mergeCell ref="AD3319:AG3319"/>
    <mergeCell ref="AD3320:AG3320"/>
    <mergeCell ref="AD3321:AG3321"/>
    <mergeCell ref="Z3284:AC3284"/>
    <mergeCell ref="Z3301:AC3301"/>
    <mergeCell ref="Z3302:AC3302"/>
    <mergeCell ref="Z3303:AC3303"/>
    <mergeCell ref="AD3281:AG3281"/>
    <mergeCell ref="AD3282:AG3282"/>
    <mergeCell ref="AD3283:AG3283"/>
    <mergeCell ref="AD3284:AG3284"/>
    <mergeCell ref="AD3285:AG3285"/>
    <mergeCell ref="AD3286:AG3286"/>
    <mergeCell ref="AD3287:AG3287"/>
    <mergeCell ref="Z3285:AC3285"/>
    <mergeCell ref="Z3286:AC3286"/>
    <mergeCell ref="Z3287:AC3287"/>
    <mergeCell ref="Z3288:AC3288"/>
    <mergeCell ref="Z3289:AC3289"/>
    <mergeCell ref="Z3295:AC3295"/>
    <mergeCell ref="Z3296:AC3296"/>
    <mergeCell ref="Z3297:AC3297"/>
    <mergeCell ref="Z3298:AC3298"/>
    <mergeCell ref="Z3299:AC3299"/>
    <mergeCell ref="Z3300:AC3300"/>
    <mergeCell ref="Z3290:AC3290"/>
    <mergeCell ref="Z3291:AC3291"/>
    <mergeCell ref="Z3292:AC3292"/>
    <mergeCell ref="Z3293:AC3293"/>
    <mergeCell ref="Z3275:AC3275"/>
    <mergeCell ref="Z3276:AC3276"/>
    <mergeCell ref="AD3255:AG3255"/>
    <mergeCell ref="AD3256:AG3256"/>
    <mergeCell ref="AD3257:AG3257"/>
    <mergeCell ref="AD3258:AG3258"/>
    <mergeCell ref="AD3259:AG3259"/>
    <mergeCell ref="AD3260:AG3260"/>
    <mergeCell ref="AD3261:AG3261"/>
    <mergeCell ref="AD3263:AG3263"/>
    <mergeCell ref="AD3264:AG3264"/>
    <mergeCell ref="AD3265:AG3265"/>
    <mergeCell ref="AD3266:AG3266"/>
    <mergeCell ref="AD3267:AG3267"/>
    <mergeCell ref="AD3268:AG3268"/>
    <mergeCell ref="AD3269:AG3269"/>
    <mergeCell ref="AD3271:AG3271"/>
    <mergeCell ref="AD3272:AG3272"/>
    <mergeCell ref="AD3270:AG3270"/>
    <mergeCell ref="Z3325:AC3325"/>
    <mergeCell ref="Z3326:AC3326"/>
    <mergeCell ref="Z3327:AC3327"/>
    <mergeCell ref="Z3328:AC3328"/>
    <mergeCell ref="Z3329:AC3329"/>
    <mergeCell ref="Z3330:AC3330"/>
    <mergeCell ref="Z3331:AC3331"/>
    <mergeCell ref="Z3332:AC3332"/>
    <mergeCell ref="Z3281:AC3281"/>
    <mergeCell ref="Z3282:AC3282"/>
    <mergeCell ref="Z3283:AC3283"/>
    <mergeCell ref="AD3301:AG3301"/>
    <mergeCell ref="AD3302:AG3302"/>
    <mergeCell ref="AD3303:AG3303"/>
    <mergeCell ref="AD3304:AG3304"/>
    <mergeCell ref="AD3305:AG3305"/>
    <mergeCell ref="AD3306:AG3306"/>
    <mergeCell ref="AD3307:AG3307"/>
    <mergeCell ref="AD3308:AG3308"/>
    <mergeCell ref="AD3309:AG3309"/>
    <mergeCell ref="AD3300:AG3300"/>
    <mergeCell ref="AD3288:AG3288"/>
    <mergeCell ref="AD3289:AG3289"/>
    <mergeCell ref="AD3290:AG3290"/>
    <mergeCell ref="AD3291:AG3291"/>
    <mergeCell ref="AD3292:AG3292"/>
    <mergeCell ref="AD3293:AG3293"/>
    <mergeCell ref="AD3294:AG3294"/>
    <mergeCell ref="AD3295:AG3295"/>
    <mergeCell ref="AD3296:AG3296"/>
    <mergeCell ref="AD3297:AG3297"/>
    <mergeCell ref="AD3298:AG3298"/>
    <mergeCell ref="AD3299:AG3299"/>
    <mergeCell ref="AD3273:AG3273"/>
    <mergeCell ref="AD3274:AG3274"/>
    <mergeCell ref="Z3304:AC3304"/>
    <mergeCell ref="Z3305:AC3305"/>
    <mergeCell ref="Z3306:AC3306"/>
    <mergeCell ref="Z3307:AC3307"/>
    <mergeCell ref="Z3308:AC3308"/>
    <mergeCell ref="Z3309:AC3309"/>
    <mergeCell ref="Z3310:AC3310"/>
    <mergeCell ref="Z3311:AC3311"/>
    <mergeCell ref="Z3312:AC3312"/>
    <mergeCell ref="Z3313:AC3313"/>
    <mergeCell ref="Z3314:AC3314"/>
    <mergeCell ref="Z3315:AC3315"/>
    <mergeCell ref="AD3323:AG3323"/>
    <mergeCell ref="AD3324:AG3324"/>
    <mergeCell ref="AD3325:AG3325"/>
    <mergeCell ref="AD3326:AG3326"/>
    <mergeCell ref="AD3327:AG3327"/>
    <mergeCell ref="AD3328:AG3328"/>
    <mergeCell ref="AD3329:AG3329"/>
    <mergeCell ref="AD3330:AG3330"/>
    <mergeCell ref="AD3331:AG3331"/>
    <mergeCell ref="AD3332:AG3332"/>
    <mergeCell ref="AD3333:AG3333"/>
    <mergeCell ref="AD3334:AG3334"/>
    <mergeCell ref="AD3335:AG3335"/>
    <mergeCell ref="AD3336:AG3336"/>
    <mergeCell ref="AD3337:AG3337"/>
    <mergeCell ref="AD3338:AG3338"/>
    <mergeCell ref="AD3339:AG3339"/>
    <mergeCell ref="AD3340:AG3340"/>
    <mergeCell ref="AD3345:AG3345"/>
    <mergeCell ref="AD3346:AG3346"/>
    <mergeCell ref="AD3347:AG3347"/>
    <mergeCell ref="AD3348:AG3348"/>
    <mergeCell ref="AD3349:AG3349"/>
    <mergeCell ref="AD3350:AG3350"/>
    <mergeCell ref="AD3351:AG3351"/>
    <mergeCell ref="AD3352:AG3352"/>
    <mergeCell ref="AD3353:AG3353"/>
    <mergeCell ref="AD3354:AG3354"/>
    <mergeCell ref="AD3355:AG3355"/>
    <mergeCell ref="AD3356:AG3356"/>
    <mergeCell ref="AD3357:AG3357"/>
    <mergeCell ref="AD3358:AG3358"/>
    <mergeCell ref="Z3322:AC3322"/>
    <mergeCell ref="AD3341:AG3341"/>
    <mergeCell ref="AD3342:AG3342"/>
    <mergeCell ref="AD3343:AG3343"/>
    <mergeCell ref="AD3344:AG3344"/>
    <mergeCell ref="Z3333:AC3333"/>
    <mergeCell ref="AD3322:AG3322"/>
    <mergeCell ref="Z3336:AC3336"/>
    <mergeCell ref="I3422:Q3422"/>
    <mergeCell ref="I3423:Q3423"/>
    <mergeCell ref="I3425:Q3425"/>
    <mergeCell ref="I3426:Q3426"/>
    <mergeCell ref="I3427:Q3427"/>
    <mergeCell ref="I3428:Q3428"/>
    <mergeCell ref="I3429:Q3429"/>
    <mergeCell ref="I3412:Q3412"/>
    <mergeCell ref="I3413:Q3413"/>
    <mergeCell ref="R3420:T3420"/>
    <mergeCell ref="R3421:T3421"/>
    <mergeCell ref="R3422:T3422"/>
    <mergeCell ref="R3423:T3423"/>
    <mergeCell ref="R3425:T3425"/>
    <mergeCell ref="R3426:T3426"/>
    <mergeCell ref="R3427:T3427"/>
    <mergeCell ref="R3428:T3428"/>
    <mergeCell ref="R3429:T3429"/>
    <mergeCell ref="I3404:Q3404"/>
    <mergeCell ref="I3405:Q3405"/>
    <mergeCell ref="I3406:Q3406"/>
    <mergeCell ref="I3407:Q3407"/>
    <mergeCell ref="I3360:Q3360"/>
    <mergeCell ref="X3343:Y3343"/>
    <mergeCell ref="X3344:Y3344"/>
    <mergeCell ref="X3345:Y3345"/>
    <mergeCell ref="U3335:W3335"/>
    <mergeCell ref="U3336:W3336"/>
    <mergeCell ref="U3337:W3337"/>
    <mergeCell ref="U3338:W3338"/>
    <mergeCell ref="U3312:W3312"/>
    <mergeCell ref="U3313:W3313"/>
    <mergeCell ref="U3314:W3314"/>
    <mergeCell ref="U3315:W3315"/>
    <mergeCell ref="U3339:W3339"/>
    <mergeCell ref="U3340:W3340"/>
    <mergeCell ref="I3354:Q3354"/>
    <mergeCell ref="I3363:Q3363"/>
    <mergeCell ref="I3364:Q3364"/>
    <mergeCell ref="I3365:Q3365"/>
    <mergeCell ref="I3366:Q3366"/>
    <mergeCell ref="I3367:Q3367"/>
    <mergeCell ref="I3368:Q3368"/>
    <mergeCell ref="I3369:Q3369"/>
    <mergeCell ref="I3370:Q3370"/>
    <mergeCell ref="I3371:Q3371"/>
    <mergeCell ref="U3344:W3344"/>
    <mergeCell ref="I3337:Q3337"/>
    <mergeCell ref="R3356:T3356"/>
    <mergeCell ref="R3357:T3357"/>
    <mergeCell ref="R3358:T3358"/>
    <mergeCell ref="U3320:W3320"/>
    <mergeCell ref="U3321:W3321"/>
    <mergeCell ref="U3327:W3327"/>
    <mergeCell ref="U3328:W3328"/>
    <mergeCell ref="U3352:W3352"/>
    <mergeCell ref="U3353:W3353"/>
    <mergeCell ref="U3354:W3354"/>
    <mergeCell ref="U3355:W3355"/>
    <mergeCell ref="Z3343:AC3343"/>
    <mergeCell ref="Z3344:AC3344"/>
    <mergeCell ref="AD3420:AG3420"/>
    <mergeCell ref="AD3421:AG3421"/>
    <mergeCell ref="AD3422:AG3422"/>
    <mergeCell ref="AD3423:AG3423"/>
    <mergeCell ref="AD3425:AG3425"/>
    <mergeCell ref="AD3426:AG3426"/>
    <mergeCell ref="AD3427:AG3427"/>
    <mergeCell ref="AD3428:AG3428"/>
    <mergeCell ref="AD3429:AG3429"/>
    <mergeCell ref="X3424:Y3424"/>
    <mergeCell ref="U3359:W3359"/>
    <mergeCell ref="U3360:W3360"/>
    <mergeCell ref="U3361:W3361"/>
    <mergeCell ref="U3362:W3362"/>
    <mergeCell ref="U3363:W3363"/>
    <mergeCell ref="U3364:W3364"/>
    <mergeCell ref="U3365:W3365"/>
    <mergeCell ref="U3366:W3366"/>
    <mergeCell ref="U3367:W3367"/>
    <mergeCell ref="U3368:W3368"/>
    <mergeCell ref="Z3337:AC3337"/>
    <mergeCell ref="Z3425:AC3425"/>
    <mergeCell ref="Z3426:AC3426"/>
    <mergeCell ref="Z3427:AC3427"/>
    <mergeCell ref="Z3428:AC3428"/>
    <mergeCell ref="Z3429:AC3429"/>
    <mergeCell ref="R3362:T3362"/>
    <mergeCell ref="R3363:T3363"/>
    <mergeCell ref="R3364:T3364"/>
    <mergeCell ref="R3365:T3365"/>
    <mergeCell ref="R3366:T3366"/>
    <mergeCell ref="R3367:T3367"/>
    <mergeCell ref="R3368:T3368"/>
    <mergeCell ref="R3369:T3369"/>
    <mergeCell ref="AD3360:AG3360"/>
    <mergeCell ref="AD3361:AG3361"/>
    <mergeCell ref="AD3362:AG3362"/>
    <mergeCell ref="AD3363:AG3363"/>
    <mergeCell ref="AD3364:AG3364"/>
    <mergeCell ref="AD3365:AG3365"/>
    <mergeCell ref="AD3366:AG3366"/>
    <mergeCell ref="AD3367:AG3367"/>
    <mergeCell ref="AD3368:AG3368"/>
    <mergeCell ref="AD3359:AG3359"/>
    <mergeCell ref="R3359:T3359"/>
    <mergeCell ref="R3360:T3360"/>
    <mergeCell ref="R3361:T3361"/>
    <mergeCell ref="R3371:T3371"/>
    <mergeCell ref="X3355:Y3355"/>
    <mergeCell ref="X3356:Y3356"/>
    <mergeCell ref="X3357:Y3357"/>
    <mergeCell ref="X3358:Y3358"/>
    <mergeCell ref="X3359:Y3359"/>
    <mergeCell ref="X3360:Y3360"/>
    <mergeCell ref="X3361:Y3361"/>
    <mergeCell ref="X3362:Y3362"/>
    <mergeCell ref="X3363:Y3363"/>
    <mergeCell ref="X3352:Y3352"/>
    <mergeCell ref="X3353:Y3353"/>
    <mergeCell ref="X3354:Y3354"/>
    <mergeCell ref="I3503:Q3503"/>
    <mergeCell ref="I3504:Q3504"/>
    <mergeCell ref="I3547:Q3547"/>
    <mergeCell ref="I3548:Q3548"/>
    <mergeCell ref="I3549:Q3549"/>
    <mergeCell ref="I3550:Q3550"/>
    <mergeCell ref="I3551:Q3551"/>
    <mergeCell ref="I3552:Q3552"/>
    <mergeCell ref="I3468:Q3468"/>
    <mergeCell ref="I3469:Q3469"/>
    <mergeCell ref="I3470:Q3470"/>
    <mergeCell ref="I3471:Q3471"/>
    <mergeCell ref="I3472:Q3472"/>
    <mergeCell ref="I3473:Q3473"/>
    <mergeCell ref="I3474:Q3474"/>
    <mergeCell ref="I3475:Q3475"/>
    <mergeCell ref="I3476:Q3476"/>
    <mergeCell ref="I3477:Q3477"/>
    <mergeCell ref="I3478:Q3478"/>
    <mergeCell ref="I3479:Q3479"/>
    <mergeCell ref="I3480:Q3480"/>
    <mergeCell ref="I3481:Q3481"/>
    <mergeCell ref="I3482:Q3482"/>
    <mergeCell ref="I3483:Q3483"/>
    <mergeCell ref="I3484:Q3484"/>
    <mergeCell ref="I3485:Q3485"/>
    <mergeCell ref="I3486:Q3486"/>
    <mergeCell ref="I3516:Q3516"/>
    <mergeCell ref="I3517:Q3517"/>
    <mergeCell ref="I3518:Q3518"/>
    <mergeCell ref="I3519:Q3519"/>
    <mergeCell ref="I3520:Q3520"/>
    <mergeCell ref="I3546:Q3546"/>
    <mergeCell ref="I3512:Q3512"/>
    <mergeCell ref="I3513:Q3513"/>
    <mergeCell ref="I3498:Q3498"/>
    <mergeCell ref="I3499:Q3499"/>
    <mergeCell ref="I3545:Q3545"/>
    <mergeCell ref="I3543:Q3543"/>
    <mergeCell ref="I3544:Q3544"/>
    <mergeCell ref="U3456:W3456"/>
    <mergeCell ref="I3402:Q3402"/>
    <mergeCell ref="I3403:Q3403"/>
    <mergeCell ref="Z3543:AC3543"/>
    <mergeCell ref="Z3544:AC3544"/>
    <mergeCell ref="R3524:T3524"/>
    <mergeCell ref="R3525:T3525"/>
    <mergeCell ref="I3539:Q3539"/>
    <mergeCell ref="I3540:Q3540"/>
    <mergeCell ref="I3541:Q3541"/>
    <mergeCell ref="U3460:W3460"/>
    <mergeCell ref="I3571:Q3571"/>
    <mergeCell ref="I3572:Q3572"/>
    <mergeCell ref="I3573:Q3573"/>
    <mergeCell ref="I3574:Q3574"/>
    <mergeCell ref="R3374:T3374"/>
    <mergeCell ref="R3375:T3375"/>
    <mergeCell ref="R3376:T3376"/>
    <mergeCell ref="R3377:T3377"/>
    <mergeCell ref="R3378:T3378"/>
    <mergeCell ref="R3379:T3379"/>
    <mergeCell ref="R3380:T3380"/>
    <mergeCell ref="R3381:T3381"/>
    <mergeCell ref="R3382:T3382"/>
    <mergeCell ref="R3383:T3383"/>
    <mergeCell ref="R3384:T3384"/>
    <mergeCell ref="R3385:T3385"/>
    <mergeCell ref="R3386:T3386"/>
    <mergeCell ref="R3387:T3387"/>
    <mergeCell ref="R3388:T3388"/>
    <mergeCell ref="R3389:T3389"/>
    <mergeCell ref="R3390:T3390"/>
    <mergeCell ref="R3391:T3391"/>
    <mergeCell ref="R3392:T3392"/>
    <mergeCell ref="R3393:T3393"/>
    <mergeCell ref="R3394:T3394"/>
    <mergeCell ref="R3395:T3395"/>
    <mergeCell ref="R3396:T3396"/>
    <mergeCell ref="R3397:T3397"/>
    <mergeCell ref="R3398:T3398"/>
    <mergeCell ref="R3399:T3399"/>
    <mergeCell ref="R3400:T3400"/>
    <mergeCell ref="R3401:T3401"/>
    <mergeCell ref="R3402:T3402"/>
    <mergeCell ref="R3403:T3403"/>
    <mergeCell ref="R3404:T3404"/>
    <mergeCell ref="R3405:T3405"/>
    <mergeCell ref="R3406:T3406"/>
    <mergeCell ref="R3407:T3407"/>
    <mergeCell ref="R3408:T3408"/>
    <mergeCell ref="R3409:T3409"/>
    <mergeCell ref="R3410:T3410"/>
    <mergeCell ref="R3411:T3411"/>
    <mergeCell ref="R3412:T3412"/>
    <mergeCell ref="R3413:T3413"/>
    <mergeCell ref="R3414:T3414"/>
    <mergeCell ref="R3415:T3415"/>
    <mergeCell ref="R3416:T3416"/>
    <mergeCell ref="R3417:T3417"/>
    <mergeCell ref="R3418:T3418"/>
    <mergeCell ref="R3419:T3419"/>
    <mergeCell ref="R3571:T3571"/>
    <mergeCell ref="R3572:T3572"/>
    <mergeCell ref="R3573:T3573"/>
    <mergeCell ref="R3561:T3561"/>
    <mergeCell ref="R3539:T3539"/>
    <mergeCell ref="R3540:T3540"/>
    <mergeCell ref="R3541:T3541"/>
    <mergeCell ref="R3542:T3542"/>
    <mergeCell ref="R3543:T3543"/>
    <mergeCell ref="R3544:T3544"/>
    <mergeCell ref="R3545:T3545"/>
    <mergeCell ref="R3546:T3546"/>
    <mergeCell ref="R3444:T3444"/>
    <mergeCell ref="R3445:T3445"/>
    <mergeCell ref="U3462:W3462"/>
    <mergeCell ref="U3463:W3463"/>
    <mergeCell ref="U3464:W3464"/>
    <mergeCell ref="U3465:W3465"/>
    <mergeCell ref="U3466:W3466"/>
    <mergeCell ref="U3467:W3467"/>
    <mergeCell ref="U3468:W3468"/>
    <mergeCell ref="U3469:W3469"/>
    <mergeCell ref="U3470:W3470"/>
    <mergeCell ref="U3471:W3471"/>
    <mergeCell ref="U3472:W3472"/>
    <mergeCell ref="U3473:W3473"/>
    <mergeCell ref="U3474:W3474"/>
    <mergeCell ref="U3475:W3475"/>
    <mergeCell ref="U3476:W3476"/>
    <mergeCell ref="U3477:W3477"/>
    <mergeCell ref="U3478:W3478"/>
    <mergeCell ref="U3479:W3479"/>
    <mergeCell ref="U3480:W3480"/>
    <mergeCell ref="U3481:W3481"/>
    <mergeCell ref="U3482:W3482"/>
    <mergeCell ref="R3556:T3556"/>
    <mergeCell ref="R3557:T3557"/>
    <mergeCell ref="R3500:T3500"/>
    <mergeCell ref="R3501:T3501"/>
    <mergeCell ref="U3524:W3524"/>
    <mergeCell ref="U3525:W3525"/>
    <mergeCell ref="U3527:W3527"/>
    <mergeCell ref="U3528:W3528"/>
    <mergeCell ref="U3529:W3529"/>
    <mergeCell ref="U3530:W3530"/>
    <mergeCell ref="U3531:W3531"/>
    <mergeCell ref="U3532:W3532"/>
    <mergeCell ref="U3545:W3545"/>
    <mergeCell ref="U3546:W3546"/>
    <mergeCell ref="U3547:W3547"/>
    <mergeCell ref="U3548:W3548"/>
    <mergeCell ref="U3549:W3549"/>
    <mergeCell ref="U3550:W3550"/>
    <mergeCell ref="U3551:W3551"/>
    <mergeCell ref="U3552:W3552"/>
    <mergeCell ref="U3553:W3553"/>
    <mergeCell ref="R3550:T3550"/>
    <mergeCell ref="R3551:T3551"/>
    <mergeCell ref="R3552:T3552"/>
    <mergeCell ref="R3553:T3553"/>
    <mergeCell ref="R3554:T3554"/>
    <mergeCell ref="R3555:T3555"/>
    <mergeCell ref="U3500:W3500"/>
    <mergeCell ref="U3485:W3485"/>
    <mergeCell ref="U3486:W3486"/>
    <mergeCell ref="U3487:W3487"/>
    <mergeCell ref="U3488:W3488"/>
    <mergeCell ref="R3527:T3527"/>
    <mergeCell ref="R3528:T3528"/>
    <mergeCell ref="R3529:T3529"/>
    <mergeCell ref="R3530:T3530"/>
    <mergeCell ref="R3531:T3531"/>
    <mergeCell ref="R3532:T3532"/>
    <mergeCell ref="R3511:T3511"/>
    <mergeCell ref="R3512:T3512"/>
    <mergeCell ref="R3484:T3484"/>
    <mergeCell ref="U3554:W3554"/>
    <mergeCell ref="U3571:W3571"/>
    <mergeCell ref="R3574:T3574"/>
    <mergeCell ref="U3374:W3374"/>
    <mergeCell ref="U3375:W3375"/>
    <mergeCell ref="U3376:W3376"/>
    <mergeCell ref="U3377:W3377"/>
    <mergeCell ref="U3378:W3378"/>
    <mergeCell ref="U3379:W3379"/>
    <mergeCell ref="U3380:W3380"/>
    <mergeCell ref="U3381:W3381"/>
    <mergeCell ref="U3382:W3382"/>
    <mergeCell ref="U3383:W3383"/>
    <mergeCell ref="U3384:W3384"/>
    <mergeCell ref="U3385:W3385"/>
    <mergeCell ref="U3386:W3386"/>
    <mergeCell ref="U3387:W3387"/>
    <mergeCell ref="U3388:W3388"/>
    <mergeCell ref="U3389:W3389"/>
    <mergeCell ref="U3390:W3390"/>
    <mergeCell ref="U3391:W3391"/>
    <mergeCell ref="U3392:W3392"/>
    <mergeCell ref="U3393:W3393"/>
    <mergeCell ref="U3394:W3394"/>
    <mergeCell ref="U3395:W3395"/>
    <mergeCell ref="U3396:W3396"/>
    <mergeCell ref="U3397:W3397"/>
    <mergeCell ref="U3398:W3398"/>
    <mergeCell ref="U3399:W3399"/>
    <mergeCell ref="U3400:W3400"/>
    <mergeCell ref="U3401:W3401"/>
    <mergeCell ref="U3402:W3402"/>
    <mergeCell ref="U3403:W3403"/>
    <mergeCell ref="U3404:W3404"/>
    <mergeCell ref="U3405:W3405"/>
    <mergeCell ref="U3406:W3406"/>
    <mergeCell ref="U3407:W3407"/>
    <mergeCell ref="U3408:W3408"/>
    <mergeCell ref="U3409:W3409"/>
    <mergeCell ref="U3410:W3410"/>
    <mergeCell ref="U3411:W3411"/>
    <mergeCell ref="U3412:W3412"/>
    <mergeCell ref="U3413:W3413"/>
    <mergeCell ref="U3414:W3414"/>
    <mergeCell ref="R3457:T3457"/>
    <mergeCell ref="R3458:T3458"/>
    <mergeCell ref="R3459:T3459"/>
    <mergeCell ref="R3460:T3460"/>
    <mergeCell ref="R3461:T3461"/>
    <mergeCell ref="R3462:T3462"/>
    <mergeCell ref="R3463:T3463"/>
    <mergeCell ref="R3503:T3503"/>
    <mergeCell ref="R3504:T3504"/>
    <mergeCell ref="R3558:T3558"/>
    <mergeCell ref="R3559:T3559"/>
    <mergeCell ref="R3560:T3560"/>
    <mergeCell ref="U3415:W3415"/>
    <mergeCell ref="U3416:W3416"/>
    <mergeCell ref="U3417:W3417"/>
    <mergeCell ref="U3418:W3418"/>
    <mergeCell ref="U3556:W3556"/>
    <mergeCell ref="U3557:W3557"/>
    <mergeCell ref="R3547:T3547"/>
    <mergeCell ref="R3548:T3548"/>
    <mergeCell ref="R3549:T3549"/>
    <mergeCell ref="U3562:W3562"/>
    <mergeCell ref="U3563:W3563"/>
    <mergeCell ref="U3564:W3564"/>
    <mergeCell ref="U3565:W3565"/>
    <mergeCell ref="U3566:W3566"/>
    <mergeCell ref="U3567:W3567"/>
    <mergeCell ref="U3568:W3568"/>
    <mergeCell ref="U3569:W3569"/>
    <mergeCell ref="U3570:W3570"/>
    <mergeCell ref="U3501:W3501"/>
    <mergeCell ref="U3502:W3502"/>
    <mergeCell ref="U3503:W3503"/>
    <mergeCell ref="U3504:W3504"/>
    <mergeCell ref="R3502:T3502"/>
    <mergeCell ref="U3421:W3421"/>
    <mergeCell ref="U3422:W3422"/>
    <mergeCell ref="U3423:W3423"/>
    <mergeCell ref="U3425:W3425"/>
    <mergeCell ref="U3426:W3426"/>
    <mergeCell ref="U3427:W3427"/>
    <mergeCell ref="U3428:W3428"/>
    <mergeCell ref="U3429:W3429"/>
    <mergeCell ref="U3430:W3430"/>
    <mergeCell ref="U3431:W3431"/>
    <mergeCell ref="U3432:W3432"/>
    <mergeCell ref="U3433:W3433"/>
    <mergeCell ref="U3434:W3434"/>
    <mergeCell ref="U3435:W3435"/>
    <mergeCell ref="U3436:W3436"/>
    <mergeCell ref="U3437:W3437"/>
    <mergeCell ref="U3438:W3438"/>
    <mergeCell ref="U3439:W3439"/>
    <mergeCell ref="U3440:W3440"/>
    <mergeCell ref="U3441:W3441"/>
    <mergeCell ref="U3442:W3442"/>
    <mergeCell ref="U3443:W3443"/>
    <mergeCell ref="U3444:W3444"/>
    <mergeCell ref="U3445:W3445"/>
    <mergeCell ref="U3446:W3446"/>
    <mergeCell ref="U3447:W3447"/>
    <mergeCell ref="U3451:W3451"/>
    <mergeCell ref="U3452:W3452"/>
    <mergeCell ref="U3453:W3453"/>
    <mergeCell ref="U3454:W3454"/>
    <mergeCell ref="U3455:W3455"/>
    <mergeCell ref="R3565:T3565"/>
    <mergeCell ref="R3566:T3566"/>
    <mergeCell ref="R3567:T3567"/>
    <mergeCell ref="R3568:T3568"/>
    <mergeCell ref="R3569:T3569"/>
    <mergeCell ref="R3570:T3570"/>
    <mergeCell ref="R3424:T3424"/>
    <mergeCell ref="U3424:W3424"/>
    <mergeCell ref="R3562:T3562"/>
    <mergeCell ref="R3563:T3563"/>
    <mergeCell ref="R3564:T3564"/>
    <mergeCell ref="U3450:W3450"/>
    <mergeCell ref="R3516:T3516"/>
    <mergeCell ref="R3517:T3517"/>
    <mergeCell ref="R3518:T3518"/>
    <mergeCell ref="R3519:T3519"/>
    <mergeCell ref="R3520:T3520"/>
    <mergeCell ref="R3521:T3521"/>
    <mergeCell ref="R3523:T3523"/>
    <mergeCell ref="U3572:W3572"/>
    <mergeCell ref="U3573:W3573"/>
    <mergeCell ref="U3574:W3574"/>
    <mergeCell ref="X3374:Y3374"/>
    <mergeCell ref="X3375:Y3375"/>
    <mergeCell ref="X3376:Y3376"/>
    <mergeCell ref="X3377:Y3377"/>
    <mergeCell ref="X3378:Y3378"/>
    <mergeCell ref="X3379:Y3379"/>
    <mergeCell ref="X3380:Y3380"/>
    <mergeCell ref="X3381:Y3381"/>
    <mergeCell ref="X3382:Y3382"/>
    <mergeCell ref="X3383:Y3383"/>
    <mergeCell ref="X3384:Y3384"/>
    <mergeCell ref="X3385:Y3385"/>
    <mergeCell ref="X3386:Y3386"/>
    <mergeCell ref="X3387:Y3387"/>
    <mergeCell ref="X3388:Y3388"/>
    <mergeCell ref="X3389:Y3389"/>
    <mergeCell ref="X3390:Y3390"/>
    <mergeCell ref="X3391:Y3391"/>
    <mergeCell ref="X3392:Y3392"/>
    <mergeCell ref="X3393:Y3393"/>
    <mergeCell ref="X3394:Y3394"/>
    <mergeCell ref="X3395:Y3395"/>
    <mergeCell ref="X3396:Y3396"/>
    <mergeCell ref="X3397:Y3397"/>
    <mergeCell ref="X3398:Y3398"/>
    <mergeCell ref="X3399:Y3399"/>
    <mergeCell ref="X3400:Y3400"/>
    <mergeCell ref="X3401:Y3401"/>
    <mergeCell ref="X3402:Y3402"/>
    <mergeCell ref="X3403:Y3403"/>
    <mergeCell ref="X3404:Y3404"/>
    <mergeCell ref="X3405:Y3405"/>
    <mergeCell ref="X3406:Y3406"/>
    <mergeCell ref="X3407:Y3407"/>
    <mergeCell ref="X3408:Y3408"/>
    <mergeCell ref="X3409:Y3409"/>
    <mergeCell ref="X3410:Y3410"/>
    <mergeCell ref="X3411:Y3411"/>
    <mergeCell ref="X3412:Y3412"/>
    <mergeCell ref="X3413:Y3413"/>
    <mergeCell ref="X3414:Y3414"/>
    <mergeCell ref="X3415:Y3415"/>
    <mergeCell ref="X3416:Y3416"/>
    <mergeCell ref="X3417:Y3417"/>
    <mergeCell ref="X3418:Y3418"/>
    <mergeCell ref="X3419:Y3419"/>
    <mergeCell ref="X3420:Y3420"/>
    <mergeCell ref="X3548:Y3548"/>
    <mergeCell ref="X3549:Y3549"/>
    <mergeCell ref="U3420:W3420"/>
    <mergeCell ref="X3544:Y3544"/>
    <mergeCell ref="X3509:Y3509"/>
    <mergeCell ref="X3460:Y3460"/>
    <mergeCell ref="X3461:Y3461"/>
    <mergeCell ref="X3462:Y3462"/>
    <mergeCell ref="X3463:Y3463"/>
    <mergeCell ref="X3464:Y3464"/>
    <mergeCell ref="X3560:Y3560"/>
    <mergeCell ref="X3561:Y3561"/>
    <mergeCell ref="X3439:Y3439"/>
    <mergeCell ref="X3440:Y3440"/>
    <mergeCell ref="X3441:Y3441"/>
    <mergeCell ref="U3558:W3558"/>
    <mergeCell ref="U3559:W3559"/>
    <mergeCell ref="X3545:Y3545"/>
    <mergeCell ref="X3546:Y3546"/>
    <mergeCell ref="X3521:Y3521"/>
    <mergeCell ref="X3523:Y3523"/>
    <mergeCell ref="X3524:Y3524"/>
    <mergeCell ref="X3505:Y3505"/>
    <mergeCell ref="X3506:Y3506"/>
    <mergeCell ref="X3507:Y3507"/>
    <mergeCell ref="X3508:Y3508"/>
    <mergeCell ref="X3525:Y3525"/>
    <mergeCell ref="X3527:Y3527"/>
    <mergeCell ref="X3528:Y3528"/>
    <mergeCell ref="X3529:Y3529"/>
    <mergeCell ref="X3530:Y3530"/>
    <mergeCell ref="X3531:Y3531"/>
    <mergeCell ref="X3532:Y3532"/>
    <mergeCell ref="X3533:Y3533"/>
    <mergeCell ref="X3534:Y3534"/>
    <mergeCell ref="X3535:Y3535"/>
    <mergeCell ref="X3536:Y3536"/>
    <mergeCell ref="X3537:Y3537"/>
    <mergeCell ref="X3538:Y3538"/>
    <mergeCell ref="X3539:Y3539"/>
    <mergeCell ref="X3540:Y3540"/>
    <mergeCell ref="X3541:Y3541"/>
    <mergeCell ref="X3542:Y3542"/>
    <mergeCell ref="X3543:Y3543"/>
    <mergeCell ref="X3547:Y3547"/>
    <mergeCell ref="U3533:W3533"/>
    <mergeCell ref="U3534:W3534"/>
    <mergeCell ref="U3535:W3535"/>
    <mergeCell ref="U3536:W3536"/>
    <mergeCell ref="U3537:W3537"/>
    <mergeCell ref="U3538:W3538"/>
    <mergeCell ref="U3539:W3539"/>
    <mergeCell ref="U3540:W3540"/>
    <mergeCell ref="U3541:W3541"/>
    <mergeCell ref="U3542:W3542"/>
    <mergeCell ref="U3543:W3543"/>
    <mergeCell ref="U3544:W3544"/>
    <mergeCell ref="X3551:Y3551"/>
    <mergeCell ref="X3552:Y3552"/>
    <mergeCell ref="U3516:W3516"/>
    <mergeCell ref="U3517:W3517"/>
    <mergeCell ref="U3518:W3518"/>
    <mergeCell ref="U3519:W3519"/>
    <mergeCell ref="U3520:W3520"/>
    <mergeCell ref="U3521:W3521"/>
    <mergeCell ref="U3523:W3523"/>
    <mergeCell ref="U3522:W3522"/>
    <mergeCell ref="X3553:Y3553"/>
    <mergeCell ref="X3554:Y3554"/>
    <mergeCell ref="X3573:Y3573"/>
    <mergeCell ref="X3574:Y3574"/>
    <mergeCell ref="Z3374:AC3374"/>
    <mergeCell ref="Z3375:AC3375"/>
    <mergeCell ref="Z3376:AC3376"/>
    <mergeCell ref="Z3377:AC3377"/>
    <mergeCell ref="Z3378:AC3378"/>
    <mergeCell ref="Z3379:AC3379"/>
    <mergeCell ref="Z3380:AC3380"/>
    <mergeCell ref="Z3381:AC3381"/>
    <mergeCell ref="Z3382:AC3382"/>
    <mergeCell ref="Z3383:AC3383"/>
    <mergeCell ref="Z3384:AC3384"/>
    <mergeCell ref="Z3385:AC3385"/>
    <mergeCell ref="Z3386:AC3386"/>
    <mergeCell ref="Z3387:AC3387"/>
    <mergeCell ref="Z3388:AC3388"/>
    <mergeCell ref="Z3389:AC3389"/>
    <mergeCell ref="Z3390:AC3390"/>
    <mergeCell ref="Z3391:AC3391"/>
    <mergeCell ref="Z3392:AC3392"/>
    <mergeCell ref="Z3393:AC3393"/>
    <mergeCell ref="Z3394:AC3394"/>
    <mergeCell ref="Z3395:AC3395"/>
    <mergeCell ref="Z3396:AC3396"/>
    <mergeCell ref="Z3397:AC3397"/>
    <mergeCell ref="Z3398:AC3398"/>
    <mergeCell ref="Z3399:AC3399"/>
    <mergeCell ref="Z3400:AC3400"/>
    <mergeCell ref="Z3401:AC3401"/>
    <mergeCell ref="Z3402:AC3402"/>
    <mergeCell ref="Z3403:AC3403"/>
    <mergeCell ref="Z3404:AC3404"/>
    <mergeCell ref="Z3405:AC3405"/>
    <mergeCell ref="Z3406:AC3406"/>
    <mergeCell ref="Z3407:AC3407"/>
    <mergeCell ref="Z3408:AC3408"/>
    <mergeCell ref="Z3409:AC3409"/>
    <mergeCell ref="Z3410:AC3410"/>
    <mergeCell ref="Z3535:AC3535"/>
    <mergeCell ref="Z3536:AC3536"/>
    <mergeCell ref="Z3537:AC3537"/>
    <mergeCell ref="Z3538:AC3538"/>
    <mergeCell ref="Z3539:AC3539"/>
    <mergeCell ref="Z3547:AC3547"/>
    <mergeCell ref="Z3548:AC3548"/>
    <mergeCell ref="Z3413:AC3413"/>
    <mergeCell ref="Z3414:AC3414"/>
    <mergeCell ref="Z3415:AC3415"/>
    <mergeCell ref="Z3416:AC3416"/>
    <mergeCell ref="Z3417:AC3417"/>
    <mergeCell ref="Z3549:AC3549"/>
    <mergeCell ref="Z3454:AC3454"/>
    <mergeCell ref="X3473:Y3473"/>
    <mergeCell ref="X3474:Y3474"/>
    <mergeCell ref="X3550:Y3550"/>
    <mergeCell ref="X3511:Y3511"/>
    <mergeCell ref="X3512:Y3512"/>
    <mergeCell ref="X3513:Y3513"/>
    <mergeCell ref="X3514:Y3514"/>
    <mergeCell ref="X3515:Y3515"/>
    <mergeCell ref="X3500:Y3500"/>
    <mergeCell ref="X3501:Y3501"/>
    <mergeCell ref="X3502:Y3502"/>
    <mergeCell ref="Z3473:AC3473"/>
    <mergeCell ref="Z3474:AC3474"/>
    <mergeCell ref="Z3475:AC3475"/>
    <mergeCell ref="Z3476:AC3476"/>
    <mergeCell ref="Z3477:AC3477"/>
    <mergeCell ref="Z3478:AC3478"/>
    <mergeCell ref="Z3479:AC3479"/>
    <mergeCell ref="Z3480:AC3480"/>
    <mergeCell ref="Z3481:AC3481"/>
    <mergeCell ref="Z3482:AC3482"/>
    <mergeCell ref="Z3483:AC3483"/>
    <mergeCell ref="Z3505:AC3505"/>
    <mergeCell ref="Z3506:AC3506"/>
    <mergeCell ref="Z3507:AC3507"/>
    <mergeCell ref="Z3500:AC3500"/>
    <mergeCell ref="Z3501:AC3501"/>
    <mergeCell ref="Z3502:AC3502"/>
    <mergeCell ref="Z3503:AC3503"/>
    <mergeCell ref="Z3504:AC3504"/>
    <mergeCell ref="X3562:Y3562"/>
    <mergeCell ref="X3563:Y3563"/>
    <mergeCell ref="X3564:Y3564"/>
    <mergeCell ref="X3565:Y3565"/>
    <mergeCell ref="X3566:Y3566"/>
    <mergeCell ref="X3567:Y3567"/>
    <mergeCell ref="X3568:Y3568"/>
    <mergeCell ref="X3569:Y3569"/>
    <mergeCell ref="X3570:Y3570"/>
    <mergeCell ref="X3571:Y3571"/>
    <mergeCell ref="X3572:Y3572"/>
    <mergeCell ref="X3503:Y3503"/>
    <mergeCell ref="X3504:Y3504"/>
    <mergeCell ref="X3485:Y3485"/>
    <mergeCell ref="X3486:Y3486"/>
    <mergeCell ref="X3487:Y3487"/>
    <mergeCell ref="X3488:Y3488"/>
    <mergeCell ref="X3489:Y3489"/>
    <mergeCell ref="X3516:Y3516"/>
    <mergeCell ref="X3517:Y3517"/>
    <mergeCell ref="X3518:Y3518"/>
    <mergeCell ref="X3519:Y3519"/>
    <mergeCell ref="X3520:Y3520"/>
    <mergeCell ref="X3555:Y3555"/>
    <mergeCell ref="X3556:Y3556"/>
    <mergeCell ref="X3557:Y3557"/>
    <mergeCell ref="X3558:Y3558"/>
    <mergeCell ref="X3559:Y3559"/>
    <mergeCell ref="X3510:Y3510"/>
    <mergeCell ref="Z3558:AC3558"/>
    <mergeCell ref="Z3559:AC3559"/>
    <mergeCell ref="Z3560:AC3560"/>
    <mergeCell ref="Z3561:AC3561"/>
    <mergeCell ref="Z3562:AC3562"/>
    <mergeCell ref="Z3563:AC3563"/>
    <mergeCell ref="Z3564:AC3564"/>
    <mergeCell ref="Z3565:AC3565"/>
    <mergeCell ref="Z3566:AC3566"/>
    <mergeCell ref="Z3567:AC3567"/>
    <mergeCell ref="Z3568:AC3568"/>
    <mergeCell ref="Z3569:AC3569"/>
    <mergeCell ref="Z3570:AC3570"/>
    <mergeCell ref="Z3555:AC3555"/>
    <mergeCell ref="Z3556:AC3556"/>
    <mergeCell ref="Z3557:AC3557"/>
    <mergeCell ref="Z3574:AC3574"/>
    <mergeCell ref="AD3374:AG3374"/>
    <mergeCell ref="AD3375:AG3375"/>
    <mergeCell ref="AD3376:AG3376"/>
    <mergeCell ref="AD3377:AG3377"/>
    <mergeCell ref="AD3378:AG3378"/>
    <mergeCell ref="AD3379:AG3379"/>
    <mergeCell ref="AD3380:AG3380"/>
    <mergeCell ref="AD3381:AG3381"/>
    <mergeCell ref="AD3382:AG3382"/>
    <mergeCell ref="AD3383:AG3383"/>
    <mergeCell ref="AD3384:AG3384"/>
    <mergeCell ref="AD3385:AG3385"/>
    <mergeCell ref="AD3386:AG3386"/>
    <mergeCell ref="AD3387:AG3387"/>
    <mergeCell ref="AD3388:AG3388"/>
    <mergeCell ref="AD3389:AG3389"/>
    <mergeCell ref="AD3390:AG3390"/>
    <mergeCell ref="AD3391:AG3391"/>
    <mergeCell ref="AD3392:AG3392"/>
    <mergeCell ref="AD3393:AG3393"/>
    <mergeCell ref="AD3394:AG3394"/>
    <mergeCell ref="AD3395:AG3395"/>
    <mergeCell ref="AD3396:AG3396"/>
    <mergeCell ref="AD3397:AG3397"/>
    <mergeCell ref="AD3398:AG3398"/>
    <mergeCell ref="AD3399:AG3399"/>
    <mergeCell ref="AD3400:AG3400"/>
    <mergeCell ref="AD3401:AG3401"/>
    <mergeCell ref="AD3402:AG3402"/>
    <mergeCell ref="AD3403:AG3403"/>
    <mergeCell ref="AD3404:AG3404"/>
    <mergeCell ref="AD3405:AG3405"/>
    <mergeCell ref="AD3406:AG3406"/>
    <mergeCell ref="AD3407:AG3407"/>
    <mergeCell ref="AD3574:AG3574"/>
    <mergeCell ref="AD3510:AG3510"/>
    <mergeCell ref="AD3511:AG3511"/>
    <mergeCell ref="AD3512:AG3512"/>
    <mergeCell ref="AD3513:AG3513"/>
    <mergeCell ref="AD3514:AG3514"/>
    <mergeCell ref="AD3515:AG3515"/>
    <mergeCell ref="AD3516:AG3516"/>
    <mergeCell ref="AD3517:AG3517"/>
    <mergeCell ref="AD3518:AG3518"/>
    <mergeCell ref="AD3519:AG3519"/>
    <mergeCell ref="AD3520:AG3520"/>
    <mergeCell ref="AD3521:AG3521"/>
    <mergeCell ref="AD3523:AG3523"/>
    <mergeCell ref="AD3524:AG3524"/>
    <mergeCell ref="AD3525:AG3525"/>
    <mergeCell ref="AD3527:AG3527"/>
    <mergeCell ref="AD3528:AG3528"/>
    <mergeCell ref="AD3529:AG3529"/>
    <mergeCell ref="AD3530:AG3530"/>
    <mergeCell ref="AD3531:AG3531"/>
    <mergeCell ref="AD3532:AG3532"/>
    <mergeCell ref="AD3533:AG3533"/>
    <mergeCell ref="AD3534:AG3534"/>
    <mergeCell ref="AD3535:AG3535"/>
    <mergeCell ref="AD3536:AG3536"/>
    <mergeCell ref="AD3442:AG3442"/>
    <mergeCell ref="AD3443:AG3443"/>
    <mergeCell ref="AD3444:AG3444"/>
    <mergeCell ref="AD3562:AG3562"/>
    <mergeCell ref="AD3563:AG3563"/>
    <mergeCell ref="AD3564:AG3564"/>
    <mergeCell ref="AD3565:AG3565"/>
    <mergeCell ref="AD3566:AG3566"/>
    <mergeCell ref="AD3567:AG3567"/>
    <mergeCell ref="AD3568:AG3568"/>
    <mergeCell ref="AD3569:AG3569"/>
    <mergeCell ref="AD3570:AG3570"/>
    <mergeCell ref="AD3571:AG3571"/>
    <mergeCell ref="AD3572:AG3572"/>
    <mergeCell ref="AD3573:AG3573"/>
    <mergeCell ref="X3422:Y3422"/>
    <mergeCell ref="X3423:Y3423"/>
    <mergeCell ref="X3425:Y3425"/>
    <mergeCell ref="X3426:Y3426"/>
    <mergeCell ref="I1854:Q1854"/>
    <mergeCell ref="I1855:Q1855"/>
    <mergeCell ref="I1856:Q1856"/>
    <mergeCell ref="I1857:Q1857"/>
    <mergeCell ref="G1947:H1947"/>
    <mergeCell ref="G1982:H1982"/>
    <mergeCell ref="X2276:Y2276"/>
    <mergeCell ref="Z2276:AC2276"/>
    <mergeCell ref="AD2276:AG2276"/>
    <mergeCell ref="I3382:Q3382"/>
    <mergeCell ref="I3383:Q3383"/>
    <mergeCell ref="I3384:Q3384"/>
    <mergeCell ref="I3385:Q3385"/>
    <mergeCell ref="I3414:Q3414"/>
    <mergeCell ref="I3415:Q3415"/>
    <mergeCell ref="I3416:Q3416"/>
    <mergeCell ref="I3417:Q3417"/>
    <mergeCell ref="I3418:Q3418"/>
    <mergeCell ref="I3419:Q3419"/>
    <mergeCell ref="Z3363:AC3363"/>
    <mergeCell ref="Z3364:AC3364"/>
    <mergeCell ref="Z3365:AC3365"/>
    <mergeCell ref="Z3366:AC3366"/>
    <mergeCell ref="Z3367:AC3367"/>
    <mergeCell ref="Z3368:AC3368"/>
    <mergeCell ref="Z3369:AC3369"/>
    <mergeCell ref="Z3370:AC3370"/>
    <mergeCell ref="Z3371:AC3371"/>
    <mergeCell ref="U3356:W3356"/>
    <mergeCell ref="AD3408:AG3408"/>
    <mergeCell ref="AD3409:AG3409"/>
    <mergeCell ref="AD3410:AG3410"/>
    <mergeCell ref="AD3411:AG3411"/>
    <mergeCell ref="AD3412:AG3412"/>
    <mergeCell ref="X3421:Y3421"/>
    <mergeCell ref="AD3413:AG3413"/>
    <mergeCell ref="AD3414:AG3414"/>
    <mergeCell ref="Z3571:AC3571"/>
    <mergeCell ref="Z3572:AC3572"/>
    <mergeCell ref="Z3573:AC3573"/>
    <mergeCell ref="AD3445:AG3445"/>
    <mergeCell ref="AD3446:AG3446"/>
    <mergeCell ref="AD3447:AG3447"/>
    <mergeCell ref="AD3448:AG3448"/>
    <mergeCell ref="AD3449:AG3449"/>
    <mergeCell ref="AD3450:AG3450"/>
    <mergeCell ref="AD3451:AG3451"/>
    <mergeCell ref="AD3452:AG3452"/>
    <mergeCell ref="Z3411:AC3411"/>
    <mergeCell ref="Z3412:AC3412"/>
    <mergeCell ref="X3430:Y3430"/>
    <mergeCell ref="X3431:Y3431"/>
    <mergeCell ref="X3432:Y3432"/>
    <mergeCell ref="X3433:Y3433"/>
    <mergeCell ref="X3434:Y3434"/>
    <mergeCell ref="X3435:Y3435"/>
    <mergeCell ref="X3436:Y3436"/>
    <mergeCell ref="X3437:Y3437"/>
    <mergeCell ref="X3438:Y3438"/>
    <mergeCell ref="AD3430:AG3430"/>
    <mergeCell ref="AD3431:AG3431"/>
    <mergeCell ref="AD3432:AG3432"/>
    <mergeCell ref="AD3433:AG3433"/>
    <mergeCell ref="AD3434:AG3434"/>
    <mergeCell ref="AD3435:AG3435"/>
    <mergeCell ref="AD3436:AG3436"/>
    <mergeCell ref="AD3437:AG3437"/>
    <mergeCell ref="AD3438:AG3438"/>
    <mergeCell ref="AD3439:AG3439"/>
    <mergeCell ref="AD3440:AG3440"/>
    <mergeCell ref="AD3441:AG3441"/>
    <mergeCell ref="U2276:W2276"/>
    <mergeCell ref="AD3537:AG3537"/>
    <mergeCell ref="AD3538:AG3538"/>
    <mergeCell ref="AD3539:AG3539"/>
    <mergeCell ref="AD3540:AG3540"/>
    <mergeCell ref="AD3541:AG3541"/>
    <mergeCell ref="AD3542:AG3542"/>
    <mergeCell ref="AD3543:AG3543"/>
    <mergeCell ref="AD3544:AG3544"/>
    <mergeCell ref="AD3491:AG3491"/>
    <mergeCell ref="AD3492:AG3492"/>
    <mergeCell ref="AD3493:AG3493"/>
    <mergeCell ref="AD3453:AG3453"/>
    <mergeCell ref="AD3454:AG3454"/>
    <mergeCell ref="AD3455:AG3455"/>
    <mergeCell ref="AD3456:AG3456"/>
    <mergeCell ref="AD3457:AG3457"/>
    <mergeCell ref="AD3458:AG3458"/>
    <mergeCell ref="AD3459:AG3459"/>
    <mergeCell ref="AD3460:AG3460"/>
    <mergeCell ref="Z3444:AC3444"/>
    <mergeCell ref="Z3445:AC3445"/>
    <mergeCell ref="Z3446:AC3446"/>
    <mergeCell ref="Z3447:AC3447"/>
    <mergeCell ref="Z3448:AC3448"/>
    <mergeCell ref="Z3449:AC3449"/>
    <mergeCell ref="Z3450:AC3450"/>
    <mergeCell ref="AD3505:AG3505"/>
    <mergeCell ref="AD3506:AG3506"/>
    <mergeCell ref="AD3507:AG3507"/>
    <mergeCell ref="AD3508:AG3508"/>
    <mergeCell ref="AD3509:AG3509"/>
    <mergeCell ref="AD3478:AG3478"/>
    <mergeCell ref="AD3479:AG3479"/>
    <mergeCell ref="AD3480:AG3480"/>
    <mergeCell ref="AD3481:AG3481"/>
    <mergeCell ref="AD3482:AG3482"/>
    <mergeCell ref="AD3483:AG3483"/>
    <mergeCell ref="AD3484:AG3484"/>
    <mergeCell ref="AD3485:AG3485"/>
    <mergeCell ref="AD3486:AG3486"/>
    <mergeCell ref="AD3469:AG3469"/>
    <mergeCell ref="AD3470:AG3470"/>
    <mergeCell ref="AD3471:AG3471"/>
    <mergeCell ref="AD3472:AG3472"/>
    <mergeCell ref="AD3473:AG3473"/>
    <mergeCell ref="AD3474:AG3474"/>
    <mergeCell ref="AD3475:AG3475"/>
    <mergeCell ref="AD3476:AG3476"/>
    <mergeCell ref="AD3477:AG3477"/>
    <mergeCell ref="AD3494:AG3494"/>
    <mergeCell ref="AD3495:AG3495"/>
    <mergeCell ref="AD3496:AG3496"/>
    <mergeCell ref="AD3497:AG3497"/>
    <mergeCell ref="AD3498:AG3498"/>
    <mergeCell ref="AD3499:AG3499"/>
    <mergeCell ref="AD3500:AG3500"/>
    <mergeCell ref="AD3501:AG3501"/>
    <mergeCell ref="AD3502:AG3502"/>
    <mergeCell ref="AD3503:AG3503"/>
    <mergeCell ref="AD3504:AG3504"/>
    <mergeCell ref="Z3430:AC3430"/>
    <mergeCell ref="Z3431:AC3431"/>
    <mergeCell ref="Z3432:AC3432"/>
    <mergeCell ref="Z3433:AC3433"/>
    <mergeCell ref="Z3434:AC3434"/>
    <mergeCell ref="Z3435:AC3435"/>
    <mergeCell ref="Z3436:AC3436"/>
    <mergeCell ref="Z3437:AC3437"/>
    <mergeCell ref="Z3438:AC3438"/>
    <mergeCell ref="Z3439:AC3439"/>
    <mergeCell ref="Z3440:AC3440"/>
    <mergeCell ref="Z3441:AC3441"/>
    <mergeCell ref="Z3442:AC3442"/>
    <mergeCell ref="Z3443:AC3443"/>
    <mergeCell ref="Z3451:AC3451"/>
    <mergeCell ref="Z3452:AC3452"/>
    <mergeCell ref="Z3453:AC3453"/>
    <mergeCell ref="AD3487:AG3487"/>
    <mergeCell ref="AD3488:AG3488"/>
    <mergeCell ref="AD3489:AG3489"/>
    <mergeCell ref="AD3490:AG3490"/>
    <mergeCell ref="Z3485:AC3485"/>
    <mergeCell ref="Z3486:AC3486"/>
    <mergeCell ref="Z3487:AC3487"/>
    <mergeCell ref="Z3488:AC3488"/>
    <mergeCell ref="Z3489:AC3489"/>
    <mergeCell ref="Z3455:AC3455"/>
    <mergeCell ref="Z3456:AC3456"/>
    <mergeCell ref="Z3457:AC3457"/>
    <mergeCell ref="Z3458:AC3458"/>
    <mergeCell ref="Z3459:AC3459"/>
    <mergeCell ref="Z3460:AC3460"/>
    <mergeCell ref="Z3461:AC3461"/>
    <mergeCell ref="Z3462:AC3462"/>
    <mergeCell ref="Z3463:AC3463"/>
    <mergeCell ref="Z3464:AC3464"/>
    <mergeCell ref="Z3465:AC3465"/>
    <mergeCell ref="Z3466:AC3466"/>
    <mergeCell ref="Z3467:AC3467"/>
    <mergeCell ref="Z3468:AC3468"/>
    <mergeCell ref="Z3469:AC3469"/>
    <mergeCell ref="Z3470:AC3470"/>
    <mergeCell ref="Z3471:AC3471"/>
    <mergeCell ref="Z3472:AC3472"/>
    <mergeCell ref="AD3415:AG3415"/>
    <mergeCell ref="AD3416:AG3416"/>
    <mergeCell ref="AD3417:AG3417"/>
    <mergeCell ref="AD3418:AG3418"/>
    <mergeCell ref="AD3419:AG3419"/>
    <mergeCell ref="I3420:Q3420"/>
    <mergeCell ref="I3421:Q3421"/>
    <mergeCell ref="I2280:Q2280"/>
    <mergeCell ref="R2280:T2280"/>
    <mergeCell ref="U2280:W2280"/>
    <mergeCell ref="X2280:Y2280"/>
    <mergeCell ref="X3427:Y3427"/>
    <mergeCell ref="X3428:Y3428"/>
    <mergeCell ref="X3429:Y3429"/>
    <mergeCell ref="U3369:W3369"/>
    <mergeCell ref="U3370:W3370"/>
    <mergeCell ref="U3371:W3371"/>
    <mergeCell ref="Z3418:AC3418"/>
    <mergeCell ref="Z3419:AC3419"/>
    <mergeCell ref="Z3420:AC3420"/>
    <mergeCell ref="G3414:H3414"/>
    <mergeCell ref="U3419:W3419"/>
    <mergeCell ref="AD3369:AG3369"/>
    <mergeCell ref="AD3370:AG3370"/>
    <mergeCell ref="AD3371:AG3371"/>
    <mergeCell ref="A3372:AG3372"/>
    <mergeCell ref="A3373:AG3373"/>
    <mergeCell ref="I3374:Q3374"/>
    <mergeCell ref="I3375:Q3375"/>
    <mergeCell ref="I3376:Q3376"/>
    <mergeCell ref="I3377:Q3377"/>
    <mergeCell ref="Z3345:AC3345"/>
    <mergeCell ref="Z3346:AC3346"/>
    <mergeCell ref="Z3347:AC3347"/>
    <mergeCell ref="Z3348:AC3348"/>
    <mergeCell ref="Z3349:AC3349"/>
    <mergeCell ref="Z3350:AC3350"/>
    <mergeCell ref="Z3351:AC3351"/>
    <mergeCell ref="Z3352:AC3352"/>
    <mergeCell ref="Z3353:AC3353"/>
    <mergeCell ref="Z3354:AC3354"/>
    <mergeCell ref="Z3355:AC3355"/>
    <mergeCell ref="Z3356:AC3356"/>
    <mergeCell ref="Z3357:AC3357"/>
    <mergeCell ref="Z3358:AC3358"/>
    <mergeCell ref="Z3359:AC3359"/>
    <mergeCell ref="Z3360:AC3360"/>
    <mergeCell ref="Z3361:AC3361"/>
    <mergeCell ref="Z3362:AC3362"/>
    <mergeCell ref="I3378:Q3378"/>
    <mergeCell ref="I3379:Q3379"/>
    <mergeCell ref="I3380:Q3380"/>
    <mergeCell ref="I3381:Q3381"/>
    <mergeCell ref="R3370:T3370"/>
    <mergeCell ref="X3364:Y3364"/>
    <mergeCell ref="X3365:Y3365"/>
    <mergeCell ref="X3366:Y3366"/>
    <mergeCell ref="X3367:Y3367"/>
    <mergeCell ref="X3368:Y3368"/>
    <mergeCell ref="X3369:Y3369"/>
    <mergeCell ref="X3370:Y3370"/>
    <mergeCell ref="X3371:Y3371"/>
    <mergeCell ref="I3362:Q3362"/>
    <mergeCell ref="X1263:Y1263"/>
    <mergeCell ref="Z1263:AC1263"/>
    <mergeCell ref="AD1263:AG1263"/>
    <mergeCell ref="C1264:D1264"/>
    <mergeCell ref="G1264:H1264"/>
    <mergeCell ref="I1264:Q1264"/>
    <mergeCell ref="R1264:T1264"/>
    <mergeCell ref="U1264:W1264"/>
    <mergeCell ref="X1264:Y1264"/>
    <mergeCell ref="Z1264:AC1264"/>
    <mergeCell ref="AD1264:AG1264"/>
    <mergeCell ref="X1265:Y1265"/>
    <mergeCell ref="Z1265:AC1265"/>
    <mergeCell ref="AD1265:AG1265"/>
    <mergeCell ref="X1266:Y1266"/>
    <mergeCell ref="Z1266:AC1266"/>
    <mergeCell ref="AD1266:AG1266"/>
    <mergeCell ref="C1267:D1267"/>
    <mergeCell ref="G1267:H1267"/>
    <mergeCell ref="I1267:Q1267"/>
    <mergeCell ref="R1267:T1267"/>
    <mergeCell ref="U1267:W1267"/>
    <mergeCell ref="X1267:Y1267"/>
    <mergeCell ref="Z1267:AC1267"/>
    <mergeCell ref="AD1267:AG1267"/>
    <mergeCell ref="X1280:Y1280"/>
    <mergeCell ref="Z1280:AC1280"/>
    <mergeCell ref="AD1280:AG1280"/>
    <mergeCell ref="C1277:D1277"/>
    <mergeCell ref="G1277:H1277"/>
    <mergeCell ref="I1277:Q1277"/>
    <mergeCell ref="C1266:D1266"/>
    <mergeCell ref="C1270:D1270"/>
    <mergeCell ref="G1270:H1270"/>
    <mergeCell ref="I1270:Q1270"/>
    <mergeCell ref="C1276:D1276"/>
    <mergeCell ref="G1276:H1276"/>
    <mergeCell ref="I1276:Q1276"/>
    <mergeCell ref="I1269:Q1269"/>
    <mergeCell ref="I1279:Q1279"/>
    <mergeCell ref="C1272:D1272"/>
    <mergeCell ref="G1272:H1272"/>
    <mergeCell ref="I1272:Q1272"/>
    <mergeCell ref="X1270:Y1270"/>
    <mergeCell ref="Z1270:AC1270"/>
    <mergeCell ref="Z1269:AC1269"/>
    <mergeCell ref="AD1271:AG1271"/>
    <mergeCell ref="Z1300:AC1300"/>
    <mergeCell ref="AD1300:AG1300"/>
    <mergeCell ref="AD1281:AG1281"/>
    <mergeCell ref="C1286:D1286"/>
    <mergeCell ref="G1286:H1286"/>
    <mergeCell ref="C1283:D1283"/>
    <mergeCell ref="X1289:Y1289"/>
    <mergeCell ref="Z1289:AC1289"/>
    <mergeCell ref="AD1289:AG1289"/>
    <mergeCell ref="C1290:D1290"/>
    <mergeCell ref="G1290:H1290"/>
    <mergeCell ref="I1290:Q1290"/>
    <mergeCell ref="R1290:T1290"/>
    <mergeCell ref="U1290:W1290"/>
    <mergeCell ref="X1290:Y1290"/>
    <mergeCell ref="Z1290:AC1290"/>
    <mergeCell ref="AD1290:AG1290"/>
    <mergeCell ref="I1291:Q1291"/>
    <mergeCell ref="R1291:T1291"/>
    <mergeCell ref="U1291:W1291"/>
    <mergeCell ref="X1291:Y1291"/>
    <mergeCell ref="Z1291:AC1291"/>
    <mergeCell ref="AD1291:AG1291"/>
    <mergeCell ref="X1292:Y1292"/>
    <mergeCell ref="Z1292:AC1292"/>
    <mergeCell ref="AD1292:AG1292"/>
    <mergeCell ref="X1293:Y1293"/>
    <mergeCell ref="Z1293:AC1293"/>
    <mergeCell ref="AD1293:AG1293"/>
    <mergeCell ref="C1294:D1294"/>
    <mergeCell ref="G1294:H1294"/>
    <mergeCell ref="I1294:Q1294"/>
    <mergeCell ref="R1294:T1294"/>
    <mergeCell ref="U1294:W1294"/>
    <mergeCell ref="X1294:Y1294"/>
    <mergeCell ref="Z1294:AC1294"/>
    <mergeCell ref="AD1294:AG1294"/>
    <mergeCell ref="C1288:D1288"/>
    <mergeCell ref="G1288:H1288"/>
    <mergeCell ref="I1288:Q1288"/>
    <mergeCell ref="C1293:D1293"/>
    <mergeCell ref="G1293:H1293"/>
    <mergeCell ref="I1293:Q1293"/>
    <mergeCell ref="C1291:D1291"/>
    <mergeCell ref="G1291:H1291"/>
    <mergeCell ref="Z1288:AC1288"/>
    <mergeCell ref="C1292:D1292"/>
    <mergeCell ref="G1292:H1292"/>
    <mergeCell ref="I1292:Q1292"/>
    <mergeCell ref="C1284:D1284"/>
    <mergeCell ref="G1284:H1284"/>
    <mergeCell ref="I1284:Q1284"/>
    <mergeCell ref="R1284:T1284"/>
    <mergeCell ref="AD1282:AG1282"/>
    <mergeCell ref="X1283:Y1283"/>
    <mergeCell ref="Z1283:AC1283"/>
    <mergeCell ref="AD1283:AG1283"/>
    <mergeCell ref="C1285:D1285"/>
    <mergeCell ref="AD1285:AG1285"/>
    <mergeCell ref="AD1286:AG1286"/>
    <mergeCell ref="AD1287:AG1287"/>
    <mergeCell ref="AD1297:AG1297"/>
    <mergeCell ref="AD1298:AG1298"/>
    <mergeCell ref="I1285:Q1285"/>
    <mergeCell ref="X1306:Y1306"/>
    <mergeCell ref="Z1306:AC1306"/>
    <mergeCell ref="I1308:Q1308"/>
    <mergeCell ref="C1307:D1307"/>
    <mergeCell ref="G1307:H1307"/>
    <mergeCell ref="I1307:Q1307"/>
    <mergeCell ref="U1319:W1319"/>
    <mergeCell ref="X1319:Y1319"/>
    <mergeCell ref="Z1319:AC1319"/>
    <mergeCell ref="AD1319:AG1319"/>
    <mergeCell ref="Z1313:AC1313"/>
    <mergeCell ref="I1313:Q1313"/>
    <mergeCell ref="I1318:Q1318"/>
    <mergeCell ref="C1317:D1317"/>
    <mergeCell ref="G1317:H1317"/>
    <mergeCell ref="I1317:Q1317"/>
    <mergeCell ref="AD1299:AG1299"/>
    <mergeCell ref="C1300:D1300"/>
    <mergeCell ref="G1300:H1300"/>
    <mergeCell ref="I1300:Q1300"/>
    <mergeCell ref="R1300:T1300"/>
    <mergeCell ref="Z1301:AC1301"/>
    <mergeCell ref="C1303:D1303"/>
    <mergeCell ref="G1303:H1303"/>
    <mergeCell ref="I1303:Q1303"/>
    <mergeCell ref="C1306:D1306"/>
    <mergeCell ref="G1306:H1306"/>
    <mergeCell ref="AD1306:AG1306"/>
    <mergeCell ref="X1296:Y1296"/>
    <mergeCell ref="Z1296:AC1296"/>
    <mergeCell ref="AD1296:AG1296"/>
    <mergeCell ref="C1298:D1298"/>
    <mergeCell ref="G1298:H1298"/>
    <mergeCell ref="I1298:Q1298"/>
    <mergeCell ref="I1302:Q1302"/>
    <mergeCell ref="R1302:T1302"/>
    <mergeCell ref="U1302:W1302"/>
    <mergeCell ref="X1302:Y1302"/>
    <mergeCell ref="Z1302:AC1302"/>
    <mergeCell ref="AD1302:AG1302"/>
    <mergeCell ref="C1301:D1301"/>
    <mergeCell ref="G1301:H1301"/>
    <mergeCell ref="X1303:Y1303"/>
    <mergeCell ref="Z1303:AC1303"/>
    <mergeCell ref="AD1303:AG1303"/>
    <mergeCell ref="C1304:D1304"/>
    <mergeCell ref="G1304:H1304"/>
    <mergeCell ref="I1304:Q1304"/>
    <mergeCell ref="R1304:T1304"/>
    <mergeCell ref="U1304:W1304"/>
    <mergeCell ref="X1304:Y1304"/>
    <mergeCell ref="Z1304:AC1304"/>
    <mergeCell ref="AD1304:AG1304"/>
    <mergeCell ref="C1305:D1305"/>
    <mergeCell ref="G1305:H1305"/>
    <mergeCell ref="I1305:Q1305"/>
    <mergeCell ref="R1305:T1305"/>
    <mergeCell ref="U1305:W1305"/>
    <mergeCell ref="X1305:Y1305"/>
    <mergeCell ref="Z1305:AC1305"/>
    <mergeCell ref="AD1305:AG1305"/>
    <mergeCell ref="C1296:D1296"/>
    <mergeCell ref="G1296:H1296"/>
    <mergeCell ref="X1300:Y1300"/>
    <mergeCell ref="G1321:H1321"/>
    <mergeCell ref="X1317:Y1317"/>
    <mergeCell ref="Z1317:AC1317"/>
    <mergeCell ref="AD1317:AG1317"/>
    <mergeCell ref="C1316:D1316"/>
    <mergeCell ref="G1316:H1316"/>
    <mergeCell ref="AD1313:AG1313"/>
    <mergeCell ref="C1314:D1314"/>
    <mergeCell ref="G1314:H1314"/>
    <mergeCell ref="I1314:Q1314"/>
    <mergeCell ref="R1314:T1314"/>
    <mergeCell ref="U1314:W1314"/>
    <mergeCell ref="X1314:Y1314"/>
    <mergeCell ref="Z1314:AC1314"/>
    <mergeCell ref="AD1314:AG1314"/>
    <mergeCell ref="C1315:D1315"/>
    <mergeCell ref="G1315:H1315"/>
    <mergeCell ref="I1315:Q1315"/>
    <mergeCell ref="R1315:T1315"/>
    <mergeCell ref="U1315:W1315"/>
    <mergeCell ref="X1315:Y1315"/>
    <mergeCell ref="Z1315:AC1315"/>
    <mergeCell ref="AD1315:AG1315"/>
    <mergeCell ref="I1316:Q1316"/>
    <mergeCell ref="R1316:T1316"/>
    <mergeCell ref="U1316:W1316"/>
    <mergeCell ref="X1316:Y1316"/>
    <mergeCell ref="Z1316:AC1316"/>
    <mergeCell ref="AD1316:AG1316"/>
    <mergeCell ref="AD1309:AG1309"/>
    <mergeCell ref="C1310:D1310"/>
    <mergeCell ref="G1310:H1310"/>
    <mergeCell ref="I1310:Q1310"/>
    <mergeCell ref="R1310:T1310"/>
    <mergeCell ref="U1310:W1310"/>
    <mergeCell ref="X1310:Y1310"/>
    <mergeCell ref="Z1310:AC1310"/>
    <mergeCell ref="AD1310:AG1310"/>
    <mergeCell ref="I1311:Q1311"/>
    <mergeCell ref="R1311:T1311"/>
    <mergeCell ref="U1311:W1311"/>
    <mergeCell ref="X1311:Y1311"/>
    <mergeCell ref="Z1311:AC1311"/>
    <mergeCell ref="AD1311:AG1311"/>
    <mergeCell ref="X1312:Y1312"/>
    <mergeCell ref="Z1312:AC1312"/>
    <mergeCell ref="AD1312:AG1312"/>
    <mergeCell ref="C1311:D1311"/>
    <mergeCell ref="G1311:H1311"/>
    <mergeCell ref="G1319:H1319"/>
    <mergeCell ref="G1312:H1312"/>
    <mergeCell ref="C1325:D1325"/>
    <mergeCell ref="G1325:H1325"/>
    <mergeCell ref="I1325:Q1325"/>
    <mergeCell ref="R1325:T1325"/>
    <mergeCell ref="U1325:W1325"/>
    <mergeCell ref="X1325:Y1325"/>
    <mergeCell ref="Z1325:AC1325"/>
    <mergeCell ref="AD1325:AG1325"/>
    <mergeCell ref="U1323:W1323"/>
    <mergeCell ref="Z1320:AC1320"/>
    <mergeCell ref="I1323:Q1323"/>
    <mergeCell ref="C1320:D1320"/>
    <mergeCell ref="G1320:H1320"/>
    <mergeCell ref="I1320:Q1320"/>
    <mergeCell ref="AD1326:AG1326"/>
    <mergeCell ref="C1327:D1327"/>
    <mergeCell ref="G1327:H1327"/>
    <mergeCell ref="I1327:Q1327"/>
    <mergeCell ref="R1327:T1327"/>
    <mergeCell ref="U1327:W1327"/>
    <mergeCell ref="X1327:Y1327"/>
    <mergeCell ref="Z1327:AC1327"/>
    <mergeCell ref="AD1327:AG1327"/>
    <mergeCell ref="C1326:D1326"/>
    <mergeCell ref="G1326:H1326"/>
    <mergeCell ref="X1328:Y1328"/>
    <mergeCell ref="Z1328:AC1328"/>
    <mergeCell ref="AD1328:AG1328"/>
    <mergeCell ref="Z1326:AC1326"/>
    <mergeCell ref="I1328:Q1328"/>
    <mergeCell ref="I1326:Q1326"/>
    <mergeCell ref="U1456:W1456"/>
    <mergeCell ref="U1334:W1334"/>
    <mergeCell ref="R1449:T1449"/>
    <mergeCell ref="R1450:T1450"/>
    <mergeCell ref="R1451:T1451"/>
    <mergeCell ref="R1452:T1452"/>
    <mergeCell ref="R1453:T1453"/>
    <mergeCell ref="R1454:T1454"/>
    <mergeCell ref="R1455:T1455"/>
    <mergeCell ref="X1447:Y1447"/>
    <mergeCell ref="X1448:Y1448"/>
    <mergeCell ref="X1449:Y1449"/>
    <mergeCell ref="X1450:Y1450"/>
    <mergeCell ref="X1451:Y1451"/>
    <mergeCell ref="C1332:D1332"/>
    <mergeCell ref="G1332:H1332"/>
    <mergeCell ref="Z1333:AC1333"/>
    <mergeCell ref="I1333:Q1333"/>
    <mergeCell ref="AD1320:AG1320"/>
    <mergeCell ref="I1321:Q1321"/>
    <mergeCell ref="R1321:T1321"/>
    <mergeCell ref="U1321:W1321"/>
    <mergeCell ref="X1321:Y1321"/>
    <mergeCell ref="Z1321:AC1321"/>
    <mergeCell ref="AD1321:AG1321"/>
    <mergeCell ref="C1322:D1322"/>
    <mergeCell ref="G1322:H1322"/>
    <mergeCell ref="I1322:Q1322"/>
    <mergeCell ref="R1322:T1322"/>
    <mergeCell ref="U1322:W1322"/>
    <mergeCell ref="X1322:Y1322"/>
    <mergeCell ref="Z1322:AC1322"/>
    <mergeCell ref="C1321:D1321"/>
    <mergeCell ref="C1468:D1468"/>
    <mergeCell ref="G1468:H1468"/>
    <mergeCell ref="I1468:Q1468"/>
    <mergeCell ref="R1468:T1468"/>
    <mergeCell ref="AD1464:AG1464"/>
    <mergeCell ref="Z1464:AC1464"/>
    <mergeCell ref="X1464:Y1464"/>
    <mergeCell ref="U1464:W1464"/>
    <mergeCell ref="AD1465:AG1465"/>
    <mergeCell ref="C1461:D1461"/>
    <mergeCell ref="G1461:H1461"/>
    <mergeCell ref="I1461:Q1461"/>
    <mergeCell ref="X1334:Y1334"/>
    <mergeCell ref="Z1334:AC1334"/>
    <mergeCell ref="AD1334:AG1334"/>
    <mergeCell ref="C1335:D1335"/>
    <mergeCell ref="G1335:H1335"/>
    <mergeCell ref="I1335:Q1335"/>
    <mergeCell ref="R1335:T1335"/>
    <mergeCell ref="U1335:W1335"/>
    <mergeCell ref="X1335:Y1335"/>
    <mergeCell ref="Z1335:AC1335"/>
    <mergeCell ref="AD1335:AG1335"/>
    <mergeCell ref="C1460:D1460"/>
    <mergeCell ref="G1460:H1460"/>
    <mergeCell ref="I1460:Q1460"/>
    <mergeCell ref="R1460:T1460"/>
    <mergeCell ref="U1460:W1460"/>
    <mergeCell ref="X1460:Y1460"/>
    <mergeCell ref="Z1460:AC1460"/>
    <mergeCell ref="AD1460:AG1460"/>
    <mergeCell ref="I1448:Q1448"/>
    <mergeCell ref="U1447:W1447"/>
    <mergeCell ref="U1448:W1448"/>
    <mergeCell ref="U1450:W1450"/>
    <mergeCell ref="U1451:W1451"/>
    <mergeCell ref="U1452:W1452"/>
    <mergeCell ref="U1453:W1453"/>
    <mergeCell ref="U1454:W1454"/>
    <mergeCell ref="X1462:Y1462"/>
    <mergeCell ref="Z1462:AC1462"/>
    <mergeCell ref="AD1462:AG1462"/>
    <mergeCell ref="C1453:D1453"/>
    <mergeCell ref="G1453:H1453"/>
    <mergeCell ref="C1455:D1455"/>
    <mergeCell ref="G1455:H1455"/>
    <mergeCell ref="C1454:D1454"/>
    <mergeCell ref="G1454:H1454"/>
    <mergeCell ref="C1456:D1456"/>
    <mergeCell ref="G1456:H1456"/>
    <mergeCell ref="X1461:Y1461"/>
    <mergeCell ref="Z1461:AC1461"/>
    <mergeCell ref="AD1463:AG1463"/>
    <mergeCell ref="AD1455:AG1455"/>
    <mergeCell ref="AD1456:AG1456"/>
    <mergeCell ref="AD1457:AG1457"/>
    <mergeCell ref="AD1458:AG1458"/>
    <mergeCell ref="AD1459:AG1459"/>
    <mergeCell ref="G1334:H1334"/>
    <mergeCell ref="X1473:Y1473"/>
    <mergeCell ref="Z1473:AC1473"/>
    <mergeCell ref="AD1473:AG1473"/>
    <mergeCell ref="U1468:W1468"/>
    <mergeCell ref="X1468:Y1468"/>
    <mergeCell ref="Z1468:AC1468"/>
    <mergeCell ref="AD1468:AG1468"/>
    <mergeCell ref="C1475:D1475"/>
    <mergeCell ref="G1475:H1475"/>
    <mergeCell ref="Z1472:AC1472"/>
    <mergeCell ref="AD1472:AG1472"/>
    <mergeCell ref="C1473:D1473"/>
    <mergeCell ref="G1473:H1473"/>
    <mergeCell ref="I1473:Q1473"/>
    <mergeCell ref="R1473:T1473"/>
    <mergeCell ref="AD1470:AG1470"/>
    <mergeCell ref="C1471:D1471"/>
    <mergeCell ref="G1471:H1471"/>
    <mergeCell ref="I1471:Q1471"/>
    <mergeCell ref="R1471:T1471"/>
    <mergeCell ref="U1471:W1471"/>
    <mergeCell ref="X1471:Y1471"/>
    <mergeCell ref="Z1471:AC1471"/>
    <mergeCell ref="AD1471:AG1471"/>
    <mergeCell ref="C1472:D1472"/>
    <mergeCell ref="G1472:H1472"/>
    <mergeCell ref="I1472:Q1472"/>
    <mergeCell ref="R1472:T1472"/>
    <mergeCell ref="U1329:W1329"/>
    <mergeCell ref="X1329:Y1329"/>
    <mergeCell ref="Z1329:AC1329"/>
    <mergeCell ref="AD1329:AG1329"/>
    <mergeCell ref="C1330:D1330"/>
    <mergeCell ref="G1330:H1330"/>
    <mergeCell ref="I1330:Q1330"/>
    <mergeCell ref="R1330:T1330"/>
    <mergeCell ref="U1330:W1330"/>
    <mergeCell ref="X1330:Y1330"/>
    <mergeCell ref="Z1330:AC1330"/>
    <mergeCell ref="AD1330:AG1330"/>
    <mergeCell ref="I1332:Q1332"/>
    <mergeCell ref="R1332:T1332"/>
    <mergeCell ref="U1332:W1332"/>
    <mergeCell ref="X1332:Y1332"/>
    <mergeCell ref="Z1332:AC1332"/>
    <mergeCell ref="AD1332:AG1332"/>
    <mergeCell ref="C1469:D1469"/>
    <mergeCell ref="G1469:H1469"/>
    <mergeCell ref="I1469:Q1469"/>
    <mergeCell ref="C1466:D1466"/>
    <mergeCell ref="G1466:H1466"/>
    <mergeCell ref="I1466:Q1466"/>
    <mergeCell ref="R1466:T1466"/>
    <mergeCell ref="U1466:W1466"/>
    <mergeCell ref="X1466:Y1466"/>
    <mergeCell ref="Z1466:AC1466"/>
    <mergeCell ref="AD1466:AG1466"/>
    <mergeCell ref="C1467:D1467"/>
    <mergeCell ref="G1467:H1467"/>
    <mergeCell ref="I1467:Q1467"/>
    <mergeCell ref="R1467:T1467"/>
    <mergeCell ref="U1467:W1467"/>
    <mergeCell ref="X1467:Y1467"/>
    <mergeCell ref="Z1467:AC1467"/>
    <mergeCell ref="G1729:H1729"/>
    <mergeCell ref="C1740:D1740"/>
    <mergeCell ref="AD1475:AG1475"/>
    <mergeCell ref="C1476:D1476"/>
    <mergeCell ref="G1476:H1476"/>
    <mergeCell ref="I1476:Q1476"/>
    <mergeCell ref="R1476:T1476"/>
    <mergeCell ref="U1476:W1476"/>
    <mergeCell ref="X1476:Y1476"/>
    <mergeCell ref="Z1476:AC1476"/>
    <mergeCell ref="AD1476:AG1476"/>
    <mergeCell ref="C1477:D1477"/>
    <mergeCell ref="G1477:H1477"/>
    <mergeCell ref="I1477:Q1477"/>
    <mergeCell ref="R1477:T1477"/>
    <mergeCell ref="U1477:W1477"/>
    <mergeCell ref="X1477:Y1477"/>
    <mergeCell ref="Z1477:AC1477"/>
    <mergeCell ref="AD1477:AG1477"/>
    <mergeCell ref="C1478:D1478"/>
    <mergeCell ref="G1478:H1478"/>
    <mergeCell ref="I1478:Q1478"/>
    <mergeCell ref="R1478:T1478"/>
    <mergeCell ref="U1478:W1478"/>
    <mergeCell ref="X1478:Y1478"/>
    <mergeCell ref="Z1478:AC1478"/>
    <mergeCell ref="AD1478:AG1478"/>
    <mergeCell ref="G1775:H1775"/>
    <mergeCell ref="C1746:D1746"/>
    <mergeCell ref="G1746:H1746"/>
    <mergeCell ref="C1671:D1671"/>
    <mergeCell ref="G1671:H1671"/>
    <mergeCell ref="C1665:D1665"/>
    <mergeCell ref="G1665:H1665"/>
    <mergeCell ref="C1702:D1702"/>
    <mergeCell ref="G1702:H1702"/>
    <mergeCell ref="C1695:D1695"/>
    <mergeCell ref="C1697:D1697"/>
    <mergeCell ref="G1697:H1697"/>
    <mergeCell ref="C1698:D1698"/>
    <mergeCell ref="G1698:H1698"/>
    <mergeCell ref="C1592:D1592"/>
    <mergeCell ref="G1590:H1590"/>
    <mergeCell ref="C1591:D1591"/>
    <mergeCell ref="G1591:H1591"/>
    <mergeCell ref="C1611:D1611"/>
    <mergeCell ref="G1611:H1611"/>
    <mergeCell ref="C1612:D1612"/>
    <mergeCell ref="C1731:D1731"/>
    <mergeCell ref="C1706:D1706"/>
    <mergeCell ref="G1706:H1706"/>
    <mergeCell ref="G1725:H1725"/>
    <mergeCell ref="C1716:D1716"/>
    <mergeCell ref="AD1480:AG1480"/>
    <mergeCell ref="C1481:D1481"/>
    <mergeCell ref="G1481:H1481"/>
    <mergeCell ref="I1481:Q1481"/>
    <mergeCell ref="R1481:T1481"/>
    <mergeCell ref="U1481:W1481"/>
    <mergeCell ref="X1481:Y1481"/>
    <mergeCell ref="G1563:H1563"/>
    <mergeCell ref="C1564:D1564"/>
    <mergeCell ref="G1517:H1517"/>
    <mergeCell ref="C1519:D1519"/>
    <mergeCell ref="G1519:H1519"/>
    <mergeCell ref="G1526:H1526"/>
    <mergeCell ref="G1633:H1633"/>
    <mergeCell ref="I1633:Q1633"/>
    <mergeCell ref="C1631:D1631"/>
    <mergeCell ref="G1631:H1631"/>
    <mergeCell ref="I1631:Q1631"/>
    <mergeCell ref="G1849:H1849"/>
    <mergeCell ref="C1841:D1841"/>
    <mergeCell ref="C1829:D1829"/>
    <mergeCell ref="G1829:H1829"/>
    <mergeCell ref="G1836:H1836"/>
    <mergeCell ref="C1828:D1828"/>
    <mergeCell ref="G1828:H1828"/>
    <mergeCell ref="C1819:D1819"/>
    <mergeCell ref="C1830:D1830"/>
    <mergeCell ref="C1820:D1820"/>
    <mergeCell ref="G1851:H1851"/>
    <mergeCell ref="C1633:D1633"/>
    <mergeCell ref="AD1484:AG1484"/>
    <mergeCell ref="I1632:Q1632"/>
    <mergeCell ref="R1632:T1632"/>
    <mergeCell ref="U1632:W1632"/>
    <mergeCell ref="Z1624:AC1624"/>
    <mergeCell ref="AD1624:AG1624"/>
    <mergeCell ref="G1629:H1629"/>
    <mergeCell ref="X1483:Y1483"/>
    <mergeCell ref="Z1483:AC1483"/>
    <mergeCell ref="AD1483:AG1483"/>
    <mergeCell ref="C1580:D1580"/>
    <mergeCell ref="C1683:D1683"/>
    <mergeCell ref="C1681:D1681"/>
    <mergeCell ref="G1759:H1759"/>
    <mergeCell ref="G1756:H1756"/>
    <mergeCell ref="C1753:D1753"/>
    <mergeCell ref="G1753:H1753"/>
    <mergeCell ref="G1695:H1695"/>
    <mergeCell ref="G1690:H1690"/>
    <mergeCell ref="C1684:D1684"/>
    <mergeCell ref="G1684:H1684"/>
    <mergeCell ref="C1685:D1685"/>
    <mergeCell ref="G1685:H1685"/>
    <mergeCell ref="C1686:D1686"/>
    <mergeCell ref="G1686:H1686"/>
    <mergeCell ref="G1559:H1559"/>
    <mergeCell ref="C1560:D1560"/>
    <mergeCell ref="G1560:H1560"/>
    <mergeCell ref="C1573:D1573"/>
    <mergeCell ref="X1580:Y1580"/>
    <mergeCell ref="Z1580:AC1580"/>
    <mergeCell ref="AD1580:AG1580"/>
    <mergeCell ref="X1633:Y1633"/>
    <mergeCell ref="C1738:D1738"/>
    <mergeCell ref="C1803:D1803"/>
    <mergeCell ref="G1797:H1797"/>
    <mergeCell ref="G1784:H1784"/>
    <mergeCell ref="C1805:D1805"/>
    <mergeCell ref="G1805:H1805"/>
    <mergeCell ref="C1797:D1797"/>
    <mergeCell ref="G1787:H1787"/>
    <mergeCell ref="C1783:D1783"/>
    <mergeCell ref="G1783:H1783"/>
    <mergeCell ref="C1784:D1784"/>
    <mergeCell ref="C1781:D1781"/>
    <mergeCell ref="C1823:D1823"/>
    <mergeCell ref="G1820:H1820"/>
    <mergeCell ref="C1794:D1794"/>
    <mergeCell ref="C1894:D1894"/>
    <mergeCell ref="G1894:H1894"/>
    <mergeCell ref="I1894:Q1894"/>
    <mergeCell ref="G1740:H1740"/>
    <mergeCell ref="C1757:D1757"/>
    <mergeCell ref="G1757:H1757"/>
    <mergeCell ref="C1693:D1693"/>
    <mergeCell ref="G1693:H1693"/>
    <mergeCell ref="C1727:D1727"/>
    <mergeCell ref="G1885:H1885"/>
    <mergeCell ref="C1855:D1855"/>
    <mergeCell ref="C1867:D1867"/>
    <mergeCell ref="G1867:H1867"/>
    <mergeCell ref="C1734:D1734"/>
    <mergeCell ref="G1743:H1743"/>
    <mergeCell ref="G1744:H1744"/>
    <mergeCell ref="C1751:D1751"/>
    <mergeCell ref="G1749:H1749"/>
    <mergeCell ref="C1749:D1749"/>
    <mergeCell ref="G1789:H1789"/>
    <mergeCell ref="G1800:H1800"/>
    <mergeCell ref="C1807:D1807"/>
    <mergeCell ref="G1793:H1793"/>
    <mergeCell ref="C1854:D1854"/>
    <mergeCell ref="G1794:H1794"/>
    <mergeCell ref="I1812:Q1812"/>
    <mergeCell ref="I1813:Q1813"/>
    <mergeCell ref="C1755:D1755"/>
    <mergeCell ref="G1760:H1760"/>
    <mergeCell ref="C1768:D1768"/>
    <mergeCell ref="G1768:H1768"/>
    <mergeCell ref="I1752:Q1752"/>
    <mergeCell ref="I1753:Q1753"/>
    <mergeCell ref="I1754:Q1754"/>
    <mergeCell ref="I1755:Q1755"/>
    <mergeCell ref="I1756:Q1756"/>
    <mergeCell ref="I1757:Q1757"/>
    <mergeCell ref="I1758:Q1758"/>
    <mergeCell ref="I1814:Q1814"/>
    <mergeCell ref="I1815:Q1815"/>
    <mergeCell ref="I1816:Q1816"/>
    <mergeCell ref="G1856:H1856"/>
    <mergeCell ref="C1857:D1857"/>
    <mergeCell ref="C1817:D1817"/>
    <mergeCell ref="C1818:D1818"/>
    <mergeCell ref="C1832:D1832"/>
    <mergeCell ref="G1832:H1832"/>
    <mergeCell ref="C1833:D1833"/>
    <mergeCell ref="G1833:H1833"/>
    <mergeCell ref="G1812:H1812"/>
    <mergeCell ref="G1847:H1847"/>
    <mergeCell ref="G1870:H1870"/>
    <mergeCell ref="C1871:D1871"/>
    <mergeCell ref="G1871:H1871"/>
    <mergeCell ref="C1872:D1872"/>
    <mergeCell ref="G1872:H1872"/>
    <mergeCell ref="C1883:D1883"/>
    <mergeCell ref="G1883:H1883"/>
    <mergeCell ref="G1835:H1835"/>
    <mergeCell ref="G1843:H1843"/>
    <mergeCell ref="G1858:H1858"/>
    <mergeCell ref="C1875:D1875"/>
    <mergeCell ref="C1836:D1836"/>
    <mergeCell ref="G1838:H1838"/>
    <mergeCell ref="C1849:D1849"/>
    <mergeCell ref="C1868:D1868"/>
    <mergeCell ref="G1868:H1868"/>
    <mergeCell ref="C1882:D1882"/>
    <mergeCell ref="G1882:H1882"/>
    <mergeCell ref="C1858:D1858"/>
    <mergeCell ref="I1842:Q1842"/>
    <mergeCell ref="C1837:D1837"/>
    <mergeCell ref="G1837:H1837"/>
    <mergeCell ref="I1845:Q1845"/>
    <mergeCell ref="I1875:Q1875"/>
    <mergeCell ref="C1863:D1863"/>
    <mergeCell ref="I1851:Q1851"/>
    <mergeCell ref="C1861:D1861"/>
    <mergeCell ref="C1884:D1884"/>
    <mergeCell ref="G1884:H1884"/>
    <mergeCell ref="G1865:H1865"/>
    <mergeCell ref="G1862:H1862"/>
    <mergeCell ref="C1870:D1870"/>
    <mergeCell ref="C1834:D1834"/>
    <mergeCell ref="I1852:Q1852"/>
    <mergeCell ref="I1853:Q1853"/>
    <mergeCell ref="C1825:D1825"/>
    <mergeCell ref="C1831:D1831"/>
    <mergeCell ref="G1831:H1831"/>
    <mergeCell ref="G1852:H1852"/>
    <mergeCell ref="G1861:H1861"/>
    <mergeCell ref="G1864:H1864"/>
    <mergeCell ref="C1865:D1865"/>
    <mergeCell ref="C1862:D1862"/>
    <mergeCell ref="I1828:Q1828"/>
    <mergeCell ref="G1818:H1818"/>
    <mergeCell ref="I1886:Q1886"/>
    <mergeCell ref="R1824:T1824"/>
    <mergeCell ref="R1825:T1825"/>
    <mergeCell ref="R1826:T1826"/>
    <mergeCell ref="R1827:T1827"/>
    <mergeCell ref="R1828:T1828"/>
    <mergeCell ref="R1829:T1829"/>
    <mergeCell ref="R1830:T1830"/>
    <mergeCell ref="R1831:T1831"/>
    <mergeCell ref="R1832:T1832"/>
    <mergeCell ref="R1833:T1833"/>
    <mergeCell ref="R1834:T1834"/>
    <mergeCell ref="AD1894:AG1894"/>
    <mergeCell ref="C1915:D1915"/>
    <mergeCell ref="G1915:H1915"/>
    <mergeCell ref="I1915:Q1915"/>
    <mergeCell ref="R1915:T1915"/>
    <mergeCell ref="U1915:W1915"/>
    <mergeCell ref="C1899:D1899"/>
    <mergeCell ref="G1899:H1899"/>
    <mergeCell ref="I1899:Q1899"/>
    <mergeCell ref="X1915:Y1915"/>
    <mergeCell ref="Z1915:AC1915"/>
    <mergeCell ref="AD1915:AG1915"/>
    <mergeCell ref="U1900:W1900"/>
    <mergeCell ref="X1900:Y1900"/>
    <mergeCell ref="Z1900:AC1900"/>
    <mergeCell ref="AD1900:AG1900"/>
    <mergeCell ref="C1902:D1902"/>
    <mergeCell ref="G1902:H1902"/>
    <mergeCell ref="I1902:Q1902"/>
    <mergeCell ref="R1902:T1902"/>
    <mergeCell ref="U1902:W1902"/>
    <mergeCell ref="X1902:Y1902"/>
    <mergeCell ref="Z1902:AC1902"/>
    <mergeCell ref="AD1902:AG1902"/>
    <mergeCell ref="C1903:D1903"/>
    <mergeCell ref="Z1909:AC1909"/>
    <mergeCell ref="AD1909:AG1909"/>
    <mergeCell ref="Z1903:AC1903"/>
    <mergeCell ref="AD1903:AG1903"/>
    <mergeCell ref="C1904:D1904"/>
    <mergeCell ref="G1904:H1904"/>
    <mergeCell ref="X1897:Y1897"/>
    <mergeCell ref="Z1897:AC1897"/>
    <mergeCell ref="AD1897:AG1897"/>
    <mergeCell ref="I1900:Q1900"/>
    <mergeCell ref="C1895:D1895"/>
    <mergeCell ref="G1895:H1895"/>
    <mergeCell ref="I1895:Q1895"/>
    <mergeCell ref="G1912:H1912"/>
    <mergeCell ref="G1914:H1914"/>
    <mergeCell ref="Z1906:AC1906"/>
    <mergeCell ref="AD1906:AG1906"/>
    <mergeCell ref="AD1899:AG1899"/>
    <mergeCell ref="I1906:Q1906"/>
    <mergeCell ref="R1906:T1906"/>
    <mergeCell ref="U1906:W1906"/>
    <mergeCell ref="X1906:Y1906"/>
    <mergeCell ref="C1911:D1911"/>
    <mergeCell ref="G1911:H1911"/>
    <mergeCell ref="G1898:H1898"/>
    <mergeCell ref="I1898:Q1898"/>
    <mergeCell ref="X1895:Y1895"/>
    <mergeCell ref="Z1895:AC1895"/>
    <mergeCell ref="AD1895:AG1895"/>
    <mergeCell ref="G1903:H1903"/>
    <mergeCell ref="I1903:Q1903"/>
    <mergeCell ref="X1898:Y1898"/>
    <mergeCell ref="Z1898:AC1898"/>
    <mergeCell ref="AD1898:AG1898"/>
    <mergeCell ref="C1910:D1910"/>
    <mergeCell ref="G1910:H1910"/>
    <mergeCell ref="I1910:Q1910"/>
    <mergeCell ref="R1910:T1910"/>
    <mergeCell ref="AD1998:AG1998"/>
    <mergeCell ref="C1977:D1977"/>
    <mergeCell ref="G1977:H1977"/>
    <mergeCell ref="C2006:D2006"/>
    <mergeCell ref="G2006:H2006"/>
    <mergeCell ref="C1987:D1987"/>
    <mergeCell ref="G1987:H1987"/>
    <mergeCell ref="C1986:D1986"/>
    <mergeCell ref="G1986:H1986"/>
    <mergeCell ref="C2060:D2060"/>
    <mergeCell ref="C2222:D2222"/>
    <mergeCell ref="G2222:H2222"/>
    <mergeCell ref="G2239:H2239"/>
    <mergeCell ref="G2192:H2192"/>
    <mergeCell ref="C2195:D2195"/>
    <mergeCell ref="C2191:D2191"/>
    <mergeCell ref="G2191:H2191"/>
    <mergeCell ref="G1989:H1989"/>
    <mergeCell ref="C1985:D1985"/>
    <mergeCell ref="G1979:H1979"/>
    <mergeCell ref="I1979:Q1979"/>
    <mergeCell ref="C1978:D1978"/>
    <mergeCell ref="G2019:H2019"/>
    <mergeCell ref="G2015:H2015"/>
    <mergeCell ref="C2015:D2015"/>
    <mergeCell ref="C2010:D2010"/>
    <mergeCell ref="G2010:H2010"/>
    <mergeCell ref="C2037:D2037"/>
    <mergeCell ref="C2017:D2017"/>
    <mergeCell ref="G2167:H2167"/>
    <mergeCell ref="C2194:D2194"/>
    <mergeCell ref="AD2231:AG2231"/>
    <mergeCell ref="C2237:D2237"/>
    <mergeCell ref="G2237:H2237"/>
    <mergeCell ref="I2237:Q2237"/>
    <mergeCell ref="R2237:T2237"/>
    <mergeCell ref="G2098:H2098"/>
    <mergeCell ref="C2031:D2031"/>
    <mergeCell ref="C2227:D2227"/>
    <mergeCell ref="G2227:H2227"/>
    <mergeCell ref="C2228:D2228"/>
    <mergeCell ref="U2237:W2237"/>
    <mergeCell ref="X2237:Y2237"/>
    <mergeCell ref="Z2237:AC2237"/>
    <mergeCell ref="G2195:H2195"/>
    <mergeCell ref="I1978:Q1978"/>
    <mergeCell ref="C1979:D1979"/>
    <mergeCell ref="C2192:D2192"/>
    <mergeCell ref="G2202:H2202"/>
    <mergeCell ref="AD2237:AG2237"/>
    <mergeCell ref="G2233:H2233"/>
    <mergeCell ref="C2175:D2175"/>
    <mergeCell ref="C2223:D2223"/>
    <mergeCell ref="C2209:D2209"/>
    <mergeCell ref="C2181:D2181"/>
    <mergeCell ref="G2060:H2060"/>
    <mergeCell ref="Z2235:AC2235"/>
    <mergeCell ref="Z2238:AC2238"/>
    <mergeCell ref="Z2239:AC2239"/>
    <mergeCell ref="C2239:D2239"/>
    <mergeCell ref="C2225:D2225"/>
    <mergeCell ref="C2203:D2203"/>
    <mergeCell ref="G2203:H2203"/>
    <mergeCell ref="Z2240:AC2240"/>
    <mergeCell ref="Z2241:AC2241"/>
    <mergeCell ref="Z2244:AC2244"/>
    <mergeCell ref="Z2245:AC2245"/>
    <mergeCell ref="U2242:W2242"/>
    <mergeCell ref="Z2302:AC2302"/>
    <mergeCell ref="AD2302:AG2302"/>
    <mergeCell ref="I2303:Q2303"/>
    <mergeCell ref="R2303:T2303"/>
    <mergeCell ref="U2303:W2303"/>
    <mergeCell ref="X2303:Y2303"/>
    <mergeCell ref="Z2303:AC2303"/>
    <mergeCell ref="AD2303:AG2303"/>
    <mergeCell ref="C2301:D2301"/>
    <mergeCell ref="G2301:H2301"/>
    <mergeCell ref="X2301:Y2301"/>
    <mergeCell ref="U2301:W2301"/>
    <mergeCell ref="I2301:Q2301"/>
    <mergeCell ref="I2299:Q2299"/>
    <mergeCell ref="R2299:T2299"/>
    <mergeCell ref="C2299:D2299"/>
    <mergeCell ref="G2299:H2299"/>
    <mergeCell ref="I2271:Q2271"/>
    <mergeCell ref="I2272:Q2272"/>
    <mergeCell ref="I2274:Q2274"/>
    <mergeCell ref="I2275:Q2275"/>
    <mergeCell ref="R2263:T2263"/>
    <mergeCell ref="I2276:Q2276"/>
    <mergeCell ref="I2284:Q2284"/>
    <mergeCell ref="G2298:H2298"/>
    <mergeCell ref="I2245:Q2245"/>
    <mergeCell ref="I2246:Q2246"/>
    <mergeCell ref="I2247:Q2247"/>
    <mergeCell ref="C2257:D2257"/>
    <mergeCell ref="C2247:D2247"/>
    <mergeCell ref="C2258:D2258"/>
    <mergeCell ref="G2247:H2247"/>
    <mergeCell ref="C2248:D2248"/>
    <mergeCell ref="G2248:H2248"/>
    <mergeCell ref="C2249:D2249"/>
    <mergeCell ref="U2272:W2272"/>
    <mergeCell ref="U2274:W2274"/>
    <mergeCell ref="U2275:W2275"/>
    <mergeCell ref="X2252:Y2252"/>
    <mergeCell ref="X2253:Y2253"/>
    <mergeCell ref="AD2256:AG2256"/>
    <mergeCell ref="AD2288:AG2288"/>
    <mergeCell ref="U2289:W2289"/>
    <mergeCell ref="X2289:Y2289"/>
    <mergeCell ref="Z2289:AC2289"/>
    <mergeCell ref="AD2289:AG2289"/>
    <mergeCell ref="C2290:D2290"/>
    <mergeCell ref="G2290:H2290"/>
    <mergeCell ref="I2298:Q2298"/>
    <mergeCell ref="R2298:T2298"/>
    <mergeCell ref="I2292:Q2292"/>
    <mergeCell ref="U2286:W2286"/>
    <mergeCell ref="X2286:Y2286"/>
    <mergeCell ref="Z2286:AC2286"/>
    <mergeCell ref="AD2286:AG2286"/>
    <mergeCell ref="C2287:D2287"/>
    <mergeCell ref="U2305:W2305"/>
    <mergeCell ref="X2305:Y2305"/>
    <mergeCell ref="Z2305:AC2305"/>
    <mergeCell ref="AD2305:AG2305"/>
    <mergeCell ref="C2306:D2306"/>
    <mergeCell ref="G2306:H2306"/>
    <mergeCell ref="I2306:Q2306"/>
    <mergeCell ref="R2306:T2306"/>
    <mergeCell ref="U2306:W2306"/>
    <mergeCell ref="X2306:Y2306"/>
    <mergeCell ref="Z2306:AC2306"/>
    <mergeCell ref="AD2306:AG2306"/>
    <mergeCell ref="I2307:Q2307"/>
    <mergeCell ref="R2307:T2307"/>
    <mergeCell ref="U2307:W2307"/>
    <mergeCell ref="X2307:Y2307"/>
    <mergeCell ref="Z2307:AC2307"/>
    <mergeCell ref="AD2307:AG2307"/>
    <mergeCell ref="C2308:D2308"/>
    <mergeCell ref="G2308:H2308"/>
    <mergeCell ref="I2308:Q2308"/>
    <mergeCell ref="R2308:T2308"/>
    <mergeCell ref="U2308:W2308"/>
    <mergeCell ref="X2308:Y2308"/>
    <mergeCell ref="Z2308:AC2308"/>
    <mergeCell ref="AD2308:AG2308"/>
    <mergeCell ref="R2304:T2304"/>
    <mergeCell ref="I2296:Q2296"/>
    <mergeCell ref="R2296:T2296"/>
    <mergeCell ref="U2302:W2302"/>
    <mergeCell ref="G2303:H2303"/>
    <mergeCell ref="AD2291:AG2291"/>
    <mergeCell ref="U2292:W2292"/>
    <mergeCell ref="AD2292:AG2292"/>
    <mergeCell ref="AD2290:AG2290"/>
    <mergeCell ref="U2295:W2295"/>
    <mergeCell ref="Z2310:AC2310"/>
    <mergeCell ref="AD2310:AG2310"/>
    <mergeCell ref="I2309:Q2309"/>
    <mergeCell ref="R2309:T2309"/>
    <mergeCell ref="G2309:H2309"/>
    <mergeCell ref="C2309:D2309"/>
    <mergeCell ref="I2304:Q2304"/>
    <mergeCell ref="C2304:D2304"/>
    <mergeCell ref="G2304:H2304"/>
    <mergeCell ref="C2310:D2310"/>
    <mergeCell ref="G2310:H2310"/>
    <mergeCell ref="C2307:D2307"/>
    <mergeCell ref="G2307:H2307"/>
    <mergeCell ref="C2305:D2305"/>
    <mergeCell ref="G2305:H2305"/>
    <mergeCell ref="AD2304:AG2304"/>
    <mergeCell ref="AD2311:AG2311"/>
    <mergeCell ref="C2312:D2312"/>
    <mergeCell ref="G2312:H2312"/>
    <mergeCell ref="I2312:Q2312"/>
    <mergeCell ref="R2312:T2312"/>
    <mergeCell ref="U2312:W2312"/>
    <mergeCell ref="X2312:Y2312"/>
    <mergeCell ref="Z2312:AC2312"/>
    <mergeCell ref="AD2312:AG2312"/>
    <mergeCell ref="I2313:Q2313"/>
    <mergeCell ref="R2313:T2313"/>
    <mergeCell ref="U2313:W2313"/>
    <mergeCell ref="X2313:Y2313"/>
    <mergeCell ref="Z2313:AC2313"/>
    <mergeCell ref="AD2313:AG2313"/>
    <mergeCell ref="C2314:D2314"/>
    <mergeCell ref="G2314:H2314"/>
    <mergeCell ref="I2314:Q2314"/>
    <mergeCell ref="R2314:T2314"/>
    <mergeCell ref="U2314:W2314"/>
    <mergeCell ref="X2314:Y2314"/>
    <mergeCell ref="Z2314:AC2314"/>
    <mergeCell ref="AD2314:AG2314"/>
    <mergeCell ref="I2310:Q2310"/>
    <mergeCell ref="R2310:T2310"/>
    <mergeCell ref="U2311:W2311"/>
    <mergeCell ref="Z2315:AC2315"/>
    <mergeCell ref="AD2315:AG2315"/>
    <mergeCell ref="C2316:D2316"/>
    <mergeCell ref="G2316:H2316"/>
    <mergeCell ref="I2316:Q2316"/>
    <mergeCell ref="R2316:T2316"/>
    <mergeCell ref="U2316:W2316"/>
    <mergeCell ref="X2316:Y2316"/>
    <mergeCell ref="Z2316:AC2316"/>
    <mergeCell ref="AD2316:AG2316"/>
    <mergeCell ref="C2313:D2313"/>
    <mergeCell ref="C2311:D2311"/>
    <mergeCell ref="G2311:H2311"/>
    <mergeCell ref="X2311:Y2311"/>
    <mergeCell ref="Z2311:AC2311"/>
    <mergeCell ref="AD2317:AG2317"/>
    <mergeCell ref="I2318:Q2318"/>
    <mergeCell ref="R2318:T2318"/>
    <mergeCell ref="U2318:W2318"/>
    <mergeCell ref="X2318:Y2318"/>
    <mergeCell ref="Z2318:AC2318"/>
    <mergeCell ref="AD2318:AG2318"/>
    <mergeCell ref="C2319:D2319"/>
    <mergeCell ref="G2319:H2319"/>
    <mergeCell ref="I2319:Q2319"/>
    <mergeCell ref="R2319:T2319"/>
    <mergeCell ref="U2319:W2319"/>
    <mergeCell ref="X2319:Y2319"/>
    <mergeCell ref="Z2319:AC2319"/>
    <mergeCell ref="AD2319:AG2319"/>
    <mergeCell ref="C2315:D2315"/>
    <mergeCell ref="G2315:H2315"/>
    <mergeCell ref="I2315:Q2315"/>
    <mergeCell ref="R2315:T2315"/>
    <mergeCell ref="U2317:W2317"/>
    <mergeCell ref="AD2320:AG2320"/>
    <mergeCell ref="C2321:D2321"/>
    <mergeCell ref="G2321:H2321"/>
    <mergeCell ref="I2321:Q2321"/>
    <mergeCell ref="R2321:T2321"/>
    <mergeCell ref="U2321:W2321"/>
    <mergeCell ref="X2321:Y2321"/>
    <mergeCell ref="Z2321:AC2321"/>
    <mergeCell ref="AD2321:AG2321"/>
    <mergeCell ref="C2322:D2322"/>
    <mergeCell ref="G2322:H2322"/>
    <mergeCell ref="I2322:Q2322"/>
    <mergeCell ref="R2322:T2322"/>
    <mergeCell ref="U2322:W2322"/>
    <mergeCell ref="X2322:Y2322"/>
    <mergeCell ref="Z2322:AC2322"/>
    <mergeCell ref="AD2322:AG2322"/>
    <mergeCell ref="G2318:H2318"/>
    <mergeCell ref="X2317:Y2317"/>
    <mergeCell ref="Z2317:AC2317"/>
    <mergeCell ref="AD2323:AG2323"/>
    <mergeCell ref="C2324:D2324"/>
    <mergeCell ref="G2324:H2324"/>
    <mergeCell ref="I2324:Q2324"/>
    <mergeCell ref="R2324:T2324"/>
    <mergeCell ref="U2324:W2324"/>
    <mergeCell ref="X2324:Y2324"/>
    <mergeCell ref="Z2324:AC2324"/>
    <mergeCell ref="AD2324:AG2324"/>
    <mergeCell ref="C2320:D2320"/>
    <mergeCell ref="G2320:H2320"/>
    <mergeCell ref="I2320:Q2320"/>
    <mergeCell ref="R2320:T2320"/>
    <mergeCell ref="U2323:W2323"/>
    <mergeCell ref="AD2325:AG2325"/>
    <mergeCell ref="C2326:D2326"/>
    <mergeCell ref="G2326:H2326"/>
    <mergeCell ref="I2326:Q2326"/>
    <mergeCell ref="R2326:T2326"/>
    <mergeCell ref="U2326:W2326"/>
    <mergeCell ref="X2326:Y2326"/>
    <mergeCell ref="Z2326:AC2326"/>
    <mergeCell ref="AD2326:AG2326"/>
    <mergeCell ref="C2327:D2327"/>
    <mergeCell ref="G2327:H2327"/>
    <mergeCell ref="I2327:Q2327"/>
    <mergeCell ref="R2327:T2327"/>
    <mergeCell ref="U2327:W2327"/>
    <mergeCell ref="X2327:Y2327"/>
    <mergeCell ref="Z2327:AC2327"/>
    <mergeCell ref="AD2327:AG2327"/>
    <mergeCell ref="U2328:W2328"/>
    <mergeCell ref="X2328:Y2328"/>
    <mergeCell ref="Z2328:AC2328"/>
    <mergeCell ref="AD2328:AG2328"/>
    <mergeCell ref="G2323:H2323"/>
    <mergeCell ref="C2328:D2328"/>
    <mergeCell ref="G2328:H2328"/>
    <mergeCell ref="X2323:Y2323"/>
    <mergeCell ref="Z2323:AC2323"/>
    <mergeCell ref="AD2329:AG2329"/>
    <mergeCell ref="C2325:D2325"/>
    <mergeCell ref="G2325:H2325"/>
    <mergeCell ref="I2325:Q2325"/>
    <mergeCell ref="R2325:T2325"/>
    <mergeCell ref="AD2330:AG2330"/>
    <mergeCell ref="C2331:D2331"/>
    <mergeCell ref="G2331:H2331"/>
    <mergeCell ref="I2331:Q2331"/>
    <mergeCell ref="R2331:T2331"/>
    <mergeCell ref="U2331:W2331"/>
    <mergeCell ref="X2331:Y2331"/>
    <mergeCell ref="Z2331:AC2331"/>
    <mergeCell ref="AD2331:AG2331"/>
    <mergeCell ref="X2330:Y2330"/>
    <mergeCell ref="C2332:D2332"/>
    <mergeCell ref="G2332:H2332"/>
    <mergeCell ref="I2332:Q2332"/>
    <mergeCell ref="R2332:T2332"/>
    <mergeCell ref="U2332:W2332"/>
    <mergeCell ref="X2332:Y2332"/>
    <mergeCell ref="Z2332:AC2332"/>
    <mergeCell ref="AD2332:AG2332"/>
    <mergeCell ref="U2333:W2333"/>
    <mergeCell ref="X2333:Y2333"/>
    <mergeCell ref="Z2333:AC2333"/>
    <mergeCell ref="AD2333:AG2333"/>
    <mergeCell ref="C2334:D2334"/>
    <mergeCell ref="G2334:H2334"/>
    <mergeCell ref="I2334:Q2334"/>
    <mergeCell ref="R2334:T2334"/>
    <mergeCell ref="U2334:W2334"/>
    <mergeCell ref="X2334:Y2334"/>
    <mergeCell ref="Z2334:AC2334"/>
    <mergeCell ref="AD2334:AG2334"/>
    <mergeCell ref="C2330:D2330"/>
    <mergeCell ref="G2330:H2330"/>
    <mergeCell ref="I2330:Q2330"/>
    <mergeCell ref="R2330:T2330"/>
    <mergeCell ref="U2329:W2329"/>
    <mergeCell ref="C2329:D2329"/>
    <mergeCell ref="G2329:H2329"/>
    <mergeCell ref="I2329:Q2329"/>
    <mergeCell ref="R2329:T2329"/>
    <mergeCell ref="C2333:D2333"/>
    <mergeCell ref="G2333:H2333"/>
    <mergeCell ref="X2329:Y2329"/>
    <mergeCell ref="AD2335:AG2335"/>
    <mergeCell ref="C2336:D2336"/>
    <mergeCell ref="G2336:H2336"/>
    <mergeCell ref="I2336:Q2336"/>
    <mergeCell ref="R2336:T2336"/>
    <mergeCell ref="U2336:W2336"/>
    <mergeCell ref="X2336:Y2336"/>
    <mergeCell ref="Z2336:AC2336"/>
    <mergeCell ref="AD2336:AG2336"/>
    <mergeCell ref="C2337:D2337"/>
    <mergeCell ref="G2337:H2337"/>
    <mergeCell ref="I2337:Q2337"/>
    <mergeCell ref="R2337:T2337"/>
    <mergeCell ref="U2337:W2337"/>
    <mergeCell ref="X2337:Y2337"/>
    <mergeCell ref="Z2337:AC2337"/>
    <mergeCell ref="AD2337:AG2337"/>
    <mergeCell ref="U2338:W2338"/>
    <mergeCell ref="X2338:Y2338"/>
    <mergeCell ref="Z2338:AC2338"/>
    <mergeCell ref="AD2338:AG2338"/>
    <mergeCell ref="C2339:D2339"/>
    <mergeCell ref="G2339:H2339"/>
    <mergeCell ref="I2339:Q2339"/>
    <mergeCell ref="R2339:T2339"/>
    <mergeCell ref="U2339:W2339"/>
    <mergeCell ref="X2339:Y2339"/>
    <mergeCell ref="Z2339:AC2339"/>
    <mergeCell ref="AD2339:AG2339"/>
    <mergeCell ref="I2335:Q2335"/>
    <mergeCell ref="R2335:T2335"/>
    <mergeCell ref="U2335:W2335"/>
    <mergeCell ref="C2335:D2335"/>
    <mergeCell ref="G2335:H2335"/>
    <mergeCell ref="AD2340:AG2340"/>
    <mergeCell ref="C2341:D2341"/>
    <mergeCell ref="G2341:H2341"/>
    <mergeCell ref="I2341:Q2341"/>
    <mergeCell ref="R2341:T2341"/>
    <mergeCell ref="U2341:W2341"/>
    <mergeCell ref="X2341:Y2341"/>
    <mergeCell ref="Z2341:AC2341"/>
    <mergeCell ref="AD2341:AG2341"/>
    <mergeCell ref="C2342:D2342"/>
    <mergeCell ref="G2342:H2342"/>
    <mergeCell ref="I2342:Q2342"/>
    <mergeCell ref="R2342:T2342"/>
    <mergeCell ref="U2342:W2342"/>
    <mergeCell ref="X2342:Y2342"/>
    <mergeCell ref="Z2342:AC2342"/>
    <mergeCell ref="AD2342:AG2342"/>
    <mergeCell ref="U2343:W2343"/>
    <mergeCell ref="X2343:Y2343"/>
    <mergeCell ref="Z2343:AC2343"/>
    <mergeCell ref="AD2343:AG2343"/>
    <mergeCell ref="C2344:D2344"/>
    <mergeCell ref="G2344:H2344"/>
    <mergeCell ref="I2344:Q2344"/>
    <mergeCell ref="R2344:T2344"/>
    <mergeCell ref="U2344:W2344"/>
    <mergeCell ref="X2344:Y2344"/>
    <mergeCell ref="Z2344:AC2344"/>
    <mergeCell ref="AD2344:AG2344"/>
    <mergeCell ref="I2340:Q2340"/>
    <mergeCell ref="R2340:T2340"/>
    <mergeCell ref="C2343:D2343"/>
    <mergeCell ref="G2343:H2343"/>
    <mergeCell ref="C2340:D2340"/>
    <mergeCell ref="G2340:H2340"/>
    <mergeCell ref="U2340:W2340"/>
    <mergeCell ref="AD2345:AG2345"/>
    <mergeCell ref="C2346:D2346"/>
    <mergeCell ref="G2346:H2346"/>
    <mergeCell ref="I2346:Q2346"/>
    <mergeCell ref="R2346:T2346"/>
    <mergeCell ref="U2346:W2346"/>
    <mergeCell ref="X2346:Y2346"/>
    <mergeCell ref="Z2346:AC2346"/>
    <mergeCell ref="AD2346:AG2346"/>
    <mergeCell ref="C2347:D2347"/>
    <mergeCell ref="G2347:H2347"/>
    <mergeCell ref="I2347:Q2347"/>
    <mergeCell ref="R2347:T2347"/>
    <mergeCell ref="U2347:W2347"/>
    <mergeCell ref="X2347:Y2347"/>
    <mergeCell ref="Z2347:AC2347"/>
    <mergeCell ref="AD2347:AG2347"/>
    <mergeCell ref="U2348:W2348"/>
    <mergeCell ref="X2348:Y2348"/>
    <mergeCell ref="Z2348:AC2348"/>
    <mergeCell ref="AD2348:AG2348"/>
    <mergeCell ref="C2349:D2349"/>
    <mergeCell ref="G2349:H2349"/>
    <mergeCell ref="I2349:Q2349"/>
    <mergeCell ref="R2349:T2349"/>
    <mergeCell ref="U2349:W2349"/>
    <mergeCell ref="X2349:Y2349"/>
    <mergeCell ref="Z2349:AC2349"/>
    <mergeCell ref="AD2349:AG2349"/>
    <mergeCell ref="I2345:Q2345"/>
    <mergeCell ref="R2345:T2345"/>
    <mergeCell ref="C2348:D2348"/>
    <mergeCell ref="G2348:H2348"/>
    <mergeCell ref="C2345:D2345"/>
    <mergeCell ref="G2345:H2345"/>
    <mergeCell ref="U2345:W2345"/>
    <mergeCell ref="AD2350:AG2350"/>
    <mergeCell ref="C2351:D2351"/>
    <mergeCell ref="G2351:H2351"/>
    <mergeCell ref="I2351:Q2351"/>
    <mergeCell ref="R2351:T2351"/>
    <mergeCell ref="U2351:W2351"/>
    <mergeCell ref="X2351:Y2351"/>
    <mergeCell ref="Z2351:AC2351"/>
    <mergeCell ref="AD2351:AG2351"/>
    <mergeCell ref="C2352:D2352"/>
    <mergeCell ref="G2352:H2352"/>
    <mergeCell ref="I2352:Q2352"/>
    <mergeCell ref="R2352:T2352"/>
    <mergeCell ref="U2352:W2352"/>
    <mergeCell ref="X2352:Y2352"/>
    <mergeCell ref="Z2352:AC2352"/>
    <mergeCell ref="AD2352:AG2352"/>
    <mergeCell ref="U2353:W2353"/>
    <mergeCell ref="X2353:Y2353"/>
    <mergeCell ref="Z2353:AC2353"/>
    <mergeCell ref="AD2353:AG2353"/>
    <mergeCell ref="C2354:D2354"/>
    <mergeCell ref="G2354:H2354"/>
    <mergeCell ref="I2354:Q2354"/>
    <mergeCell ref="R2354:T2354"/>
    <mergeCell ref="U2354:W2354"/>
    <mergeCell ref="X2354:Y2354"/>
    <mergeCell ref="Z2354:AC2354"/>
    <mergeCell ref="AD2354:AG2354"/>
    <mergeCell ref="I2350:Q2350"/>
    <mergeCell ref="R2350:T2350"/>
    <mergeCell ref="C2353:D2353"/>
    <mergeCell ref="G2353:H2353"/>
    <mergeCell ref="C2350:D2350"/>
    <mergeCell ref="G2350:H2350"/>
    <mergeCell ref="U2350:W2350"/>
    <mergeCell ref="AD2355:AG2355"/>
    <mergeCell ref="C2356:D2356"/>
    <mergeCell ref="G2356:H2356"/>
    <mergeCell ref="I2356:Q2356"/>
    <mergeCell ref="R2356:T2356"/>
    <mergeCell ref="U2356:W2356"/>
    <mergeCell ref="X2356:Y2356"/>
    <mergeCell ref="Z2356:AC2356"/>
    <mergeCell ref="AD2356:AG2356"/>
    <mergeCell ref="C2357:D2357"/>
    <mergeCell ref="G2357:H2357"/>
    <mergeCell ref="I2357:Q2357"/>
    <mergeCell ref="R2357:T2357"/>
    <mergeCell ref="U2357:W2357"/>
    <mergeCell ref="X2357:Y2357"/>
    <mergeCell ref="Z2357:AC2357"/>
    <mergeCell ref="AD2357:AG2357"/>
    <mergeCell ref="C2355:D2355"/>
    <mergeCell ref="G2355:H2355"/>
    <mergeCell ref="U2358:W2358"/>
    <mergeCell ref="X2358:Y2358"/>
    <mergeCell ref="Z2358:AC2358"/>
    <mergeCell ref="AD2358:AG2358"/>
    <mergeCell ref="C2359:D2359"/>
    <mergeCell ref="G2359:H2359"/>
    <mergeCell ref="I2359:Q2359"/>
    <mergeCell ref="R2359:T2359"/>
    <mergeCell ref="U2359:W2359"/>
    <mergeCell ref="X2359:Y2359"/>
    <mergeCell ref="Z2359:AC2359"/>
    <mergeCell ref="AD2359:AG2359"/>
    <mergeCell ref="I2355:Q2355"/>
    <mergeCell ref="R2355:T2355"/>
    <mergeCell ref="C2358:D2358"/>
    <mergeCell ref="G2358:H2358"/>
    <mergeCell ref="U2355:W2355"/>
    <mergeCell ref="AD2360:AG2360"/>
    <mergeCell ref="C2361:D2361"/>
    <mergeCell ref="G2361:H2361"/>
    <mergeCell ref="I2361:Q2361"/>
    <mergeCell ref="R2361:T2361"/>
    <mergeCell ref="U2361:W2361"/>
    <mergeCell ref="X2361:Y2361"/>
    <mergeCell ref="Z2361:AC2361"/>
    <mergeCell ref="AD2361:AG2361"/>
    <mergeCell ref="C2362:D2362"/>
    <mergeCell ref="G2362:H2362"/>
    <mergeCell ref="I2362:Q2362"/>
    <mergeCell ref="R2362:T2362"/>
    <mergeCell ref="U2362:W2362"/>
    <mergeCell ref="X2362:Y2362"/>
    <mergeCell ref="Z2362:AC2362"/>
    <mergeCell ref="AD2362:AG2362"/>
    <mergeCell ref="C2360:D2360"/>
    <mergeCell ref="G2360:H2360"/>
    <mergeCell ref="U2363:W2363"/>
    <mergeCell ref="X2363:Y2363"/>
    <mergeCell ref="Z2363:AC2363"/>
    <mergeCell ref="AD2363:AG2363"/>
    <mergeCell ref="C2364:D2364"/>
    <mergeCell ref="G2364:H2364"/>
    <mergeCell ref="I2364:Q2364"/>
    <mergeCell ref="R2364:T2364"/>
    <mergeCell ref="U2364:W2364"/>
    <mergeCell ref="X2364:Y2364"/>
    <mergeCell ref="Z2364:AC2364"/>
    <mergeCell ref="AD2364:AG2364"/>
    <mergeCell ref="I2360:Q2360"/>
    <mergeCell ref="R2360:T2360"/>
    <mergeCell ref="C2363:D2363"/>
    <mergeCell ref="G2363:H2363"/>
    <mergeCell ref="U2360:W2360"/>
    <mergeCell ref="AD2365:AG2365"/>
    <mergeCell ref="C2366:D2366"/>
    <mergeCell ref="G2366:H2366"/>
    <mergeCell ref="I2366:Q2366"/>
    <mergeCell ref="R2366:T2366"/>
    <mergeCell ref="U2366:W2366"/>
    <mergeCell ref="X2366:Y2366"/>
    <mergeCell ref="Z2366:AC2366"/>
    <mergeCell ref="AD2366:AG2366"/>
    <mergeCell ref="C2367:D2367"/>
    <mergeCell ref="G2367:H2367"/>
    <mergeCell ref="I2367:Q2367"/>
    <mergeCell ref="R2367:T2367"/>
    <mergeCell ref="U2367:W2367"/>
    <mergeCell ref="X2367:Y2367"/>
    <mergeCell ref="Z2367:AC2367"/>
    <mergeCell ref="AD2367:AG2367"/>
    <mergeCell ref="U2368:W2368"/>
    <mergeCell ref="X2368:Y2368"/>
    <mergeCell ref="Z2368:AC2368"/>
    <mergeCell ref="AD2368:AG2368"/>
    <mergeCell ref="C2369:D2369"/>
    <mergeCell ref="G2369:H2369"/>
    <mergeCell ref="I2369:Q2369"/>
    <mergeCell ref="R2369:T2369"/>
    <mergeCell ref="U2369:W2369"/>
    <mergeCell ref="X2369:Y2369"/>
    <mergeCell ref="Z2369:AC2369"/>
    <mergeCell ref="AD2369:AG2369"/>
    <mergeCell ref="C2365:D2365"/>
    <mergeCell ref="G2365:H2365"/>
    <mergeCell ref="U2365:W2365"/>
    <mergeCell ref="X2370:Y2370"/>
    <mergeCell ref="Z2370:AC2370"/>
    <mergeCell ref="AD2370:AG2370"/>
    <mergeCell ref="C2371:D2371"/>
    <mergeCell ref="G2371:H2371"/>
    <mergeCell ref="I2371:Q2371"/>
    <mergeCell ref="R2371:T2371"/>
    <mergeCell ref="U2371:W2371"/>
    <mergeCell ref="X2371:Y2371"/>
    <mergeCell ref="Z2371:AC2371"/>
    <mergeCell ref="AD2371:AG2371"/>
    <mergeCell ref="C2372:D2372"/>
    <mergeCell ref="G2372:H2372"/>
    <mergeCell ref="I2372:Q2372"/>
    <mergeCell ref="R2372:T2372"/>
    <mergeCell ref="U2372:W2372"/>
    <mergeCell ref="X2372:Y2372"/>
    <mergeCell ref="Z2372:AC2372"/>
    <mergeCell ref="AD2372:AG2372"/>
    <mergeCell ref="U2373:W2373"/>
    <mergeCell ref="X2373:Y2373"/>
    <mergeCell ref="Z2373:AC2373"/>
    <mergeCell ref="AD2373:AG2373"/>
    <mergeCell ref="C2374:D2374"/>
    <mergeCell ref="G2374:H2374"/>
    <mergeCell ref="I2374:Q2374"/>
    <mergeCell ref="R2374:T2374"/>
    <mergeCell ref="U2374:W2374"/>
    <mergeCell ref="X2374:Y2374"/>
    <mergeCell ref="Z2374:AC2374"/>
    <mergeCell ref="AD2374:AG2374"/>
    <mergeCell ref="C2370:D2370"/>
    <mergeCell ref="G2370:H2370"/>
    <mergeCell ref="U2370:W2370"/>
    <mergeCell ref="I2373:Q2373"/>
    <mergeCell ref="X2375:Y2375"/>
    <mergeCell ref="Z2375:AC2375"/>
    <mergeCell ref="AD2375:AG2375"/>
    <mergeCell ref="U2380:W2380"/>
    <mergeCell ref="C2376:D2376"/>
    <mergeCell ref="G2376:H2376"/>
    <mergeCell ref="I2376:Q2376"/>
    <mergeCell ref="R2376:T2376"/>
    <mergeCell ref="U2376:W2376"/>
    <mergeCell ref="X2376:Y2376"/>
    <mergeCell ref="Z2376:AC2376"/>
    <mergeCell ref="AD2376:AG2376"/>
    <mergeCell ref="C2377:D2377"/>
    <mergeCell ref="G2377:H2377"/>
    <mergeCell ref="I2377:Q2377"/>
    <mergeCell ref="R2377:T2377"/>
    <mergeCell ref="U2377:W2377"/>
    <mergeCell ref="X2377:Y2377"/>
    <mergeCell ref="Z2377:AC2377"/>
    <mergeCell ref="AD2377:AG2377"/>
    <mergeCell ref="U2378:W2378"/>
    <mergeCell ref="X2378:Y2378"/>
    <mergeCell ref="Z2378:AC2378"/>
    <mergeCell ref="AD2378:AG2378"/>
    <mergeCell ref="C2379:D2379"/>
    <mergeCell ref="G2379:H2379"/>
    <mergeCell ref="I2379:Q2379"/>
    <mergeCell ref="R2379:T2379"/>
    <mergeCell ref="U2379:W2379"/>
    <mergeCell ref="X2379:Y2379"/>
    <mergeCell ref="Z2379:AC2379"/>
    <mergeCell ref="AD2379:AG2379"/>
    <mergeCell ref="C2375:D2375"/>
    <mergeCell ref="G2375:H2375"/>
    <mergeCell ref="R2375:T2375"/>
    <mergeCell ref="U2375:W2375"/>
    <mergeCell ref="C2378:D2378"/>
    <mergeCell ref="G2378:H2378"/>
    <mergeCell ref="I2378:Q2378"/>
    <mergeCell ref="U2390:W2390"/>
    <mergeCell ref="X2390:Y2390"/>
    <mergeCell ref="U2400:W2400"/>
    <mergeCell ref="X2400:Y2400"/>
    <mergeCell ref="Z2400:AC2400"/>
    <mergeCell ref="Z2390:AC2390"/>
    <mergeCell ref="AD2390:AG2390"/>
    <mergeCell ref="C2391:D2391"/>
    <mergeCell ref="G2391:H2391"/>
    <mergeCell ref="I2391:Q2391"/>
    <mergeCell ref="R2391:T2391"/>
    <mergeCell ref="U2391:W2391"/>
    <mergeCell ref="AD2400:AG2400"/>
    <mergeCell ref="X2391:Y2391"/>
    <mergeCell ref="Z2391:AC2391"/>
    <mergeCell ref="AD2391:AG2391"/>
    <mergeCell ref="C2392:D2392"/>
    <mergeCell ref="G2392:H2392"/>
    <mergeCell ref="I2392:Q2392"/>
    <mergeCell ref="R2392:T2392"/>
    <mergeCell ref="U2392:W2392"/>
    <mergeCell ref="X2392:Y2392"/>
    <mergeCell ref="Z2392:AC2392"/>
    <mergeCell ref="AD2392:AG2392"/>
    <mergeCell ref="C2393:D2393"/>
    <mergeCell ref="G2393:H2393"/>
    <mergeCell ref="I2393:Q2393"/>
    <mergeCell ref="R2393:T2393"/>
    <mergeCell ref="U2393:W2393"/>
    <mergeCell ref="X2393:Y2393"/>
    <mergeCell ref="X2380:Y2380"/>
    <mergeCell ref="Z2380:AC2380"/>
    <mergeCell ref="AD2380:AG2380"/>
    <mergeCell ref="C2381:D2381"/>
    <mergeCell ref="G2381:H2381"/>
    <mergeCell ref="I2381:Q2381"/>
    <mergeCell ref="R2381:T2381"/>
    <mergeCell ref="U2381:W2381"/>
    <mergeCell ref="X2381:Y2381"/>
    <mergeCell ref="Z2381:AC2381"/>
    <mergeCell ref="AD2381:AG2381"/>
    <mergeCell ref="C2382:D2382"/>
    <mergeCell ref="G2382:H2382"/>
    <mergeCell ref="I2382:Q2382"/>
    <mergeCell ref="R2382:T2382"/>
    <mergeCell ref="U2382:W2382"/>
    <mergeCell ref="X2382:Y2382"/>
    <mergeCell ref="Z2382:AC2382"/>
    <mergeCell ref="AD2382:AG2382"/>
    <mergeCell ref="U2383:W2383"/>
    <mergeCell ref="X2383:Y2383"/>
    <mergeCell ref="Z2383:AC2383"/>
    <mergeCell ref="AD2383:AG2383"/>
    <mergeCell ref="C2384:D2384"/>
    <mergeCell ref="G2384:H2384"/>
    <mergeCell ref="I2384:Q2384"/>
    <mergeCell ref="R2384:T2384"/>
    <mergeCell ref="U2384:W2384"/>
    <mergeCell ref="X2384:Y2384"/>
    <mergeCell ref="Z2384:AC2384"/>
    <mergeCell ref="AD2384:AG2384"/>
    <mergeCell ref="C2380:D2380"/>
    <mergeCell ref="I2380:Q2380"/>
    <mergeCell ref="R2380:T2380"/>
    <mergeCell ref="U2385:W2385"/>
    <mergeCell ref="X2385:Y2385"/>
    <mergeCell ref="Z2385:AC2385"/>
    <mergeCell ref="AD2385:AG2385"/>
    <mergeCell ref="C2386:D2386"/>
    <mergeCell ref="G2386:H2386"/>
    <mergeCell ref="I2386:Q2386"/>
    <mergeCell ref="R2386:T2386"/>
    <mergeCell ref="U2386:W2386"/>
    <mergeCell ref="X2386:Y2386"/>
    <mergeCell ref="Z2386:AC2386"/>
    <mergeCell ref="AD2386:AG2386"/>
    <mergeCell ref="C2387:D2387"/>
    <mergeCell ref="G2387:H2387"/>
    <mergeCell ref="I2387:Q2387"/>
    <mergeCell ref="R2387:T2387"/>
    <mergeCell ref="U2387:W2387"/>
    <mergeCell ref="X2387:Y2387"/>
    <mergeCell ref="Z2387:AC2387"/>
    <mergeCell ref="AD2387:AG2387"/>
    <mergeCell ref="C2388:D2388"/>
    <mergeCell ref="G2388:H2388"/>
    <mergeCell ref="I2388:Q2388"/>
    <mergeCell ref="R2388:T2388"/>
    <mergeCell ref="U2388:W2388"/>
    <mergeCell ref="X2388:Y2388"/>
    <mergeCell ref="Z2388:AC2388"/>
    <mergeCell ref="AD2388:AG2388"/>
    <mergeCell ref="C2389:D2389"/>
    <mergeCell ref="G2389:H2389"/>
    <mergeCell ref="I2389:Q2389"/>
    <mergeCell ref="R2389:T2389"/>
    <mergeCell ref="U2389:W2389"/>
    <mergeCell ref="X2389:Y2389"/>
    <mergeCell ref="Z2389:AC2389"/>
    <mergeCell ref="AD2389:AG2389"/>
    <mergeCell ref="U2423:W2423"/>
    <mergeCell ref="U2424:W2424"/>
    <mergeCell ref="C2412:D2412"/>
    <mergeCell ref="G2412:H2412"/>
    <mergeCell ref="I2407:Q2407"/>
    <mergeCell ref="U2401:W2401"/>
    <mergeCell ref="X2401:Y2401"/>
    <mergeCell ref="Z2401:AC2401"/>
    <mergeCell ref="AD2401:AG2401"/>
    <mergeCell ref="C2402:D2402"/>
    <mergeCell ref="G2402:H2402"/>
    <mergeCell ref="I2402:Q2402"/>
    <mergeCell ref="R2402:T2402"/>
    <mergeCell ref="U2402:W2402"/>
    <mergeCell ref="X2402:Y2402"/>
    <mergeCell ref="Z2402:AC2402"/>
    <mergeCell ref="AD2402:AG2402"/>
    <mergeCell ref="C2403:D2403"/>
    <mergeCell ref="G2403:H2403"/>
    <mergeCell ref="I2403:Q2403"/>
    <mergeCell ref="R2403:T2403"/>
    <mergeCell ref="U2403:W2403"/>
    <mergeCell ref="X2403:Y2403"/>
    <mergeCell ref="Z2403:AC2403"/>
    <mergeCell ref="AD2403:AG2403"/>
    <mergeCell ref="C2404:D2404"/>
    <mergeCell ref="G2404:H2404"/>
    <mergeCell ref="I2404:Q2404"/>
    <mergeCell ref="R2404:T2404"/>
    <mergeCell ref="U2404:W2404"/>
    <mergeCell ref="X2404:Y2404"/>
    <mergeCell ref="Z2404:AC2404"/>
    <mergeCell ref="AD2404:AG2404"/>
    <mergeCell ref="C2406:D2406"/>
    <mergeCell ref="G2406:H2406"/>
    <mergeCell ref="I2406:Q2406"/>
    <mergeCell ref="R2406:T2406"/>
    <mergeCell ref="U2406:W2406"/>
    <mergeCell ref="X2406:Y2406"/>
    <mergeCell ref="Z2406:AC2406"/>
    <mergeCell ref="AD2406:AG2406"/>
    <mergeCell ref="U2417:W2417"/>
    <mergeCell ref="U2407:W2407"/>
    <mergeCell ref="X2407:Y2407"/>
    <mergeCell ref="Z2407:AC2407"/>
    <mergeCell ref="AD2407:AG2407"/>
    <mergeCell ref="C2408:D2408"/>
    <mergeCell ref="G2408:H2408"/>
    <mergeCell ref="I2408:Q2408"/>
    <mergeCell ref="R2408:T2408"/>
    <mergeCell ref="U2408:W2408"/>
    <mergeCell ref="X2408:Y2408"/>
    <mergeCell ref="Z2408:AC2408"/>
    <mergeCell ref="U2405:W2405"/>
    <mergeCell ref="X2405:Y2405"/>
    <mergeCell ref="Z2405:AC2405"/>
    <mergeCell ref="AD2405:AG2405"/>
    <mergeCell ref="X2413:Y2413"/>
    <mergeCell ref="X2414:Y2414"/>
    <mergeCell ref="X2415:Y2415"/>
    <mergeCell ref="X2416:Y2416"/>
    <mergeCell ref="C2417:D2417"/>
    <mergeCell ref="C2410:D2410"/>
    <mergeCell ref="C2401:D2401"/>
    <mergeCell ref="Z2425:AC2425"/>
    <mergeCell ref="Z2426:AC2426"/>
    <mergeCell ref="Z2427:AC2427"/>
    <mergeCell ref="Z2428:AC2428"/>
    <mergeCell ref="Z2429:AC2429"/>
    <mergeCell ref="Z2430:AC2430"/>
    <mergeCell ref="Z2432:AC2432"/>
    <mergeCell ref="Z2435:AC2435"/>
    <mergeCell ref="AD2417:AG2417"/>
    <mergeCell ref="AD2418:AG2418"/>
    <mergeCell ref="AD2419:AG2419"/>
    <mergeCell ref="AD2420:AG2420"/>
    <mergeCell ref="AD2421:AG2421"/>
    <mergeCell ref="AD2422:AG2422"/>
    <mergeCell ref="AD2423:AG2423"/>
    <mergeCell ref="AD2424:AG2424"/>
    <mergeCell ref="AD2425:AG2425"/>
    <mergeCell ref="C2432:D2432"/>
    <mergeCell ref="C2430:D2430"/>
    <mergeCell ref="X2432:Y2432"/>
    <mergeCell ref="X2435:Y2435"/>
    <mergeCell ref="X2424:Y2424"/>
    <mergeCell ref="X2425:Y2425"/>
    <mergeCell ref="C2426:D2426"/>
    <mergeCell ref="G2432:H2432"/>
    <mergeCell ref="C2433:D2433"/>
    <mergeCell ref="G2433:H2433"/>
    <mergeCell ref="U2425:W2425"/>
    <mergeCell ref="U2426:W2426"/>
    <mergeCell ref="U2427:W2427"/>
    <mergeCell ref="U2428:W2428"/>
    <mergeCell ref="U2429:W2429"/>
    <mergeCell ref="U2430:W2430"/>
    <mergeCell ref="U2432:W2432"/>
    <mergeCell ref="U2435:W2435"/>
    <mergeCell ref="X2426:Y2426"/>
    <mergeCell ref="X2427:Y2427"/>
    <mergeCell ref="X2428:Y2428"/>
    <mergeCell ref="X2429:Y2429"/>
    <mergeCell ref="X2430:Y2430"/>
    <mergeCell ref="Z2420:AC2420"/>
    <mergeCell ref="Z2421:AC2421"/>
    <mergeCell ref="Z2422:AC2422"/>
    <mergeCell ref="Z2423:AC2423"/>
    <mergeCell ref="Z2424:AC2424"/>
    <mergeCell ref="X2417:Y2417"/>
    <mergeCell ref="AD2426:AG2426"/>
    <mergeCell ref="X2420:Y2420"/>
    <mergeCell ref="X2421:Y2421"/>
    <mergeCell ref="X2422:Y2422"/>
    <mergeCell ref="X2423:Y2423"/>
    <mergeCell ref="I2433:Q2433"/>
    <mergeCell ref="R2433:T2433"/>
    <mergeCell ref="U2433:W2433"/>
    <mergeCell ref="R2427:T2427"/>
    <mergeCell ref="R2428:T2428"/>
    <mergeCell ref="R2429:T2429"/>
    <mergeCell ref="I2429:Q2429"/>
    <mergeCell ref="AD2427:AG2427"/>
    <mergeCell ref="U2418:W2418"/>
    <mergeCell ref="U2419:W2419"/>
    <mergeCell ref="U2420:W2420"/>
    <mergeCell ref="U2421:W2421"/>
    <mergeCell ref="U2422:W2422"/>
    <mergeCell ref="U2475:W2475"/>
    <mergeCell ref="X2475:Y2475"/>
    <mergeCell ref="Z2475:AC2475"/>
    <mergeCell ref="AD2475:AG2475"/>
    <mergeCell ref="C2476:D2476"/>
    <mergeCell ref="G2476:H2476"/>
    <mergeCell ref="I2476:Q2476"/>
    <mergeCell ref="R2476:T2476"/>
    <mergeCell ref="U2476:W2476"/>
    <mergeCell ref="X2476:Y2476"/>
    <mergeCell ref="Z2476:AC2476"/>
    <mergeCell ref="AD2476:AG2476"/>
    <mergeCell ref="U2477:W2477"/>
    <mergeCell ref="X2477:Y2477"/>
    <mergeCell ref="Z2477:AC2477"/>
    <mergeCell ref="AD2477:AG2477"/>
    <mergeCell ref="C2477:D2477"/>
    <mergeCell ref="G2477:H2477"/>
    <mergeCell ref="I2477:Q2477"/>
    <mergeCell ref="R2477:T2477"/>
    <mergeCell ref="C2478:D2478"/>
    <mergeCell ref="G2478:H2478"/>
    <mergeCell ref="I2478:Q2478"/>
    <mergeCell ref="R2478:T2478"/>
    <mergeCell ref="U2478:W2478"/>
    <mergeCell ref="X2478:Y2478"/>
    <mergeCell ref="Z2478:AC2478"/>
    <mergeCell ref="AD2478:AG2478"/>
    <mergeCell ref="Z2479:AC2479"/>
    <mergeCell ref="AD2479:AG2479"/>
    <mergeCell ref="C2480:D2480"/>
    <mergeCell ref="G2480:H2480"/>
    <mergeCell ref="I2480:Q2480"/>
    <mergeCell ref="R2480:T2480"/>
    <mergeCell ref="U2480:W2480"/>
    <mergeCell ref="X2480:Y2480"/>
    <mergeCell ref="Z2480:AC2480"/>
    <mergeCell ref="AD2480:AG2480"/>
    <mergeCell ref="G2481:H2481"/>
    <mergeCell ref="I2481:Q2481"/>
    <mergeCell ref="R2481:T2481"/>
    <mergeCell ref="U2481:W2481"/>
    <mergeCell ref="X2481:Y2481"/>
    <mergeCell ref="Z2481:AC2481"/>
    <mergeCell ref="AD2481:AG2481"/>
    <mergeCell ref="U2482:W2482"/>
    <mergeCell ref="X2482:Y2482"/>
    <mergeCell ref="Z2482:AC2482"/>
    <mergeCell ref="AD2482:AG2482"/>
    <mergeCell ref="C2483:D2483"/>
    <mergeCell ref="G2483:H2483"/>
    <mergeCell ref="I2483:Q2483"/>
    <mergeCell ref="R2483:T2483"/>
    <mergeCell ref="U2483:W2483"/>
    <mergeCell ref="X2483:Y2483"/>
    <mergeCell ref="Z2483:AC2483"/>
    <mergeCell ref="AD2483:AG2483"/>
    <mergeCell ref="C2484:D2484"/>
    <mergeCell ref="G2484:H2484"/>
    <mergeCell ref="I2484:Q2484"/>
    <mergeCell ref="R2484:T2484"/>
    <mergeCell ref="U2484:W2484"/>
    <mergeCell ref="X2484:Y2484"/>
    <mergeCell ref="Z2484:AC2484"/>
    <mergeCell ref="AD2484:AG2484"/>
    <mergeCell ref="U2479:W2479"/>
    <mergeCell ref="X2479:Y2479"/>
    <mergeCell ref="U2486:W2486"/>
    <mergeCell ref="X2486:Y2486"/>
    <mergeCell ref="Z2486:AC2486"/>
    <mergeCell ref="AD2486:AG2486"/>
    <mergeCell ref="R2482:T2482"/>
    <mergeCell ref="C2487:D2487"/>
    <mergeCell ref="G2487:H2487"/>
    <mergeCell ref="I2487:Q2487"/>
    <mergeCell ref="R2487:T2487"/>
    <mergeCell ref="U2487:W2487"/>
    <mergeCell ref="X2487:Y2487"/>
    <mergeCell ref="Z2487:AC2487"/>
    <mergeCell ref="AD2487:AG2487"/>
    <mergeCell ref="U2488:W2488"/>
    <mergeCell ref="X2488:Y2488"/>
    <mergeCell ref="Z2488:AC2488"/>
    <mergeCell ref="AD2488:AG2488"/>
    <mergeCell ref="C2489:D2489"/>
    <mergeCell ref="G2489:H2489"/>
    <mergeCell ref="I2489:Q2489"/>
    <mergeCell ref="R2489:T2489"/>
    <mergeCell ref="U2489:W2489"/>
    <mergeCell ref="X2489:Y2489"/>
    <mergeCell ref="Z2489:AC2489"/>
    <mergeCell ref="AD2489:AG2489"/>
    <mergeCell ref="C2490:D2490"/>
    <mergeCell ref="G2490:H2490"/>
    <mergeCell ref="I2490:Q2490"/>
    <mergeCell ref="R2490:T2490"/>
    <mergeCell ref="U2490:W2490"/>
    <mergeCell ref="X2490:Y2490"/>
    <mergeCell ref="Z2490:AC2490"/>
    <mergeCell ref="AD2490:AG2490"/>
    <mergeCell ref="C2491:D2491"/>
    <mergeCell ref="G2491:H2491"/>
    <mergeCell ref="I2491:Q2491"/>
    <mergeCell ref="R2491:T2491"/>
    <mergeCell ref="U2491:W2491"/>
    <mergeCell ref="X2491:Y2491"/>
    <mergeCell ref="Z2491:AC2491"/>
    <mergeCell ref="AD2491:AG2491"/>
    <mergeCell ref="R2488:T2488"/>
    <mergeCell ref="C2492:D2492"/>
    <mergeCell ref="G2492:H2492"/>
    <mergeCell ref="I2492:Q2492"/>
    <mergeCell ref="R2492:T2492"/>
    <mergeCell ref="U2492:W2492"/>
    <mergeCell ref="X2492:Y2492"/>
    <mergeCell ref="Z2492:AC2492"/>
    <mergeCell ref="AD2492:AG2492"/>
    <mergeCell ref="U2493:W2493"/>
    <mergeCell ref="X2493:Y2493"/>
    <mergeCell ref="Z2493:AC2493"/>
    <mergeCell ref="AD2493:AG2493"/>
    <mergeCell ref="C2494:D2494"/>
    <mergeCell ref="G2494:H2494"/>
    <mergeCell ref="I2494:Q2494"/>
    <mergeCell ref="R2494:T2494"/>
    <mergeCell ref="U2494:W2494"/>
    <mergeCell ref="X2494:Y2494"/>
    <mergeCell ref="Z2494:AC2494"/>
    <mergeCell ref="AD2494:AG2494"/>
    <mergeCell ref="C2495:D2495"/>
    <mergeCell ref="G2495:H2495"/>
    <mergeCell ref="I2495:Q2495"/>
    <mergeCell ref="R2495:T2495"/>
    <mergeCell ref="U2495:W2495"/>
    <mergeCell ref="X2495:Y2495"/>
    <mergeCell ref="Z2495:AC2495"/>
    <mergeCell ref="AD2495:AG2495"/>
    <mergeCell ref="C2496:D2496"/>
    <mergeCell ref="G2496:H2496"/>
    <mergeCell ref="I2496:Q2496"/>
    <mergeCell ref="R2496:T2496"/>
    <mergeCell ref="U2496:W2496"/>
    <mergeCell ref="X2496:Y2496"/>
    <mergeCell ref="Z2496:AC2496"/>
    <mergeCell ref="AD2496:AG2496"/>
    <mergeCell ref="R2493:T2493"/>
    <mergeCell ref="C2497:D2497"/>
    <mergeCell ref="G2497:H2497"/>
    <mergeCell ref="I2497:Q2497"/>
    <mergeCell ref="R2497:T2497"/>
    <mergeCell ref="U2497:W2497"/>
    <mergeCell ref="X2497:Y2497"/>
    <mergeCell ref="Z2497:AC2497"/>
    <mergeCell ref="AD2497:AG2497"/>
    <mergeCell ref="I2493:Q2493"/>
    <mergeCell ref="C2499:D2499"/>
    <mergeCell ref="G2499:H2499"/>
    <mergeCell ref="I2499:Q2499"/>
    <mergeCell ref="R2499:T2499"/>
    <mergeCell ref="U2499:W2499"/>
    <mergeCell ref="X2499:Y2499"/>
    <mergeCell ref="Z2499:AC2499"/>
    <mergeCell ref="AD2499:AG2499"/>
    <mergeCell ref="C2500:D2500"/>
    <mergeCell ref="G2500:H2500"/>
    <mergeCell ref="I2500:Q2500"/>
    <mergeCell ref="R2500:T2500"/>
    <mergeCell ref="U2500:W2500"/>
    <mergeCell ref="X2500:Y2500"/>
    <mergeCell ref="Z2500:AC2500"/>
    <mergeCell ref="AD2500:AG2500"/>
    <mergeCell ref="C2501:D2501"/>
    <mergeCell ref="G2501:H2501"/>
    <mergeCell ref="I2501:Q2501"/>
    <mergeCell ref="R2501:T2501"/>
    <mergeCell ref="U2501:W2501"/>
    <mergeCell ref="X2501:Y2501"/>
    <mergeCell ref="Z2501:AC2501"/>
    <mergeCell ref="AD2501:AG2501"/>
    <mergeCell ref="C2498:D2498"/>
    <mergeCell ref="G2498:H2498"/>
    <mergeCell ref="I2498:Q2498"/>
    <mergeCell ref="R2498:T2498"/>
    <mergeCell ref="C2502:D2502"/>
    <mergeCell ref="G2502:H2502"/>
    <mergeCell ref="I2502:Q2502"/>
    <mergeCell ref="R2502:T2502"/>
    <mergeCell ref="U2502:W2502"/>
    <mergeCell ref="X2502:Y2502"/>
    <mergeCell ref="Z2502:AC2502"/>
    <mergeCell ref="AD2502:AG2502"/>
    <mergeCell ref="U2503:W2503"/>
    <mergeCell ref="X2503:Y2503"/>
    <mergeCell ref="Z2503:AC2503"/>
    <mergeCell ref="AD2503:AG2503"/>
    <mergeCell ref="C2504:D2504"/>
    <mergeCell ref="G2504:H2504"/>
    <mergeCell ref="I2504:Q2504"/>
    <mergeCell ref="R2504:T2504"/>
    <mergeCell ref="U2504:W2504"/>
    <mergeCell ref="X2504:Y2504"/>
    <mergeCell ref="Z2504:AC2504"/>
    <mergeCell ref="AD2504:AG2504"/>
    <mergeCell ref="C2505:D2505"/>
    <mergeCell ref="G2505:H2505"/>
    <mergeCell ref="I2505:Q2505"/>
    <mergeCell ref="R2505:T2505"/>
    <mergeCell ref="U2505:W2505"/>
    <mergeCell ref="X2505:Y2505"/>
    <mergeCell ref="Z2505:AC2505"/>
    <mergeCell ref="AD2505:AG2505"/>
    <mergeCell ref="C2506:D2506"/>
    <mergeCell ref="G2506:H2506"/>
    <mergeCell ref="I2506:Q2506"/>
    <mergeCell ref="R2506:T2506"/>
    <mergeCell ref="U2506:W2506"/>
    <mergeCell ref="X2506:Y2506"/>
    <mergeCell ref="Z2506:AC2506"/>
    <mergeCell ref="AD2506:AG2506"/>
    <mergeCell ref="C2503:D2503"/>
    <mergeCell ref="G2503:H2503"/>
    <mergeCell ref="I2503:Q2503"/>
    <mergeCell ref="R2503:T2503"/>
    <mergeCell ref="C2507:D2507"/>
    <mergeCell ref="G2507:H2507"/>
    <mergeCell ref="I2507:Q2507"/>
    <mergeCell ref="R2507:T2507"/>
    <mergeCell ref="U2507:W2507"/>
    <mergeCell ref="X2507:Y2507"/>
    <mergeCell ref="Z2507:AC2507"/>
    <mergeCell ref="AD2507:AG2507"/>
    <mergeCell ref="U2508:W2508"/>
    <mergeCell ref="X2508:Y2508"/>
    <mergeCell ref="Z2508:AC2508"/>
    <mergeCell ref="AD2508:AG2508"/>
    <mergeCell ref="C2509:D2509"/>
    <mergeCell ref="G2509:H2509"/>
    <mergeCell ref="I2509:Q2509"/>
    <mergeCell ref="R2509:T2509"/>
    <mergeCell ref="U2509:W2509"/>
    <mergeCell ref="X2509:Y2509"/>
    <mergeCell ref="Z2509:AC2509"/>
    <mergeCell ref="AD2509:AG2509"/>
    <mergeCell ref="C2510:D2510"/>
    <mergeCell ref="G2510:H2510"/>
    <mergeCell ref="I2510:Q2510"/>
    <mergeCell ref="R2510:T2510"/>
    <mergeCell ref="U2510:W2510"/>
    <mergeCell ref="X2510:Y2510"/>
    <mergeCell ref="Z2510:AC2510"/>
    <mergeCell ref="AD2510:AG2510"/>
    <mergeCell ref="C2511:D2511"/>
    <mergeCell ref="G2511:H2511"/>
    <mergeCell ref="I2511:Q2511"/>
    <mergeCell ref="R2511:T2511"/>
    <mergeCell ref="U2511:W2511"/>
    <mergeCell ref="X2511:Y2511"/>
    <mergeCell ref="Z2511:AC2511"/>
    <mergeCell ref="AD2511:AG2511"/>
    <mergeCell ref="C2508:D2508"/>
    <mergeCell ref="G2508:H2508"/>
    <mergeCell ref="I2508:Q2508"/>
    <mergeCell ref="R2508:T2508"/>
    <mergeCell ref="C2512:D2512"/>
    <mergeCell ref="G2512:H2512"/>
    <mergeCell ref="I2512:Q2512"/>
    <mergeCell ref="R2512:T2512"/>
    <mergeCell ref="U2512:W2512"/>
    <mergeCell ref="X2512:Y2512"/>
    <mergeCell ref="Z2512:AC2512"/>
    <mergeCell ref="AD2512:AG2512"/>
    <mergeCell ref="U2513:W2513"/>
    <mergeCell ref="X2513:Y2513"/>
    <mergeCell ref="Z2513:AC2513"/>
    <mergeCell ref="AD2513:AG2513"/>
    <mergeCell ref="C2514:D2514"/>
    <mergeCell ref="G2514:H2514"/>
    <mergeCell ref="I2514:Q2514"/>
    <mergeCell ref="R2514:T2514"/>
    <mergeCell ref="U2514:W2514"/>
    <mergeCell ref="X2514:Y2514"/>
    <mergeCell ref="Z2514:AC2514"/>
    <mergeCell ref="AD2514:AG2514"/>
    <mergeCell ref="C2515:D2515"/>
    <mergeCell ref="G2515:H2515"/>
    <mergeCell ref="I2515:Q2515"/>
    <mergeCell ref="R2515:T2515"/>
    <mergeCell ref="U2515:W2515"/>
    <mergeCell ref="X2515:Y2515"/>
    <mergeCell ref="Z2515:AC2515"/>
    <mergeCell ref="AD2515:AG2515"/>
    <mergeCell ref="C2516:D2516"/>
    <mergeCell ref="G2516:H2516"/>
    <mergeCell ref="I2516:Q2516"/>
    <mergeCell ref="R2516:T2516"/>
    <mergeCell ref="U2516:W2516"/>
    <mergeCell ref="X2516:Y2516"/>
    <mergeCell ref="Z2516:AC2516"/>
    <mergeCell ref="AD2516:AG2516"/>
    <mergeCell ref="C2513:D2513"/>
    <mergeCell ref="G2513:H2513"/>
    <mergeCell ref="I2513:Q2513"/>
    <mergeCell ref="R2513:T2513"/>
    <mergeCell ref="C2517:D2517"/>
    <mergeCell ref="G2517:H2517"/>
    <mergeCell ref="I2517:Q2517"/>
    <mergeCell ref="R2517:T2517"/>
    <mergeCell ref="U2517:W2517"/>
    <mergeCell ref="X2517:Y2517"/>
    <mergeCell ref="Z2517:AC2517"/>
    <mergeCell ref="AD2517:AG2517"/>
    <mergeCell ref="I2518:Q2518"/>
    <mergeCell ref="R2518:T2518"/>
    <mergeCell ref="U2518:W2518"/>
    <mergeCell ref="X2518:Y2518"/>
    <mergeCell ref="Z2518:AC2518"/>
    <mergeCell ref="AD2518:AG2518"/>
    <mergeCell ref="C2519:D2519"/>
    <mergeCell ref="G2519:H2519"/>
    <mergeCell ref="I2519:Q2519"/>
    <mergeCell ref="R2519:T2519"/>
    <mergeCell ref="U2519:W2519"/>
    <mergeCell ref="X2519:Y2519"/>
    <mergeCell ref="Z2519:AC2519"/>
    <mergeCell ref="AD2519:AG2519"/>
    <mergeCell ref="C2520:D2520"/>
    <mergeCell ref="G2520:H2520"/>
    <mergeCell ref="I2520:Q2520"/>
    <mergeCell ref="R2520:T2520"/>
    <mergeCell ref="U2520:W2520"/>
    <mergeCell ref="X2520:Y2520"/>
    <mergeCell ref="Z2520:AC2520"/>
    <mergeCell ref="AD2520:AG2520"/>
    <mergeCell ref="C2521:D2521"/>
    <mergeCell ref="G2521:H2521"/>
    <mergeCell ref="I2521:Q2521"/>
    <mergeCell ref="R2521:T2521"/>
    <mergeCell ref="U2521:W2521"/>
    <mergeCell ref="X2521:Y2521"/>
    <mergeCell ref="Z2521:AC2521"/>
    <mergeCell ref="AD2521:AG2521"/>
    <mergeCell ref="C2518:D2518"/>
    <mergeCell ref="G2518:H2518"/>
    <mergeCell ref="C2522:D2522"/>
    <mergeCell ref="G2522:H2522"/>
    <mergeCell ref="I2522:Q2522"/>
    <mergeCell ref="R2522:T2522"/>
    <mergeCell ref="U2522:W2522"/>
    <mergeCell ref="X2522:Y2522"/>
    <mergeCell ref="Z2522:AC2522"/>
    <mergeCell ref="AD2522:AG2522"/>
    <mergeCell ref="C2523:D2523"/>
    <mergeCell ref="G2523:H2523"/>
    <mergeCell ref="I2523:Q2523"/>
    <mergeCell ref="R2523:T2523"/>
    <mergeCell ref="U2523:W2523"/>
    <mergeCell ref="X2523:Y2523"/>
    <mergeCell ref="Z2523:AC2523"/>
    <mergeCell ref="AD2523:AG2523"/>
    <mergeCell ref="C2524:D2524"/>
    <mergeCell ref="G2524:H2524"/>
    <mergeCell ref="I2524:Q2524"/>
    <mergeCell ref="R2524:T2524"/>
    <mergeCell ref="U2524:W2524"/>
    <mergeCell ref="X2524:Y2524"/>
    <mergeCell ref="Z2524:AC2524"/>
    <mergeCell ref="AD2524:AG2524"/>
    <mergeCell ref="C2525:D2525"/>
    <mergeCell ref="G2525:H2525"/>
    <mergeCell ref="I2525:Q2525"/>
    <mergeCell ref="R2525:T2525"/>
    <mergeCell ref="U2525:W2525"/>
    <mergeCell ref="X2525:Y2525"/>
    <mergeCell ref="Z2525:AC2525"/>
    <mergeCell ref="AD2525:AG2525"/>
    <mergeCell ref="C2526:D2526"/>
    <mergeCell ref="G2526:H2526"/>
    <mergeCell ref="I2526:Q2526"/>
    <mergeCell ref="R2526:T2526"/>
    <mergeCell ref="U2526:W2526"/>
    <mergeCell ref="X2526:Y2526"/>
    <mergeCell ref="Z2526:AC2526"/>
    <mergeCell ref="AD2526:AG2526"/>
    <mergeCell ref="C2527:D2527"/>
    <mergeCell ref="G2527:H2527"/>
    <mergeCell ref="I2527:Q2527"/>
    <mergeCell ref="R2527:T2527"/>
    <mergeCell ref="U2527:W2527"/>
    <mergeCell ref="X2527:Y2527"/>
    <mergeCell ref="Z2527:AC2527"/>
    <mergeCell ref="AD2527:AG2527"/>
    <mergeCell ref="C2528:D2528"/>
    <mergeCell ref="G2528:H2528"/>
    <mergeCell ref="I2528:Q2528"/>
    <mergeCell ref="R2528:T2528"/>
    <mergeCell ref="U2528:W2528"/>
    <mergeCell ref="X2528:Y2528"/>
    <mergeCell ref="Z2528:AC2528"/>
    <mergeCell ref="AD2528:AG2528"/>
    <mergeCell ref="C2529:D2529"/>
    <mergeCell ref="G2529:H2529"/>
    <mergeCell ref="I2529:Q2529"/>
    <mergeCell ref="R2529:T2529"/>
    <mergeCell ref="U2529:W2529"/>
    <mergeCell ref="X2529:Y2529"/>
    <mergeCell ref="Z2529:AC2529"/>
    <mergeCell ref="AD2529:AG2529"/>
    <mergeCell ref="C2530:D2530"/>
    <mergeCell ref="G2530:H2530"/>
    <mergeCell ref="I2530:Q2530"/>
    <mergeCell ref="R2530:T2530"/>
    <mergeCell ref="U2530:W2530"/>
    <mergeCell ref="X2530:Y2530"/>
    <mergeCell ref="Z2530:AC2530"/>
    <mergeCell ref="AD2530:AG2530"/>
    <mergeCell ref="C2531:D2531"/>
    <mergeCell ref="G2531:H2531"/>
    <mergeCell ref="I2531:Q2531"/>
    <mergeCell ref="R2531:T2531"/>
    <mergeCell ref="U2531:W2531"/>
    <mergeCell ref="X2531:Y2531"/>
    <mergeCell ref="Z2531:AC2531"/>
    <mergeCell ref="AD2531:AG2531"/>
    <mergeCell ref="C2532:D2532"/>
    <mergeCell ref="G2532:H2532"/>
    <mergeCell ref="I2532:Q2532"/>
    <mergeCell ref="R2532:T2532"/>
    <mergeCell ref="U2532:W2532"/>
    <mergeCell ref="X2532:Y2532"/>
    <mergeCell ref="Z2532:AC2532"/>
    <mergeCell ref="AD2532:AG2532"/>
    <mergeCell ref="C2533:D2533"/>
    <mergeCell ref="G2533:H2533"/>
    <mergeCell ref="I2533:Q2533"/>
    <mergeCell ref="R2533:T2533"/>
    <mergeCell ref="U2533:W2533"/>
    <mergeCell ref="X2533:Y2533"/>
    <mergeCell ref="Z2533:AC2533"/>
    <mergeCell ref="AD2533:AG2533"/>
    <mergeCell ref="C2534:D2534"/>
    <mergeCell ref="G2534:H2534"/>
    <mergeCell ref="I2534:Q2534"/>
    <mergeCell ref="R2534:T2534"/>
    <mergeCell ref="U2534:W2534"/>
    <mergeCell ref="X2534:Y2534"/>
    <mergeCell ref="Z2534:AC2534"/>
    <mergeCell ref="AD2534:AG2534"/>
    <mergeCell ref="C2535:D2535"/>
    <mergeCell ref="G2535:H2535"/>
    <mergeCell ref="I2535:Q2535"/>
    <mergeCell ref="R2535:T2535"/>
    <mergeCell ref="U2535:W2535"/>
    <mergeCell ref="X2535:Y2535"/>
    <mergeCell ref="Z2535:AC2535"/>
    <mergeCell ref="AD2535:AG2535"/>
    <mergeCell ref="C2536:D2536"/>
    <mergeCell ref="G2536:H2536"/>
    <mergeCell ref="I2536:Q2536"/>
    <mergeCell ref="R2536:T2536"/>
    <mergeCell ref="U2536:W2536"/>
    <mergeCell ref="X2536:Y2536"/>
    <mergeCell ref="Z2536:AC2536"/>
    <mergeCell ref="AD2536:AG2536"/>
    <mergeCell ref="C2537:D2537"/>
    <mergeCell ref="G2537:H2537"/>
    <mergeCell ref="I2537:Q2537"/>
    <mergeCell ref="R2537:T2537"/>
    <mergeCell ref="U2537:W2537"/>
    <mergeCell ref="X2537:Y2537"/>
    <mergeCell ref="Z2537:AC2537"/>
    <mergeCell ref="AD2537:AG2537"/>
    <mergeCell ref="C2538:D2538"/>
    <mergeCell ref="G2538:H2538"/>
    <mergeCell ref="I2538:Q2538"/>
    <mergeCell ref="R2538:T2538"/>
    <mergeCell ref="U2538:W2538"/>
    <mergeCell ref="X2538:Y2538"/>
    <mergeCell ref="Z2538:AC2538"/>
    <mergeCell ref="AD2538:AG2538"/>
    <mergeCell ref="C2539:D2539"/>
    <mergeCell ref="G2539:H2539"/>
    <mergeCell ref="I2539:Q2539"/>
    <mergeCell ref="R2539:T2539"/>
    <mergeCell ref="U2539:W2539"/>
    <mergeCell ref="X2539:Y2539"/>
    <mergeCell ref="Z2539:AC2539"/>
    <mergeCell ref="AD2539:AG2539"/>
    <mergeCell ref="C2540:D2540"/>
    <mergeCell ref="G2540:H2540"/>
    <mergeCell ref="I2540:Q2540"/>
    <mergeCell ref="R2540:T2540"/>
    <mergeCell ref="U2540:W2540"/>
    <mergeCell ref="X2540:Y2540"/>
    <mergeCell ref="Z2540:AC2540"/>
    <mergeCell ref="AD2540:AG2540"/>
    <mergeCell ref="C2541:D2541"/>
    <mergeCell ref="G2541:H2541"/>
    <mergeCell ref="I2541:Q2541"/>
    <mergeCell ref="R2541:T2541"/>
    <mergeCell ref="U2541:W2541"/>
    <mergeCell ref="X2541:Y2541"/>
    <mergeCell ref="Z2541:AC2541"/>
    <mergeCell ref="AD2541:AG2541"/>
    <mergeCell ref="C2542:D2542"/>
    <mergeCell ref="G2542:H2542"/>
    <mergeCell ref="I2542:Q2542"/>
    <mergeCell ref="R2542:T2542"/>
    <mergeCell ref="U2542:W2542"/>
    <mergeCell ref="X2542:Y2542"/>
    <mergeCell ref="Z2542:AC2542"/>
    <mergeCell ref="AD2542:AG2542"/>
    <mergeCell ref="C2543:D2543"/>
    <mergeCell ref="G2543:H2543"/>
    <mergeCell ref="I2543:Q2543"/>
    <mergeCell ref="R2543:T2543"/>
    <mergeCell ref="U2543:W2543"/>
    <mergeCell ref="X2543:Y2543"/>
    <mergeCell ref="Z2543:AC2543"/>
    <mergeCell ref="AD2543:AG2543"/>
    <mergeCell ref="C2544:D2544"/>
    <mergeCell ref="G2544:H2544"/>
    <mergeCell ref="I2544:Q2544"/>
    <mergeCell ref="R2544:T2544"/>
    <mergeCell ref="U2544:W2544"/>
    <mergeCell ref="X2544:Y2544"/>
    <mergeCell ref="Z2544:AC2544"/>
    <mergeCell ref="AD2544:AG2544"/>
    <mergeCell ref="C2545:D2545"/>
    <mergeCell ref="G2545:H2545"/>
    <mergeCell ref="I2545:Q2545"/>
    <mergeCell ref="R2545:T2545"/>
    <mergeCell ref="U2545:W2545"/>
    <mergeCell ref="X2545:Y2545"/>
    <mergeCell ref="Z2545:AC2545"/>
    <mergeCell ref="AD2545:AG2545"/>
    <mergeCell ref="C2546:D2546"/>
    <mergeCell ref="G2546:H2546"/>
    <mergeCell ref="I2546:Q2546"/>
    <mergeCell ref="R2546:T2546"/>
    <mergeCell ref="U2546:W2546"/>
    <mergeCell ref="X2546:Y2546"/>
    <mergeCell ref="Z2546:AC2546"/>
    <mergeCell ref="AD2546:AG2546"/>
    <mergeCell ref="C2547:D2547"/>
    <mergeCell ref="G2547:H2547"/>
    <mergeCell ref="I2547:Q2547"/>
    <mergeCell ref="R2547:T2547"/>
    <mergeCell ref="U2547:W2547"/>
    <mergeCell ref="X2547:Y2547"/>
    <mergeCell ref="Z2547:AC2547"/>
    <mergeCell ref="AD2547:AG2547"/>
    <mergeCell ref="C2548:D2548"/>
    <mergeCell ref="G2548:H2548"/>
    <mergeCell ref="I2548:Q2548"/>
    <mergeCell ref="R2548:T2548"/>
    <mergeCell ref="U2548:W2548"/>
    <mergeCell ref="X2548:Y2548"/>
    <mergeCell ref="Z2548:AC2548"/>
    <mergeCell ref="AD2548:AG2548"/>
    <mergeCell ref="C2549:D2549"/>
    <mergeCell ref="G2549:H2549"/>
    <mergeCell ref="I2549:Q2549"/>
    <mergeCell ref="R2549:T2549"/>
    <mergeCell ref="U2549:W2549"/>
    <mergeCell ref="X2549:Y2549"/>
    <mergeCell ref="Z2549:AC2549"/>
    <mergeCell ref="AD2549:AG2549"/>
    <mergeCell ref="C2550:D2550"/>
    <mergeCell ref="G2550:H2550"/>
    <mergeCell ref="I2550:Q2550"/>
    <mergeCell ref="R2550:T2550"/>
    <mergeCell ref="U2550:W2550"/>
    <mergeCell ref="X2550:Y2550"/>
    <mergeCell ref="Z2550:AC2550"/>
    <mergeCell ref="AD2550:AG2550"/>
    <mergeCell ref="C2551:D2551"/>
    <mergeCell ref="G2551:H2551"/>
    <mergeCell ref="I2551:Q2551"/>
    <mergeCell ref="R2551:T2551"/>
    <mergeCell ref="U2551:W2551"/>
    <mergeCell ref="X2551:Y2551"/>
    <mergeCell ref="Z2551:AC2551"/>
    <mergeCell ref="AD2551:AG2551"/>
    <mergeCell ref="C2552:D2552"/>
    <mergeCell ref="G2552:H2552"/>
    <mergeCell ref="I2552:Q2552"/>
    <mergeCell ref="R2552:T2552"/>
    <mergeCell ref="U2552:W2552"/>
    <mergeCell ref="X2552:Y2552"/>
    <mergeCell ref="Z2552:AC2552"/>
    <mergeCell ref="AD2552:AG2552"/>
    <mergeCell ref="C2553:D2553"/>
    <mergeCell ref="G2553:H2553"/>
    <mergeCell ref="I2553:Q2553"/>
    <mergeCell ref="R2553:T2553"/>
    <mergeCell ref="U2553:W2553"/>
    <mergeCell ref="X2553:Y2553"/>
    <mergeCell ref="Z2553:AC2553"/>
    <mergeCell ref="AD2553:AG2553"/>
    <mergeCell ref="C2554:D2554"/>
    <mergeCell ref="G2554:H2554"/>
    <mergeCell ref="I2554:Q2554"/>
    <mergeCell ref="R2554:T2554"/>
    <mergeCell ref="U2554:W2554"/>
    <mergeCell ref="X2554:Y2554"/>
    <mergeCell ref="Z2554:AC2554"/>
    <mergeCell ref="AD2554:AG2554"/>
    <mergeCell ref="C2555:D2555"/>
    <mergeCell ref="G2555:H2555"/>
    <mergeCell ref="I2555:Q2555"/>
    <mergeCell ref="R2555:T2555"/>
    <mergeCell ref="U2555:W2555"/>
    <mergeCell ref="X2555:Y2555"/>
    <mergeCell ref="Z2555:AC2555"/>
    <mergeCell ref="AD2555:AG2555"/>
    <mergeCell ref="C2556:D2556"/>
    <mergeCell ref="G2556:H2556"/>
    <mergeCell ref="I2556:Q2556"/>
    <mergeCell ref="R2556:T2556"/>
    <mergeCell ref="U2556:W2556"/>
    <mergeCell ref="X2556:Y2556"/>
    <mergeCell ref="Z2556:AC2556"/>
    <mergeCell ref="AD2556:AG2556"/>
    <mergeCell ref="C2557:D2557"/>
    <mergeCell ref="G2557:H2557"/>
    <mergeCell ref="I2557:Q2557"/>
    <mergeCell ref="R2557:T2557"/>
    <mergeCell ref="U2557:W2557"/>
    <mergeCell ref="X2557:Y2557"/>
    <mergeCell ref="Z2557:AC2557"/>
    <mergeCell ref="AD2557:AG2557"/>
    <mergeCell ref="C2558:D2558"/>
    <mergeCell ref="G2558:H2558"/>
    <mergeCell ref="I2558:Q2558"/>
    <mergeCell ref="R2558:T2558"/>
    <mergeCell ref="U2558:W2558"/>
    <mergeCell ref="X2558:Y2558"/>
    <mergeCell ref="Z2558:AC2558"/>
    <mergeCell ref="AD2558:AG2558"/>
    <mergeCell ref="C2559:D2559"/>
    <mergeCell ref="G2559:H2559"/>
    <mergeCell ref="I2559:Q2559"/>
    <mergeCell ref="R2559:T2559"/>
    <mergeCell ref="U2559:W2559"/>
    <mergeCell ref="X2559:Y2559"/>
    <mergeCell ref="Z2559:AC2559"/>
    <mergeCell ref="AD2559:AG2559"/>
    <mergeCell ref="C2560:D2560"/>
    <mergeCell ref="G2560:H2560"/>
    <mergeCell ref="I2560:Q2560"/>
    <mergeCell ref="R2560:T2560"/>
    <mergeCell ref="U2560:W2560"/>
    <mergeCell ref="X2560:Y2560"/>
    <mergeCell ref="Z2560:AC2560"/>
    <mergeCell ref="AD2560:AG2560"/>
    <mergeCell ref="C2562:D2562"/>
    <mergeCell ref="G2562:H2562"/>
    <mergeCell ref="I2562:Q2562"/>
    <mergeCell ref="R2562:T2562"/>
    <mergeCell ref="U2562:W2562"/>
    <mergeCell ref="X2562:Y2562"/>
    <mergeCell ref="Z2562:AC2562"/>
    <mergeCell ref="AD2562:AG2562"/>
    <mergeCell ref="C2563:D2563"/>
    <mergeCell ref="G2563:H2563"/>
    <mergeCell ref="I2563:Q2563"/>
    <mergeCell ref="R2563:T2563"/>
    <mergeCell ref="U2563:W2563"/>
    <mergeCell ref="X2563:Y2563"/>
    <mergeCell ref="Z2563:AC2563"/>
    <mergeCell ref="AD2563:AG2563"/>
    <mergeCell ref="C2564:D2564"/>
    <mergeCell ref="G2564:H2564"/>
    <mergeCell ref="I2564:Q2564"/>
    <mergeCell ref="R2564:T2564"/>
    <mergeCell ref="U2564:W2564"/>
    <mergeCell ref="X2564:Y2564"/>
    <mergeCell ref="Z2564:AC2564"/>
    <mergeCell ref="AD2564:AG2564"/>
    <mergeCell ref="C2566:D2566"/>
    <mergeCell ref="G2566:H2566"/>
    <mergeCell ref="I2566:Q2566"/>
    <mergeCell ref="R2566:T2566"/>
    <mergeCell ref="U2566:W2566"/>
    <mergeCell ref="X2566:Y2566"/>
    <mergeCell ref="Z2566:AC2566"/>
    <mergeCell ref="AD2566:AG2566"/>
    <mergeCell ref="C2567:D2567"/>
    <mergeCell ref="G2567:H2567"/>
    <mergeCell ref="I2567:Q2567"/>
    <mergeCell ref="R2567:T2567"/>
    <mergeCell ref="U2567:W2567"/>
    <mergeCell ref="X2567:Y2567"/>
    <mergeCell ref="Z2567:AC2567"/>
    <mergeCell ref="AD2567:AG2567"/>
    <mergeCell ref="C2568:D2568"/>
    <mergeCell ref="G2568:H2568"/>
    <mergeCell ref="I2568:Q2568"/>
    <mergeCell ref="R2568:T2568"/>
    <mergeCell ref="U2568:W2568"/>
    <mergeCell ref="X2568:Y2568"/>
    <mergeCell ref="Z2568:AC2568"/>
    <mergeCell ref="AD2568:AG2568"/>
    <mergeCell ref="C2569:D2569"/>
    <mergeCell ref="G2569:H2569"/>
    <mergeCell ref="I2569:Q2569"/>
    <mergeCell ref="R2569:T2569"/>
    <mergeCell ref="U2569:W2569"/>
    <mergeCell ref="X2569:Y2569"/>
    <mergeCell ref="Z2569:AC2569"/>
    <mergeCell ref="AD2569:AG2569"/>
    <mergeCell ref="C2570:D2570"/>
    <mergeCell ref="G2570:H2570"/>
    <mergeCell ref="I2570:Q2570"/>
    <mergeCell ref="R2570:T2570"/>
    <mergeCell ref="U2570:W2570"/>
    <mergeCell ref="X2570:Y2570"/>
    <mergeCell ref="Z2570:AC2570"/>
    <mergeCell ref="AD2570:AG2570"/>
    <mergeCell ref="C2571:D2571"/>
    <mergeCell ref="G2571:H2571"/>
    <mergeCell ref="I2571:Q2571"/>
    <mergeCell ref="R2571:T2571"/>
    <mergeCell ref="U2571:W2571"/>
    <mergeCell ref="X2571:Y2571"/>
    <mergeCell ref="Z2571:AC2571"/>
    <mergeCell ref="AD2571:AG2571"/>
    <mergeCell ref="C2572:D2572"/>
    <mergeCell ref="G2572:H2572"/>
    <mergeCell ref="I2572:Q2572"/>
    <mergeCell ref="R2572:T2572"/>
    <mergeCell ref="U2572:W2572"/>
    <mergeCell ref="X2572:Y2572"/>
    <mergeCell ref="Z2572:AC2572"/>
    <mergeCell ref="AD2572:AG2572"/>
    <mergeCell ref="C2573:D2573"/>
    <mergeCell ref="G2573:H2573"/>
    <mergeCell ref="I2573:Q2573"/>
    <mergeCell ref="R2573:T2573"/>
    <mergeCell ref="U2573:W2573"/>
    <mergeCell ref="X2573:Y2573"/>
    <mergeCell ref="Z2573:AC2573"/>
    <mergeCell ref="AD2573:AG2573"/>
    <mergeCell ref="C2574:D2574"/>
    <mergeCell ref="G2574:H2574"/>
    <mergeCell ref="I2574:Q2574"/>
    <mergeCell ref="R2574:T2574"/>
    <mergeCell ref="U2574:W2574"/>
    <mergeCell ref="X2574:Y2574"/>
    <mergeCell ref="Z2574:AC2574"/>
    <mergeCell ref="AD2574:AG2574"/>
    <mergeCell ref="C2575:D2575"/>
    <mergeCell ref="G2575:H2575"/>
    <mergeCell ref="I2575:Q2575"/>
    <mergeCell ref="R2575:T2575"/>
    <mergeCell ref="U2575:W2575"/>
    <mergeCell ref="X2575:Y2575"/>
    <mergeCell ref="Z2575:AC2575"/>
    <mergeCell ref="AD2575:AG2575"/>
    <mergeCell ref="C2576:D2576"/>
    <mergeCell ref="G2576:H2576"/>
    <mergeCell ref="I2576:Q2576"/>
    <mergeCell ref="R2576:T2576"/>
    <mergeCell ref="U2576:W2576"/>
    <mergeCell ref="X2576:Y2576"/>
    <mergeCell ref="Z2576:AC2576"/>
    <mergeCell ref="AD2576:AG2576"/>
    <mergeCell ref="C2577:D2577"/>
    <mergeCell ref="G2577:H2577"/>
    <mergeCell ref="I2577:Q2577"/>
    <mergeCell ref="R2577:T2577"/>
    <mergeCell ref="U2577:W2577"/>
    <mergeCell ref="X2577:Y2577"/>
    <mergeCell ref="Z2577:AC2577"/>
    <mergeCell ref="AD2577:AG2577"/>
    <mergeCell ref="C2578:D2578"/>
    <mergeCell ref="G2578:H2578"/>
    <mergeCell ref="I2578:Q2578"/>
    <mergeCell ref="R2578:T2578"/>
    <mergeCell ref="U2578:W2578"/>
    <mergeCell ref="X2578:Y2578"/>
    <mergeCell ref="Z2578:AC2578"/>
    <mergeCell ref="AD2578:AG2578"/>
    <mergeCell ref="C2579:D2579"/>
    <mergeCell ref="G2579:H2579"/>
    <mergeCell ref="I2579:Q2579"/>
    <mergeCell ref="R2579:T2579"/>
    <mergeCell ref="U2579:W2579"/>
    <mergeCell ref="X2579:Y2579"/>
    <mergeCell ref="Z2579:AC2579"/>
    <mergeCell ref="AD2579:AG2579"/>
    <mergeCell ref="C2580:D2580"/>
    <mergeCell ref="G2580:H2580"/>
    <mergeCell ref="I2580:Q2580"/>
    <mergeCell ref="R2580:T2580"/>
    <mergeCell ref="U2580:W2580"/>
    <mergeCell ref="X2580:Y2580"/>
    <mergeCell ref="Z2580:AC2580"/>
    <mergeCell ref="AD2580:AG2580"/>
    <mergeCell ref="C2581:D2581"/>
    <mergeCell ref="G2581:H2581"/>
    <mergeCell ref="I2581:Q2581"/>
    <mergeCell ref="R2581:T2581"/>
    <mergeCell ref="U2581:W2581"/>
    <mergeCell ref="X2581:Y2581"/>
    <mergeCell ref="Z2581:AC2581"/>
    <mergeCell ref="AD2581:AG2581"/>
    <mergeCell ref="C2582:D2582"/>
    <mergeCell ref="G2582:H2582"/>
    <mergeCell ref="I2582:Q2582"/>
    <mergeCell ref="R2582:T2582"/>
    <mergeCell ref="U2582:W2582"/>
    <mergeCell ref="X2582:Y2582"/>
    <mergeCell ref="Z2582:AC2582"/>
    <mergeCell ref="AD2582:AG2582"/>
    <mergeCell ref="C2583:D2583"/>
    <mergeCell ref="G2583:H2583"/>
    <mergeCell ref="I2583:Q2583"/>
    <mergeCell ref="R2583:T2583"/>
    <mergeCell ref="U2583:W2583"/>
    <mergeCell ref="X2583:Y2583"/>
    <mergeCell ref="Z2583:AC2583"/>
    <mergeCell ref="AD2583:AG2583"/>
    <mergeCell ref="G2584:H2584"/>
    <mergeCell ref="I2584:Q2584"/>
    <mergeCell ref="R2584:T2584"/>
    <mergeCell ref="U2584:W2584"/>
    <mergeCell ref="X2584:Y2584"/>
    <mergeCell ref="Z2584:AC2584"/>
    <mergeCell ref="AD2584:AG2584"/>
    <mergeCell ref="C2586:D2586"/>
    <mergeCell ref="G2586:H2586"/>
    <mergeCell ref="I2586:Q2586"/>
    <mergeCell ref="R2586:T2586"/>
    <mergeCell ref="U2586:W2586"/>
    <mergeCell ref="X2586:Y2586"/>
    <mergeCell ref="Z2586:AC2586"/>
    <mergeCell ref="AD2586:AG2586"/>
    <mergeCell ref="C2587:D2587"/>
    <mergeCell ref="G2587:H2587"/>
    <mergeCell ref="I2587:Q2587"/>
    <mergeCell ref="R2587:T2587"/>
    <mergeCell ref="U2587:W2587"/>
    <mergeCell ref="X2587:Y2587"/>
    <mergeCell ref="Z2587:AC2587"/>
    <mergeCell ref="AD2587:AG2587"/>
    <mergeCell ref="C2588:D2588"/>
    <mergeCell ref="G2588:H2588"/>
    <mergeCell ref="I2588:Q2588"/>
    <mergeCell ref="R2588:T2588"/>
    <mergeCell ref="U2588:W2588"/>
    <mergeCell ref="X2588:Y2588"/>
    <mergeCell ref="Z2588:AC2588"/>
    <mergeCell ref="AD2588:AG2588"/>
    <mergeCell ref="C2590:D2590"/>
    <mergeCell ref="G2590:H2590"/>
    <mergeCell ref="I2590:Q2590"/>
    <mergeCell ref="R2590:T2590"/>
    <mergeCell ref="U2590:W2590"/>
    <mergeCell ref="X2590:Y2590"/>
    <mergeCell ref="Z2590:AC2590"/>
    <mergeCell ref="AD2590:AG2590"/>
    <mergeCell ref="Z2591:AC2591"/>
    <mergeCell ref="AD2591:AG2591"/>
    <mergeCell ref="C2591:D2591"/>
    <mergeCell ref="C2592:D2592"/>
    <mergeCell ref="G2592:H2592"/>
    <mergeCell ref="I2592:Q2592"/>
    <mergeCell ref="R2592:T2592"/>
    <mergeCell ref="U2592:W2592"/>
    <mergeCell ref="X2592:Y2592"/>
    <mergeCell ref="Z2592:AC2592"/>
    <mergeCell ref="AD2592:AG2592"/>
    <mergeCell ref="C2593:D2593"/>
    <mergeCell ref="G2593:H2593"/>
    <mergeCell ref="I2593:Q2593"/>
    <mergeCell ref="R2593:T2593"/>
    <mergeCell ref="U2593:W2593"/>
    <mergeCell ref="X2593:Y2593"/>
    <mergeCell ref="Z2593:AC2593"/>
    <mergeCell ref="AD2593:AG2593"/>
    <mergeCell ref="C2594:D2594"/>
    <mergeCell ref="G2594:H2594"/>
    <mergeCell ref="I2594:Q2594"/>
    <mergeCell ref="R2594:T2594"/>
    <mergeCell ref="U2594:W2594"/>
    <mergeCell ref="X2594:Y2594"/>
    <mergeCell ref="Z2594:AC2594"/>
    <mergeCell ref="AD2594:AG2594"/>
    <mergeCell ref="C2595:D2595"/>
    <mergeCell ref="G2595:H2595"/>
    <mergeCell ref="I2595:Q2595"/>
    <mergeCell ref="R2595:T2595"/>
    <mergeCell ref="U2595:W2595"/>
    <mergeCell ref="X2595:Y2595"/>
    <mergeCell ref="Z2595:AC2595"/>
    <mergeCell ref="AD2595:AG2595"/>
    <mergeCell ref="Z2606:AC2606"/>
    <mergeCell ref="AD2606:AG2606"/>
    <mergeCell ref="Z2609:AC2609"/>
    <mergeCell ref="AD2609:AG2609"/>
    <mergeCell ref="C2608:D2608"/>
    <mergeCell ref="G2608:H2608"/>
    <mergeCell ref="I2608:Q2608"/>
    <mergeCell ref="R2608:T2608"/>
    <mergeCell ref="U2608:W2608"/>
    <mergeCell ref="X2608:Y2608"/>
    <mergeCell ref="Z2608:AC2608"/>
    <mergeCell ref="Z2607:AC2607"/>
    <mergeCell ref="AD2607:AG2607"/>
    <mergeCell ref="I2618:Q2618"/>
    <mergeCell ref="R2618:T2618"/>
    <mergeCell ref="U2618:W2618"/>
    <mergeCell ref="R2596:T2596"/>
    <mergeCell ref="U2596:W2596"/>
    <mergeCell ref="X2596:Y2596"/>
    <mergeCell ref="Z2596:AC2596"/>
    <mergeCell ref="AD2596:AG2596"/>
    <mergeCell ref="C2596:D2596"/>
    <mergeCell ref="G2596:H2596"/>
    <mergeCell ref="I2596:Q2596"/>
    <mergeCell ref="C2597:D2597"/>
    <mergeCell ref="G2597:H2597"/>
    <mergeCell ref="I2597:Q2597"/>
    <mergeCell ref="R2597:T2597"/>
    <mergeCell ref="U2597:W2597"/>
    <mergeCell ref="X2597:Y2597"/>
    <mergeCell ref="Z2597:AC2597"/>
    <mergeCell ref="AD2597:AG2597"/>
    <mergeCell ref="C2598:D2598"/>
    <mergeCell ref="G2598:H2598"/>
    <mergeCell ref="I2598:Q2598"/>
    <mergeCell ref="R2598:T2598"/>
    <mergeCell ref="U2598:W2598"/>
    <mergeCell ref="X2598:Y2598"/>
    <mergeCell ref="Z2598:AC2598"/>
    <mergeCell ref="AD2598:AG2598"/>
    <mergeCell ref="C2599:D2599"/>
    <mergeCell ref="G2599:H2599"/>
    <mergeCell ref="I2599:Q2599"/>
    <mergeCell ref="R2599:T2599"/>
    <mergeCell ref="U2599:W2599"/>
    <mergeCell ref="X2599:Y2599"/>
    <mergeCell ref="Z2599:AC2599"/>
    <mergeCell ref="AD2599:AG2599"/>
    <mergeCell ref="C2600:D2600"/>
    <mergeCell ref="G2600:H2600"/>
    <mergeCell ref="I2600:Q2600"/>
    <mergeCell ref="R2600:T2600"/>
    <mergeCell ref="U2600:W2600"/>
    <mergeCell ref="X2600:Y2600"/>
    <mergeCell ref="Z2600:AC2600"/>
    <mergeCell ref="AD2600:AG2600"/>
    <mergeCell ref="Z2601:AC2601"/>
    <mergeCell ref="AD2601:AG2601"/>
    <mergeCell ref="C2601:D2601"/>
    <mergeCell ref="G2601:H2601"/>
    <mergeCell ref="I2601:Q2601"/>
    <mergeCell ref="C2602:D2602"/>
    <mergeCell ref="G2602:H2602"/>
    <mergeCell ref="I2602:Q2602"/>
    <mergeCell ref="R2602:T2602"/>
    <mergeCell ref="U2602:W2602"/>
    <mergeCell ref="X2602:Y2602"/>
    <mergeCell ref="Z2602:AC2602"/>
    <mergeCell ref="AD2602:AG2602"/>
    <mergeCell ref="C2603:D2603"/>
    <mergeCell ref="G2603:H2603"/>
    <mergeCell ref="I2603:Q2603"/>
    <mergeCell ref="R2603:T2603"/>
    <mergeCell ref="U2603:W2603"/>
    <mergeCell ref="X2603:Y2603"/>
    <mergeCell ref="Z2603:AC2603"/>
    <mergeCell ref="AD2603:AG2603"/>
    <mergeCell ref="C2604:D2604"/>
    <mergeCell ref="G2604:H2604"/>
    <mergeCell ref="I2604:Q2604"/>
    <mergeCell ref="R2604:T2604"/>
    <mergeCell ref="U2604:W2604"/>
    <mergeCell ref="X2604:Y2604"/>
    <mergeCell ref="Z2604:AC2604"/>
    <mergeCell ref="AD2604:AG2604"/>
    <mergeCell ref="C2605:D2605"/>
    <mergeCell ref="G2605:H2605"/>
    <mergeCell ref="I2605:Q2605"/>
    <mergeCell ref="R2605:T2605"/>
    <mergeCell ref="U2605:W2605"/>
    <mergeCell ref="X2605:Y2605"/>
    <mergeCell ref="Z2605:AC2605"/>
    <mergeCell ref="AD2605:AG2605"/>
    <mergeCell ref="Z2619:AC2619"/>
    <mergeCell ref="AD2619:AG2619"/>
    <mergeCell ref="C2610:D2610"/>
    <mergeCell ref="G2610:H2610"/>
    <mergeCell ref="I2610:Q2610"/>
    <mergeCell ref="R2610:T2610"/>
    <mergeCell ref="U2610:W2610"/>
    <mergeCell ref="X2610:Y2610"/>
    <mergeCell ref="Z2610:AC2610"/>
    <mergeCell ref="AD2610:AG2610"/>
    <mergeCell ref="C2611:D2611"/>
    <mergeCell ref="G2611:H2611"/>
    <mergeCell ref="I2611:Q2611"/>
    <mergeCell ref="R2611:T2611"/>
    <mergeCell ref="U2611:W2611"/>
    <mergeCell ref="X2611:Y2611"/>
    <mergeCell ref="Z2611:AC2611"/>
    <mergeCell ref="AD2611:AG2611"/>
    <mergeCell ref="C2612:D2612"/>
    <mergeCell ref="G2612:H2612"/>
    <mergeCell ref="I2612:Q2612"/>
    <mergeCell ref="R2612:T2612"/>
    <mergeCell ref="U2612:W2612"/>
    <mergeCell ref="X2612:Y2612"/>
    <mergeCell ref="Z2612:AC2612"/>
    <mergeCell ref="AD2612:AG2612"/>
    <mergeCell ref="C2613:D2613"/>
    <mergeCell ref="C2617:D2617"/>
    <mergeCell ref="G2617:H2617"/>
    <mergeCell ref="I2617:Q2617"/>
    <mergeCell ref="R2617:T2617"/>
    <mergeCell ref="U2617:W2617"/>
    <mergeCell ref="X2617:Y2617"/>
    <mergeCell ref="Z2617:AC2617"/>
    <mergeCell ref="AD2617:AG2617"/>
    <mergeCell ref="C2618:D2618"/>
    <mergeCell ref="Z2613:AC2613"/>
    <mergeCell ref="X2615:Y2615"/>
    <mergeCell ref="Z2615:AC2615"/>
    <mergeCell ref="C2616:D2616"/>
    <mergeCell ref="G2616:H2616"/>
    <mergeCell ref="G2613:H2613"/>
    <mergeCell ref="I2613:Q2613"/>
    <mergeCell ref="R2613:T2613"/>
    <mergeCell ref="U2613:W2613"/>
    <mergeCell ref="X2613:Y2613"/>
    <mergeCell ref="AD2613:AG2613"/>
    <mergeCell ref="C2614:D2614"/>
    <mergeCell ref="G2614:H2614"/>
    <mergeCell ref="C2634:D2634"/>
    <mergeCell ref="G2634:H2634"/>
    <mergeCell ref="C2636:D2636"/>
    <mergeCell ref="G2636:H2636"/>
    <mergeCell ref="I2636:Q2636"/>
    <mergeCell ref="R2636:T2636"/>
    <mergeCell ref="U2636:W2636"/>
    <mergeCell ref="G2175:H2175"/>
    <mergeCell ref="I2175:Q2175"/>
    <mergeCell ref="R2175:T2175"/>
    <mergeCell ref="U2175:W2175"/>
    <mergeCell ref="X2175:Y2175"/>
    <mergeCell ref="Z2175:AC2175"/>
    <mergeCell ref="AD2175:AG2175"/>
    <mergeCell ref="C2183:D2183"/>
    <mergeCell ref="G2183:H2183"/>
    <mergeCell ref="I2183:Q2183"/>
    <mergeCell ref="R2183:T2183"/>
    <mergeCell ref="U2183:W2183"/>
    <mergeCell ref="X2183:Y2183"/>
    <mergeCell ref="Z2183:AC2183"/>
    <mergeCell ref="AD2183:AG2183"/>
    <mergeCell ref="C2630:D2630"/>
    <mergeCell ref="G2630:H2630"/>
    <mergeCell ref="I2630:Q2630"/>
    <mergeCell ref="R2630:T2630"/>
    <mergeCell ref="U2630:W2630"/>
    <mergeCell ref="X2630:Y2630"/>
    <mergeCell ref="Z2630:AC2630"/>
    <mergeCell ref="AD2630:AG2630"/>
    <mergeCell ref="C2631:D2631"/>
    <mergeCell ref="G2631:H2631"/>
    <mergeCell ref="I2631:Q2631"/>
    <mergeCell ref="R2631:T2631"/>
    <mergeCell ref="U2631:W2631"/>
    <mergeCell ref="X2631:Y2631"/>
    <mergeCell ref="Z2631:AC2631"/>
    <mergeCell ref="AD2631:AG2631"/>
    <mergeCell ref="C2632:D2632"/>
    <mergeCell ref="G2632:H2632"/>
    <mergeCell ref="I2632:Q2632"/>
    <mergeCell ref="R2632:T2632"/>
    <mergeCell ref="U2632:W2632"/>
    <mergeCell ref="X2632:Y2632"/>
    <mergeCell ref="Z2632:AC2632"/>
    <mergeCell ref="C2606:D2606"/>
    <mergeCell ref="G2606:H2606"/>
    <mergeCell ref="I2606:Q2606"/>
    <mergeCell ref="X2618:Y2618"/>
    <mergeCell ref="Z2618:AC2618"/>
    <mergeCell ref="AD2618:AG2618"/>
    <mergeCell ref="C2609:D2609"/>
    <mergeCell ref="G2609:H2609"/>
    <mergeCell ref="Z2626:AC2626"/>
    <mergeCell ref="AD2626:AG2626"/>
    <mergeCell ref="G2621:H2621"/>
    <mergeCell ref="I2621:Q2621"/>
    <mergeCell ref="R2621:T2621"/>
    <mergeCell ref="U2621:W2621"/>
    <mergeCell ref="X2621:Y2621"/>
    <mergeCell ref="Z2621:AC2621"/>
    <mergeCell ref="AD2621:AG2621"/>
    <mergeCell ref="C2622:D2622"/>
    <mergeCell ref="G2622:H2622"/>
    <mergeCell ref="I2622:Q2622"/>
    <mergeCell ref="R2622:T2622"/>
    <mergeCell ref="U2622:W2622"/>
    <mergeCell ref="X2622:Y2622"/>
    <mergeCell ref="Z2622:AC2622"/>
    <mergeCell ref="AD2622:AG2622"/>
    <mergeCell ref="C2623:D2623"/>
    <mergeCell ref="G2623:H2623"/>
    <mergeCell ref="I2623:Q2623"/>
    <mergeCell ref="R2623:T2623"/>
    <mergeCell ref="U2623:W2623"/>
    <mergeCell ref="X2623:Y2623"/>
    <mergeCell ref="Z2623:AC2623"/>
    <mergeCell ref="AD2623:AG2623"/>
    <mergeCell ref="C2624:D2624"/>
    <mergeCell ref="G2624:H2624"/>
    <mergeCell ref="I2624:Q2624"/>
    <mergeCell ref="R2624:T2624"/>
    <mergeCell ref="U2624:W2624"/>
    <mergeCell ref="X2624:Y2624"/>
    <mergeCell ref="Z2624:AC2624"/>
    <mergeCell ref="G2635:H2635"/>
    <mergeCell ref="I2635:Q2635"/>
    <mergeCell ref="R2635:T2635"/>
    <mergeCell ref="U2635:W2635"/>
    <mergeCell ref="X2635:Y2635"/>
    <mergeCell ref="I2625:Q2625"/>
    <mergeCell ref="R2625:T2625"/>
    <mergeCell ref="U2625:W2625"/>
    <mergeCell ref="X2625:Y2625"/>
    <mergeCell ref="U2634:W2634"/>
    <mergeCell ref="X2634:Y2634"/>
    <mergeCell ref="Z2634:AC2634"/>
    <mergeCell ref="AD2634:AG2634"/>
    <mergeCell ref="I2627:Q2627"/>
    <mergeCell ref="R2627:T2627"/>
    <mergeCell ref="U2627:W2627"/>
    <mergeCell ref="I1459:Q1459"/>
    <mergeCell ref="C1457:D1457"/>
    <mergeCell ref="U1449:W1449"/>
    <mergeCell ref="G1245:H1245"/>
    <mergeCell ref="C1308:D1308"/>
    <mergeCell ref="G1308:H1308"/>
    <mergeCell ref="I1306:Q1306"/>
    <mergeCell ref="R1306:T1306"/>
    <mergeCell ref="U1306:W1306"/>
    <mergeCell ref="C1324:D1324"/>
    <mergeCell ref="I1179:Q1179"/>
    <mergeCell ref="C1217:D1217"/>
    <mergeCell ref="G1217:H1217"/>
    <mergeCell ref="C1222:D1222"/>
    <mergeCell ref="G1222:H1222"/>
    <mergeCell ref="C1211:D1211"/>
    <mergeCell ref="G1211:H1211"/>
    <mergeCell ref="G1215:H1215"/>
    <mergeCell ref="C1224:D1224"/>
    <mergeCell ref="G1224:H1224"/>
    <mergeCell ref="G1242:H1242"/>
    <mergeCell ref="C1242:D1242"/>
    <mergeCell ref="C1243:D1243"/>
    <mergeCell ref="G1213:H1213"/>
    <mergeCell ref="G1474:H1474"/>
    <mergeCell ref="I1212:Q1212"/>
    <mergeCell ref="R1212:T1212"/>
    <mergeCell ref="U1212:W1212"/>
    <mergeCell ref="R1223:T1223"/>
    <mergeCell ref="U2609:W2609"/>
    <mergeCell ref="X2609:Y2609"/>
    <mergeCell ref="C2635:D2635"/>
    <mergeCell ref="G2620:H2620"/>
    <mergeCell ref="I2620:Q2620"/>
    <mergeCell ref="C2607:D2607"/>
    <mergeCell ref="G2607:H2607"/>
    <mergeCell ref="I2607:Q2607"/>
    <mergeCell ref="R2607:T2607"/>
    <mergeCell ref="U2607:W2607"/>
    <mergeCell ref="X2607:Y2607"/>
    <mergeCell ref="G2626:H2626"/>
    <mergeCell ref="I2626:Q2626"/>
    <mergeCell ref="R2626:T2626"/>
    <mergeCell ref="U2626:W2626"/>
    <mergeCell ref="X2626:Y2626"/>
    <mergeCell ref="R2609:T2609"/>
    <mergeCell ref="C2619:D2619"/>
    <mergeCell ref="G2619:H2619"/>
    <mergeCell ref="I2619:Q2619"/>
    <mergeCell ref="R2619:T2619"/>
    <mergeCell ref="U2619:W2619"/>
    <mergeCell ref="X2619:Y2619"/>
    <mergeCell ref="R2601:T2601"/>
    <mergeCell ref="U2601:W2601"/>
    <mergeCell ref="X2601:Y2601"/>
    <mergeCell ref="R2606:T2606"/>
    <mergeCell ref="U2606:W2606"/>
    <mergeCell ref="X2606:Y2606"/>
    <mergeCell ref="G2591:H2591"/>
    <mergeCell ref="I2591:Q2591"/>
    <mergeCell ref="R2591:T2591"/>
    <mergeCell ref="U2591:W2591"/>
    <mergeCell ref="X2591:Y2591"/>
    <mergeCell ref="C2584:D2584"/>
    <mergeCell ref="X2627:Y2627"/>
    <mergeCell ref="Z2627:AC2627"/>
    <mergeCell ref="AD2627:AG2627"/>
    <mergeCell ref="C2628:D2628"/>
    <mergeCell ref="G2628:H2628"/>
    <mergeCell ref="Z1899:AC1899"/>
    <mergeCell ref="X1972:Y1972"/>
    <mergeCell ref="Z1972:AC1972"/>
    <mergeCell ref="AD1972:AG1972"/>
    <mergeCell ref="C1629:D1629"/>
    <mergeCell ref="C1970:D1970"/>
    <mergeCell ref="G1970:H1970"/>
    <mergeCell ref="C1906:D1906"/>
    <mergeCell ref="G1906:H1906"/>
    <mergeCell ref="Z1970:AC1970"/>
    <mergeCell ref="AD1970:AG1970"/>
    <mergeCell ref="R1908:T1908"/>
    <mergeCell ref="U1908:W1908"/>
    <mergeCell ref="X1908:Y1908"/>
    <mergeCell ref="Z1908:AC1908"/>
    <mergeCell ref="AD1908:AG1908"/>
    <mergeCell ref="C1909:D1909"/>
    <mergeCell ref="G1909:H1909"/>
    <mergeCell ref="I1909:Q1909"/>
    <mergeCell ref="R1909:T1909"/>
    <mergeCell ref="U1909:W1909"/>
    <mergeCell ref="X1909:Y1909"/>
    <mergeCell ref="C1636:D1636"/>
    <mergeCell ref="G1636:H1636"/>
    <mergeCell ref="I1636:Q1636"/>
    <mergeCell ref="R1636:T1636"/>
    <mergeCell ref="U1636:W1636"/>
    <mergeCell ref="X1636:Y1636"/>
    <mergeCell ref="Z1636:AC1636"/>
    <mergeCell ref="AD1636:AG1636"/>
    <mergeCell ref="I1889:Q1889"/>
    <mergeCell ref="I2614:Q2614"/>
    <mergeCell ref="R2614:T2614"/>
    <mergeCell ref="C2615:D2615"/>
    <mergeCell ref="G2615:H2615"/>
    <mergeCell ref="I2615:Q2615"/>
    <mergeCell ref="R2615:T2615"/>
    <mergeCell ref="G2618:H2618"/>
    <mergeCell ref="AD2615:AG2615"/>
    <mergeCell ref="C2626:D2626"/>
    <mergeCell ref="G1635:H1635"/>
    <mergeCell ref="I1635:Q1635"/>
    <mergeCell ref="R1635:T1635"/>
    <mergeCell ref="C1901:D1901"/>
    <mergeCell ref="G1901:H1901"/>
    <mergeCell ref="I1901:Q1901"/>
    <mergeCell ref="R1901:T1901"/>
    <mergeCell ref="U1901:W1901"/>
    <mergeCell ref="X1901:Y1901"/>
    <mergeCell ref="Z1901:AC1901"/>
    <mergeCell ref="AD1901:AG1901"/>
    <mergeCell ref="X1899:Y1899"/>
    <mergeCell ref="AD1967:AG1967"/>
    <mergeCell ref="C1968:D1968"/>
    <mergeCell ref="G1968:H1968"/>
    <mergeCell ref="I1968:Q1968"/>
    <mergeCell ref="R1968:T1968"/>
    <mergeCell ref="U1968:W1968"/>
    <mergeCell ref="X1968:Y1968"/>
    <mergeCell ref="A3086:AG3086"/>
    <mergeCell ref="C2627:D2627"/>
    <mergeCell ref="G2627:H2627"/>
    <mergeCell ref="I2634:Q2634"/>
    <mergeCell ref="R2634:T2634"/>
    <mergeCell ref="C2231:D2231"/>
    <mergeCell ref="I2628:Q2628"/>
    <mergeCell ref="R2628:T2628"/>
    <mergeCell ref="U2628:W2628"/>
    <mergeCell ref="X2628:Y2628"/>
    <mergeCell ref="Z2628:AC2628"/>
    <mergeCell ref="AD2628:AG2628"/>
    <mergeCell ref="C2629:D2629"/>
    <mergeCell ref="G2629:H2629"/>
    <mergeCell ref="I2629:Q2629"/>
    <mergeCell ref="R2629:T2629"/>
    <mergeCell ref="U2629:W2629"/>
    <mergeCell ref="X2629:Y2629"/>
    <mergeCell ref="Z2629:AC2629"/>
    <mergeCell ref="AD2629:AG2629"/>
    <mergeCell ref="C2625:D2625"/>
    <mergeCell ref="G2625:H2625"/>
    <mergeCell ref="C2637:D2637"/>
    <mergeCell ref="G2637:H2637"/>
    <mergeCell ref="I2637:Q2637"/>
    <mergeCell ref="R2637:T2637"/>
    <mergeCell ref="U2637:W2637"/>
    <mergeCell ref="X2637:Y2637"/>
    <mergeCell ref="Z2637:AC2637"/>
    <mergeCell ref="AD2637:AG2637"/>
    <mergeCell ref="Z2625:AC2625"/>
    <mergeCell ref="C2639:D2639"/>
    <mergeCell ref="G2639:H2639"/>
    <mergeCell ref="I2639:Q2639"/>
    <mergeCell ref="R2639:T2639"/>
    <mergeCell ref="U2639:W2639"/>
    <mergeCell ref="AD2632:AG2632"/>
    <mergeCell ref="C2620:D2620"/>
    <mergeCell ref="X2639:Y2639"/>
    <mergeCell ref="C2621:D2621"/>
    <mergeCell ref="AD2414:AG2414"/>
    <mergeCell ref="AD2415:AG2415"/>
    <mergeCell ref="I2414:Q2414"/>
    <mergeCell ref="I2415:Q2415"/>
    <mergeCell ref="Z2397:AC2397"/>
    <mergeCell ref="AD2397:AG2397"/>
    <mergeCell ref="C2398:D2398"/>
    <mergeCell ref="G2398:H2398"/>
    <mergeCell ref="I2398:Q2398"/>
    <mergeCell ref="U2398:W2398"/>
    <mergeCell ref="X2398:Y2398"/>
    <mergeCell ref="R2410:T2410"/>
    <mergeCell ref="AD2416:AG2416"/>
    <mergeCell ref="X2433:Y2433"/>
    <mergeCell ref="I2424:Q2424"/>
    <mergeCell ref="R2425:T2425"/>
    <mergeCell ref="R2426:T2426"/>
    <mergeCell ref="X2954:Z2954"/>
    <mergeCell ref="AA2954:AD2954"/>
    <mergeCell ref="AE2954:AG2954"/>
    <mergeCell ref="I2955:Q2955"/>
    <mergeCell ref="R2955:S2955"/>
    <mergeCell ref="T2955:U2955"/>
    <mergeCell ref="V2955:W2955"/>
    <mergeCell ref="E483:F483"/>
    <mergeCell ref="G483:Q483"/>
    <mergeCell ref="R483:T483"/>
    <mergeCell ref="U483:W483"/>
    <mergeCell ref="X483:Y483"/>
    <mergeCell ref="Z482:AC482"/>
    <mergeCell ref="AD482:AG482"/>
    <mergeCell ref="Z483:AC483"/>
    <mergeCell ref="AD483:AG483"/>
    <mergeCell ref="AB180:AE180"/>
    <mergeCell ref="AF180:AG180"/>
    <mergeCell ref="A181:B181"/>
    <mergeCell ref="C181:E181"/>
    <mergeCell ref="F181:W181"/>
    <mergeCell ref="X181:AA181"/>
    <mergeCell ref="AB181:AE181"/>
    <mergeCell ref="AF181:AG181"/>
    <mergeCell ref="A182:B182"/>
    <mergeCell ref="C182:E182"/>
    <mergeCell ref="F182:W182"/>
    <mergeCell ref="X182:AA182"/>
    <mergeCell ref="AB182:AE182"/>
    <mergeCell ref="B483:D483"/>
    <mergeCell ref="A480:AG480"/>
    <mergeCell ref="A481:AG481"/>
    <mergeCell ref="B482:D482"/>
    <mergeCell ref="E482:F482"/>
    <mergeCell ref="G482:Q482"/>
    <mergeCell ref="R482:T482"/>
    <mergeCell ref="X482:Y482"/>
    <mergeCell ref="U482:W482"/>
    <mergeCell ref="AF182:AG182"/>
    <mergeCell ref="A183:B183"/>
    <mergeCell ref="C183:E183"/>
    <mergeCell ref="F183:W183"/>
    <mergeCell ref="X183:AA183"/>
    <mergeCell ref="A191:B191"/>
    <mergeCell ref="C191:E191"/>
    <mergeCell ref="F191:W191"/>
    <mergeCell ref="X191:AA191"/>
    <mergeCell ref="AB191:AE191"/>
    <mergeCell ref="AF191:AG191"/>
    <mergeCell ref="A192:B192"/>
    <mergeCell ref="C192:E192"/>
    <mergeCell ref="F192:W192"/>
    <mergeCell ref="X192:AA192"/>
    <mergeCell ref="AB192:AE192"/>
    <mergeCell ref="AF192:AG192"/>
    <mergeCell ref="A193:B193"/>
    <mergeCell ref="C193:E193"/>
    <mergeCell ref="F193:W193"/>
    <mergeCell ref="X193:AA193"/>
    <mergeCell ref="AB193:AE193"/>
    <mergeCell ref="AF193:AG193"/>
    <mergeCell ref="A194:B194"/>
    <mergeCell ref="C194:E194"/>
    <mergeCell ref="F194:W194"/>
    <mergeCell ref="X194:AA194"/>
    <mergeCell ref="AB194:AE194"/>
    <mergeCell ref="AF194:AG194"/>
    <mergeCell ref="A195:B195"/>
    <mergeCell ref="AB195:AE195"/>
    <mergeCell ref="AF195:AG195"/>
    <mergeCell ref="A196:B196"/>
    <mergeCell ref="AD492:AG492"/>
    <mergeCell ref="Z497:AC497"/>
    <mergeCell ref="Z507:AC507"/>
    <mergeCell ref="AD507:AG507"/>
    <mergeCell ref="Z508:AC508"/>
    <mergeCell ref="AD508:AG508"/>
    <mergeCell ref="Z512:AC512"/>
    <mergeCell ref="E484:F484"/>
    <mergeCell ref="Z489:AC489"/>
    <mergeCell ref="AD489:AG489"/>
    <mergeCell ref="Z486:AC486"/>
    <mergeCell ref="AD486:AG486"/>
    <mergeCell ref="B488:D488"/>
    <mergeCell ref="B489:D489"/>
    <mergeCell ref="E489:F489"/>
    <mergeCell ref="G486:Q486"/>
    <mergeCell ref="G487:Q487"/>
    <mergeCell ref="G488:Q488"/>
    <mergeCell ref="G489:Q489"/>
    <mergeCell ref="U486:W486"/>
    <mergeCell ref="U487:W487"/>
    <mergeCell ref="U488:W488"/>
    <mergeCell ref="U489:W489"/>
    <mergeCell ref="E487:F487"/>
    <mergeCell ref="E488:F488"/>
    <mergeCell ref="B487:D487"/>
    <mergeCell ref="G484:Q484"/>
    <mergeCell ref="G485:Q485"/>
    <mergeCell ref="B490:D490"/>
    <mergeCell ref="E490:F490"/>
    <mergeCell ref="G490:Q490"/>
    <mergeCell ref="U490:W490"/>
    <mergeCell ref="X484:Y484"/>
    <mergeCell ref="X485:Y485"/>
    <mergeCell ref="X486:Y486"/>
    <mergeCell ref="X487:Y487"/>
    <mergeCell ref="X488:Y488"/>
    <mergeCell ref="X489:Y489"/>
    <mergeCell ref="Z485:AC485"/>
    <mergeCell ref="AD485:AG485"/>
    <mergeCell ref="U484:W484"/>
    <mergeCell ref="U485:W485"/>
    <mergeCell ref="Z484:AC484"/>
    <mergeCell ref="AD484:AG484"/>
    <mergeCell ref="B485:D485"/>
    <mergeCell ref="R484:T484"/>
    <mergeCell ref="R485:T485"/>
    <mergeCell ref="R486:T486"/>
    <mergeCell ref="R487:T487"/>
    <mergeCell ref="R488:T488"/>
    <mergeCell ref="R489:T489"/>
    <mergeCell ref="B484:D484"/>
    <mergeCell ref="E486:F486"/>
    <mergeCell ref="B486:D486"/>
    <mergeCell ref="E485:F485"/>
    <mergeCell ref="R490:T490"/>
    <mergeCell ref="Z490:AC490"/>
    <mergeCell ref="AD490:AG490"/>
    <mergeCell ref="R491:T491"/>
    <mergeCell ref="R492:T492"/>
    <mergeCell ref="R493:T493"/>
    <mergeCell ref="Z493:AC493"/>
    <mergeCell ref="AD493:AG493"/>
    <mergeCell ref="U493:W493"/>
    <mergeCell ref="F201:W201"/>
    <mergeCell ref="X201:AA201"/>
    <mergeCell ref="AB201:AE201"/>
    <mergeCell ref="AF201:AG201"/>
    <mergeCell ref="A207:B207"/>
    <mergeCell ref="C207:E207"/>
    <mergeCell ref="F207:W207"/>
    <mergeCell ref="X207:AA207"/>
    <mergeCell ref="AB207:AE207"/>
    <mergeCell ref="AF207:AG207"/>
    <mergeCell ref="A208:B208"/>
    <mergeCell ref="C208:E208"/>
    <mergeCell ref="F208:W208"/>
    <mergeCell ref="X208:AA208"/>
    <mergeCell ref="AB208:AE208"/>
    <mergeCell ref="B516:D516"/>
    <mergeCell ref="X525:Y525"/>
    <mergeCell ref="G513:Q513"/>
    <mergeCell ref="Z511:AC511"/>
    <mergeCell ref="AD511:AG511"/>
    <mergeCell ref="Z520:AC520"/>
    <mergeCell ref="B493:D493"/>
    <mergeCell ref="B494:D494"/>
    <mergeCell ref="E494:F494"/>
    <mergeCell ref="B502:D502"/>
    <mergeCell ref="E502:F502"/>
    <mergeCell ref="B503:D503"/>
    <mergeCell ref="E503:F503"/>
    <mergeCell ref="B497:D497"/>
    <mergeCell ref="E497:F497"/>
    <mergeCell ref="B509:D509"/>
    <mergeCell ref="B499:D499"/>
    <mergeCell ref="E499:F499"/>
    <mergeCell ref="B507:D507"/>
    <mergeCell ref="E507:F507"/>
    <mergeCell ref="B505:D505"/>
    <mergeCell ref="E505:F505"/>
    <mergeCell ref="U514:W514"/>
    <mergeCell ref="U515:W515"/>
    <mergeCell ref="X515:Y515"/>
    <mergeCell ref="B504:D504"/>
    <mergeCell ref="E504:F504"/>
    <mergeCell ref="B501:D501"/>
    <mergeCell ref="U498:W498"/>
    <mergeCell ref="B496:D496"/>
    <mergeCell ref="E496:F496"/>
    <mergeCell ref="G496:Q496"/>
    <mergeCell ref="G497:Q497"/>
    <mergeCell ref="AD487:AG487"/>
    <mergeCell ref="Z488:AC488"/>
    <mergeCell ref="AD488:AG488"/>
    <mergeCell ref="Z487:AC487"/>
    <mergeCell ref="X514:Y514"/>
    <mergeCell ref="B510:D510"/>
    <mergeCell ref="Z496:AC496"/>
    <mergeCell ref="AD496:AG496"/>
    <mergeCell ref="AD512:AG512"/>
    <mergeCell ref="Z513:AC513"/>
    <mergeCell ref="R511:T511"/>
    <mergeCell ref="R512:T512"/>
    <mergeCell ref="R513:T513"/>
    <mergeCell ref="R514:T514"/>
    <mergeCell ref="X509:Y509"/>
    <mergeCell ref="X510:Y510"/>
    <mergeCell ref="B526:D526"/>
    <mergeCell ref="X526:Y526"/>
    <mergeCell ref="AD513:AG513"/>
    <mergeCell ref="Z514:AC514"/>
    <mergeCell ref="Z528:AC528"/>
    <mergeCell ref="E506:F506"/>
    <mergeCell ref="B508:D508"/>
    <mergeCell ref="E508:F508"/>
    <mergeCell ref="E509:F509"/>
    <mergeCell ref="G506:Q506"/>
    <mergeCell ref="G507:Q507"/>
    <mergeCell ref="G508:Q508"/>
    <mergeCell ref="X490:Y490"/>
    <mergeCell ref="G515:Q515"/>
    <mergeCell ref="E491:F491"/>
    <mergeCell ref="R509:T509"/>
    <mergeCell ref="R510:T510"/>
    <mergeCell ref="AD514:AG514"/>
    <mergeCell ref="Z515:AC515"/>
    <mergeCell ref="AD515:AG515"/>
    <mergeCell ref="R494:T494"/>
    <mergeCell ref="R495:T495"/>
    <mergeCell ref="B511:D511"/>
    <mergeCell ref="E511:F511"/>
    <mergeCell ref="B513:D513"/>
    <mergeCell ref="E513:F513"/>
    <mergeCell ref="B520:D520"/>
    <mergeCell ref="G527:Q527"/>
    <mergeCell ref="R505:T505"/>
    <mergeCell ref="R506:T506"/>
    <mergeCell ref="AD525:AG525"/>
    <mergeCell ref="B525:D525"/>
    <mergeCell ref="B514:D514"/>
    <mergeCell ref="B506:D506"/>
    <mergeCell ref="E495:F495"/>
    <mergeCell ref="U497:W497"/>
    <mergeCell ref="B500:D500"/>
    <mergeCell ref="G509:Q509"/>
    <mergeCell ref="G510:Q510"/>
    <mergeCell ref="Z491:AC491"/>
    <mergeCell ref="AD491:AG491"/>
    <mergeCell ref="B492:D492"/>
    <mergeCell ref="E492:F492"/>
    <mergeCell ref="E493:F493"/>
    <mergeCell ref="G491:Q491"/>
    <mergeCell ref="G492:Q492"/>
    <mergeCell ref="G493:Q493"/>
    <mergeCell ref="G494:Q494"/>
    <mergeCell ref="G495:Q495"/>
    <mergeCell ref="X491:Y491"/>
    <mergeCell ref="X492:Y492"/>
    <mergeCell ref="X493:Y493"/>
    <mergeCell ref="X494:Y494"/>
    <mergeCell ref="X495:Y495"/>
    <mergeCell ref="B491:D491"/>
    <mergeCell ref="U507:W507"/>
    <mergeCell ref="U496:W496"/>
    <mergeCell ref="R516:T516"/>
    <mergeCell ref="R517:T517"/>
    <mergeCell ref="R496:T496"/>
    <mergeCell ref="Z525:AC525"/>
    <mergeCell ref="X511:Y511"/>
    <mergeCell ref="X512:Y512"/>
    <mergeCell ref="Z492:AC492"/>
    <mergeCell ref="B524:D524"/>
    <mergeCell ref="E524:F524"/>
    <mergeCell ref="R522:T522"/>
    <mergeCell ref="R523:T523"/>
    <mergeCell ref="R524:T524"/>
    <mergeCell ref="R525:T525"/>
    <mergeCell ref="AD503:AG503"/>
    <mergeCell ref="E520:F520"/>
    <mergeCell ref="G516:Q516"/>
    <mergeCell ref="G517:Q517"/>
    <mergeCell ref="G518:Q518"/>
    <mergeCell ref="E514:F514"/>
    <mergeCell ref="X497:Y497"/>
    <mergeCell ref="X498:Y498"/>
    <mergeCell ref="X499:Y499"/>
    <mergeCell ref="X500:Y500"/>
    <mergeCell ref="X501:Y501"/>
    <mergeCell ref="X502:Y502"/>
    <mergeCell ref="X503:Y503"/>
    <mergeCell ref="X504:Y504"/>
    <mergeCell ref="R504:T504"/>
    <mergeCell ref="B518:D518"/>
    <mergeCell ref="E518:F518"/>
    <mergeCell ref="U499:W499"/>
    <mergeCell ref="U494:W494"/>
    <mergeCell ref="U495:W495"/>
    <mergeCell ref="R508:T508"/>
    <mergeCell ref="X505:Y505"/>
    <mergeCell ref="X506:Y506"/>
    <mergeCell ref="X507:Y507"/>
    <mergeCell ref="X508:Y508"/>
    <mergeCell ref="R499:T499"/>
    <mergeCell ref="R500:T500"/>
    <mergeCell ref="R501:T501"/>
    <mergeCell ref="R502:T502"/>
    <mergeCell ref="R503:T503"/>
    <mergeCell ref="AD505:AG505"/>
    <mergeCell ref="G505:Q505"/>
    <mergeCell ref="Z499:AC499"/>
    <mergeCell ref="AD499:AG499"/>
    <mergeCell ref="Z500:AC500"/>
    <mergeCell ref="AD500:AG500"/>
    <mergeCell ref="Z502:AC502"/>
    <mergeCell ref="AD502:AG502"/>
    <mergeCell ref="Z503:AC503"/>
    <mergeCell ref="AD497:AG497"/>
    <mergeCell ref="Z498:AC498"/>
    <mergeCell ref="AD498:AG498"/>
    <mergeCell ref="G499:Q499"/>
    <mergeCell ref="G500:Q500"/>
    <mergeCell ref="Z522:AC522"/>
    <mergeCell ref="Z495:AC495"/>
    <mergeCell ref="AD495:AG495"/>
    <mergeCell ref="Z504:AC504"/>
    <mergeCell ref="AD504:AG504"/>
    <mergeCell ref="Z501:AC501"/>
    <mergeCell ref="AD501:AG501"/>
    <mergeCell ref="X523:Y523"/>
    <mergeCell ref="X524:Y524"/>
    <mergeCell ref="Z521:AC521"/>
    <mergeCell ref="AD521:AG521"/>
    <mergeCell ref="B523:D523"/>
    <mergeCell ref="B512:D512"/>
    <mergeCell ref="E512:F512"/>
    <mergeCell ref="G526:Q526"/>
    <mergeCell ref="G529:Q529"/>
    <mergeCell ref="G530:Q530"/>
    <mergeCell ref="E510:F510"/>
    <mergeCell ref="U508:W508"/>
    <mergeCell ref="U509:W509"/>
    <mergeCell ref="U510:W510"/>
    <mergeCell ref="U511:W511"/>
    <mergeCell ref="E539:F539"/>
    <mergeCell ref="U506:W506"/>
    <mergeCell ref="Z539:AC539"/>
    <mergeCell ref="G498:Q498"/>
    <mergeCell ref="X496:Y496"/>
    <mergeCell ref="U500:W500"/>
    <mergeCell ref="E501:F501"/>
    <mergeCell ref="G501:Q501"/>
    <mergeCell ref="G502:Q502"/>
    <mergeCell ref="G503:Q503"/>
    <mergeCell ref="G504:Q504"/>
    <mergeCell ref="E530:F530"/>
    <mergeCell ref="E529:F529"/>
    <mergeCell ref="R497:T497"/>
    <mergeCell ref="R498:T498"/>
    <mergeCell ref="Z494:AC494"/>
    <mergeCell ref="AD494:AG494"/>
    <mergeCell ref="Z519:AC519"/>
    <mergeCell ref="AD519:AG519"/>
    <mergeCell ref="U522:W522"/>
    <mergeCell ref="U523:W523"/>
    <mergeCell ref="Z509:AC509"/>
    <mergeCell ref="AD509:AG509"/>
    <mergeCell ref="Z510:AC510"/>
    <mergeCell ref="AD510:AG510"/>
    <mergeCell ref="E500:F500"/>
    <mergeCell ref="G522:Q522"/>
    <mergeCell ref="E538:F538"/>
    <mergeCell ref="R507:T507"/>
    <mergeCell ref="U504:W504"/>
    <mergeCell ref="U505:W505"/>
    <mergeCell ref="E525:F525"/>
    <mergeCell ref="U524:W524"/>
    <mergeCell ref="U525:W525"/>
    <mergeCell ref="X520:Y520"/>
    <mergeCell ref="X521:Y521"/>
    <mergeCell ref="X522:Y522"/>
    <mergeCell ref="E523:F523"/>
    <mergeCell ref="U527:W527"/>
    <mergeCell ref="X513:Y513"/>
    <mergeCell ref="AD538:AG538"/>
    <mergeCell ref="E531:F531"/>
    <mergeCell ref="X531:Y531"/>
    <mergeCell ref="G521:Q521"/>
    <mergeCell ref="R521:T521"/>
    <mergeCell ref="E521:F521"/>
    <mergeCell ref="E516:F516"/>
    <mergeCell ref="B517:D517"/>
    <mergeCell ref="E519:F519"/>
    <mergeCell ref="E517:F517"/>
    <mergeCell ref="B569:D569"/>
    <mergeCell ref="E569:F569"/>
    <mergeCell ref="U561:W561"/>
    <mergeCell ref="B564:D564"/>
    <mergeCell ref="G548:Q548"/>
    <mergeCell ref="B559:D559"/>
    <mergeCell ref="E559:F559"/>
    <mergeCell ref="B560:D560"/>
    <mergeCell ref="E528:F528"/>
    <mergeCell ref="AD528:AG528"/>
    <mergeCell ref="B556:D556"/>
    <mergeCell ref="Z570:AC570"/>
    <mergeCell ref="AD570:AG570"/>
    <mergeCell ref="Z569:AC569"/>
    <mergeCell ref="AD569:AG569"/>
    <mergeCell ref="Z566:AC566"/>
    <mergeCell ref="AD566:AG566"/>
    <mergeCell ref="Z567:AC567"/>
    <mergeCell ref="AD567:AG567"/>
    <mergeCell ref="Z568:AC568"/>
    <mergeCell ref="AD568:AG568"/>
    <mergeCell ref="B522:D522"/>
    <mergeCell ref="E522:F522"/>
    <mergeCell ref="Z533:AC533"/>
    <mergeCell ref="Z555:AC555"/>
    <mergeCell ref="B533:D533"/>
    <mergeCell ref="B535:D535"/>
    <mergeCell ref="B536:D536"/>
    <mergeCell ref="B521:D521"/>
    <mergeCell ref="U521:W521"/>
    <mergeCell ref="Z532:AC532"/>
    <mergeCell ref="R539:T539"/>
    <mergeCell ref="B530:D530"/>
    <mergeCell ref="B529:D529"/>
    <mergeCell ref="X530:Y530"/>
    <mergeCell ref="B552:D552"/>
    <mergeCell ref="E552:F552"/>
    <mergeCell ref="Z551:AC551"/>
    <mergeCell ref="AD551:AG551"/>
    <mergeCell ref="U560:W560"/>
    <mergeCell ref="U540:W540"/>
    <mergeCell ref="U541:W541"/>
    <mergeCell ref="U542:W542"/>
    <mergeCell ref="U552:W552"/>
    <mergeCell ref="R558:T558"/>
    <mergeCell ref="R559:T559"/>
    <mergeCell ref="R560:T560"/>
    <mergeCell ref="G540:Q540"/>
    <mergeCell ref="R545:T545"/>
    <mergeCell ref="R546:T546"/>
    <mergeCell ref="X544:Y544"/>
    <mergeCell ref="X545:Y545"/>
    <mergeCell ref="X546:Y546"/>
    <mergeCell ref="R529:T529"/>
    <mergeCell ref="E527:F527"/>
    <mergeCell ref="R526:T526"/>
    <mergeCell ref="E526:F526"/>
    <mergeCell ref="Z538:AC538"/>
    <mergeCell ref="Z541:AC541"/>
    <mergeCell ref="E532:F532"/>
    <mergeCell ref="E534:F534"/>
    <mergeCell ref="E533:F533"/>
    <mergeCell ref="E536:F536"/>
    <mergeCell ref="G533:Q533"/>
    <mergeCell ref="G534:Q534"/>
    <mergeCell ref="G535:Q535"/>
    <mergeCell ref="G536:Q536"/>
    <mergeCell ref="G537:Q537"/>
    <mergeCell ref="G538:Q538"/>
    <mergeCell ref="G539:Q539"/>
    <mergeCell ref="R538:T538"/>
    <mergeCell ref="Z536:AC536"/>
    <mergeCell ref="R535:T535"/>
    <mergeCell ref="X533:Y533"/>
    <mergeCell ref="R534:T534"/>
    <mergeCell ref="U532:W532"/>
    <mergeCell ref="U533:W533"/>
    <mergeCell ref="U534:W534"/>
    <mergeCell ref="U535:W535"/>
    <mergeCell ref="U536:W536"/>
    <mergeCell ref="E535:F535"/>
    <mergeCell ref="X550:Y550"/>
    <mergeCell ref="X551:Y551"/>
    <mergeCell ref="X552:Y552"/>
    <mergeCell ref="Z545:AC545"/>
    <mergeCell ref="B542:D542"/>
    <mergeCell ref="B538:D538"/>
    <mergeCell ref="R549:T549"/>
    <mergeCell ref="R550:T550"/>
    <mergeCell ref="R551:T551"/>
    <mergeCell ref="E540:F540"/>
    <mergeCell ref="E541:F541"/>
    <mergeCell ref="E542:F542"/>
    <mergeCell ref="G547:Q547"/>
    <mergeCell ref="U543:W543"/>
    <mergeCell ref="B547:D547"/>
    <mergeCell ref="E547:F547"/>
    <mergeCell ref="Z552:AC552"/>
    <mergeCell ref="G543:Q543"/>
    <mergeCell ref="G544:Q544"/>
    <mergeCell ref="E551:F551"/>
    <mergeCell ref="G542:Q542"/>
    <mergeCell ref="G1573:H1573"/>
    <mergeCell ref="C1574:D1574"/>
    <mergeCell ref="C1483:D1483"/>
    <mergeCell ref="C1624:D1624"/>
    <mergeCell ref="G1624:H1624"/>
    <mergeCell ref="C1480:D1480"/>
    <mergeCell ref="G1480:H1480"/>
    <mergeCell ref="I1480:Q1480"/>
    <mergeCell ref="R1480:T1480"/>
    <mergeCell ref="U1472:W1472"/>
    <mergeCell ref="G1580:H1580"/>
    <mergeCell ref="I1580:Q1580"/>
    <mergeCell ref="R1580:T1580"/>
    <mergeCell ref="U1580:W1580"/>
    <mergeCell ref="X1223:Y1223"/>
    <mergeCell ref="Z1221:AC1221"/>
    <mergeCell ref="AD1221:AG1221"/>
    <mergeCell ref="C1547:D1547"/>
    <mergeCell ref="G1547:H1547"/>
    <mergeCell ref="C1558:D1558"/>
    <mergeCell ref="G1558:H1558"/>
    <mergeCell ref="C1559:D1559"/>
    <mergeCell ref="C1223:D1223"/>
    <mergeCell ref="G1223:H1223"/>
    <mergeCell ref="I1223:Q1223"/>
    <mergeCell ref="Z543:AC543"/>
    <mergeCell ref="Z548:AC548"/>
    <mergeCell ref="U545:W545"/>
    <mergeCell ref="U546:W546"/>
    <mergeCell ref="B541:D541"/>
    <mergeCell ref="B540:D540"/>
    <mergeCell ref="B549:D549"/>
    <mergeCell ref="B545:D545"/>
    <mergeCell ref="G549:Q549"/>
    <mergeCell ref="G550:Q550"/>
    <mergeCell ref="U549:W549"/>
    <mergeCell ref="U550:W550"/>
    <mergeCell ref="U548:W548"/>
    <mergeCell ref="Z547:AC547"/>
    <mergeCell ref="AD546:AG546"/>
    <mergeCell ref="AD552:AG552"/>
    <mergeCell ref="Z560:AC560"/>
    <mergeCell ref="AD560:AG560"/>
    <mergeCell ref="Z561:AC561"/>
    <mergeCell ref="AD561:AG561"/>
    <mergeCell ref="U1068:W1068"/>
    <mergeCell ref="C1069:D1069"/>
    <mergeCell ref="G1069:H1069"/>
    <mergeCell ref="I1069:Q1069"/>
    <mergeCell ref="R1069:T1069"/>
    <mergeCell ref="U1069:W1069"/>
    <mergeCell ref="C1149:D1149"/>
    <mergeCell ref="G1085:H1085"/>
    <mergeCell ref="C1171:D1171"/>
    <mergeCell ref="C1106:D1106"/>
    <mergeCell ref="C1139:D1139"/>
    <mergeCell ref="G1139:H1139"/>
    <mergeCell ref="C1114:D1114"/>
    <mergeCell ref="G1164:H1164"/>
    <mergeCell ref="G1082:H1082"/>
    <mergeCell ref="C1470:D1470"/>
    <mergeCell ref="G1470:H1470"/>
    <mergeCell ref="I1470:Q1470"/>
    <mergeCell ref="R1470:T1470"/>
    <mergeCell ref="C1546:D1546"/>
    <mergeCell ref="G1546:H1546"/>
    <mergeCell ref="C1561:D1561"/>
    <mergeCell ref="G1561:H1561"/>
    <mergeCell ref="C1562:D1562"/>
    <mergeCell ref="G1562:H1562"/>
    <mergeCell ref="C1565:D1565"/>
    <mergeCell ref="G1565:H1565"/>
    <mergeCell ref="C1568:D1568"/>
    <mergeCell ref="G1568:H1568"/>
    <mergeCell ref="C1569:D1569"/>
    <mergeCell ref="G1569:H1569"/>
    <mergeCell ref="I1534:Q1534"/>
    <mergeCell ref="I1535:Q1535"/>
    <mergeCell ref="G1567:H1567"/>
    <mergeCell ref="C1552:D1552"/>
    <mergeCell ref="G1552:H1552"/>
    <mergeCell ref="I1536:Q1536"/>
    <mergeCell ref="X1217:Y1217"/>
    <mergeCell ref="G1554:H1554"/>
    <mergeCell ref="C1555:D1555"/>
    <mergeCell ref="G1555:H1555"/>
    <mergeCell ref="C1557:D1557"/>
    <mergeCell ref="G1557:H1557"/>
    <mergeCell ref="C1550:D1550"/>
    <mergeCell ref="G1218:H1218"/>
    <mergeCell ref="I1218:Q1218"/>
    <mergeCell ref="C1220:D1220"/>
    <mergeCell ref="G1220:H1220"/>
    <mergeCell ref="U1480:W1480"/>
    <mergeCell ref="I1475:Q1475"/>
    <mergeCell ref="R1475:T1475"/>
    <mergeCell ref="U1475:W1475"/>
    <mergeCell ref="U1473:W1473"/>
    <mergeCell ref="C1463:D1463"/>
    <mergeCell ref="G1463:H1463"/>
    <mergeCell ref="I1463:Q1463"/>
    <mergeCell ref="U1328:W1328"/>
    <mergeCell ref="C1554:D1554"/>
    <mergeCell ref="X1472:Y1472"/>
    <mergeCell ref="I1221:Q1221"/>
    <mergeCell ref="R1221:T1221"/>
    <mergeCell ref="U1221:W1221"/>
    <mergeCell ref="X1221:Y1221"/>
    <mergeCell ref="U1470:W1470"/>
    <mergeCell ref="I1464:Q1464"/>
    <mergeCell ref="G1464:H1464"/>
    <mergeCell ref="C1464:D1464"/>
    <mergeCell ref="R1464:T1464"/>
    <mergeCell ref="C1465:D1465"/>
    <mergeCell ref="G1465:H1465"/>
    <mergeCell ref="I1465:Q1465"/>
    <mergeCell ref="R1465:T1465"/>
    <mergeCell ref="U1465:W1465"/>
    <mergeCell ref="I1312:Q1312"/>
    <mergeCell ref="C1297:D1297"/>
    <mergeCell ref="G1297:H1297"/>
    <mergeCell ref="I1297:Q1297"/>
    <mergeCell ref="R1297:T1297"/>
    <mergeCell ref="C1448:D1448"/>
    <mergeCell ref="G1448:H1448"/>
    <mergeCell ref="G1447:H1447"/>
    <mergeCell ref="I1457:Q1457"/>
    <mergeCell ref="I1458:Q1458"/>
    <mergeCell ref="X1905:Y1905"/>
    <mergeCell ref="Z1905:AC1905"/>
    <mergeCell ref="AD1905:AG1905"/>
    <mergeCell ref="Z564:AC564"/>
    <mergeCell ref="AD564:AG564"/>
    <mergeCell ref="C1221:D1221"/>
    <mergeCell ref="G1221:H1221"/>
    <mergeCell ref="X1634:Y1634"/>
    <mergeCell ref="C1218:D1218"/>
    <mergeCell ref="I1537:Q1537"/>
    <mergeCell ref="I1538:Q1538"/>
    <mergeCell ref="I1539:Q1539"/>
    <mergeCell ref="I1540:Q1540"/>
    <mergeCell ref="C1576:D1576"/>
    <mergeCell ref="G1576:H1576"/>
    <mergeCell ref="C1577:D1577"/>
    <mergeCell ref="G1577:H1577"/>
    <mergeCell ref="C1567:D1567"/>
    <mergeCell ref="R1567:T1567"/>
    <mergeCell ref="R1568:T1568"/>
    <mergeCell ref="R1569:T1569"/>
    <mergeCell ref="R1548:T1548"/>
    <mergeCell ref="R1556:T1556"/>
    <mergeCell ref="X1216:Y1216"/>
    <mergeCell ref="Z1216:AC1216"/>
    <mergeCell ref="AD1216:AG1216"/>
    <mergeCell ref="I1217:Q1217"/>
    <mergeCell ref="R1217:T1217"/>
    <mergeCell ref="U1217:W1217"/>
    <mergeCell ref="G565:Q565"/>
    <mergeCell ref="C983:D983"/>
    <mergeCell ref="G983:H983"/>
    <mergeCell ref="G833:H833"/>
    <mergeCell ref="C1197:D1197"/>
    <mergeCell ref="G1197:H1197"/>
    <mergeCell ref="Z1896:AC1896"/>
    <mergeCell ref="AD1896:AG1896"/>
    <mergeCell ref="AD1218:AG1218"/>
    <mergeCell ref="X1624:Y1624"/>
    <mergeCell ref="G1483:H1483"/>
    <mergeCell ref="G1550:H1550"/>
    <mergeCell ref="C1551:D1551"/>
    <mergeCell ref="G1551:H1551"/>
    <mergeCell ref="C1563:D1563"/>
    <mergeCell ref="I1576:Q1576"/>
    <mergeCell ref="I1577:Q1577"/>
    <mergeCell ref="AD1891:AG1891"/>
    <mergeCell ref="C1892:D1892"/>
    <mergeCell ref="G1892:H1892"/>
    <mergeCell ref="I1892:Q1892"/>
    <mergeCell ref="X1211:Y1211"/>
    <mergeCell ref="Z1211:AC1211"/>
    <mergeCell ref="AD1211:AG1211"/>
    <mergeCell ref="C1212:D1212"/>
    <mergeCell ref="G1212:H1212"/>
    <mergeCell ref="X1212:Y1212"/>
    <mergeCell ref="Z1212:AC1212"/>
    <mergeCell ref="AD1212:AG1212"/>
    <mergeCell ref="C1213:D1213"/>
    <mergeCell ref="X1219:Y1219"/>
    <mergeCell ref="C1617:D1617"/>
    <mergeCell ref="G1617:H1617"/>
    <mergeCell ref="C1625:D1625"/>
    <mergeCell ref="G1625:H1625"/>
    <mergeCell ref="AD562:AG562"/>
    <mergeCell ref="Z563:AC563"/>
    <mergeCell ref="AD563:AG563"/>
    <mergeCell ref="AD553:AG553"/>
    <mergeCell ref="Z554:AC554"/>
    <mergeCell ref="AD554:AG554"/>
    <mergeCell ref="Z546:AC546"/>
    <mergeCell ref="Z1968:AC1968"/>
    <mergeCell ref="AD1968:AG1968"/>
    <mergeCell ref="C1969:D1969"/>
    <mergeCell ref="G1969:H1969"/>
    <mergeCell ref="I1969:Q1969"/>
    <mergeCell ref="R1969:T1969"/>
    <mergeCell ref="U1969:W1969"/>
    <mergeCell ref="X1969:Y1969"/>
    <mergeCell ref="Z1969:AC1969"/>
    <mergeCell ref="AD1969:AG1969"/>
    <mergeCell ref="R554:T554"/>
    <mergeCell ref="R555:T555"/>
    <mergeCell ref="AD547:AG547"/>
    <mergeCell ref="E537:F537"/>
    <mergeCell ref="AD541:AG541"/>
    <mergeCell ref="Z537:AC537"/>
    <mergeCell ref="AD537:AG537"/>
    <mergeCell ref="R537:T537"/>
    <mergeCell ref="Z542:AC542"/>
    <mergeCell ref="R540:T540"/>
    <mergeCell ref="R541:T541"/>
    <mergeCell ref="AD533:AG533"/>
    <mergeCell ref="Z529:AC529"/>
    <mergeCell ref="X547:Y547"/>
    <mergeCell ref="B539:D539"/>
    <mergeCell ref="AD532:AG532"/>
    <mergeCell ref="G532:Q532"/>
    <mergeCell ref="R536:T536"/>
    <mergeCell ref="R532:T532"/>
    <mergeCell ref="R533:T533"/>
    <mergeCell ref="X532:Y532"/>
    <mergeCell ref="Z530:AC530"/>
    <mergeCell ref="AD530:AG530"/>
    <mergeCell ref="Z531:AC531"/>
    <mergeCell ref="AD531:AG531"/>
    <mergeCell ref="B531:D531"/>
    <mergeCell ref="R544:T544"/>
    <mergeCell ref="U529:W529"/>
    <mergeCell ref="U530:W530"/>
    <mergeCell ref="R530:T530"/>
    <mergeCell ref="X529:Y529"/>
    <mergeCell ref="AD1482:AG1482"/>
    <mergeCell ref="Z1904:AC1904"/>
    <mergeCell ref="AD1904:AG1904"/>
    <mergeCell ref="C1907:D1907"/>
    <mergeCell ref="G1907:H1907"/>
    <mergeCell ref="I1907:Q1907"/>
    <mergeCell ref="R1907:T1907"/>
    <mergeCell ref="U1907:W1907"/>
    <mergeCell ref="X1907:Y1907"/>
    <mergeCell ref="Z1907:AC1907"/>
    <mergeCell ref="AD1907:AG1907"/>
    <mergeCell ref="C1908:D1908"/>
    <mergeCell ref="G1908:H1908"/>
    <mergeCell ref="I1908:Q1908"/>
    <mergeCell ref="X1903:Y1903"/>
    <mergeCell ref="X1896:Y1896"/>
    <mergeCell ref="B527:D527"/>
    <mergeCell ref="R531:T531"/>
    <mergeCell ref="Z505:AC505"/>
    <mergeCell ref="G514:Q514"/>
    <mergeCell ref="U512:W512"/>
    <mergeCell ref="U513:W513"/>
    <mergeCell ref="R515:T515"/>
    <mergeCell ref="G511:Q511"/>
    <mergeCell ref="G512:Q512"/>
    <mergeCell ref="Z506:AC506"/>
    <mergeCell ref="AD506:AG506"/>
    <mergeCell ref="G519:Q519"/>
    <mergeCell ref="H786:U786"/>
    <mergeCell ref="AD527:AG527"/>
    <mergeCell ref="AD529:AG529"/>
    <mergeCell ref="AD516:AG516"/>
    <mergeCell ref="Z524:AC524"/>
    <mergeCell ref="AD524:AG524"/>
    <mergeCell ref="Z535:AC535"/>
    <mergeCell ref="AD535:AG535"/>
    <mergeCell ref="R518:T518"/>
    <mergeCell ref="R519:T519"/>
    <mergeCell ref="R520:T520"/>
    <mergeCell ref="U516:W516"/>
    <mergeCell ref="X516:Y516"/>
    <mergeCell ref="X517:Y517"/>
    <mergeCell ref="X518:Y518"/>
    <mergeCell ref="X519:Y519"/>
    <mergeCell ref="Z517:AC517"/>
    <mergeCell ref="AD517:AG517"/>
    <mergeCell ref="Z526:AC526"/>
    <mergeCell ref="AD526:AG526"/>
    <mergeCell ref="Z518:AC518"/>
    <mergeCell ref="AD518:AG518"/>
    <mergeCell ref="U531:W531"/>
    <mergeCell ref="R527:T527"/>
    <mergeCell ref="X527:Y527"/>
    <mergeCell ref="U526:W526"/>
    <mergeCell ref="Z544:AC544"/>
    <mergeCell ref="AD544:AG544"/>
    <mergeCell ref="B519:D519"/>
    <mergeCell ref="U517:W517"/>
    <mergeCell ref="U518:W518"/>
    <mergeCell ref="U519:W519"/>
    <mergeCell ref="U520:W520"/>
    <mergeCell ref="G520:Q520"/>
    <mergeCell ref="AD520:AG520"/>
    <mergeCell ref="Z516:AC516"/>
    <mergeCell ref="AD539:AG539"/>
    <mergeCell ref="AD522:AG522"/>
    <mergeCell ref="Z523:AC523"/>
    <mergeCell ref="AD523:AG523"/>
    <mergeCell ref="AD536:AG536"/>
    <mergeCell ref="G525:Q525"/>
    <mergeCell ref="Z527:AC527"/>
    <mergeCell ref="B532:D532"/>
    <mergeCell ref="B534:D534"/>
    <mergeCell ref="AD542:AG542"/>
    <mergeCell ref="B543:D543"/>
    <mergeCell ref="E543:F543"/>
    <mergeCell ref="B544:D544"/>
    <mergeCell ref="E544:F544"/>
    <mergeCell ref="R542:T542"/>
    <mergeCell ref="R543:T543"/>
    <mergeCell ref="A123:B123"/>
    <mergeCell ref="C123:E123"/>
    <mergeCell ref="F123:U123"/>
    <mergeCell ref="V123:Z123"/>
    <mergeCell ref="AA123:AE123"/>
    <mergeCell ref="AF123:AG123"/>
    <mergeCell ref="A124:B124"/>
    <mergeCell ref="A27:B27"/>
    <mergeCell ref="C27:E27"/>
    <mergeCell ref="F27:U27"/>
    <mergeCell ref="V27:Z27"/>
    <mergeCell ref="AA27:AE27"/>
    <mergeCell ref="AF27:AG27"/>
    <mergeCell ref="A28:B28"/>
    <mergeCell ref="C28:E28"/>
    <mergeCell ref="F28:U28"/>
    <mergeCell ref="V28:Z28"/>
    <mergeCell ref="AA28:AE28"/>
    <mergeCell ref="AF28:AG28"/>
    <mergeCell ref="A29:B29"/>
    <mergeCell ref="C29:E29"/>
    <mergeCell ref="F29:U29"/>
    <mergeCell ref="V29:Z29"/>
    <mergeCell ref="AA29:AE29"/>
    <mergeCell ref="AF29:AG29"/>
    <mergeCell ref="A30:B30"/>
    <mergeCell ref="C30:E30"/>
    <mergeCell ref="F30:U30"/>
    <mergeCell ref="V30:Z30"/>
    <mergeCell ref="AA30:AE30"/>
    <mergeCell ref="AF30:AG30"/>
    <mergeCell ref="A31:B31"/>
    <mergeCell ref="C31:E31"/>
    <mergeCell ref="F31:U31"/>
    <mergeCell ref="V31:Z31"/>
    <mergeCell ref="AA31:AE31"/>
    <mergeCell ref="AF31:AG31"/>
    <mergeCell ref="A32:B32"/>
    <mergeCell ref="C32:E32"/>
    <mergeCell ref="F32:U32"/>
    <mergeCell ref="V32:Z32"/>
    <mergeCell ref="AA32:AE32"/>
    <mergeCell ref="AF32:AG32"/>
    <mergeCell ref="F35:U35"/>
    <mergeCell ref="V35:Z35"/>
    <mergeCell ref="AA35:AE35"/>
    <mergeCell ref="AF35:AG35"/>
    <mergeCell ref="A36:B36"/>
    <mergeCell ref="C36:E36"/>
    <mergeCell ref="F36:U36"/>
    <mergeCell ref="V36:Z36"/>
    <mergeCell ref="AA36:AE36"/>
    <mergeCell ref="AF36:AG36"/>
    <mergeCell ref="A37:B37"/>
    <mergeCell ref="C37:E37"/>
    <mergeCell ref="F37:U37"/>
    <mergeCell ref="V37:Z37"/>
    <mergeCell ref="AA37:AE37"/>
    <mergeCell ref="AF37:AG37"/>
    <mergeCell ref="A38:B38"/>
    <mergeCell ref="A33:B33"/>
    <mergeCell ref="C33:E33"/>
    <mergeCell ref="F33:U33"/>
    <mergeCell ref="V33:Z33"/>
    <mergeCell ref="AA33:AE33"/>
    <mergeCell ref="AF33:AG33"/>
    <mergeCell ref="A34:B34"/>
    <mergeCell ref="C34:E34"/>
    <mergeCell ref="F34:U34"/>
    <mergeCell ref="V34:Z34"/>
    <mergeCell ref="AA34:AE34"/>
    <mergeCell ref="AF34:AG34"/>
    <mergeCell ref="A35:B35"/>
    <mergeCell ref="C35:E35"/>
    <mergeCell ref="I1630:Q1630"/>
    <mergeCell ref="R1630:T1630"/>
    <mergeCell ref="U1630:W1630"/>
    <mergeCell ref="X1630:Y1630"/>
    <mergeCell ref="Z1630:AC1630"/>
    <mergeCell ref="AD1630:AG1630"/>
    <mergeCell ref="X1215:Y1215"/>
    <mergeCell ref="Z1215:AC1215"/>
    <mergeCell ref="AD1215:AG1215"/>
    <mergeCell ref="C1216:D1216"/>
    <mergeCell ref="G1216:H1216"/>
    <mergeCell ref="A119:B119"/>
    <mergeCell ref="G523:Q523"/>
    <mergeCell ref="G524:Q524"/>
    <mergeCell ref="X534:Y534"/>
    <mergeCell ref="X535:Y535"/>
    <mergeCell ref="X536:Y536"/>
    <mergeCell ref="X537:Y537"/>
    <mergeCell ref="X538:Y538"/>
    <mergeCell ref="X539:Y539"/>
    <mergeCell ref="X540:Y540"/>
    <mergeCell ref="X541:Y541"/>
    <mergeCell ref="X542:Y542"/>
    <mergeCell ref="X543:Y543"/>
    <mergeCell ref="U537:W537"/>
    <mergeCell ref="U538:W538"/>
    <mergeCell ref="U539:W539"/>
    <mergeCell ref="Z550:AC550"/>
    <mergeCell ref="AD550:AG550"/>
    <mergeCell ref="B555:D555"/>
    <mergeCell ref="E555:F555"/>
    <mergeCell ref="B557:D557"/>
    <mergeCell ref="E557:F557"/>
    <mergeCell ref="C38:E38"/>
    <mergeCell ref="F38:U38"/>
    <mergeCell ref="V38:Z38"/>
    <mergeCell ref="AA38:AE38"/>
    <mergeCell ref="AF38:AG38"/>
    <mergeCell ref="A39:B39"/>
    <mergeCell ref="C39:E39"/>
    <mergeCell ref="F39:U39"/>
    <mergeCell ref="V39:Z39"/>
    <mergeCell ref="AA39:AE39"/>
    <mergeCell ref="AF39:AG39"/>
    <mergeCell ref="A40:B40"/>
    <mergeCell ref="C40:E40"/>
    <mergeCell ref="F40:U40"/>
    <mergeCell ref="V40:Z40"/>
    <mergeCell ref="AA40:AE40"/>
    <mergeCell ref="AF40:AG40"/>
    <mergeCell ref="A41:B41"/>
    <mergeCell ref="C41:E41"/>
    <mergeCell ref="F41:U41"/>
    <mergeCell ref="V41:Z41"/>
    <mergeCell ref="A10:AG10"/>
    <mergeCell ref="A12:AG12"/>
    <mergeCell ref="U15:W15"/>
    <mergeCell ref="U16:W16"/>
    <mergeCell ref="U17:W17"/>
    <mergeCell ref="A19:AG19"/>
    <mergeCell ref="A20:AG20"/>
    <mergeCell ref="A13:AG13"/>
    <mergeCell ref="A22:AE22"/>
    <mergeCell ref="A23:B23"/>
    <mergeCell ref="C23:E23"/>
    <mergeCell ref="F23:U23"/>
    <mergeCell ref="V23:Z23"/>
    <mergeCell ref="AA23:AE23"/>
    <mergeCell ref="AF23:AG23"/>
    <mergeCell ref="A24:B24"/>
    <mergeCell ref="C24:E24"/>
    <mergeCell ref="F24:U24"/>
    <mergeCell ref="V24:Z24"/>
    <mergeCell ref="AA24:AE24"/>
    <mergeCell ref="AF24:AG24"/>
    <mergeCell ref="A25:B25"/>
    <mergeCell ref="C25:E25"/>
    <mergeCell ref="F25:U25"/>
    <mergeCell ref="V25:Z25"/>
    <mergeCell ref="AA25:AE25"/>
    <mergeCell ref="AF25:AG25"/>
    <mergeCell ref="A26:B26"/>
    <mergeCell ref="C26:E26"/>
    <mergeCell ref="F26:U26"/>
    <mergeCell ref="V26:Z26"/>
    <mergeCell ref="AA26:AE26"/>
    <mergeCell ref="AF26:AG26"/>
    <mergeCell ref="J15:T15"/>
    <mergeCell ref="J16:T16"/>
    <mergeCell ref="J17:T17"/>
    <mergeCell ref="AA41:AE41"/>
    <mergeCell ref="AF41:AG41"/>
    <mergeCell ref="A42:B42"/>
    <mergeCell ref="C42:E42"/>
    <mergeCell ref="F42:U42"/>
    <mergeCell ref="V42:Z42"/>
    <mergeCell ref="AA42:AE42"/>
    <mergeCell ref="AF42:AG42"/>
    <mergeCell ref="A43:B43"/>
    <mergeCell ref="C43:E43"/>
    <mergeCell ref="F43:U43"/>
    <mergeCell ref="V43:Z43"/>
    <mergeCell ref="AA43:AE43"/>
    <mergeCell ref="AF43:AG43"/>
    <mergeCell ref="A44:B44"/>
    <mergeCell ref="C44:E44"/>
    <mergeCell ref="F44:U44"/>
    <mergeCell ref="V44:Z44"/>
    <mergeCell ref="AA44:AE44"/>
    <mergeCell ref="AF44:AG44"/>
    <mergeCell ref="A45:B45"/>
    <mergeCell ref="C45:E45"/>
    <mergeCell ref="F45:U45"/>
    <mergeCell ref="V45:Z45"/>
    <mergeCell ref="AA45:AE45"/>
    <mergeCell ref="AF45:AG45"/>
    <mergeCell ref="A46:B46"/>
    <mergeCell ref="C46:E46"/>
    <mergeCell ref="F46:U46"/>
    <mergeCell ref="V46:Z46"/>
    <mergeCell ref="AA46:AE46"/>
    <mergeCell ref="AF46:AG46"/>
    <mergeCell ref="A47:B47"/>
    <mergeCell ref="C47:E47"/>
    <mergeCell ref="F47:U47"/>
    <mergeCell ref="V47:Z47"/>
    <mergeCell ref="AA47:AE47"/>
    <mergeCell ref="AF47:AG47"/>
    <mergeCell ref="A48:B48"/>
    <mergeCell ref="C48:E48"/>
    <mergeCell ref="F48:U48"/>
    <mergeCell ref="V48:Z48"/>
    <mergeCell ref="AA48:AE48"/>
    <mergeCell ref="AF48:AG48"/>
    <mergeCell ref="A49:B49"/>
    <mergeCell ref="C49:E49"/>
    <mergeCell ref="F49:U49"/>
    <mergeCell ref="V49:Z49"/>
    <mergeCell ref="AA49:AE49"/>
    <mergeCell ref="AF49:AG49"/>
    <mergeCell ref="A50:B50"/>
    <mergeCell ref="C50:E50"/>
    <mergeCell ref="F50:U50"/>
    <mergeCell ref="V50:Z50"/>
    <mergeCell ref="AA50:AE50"/>
    <mergeCell ref="AF50:AG50"/>
    <mergeCell ref="A51:B51"/>
    <mergeCell ref="C51:E51"/>
    <mergeCell ref="F51:U51"/>
    <mergeCell ref="V51:Z51"/>
    <mergeCell ref="AA51:AE51"/>
    <mergeCell ref="AF51:AG51"/>
    <mergeCell ref="A52:B52"/>
    <mergeCell ref="C52:E52"/>
    <mergeCell ref="F52:U52"/>
    <mergeCell ref="V52:Z52"/>
    <mergeCell ref="AA52:AE52"/>
    <mergeCell ref="AF52:AG52"/>
    <mergeCell ref="A53:B53"/>
    <mergeCell ref="C53:E53"/>
    <mergeCell ref="F53:U53"/>
    <mergeCell ref="V53:Z53"/>
    <mergeCell ref="AA53:AE53"/>
    <mergeCell ref="AF53:AG53"/>
    <mergeCell ref="A54:B54"/>
    <mergeCell ref="C54:E54"/>
    <mergeCell ref="F54:U54"/>
    <mergeCell ref="V54:Z54"/>
    <mergeCell ref="AA54:AE54"/>
    <mergeCell ref="AF54:AG54"/>
    <mergeCell ref="A55:B55"/>
    <mergeCell ref="C55:E55"/>
    <mergeCell ref="F55:U55"/>
    <mergeCell ref="V55:Z55"/>
    <mergeCell ref="AA55:AE55"/>
    <mergeCell ref="AF55:AG55"/>
    <mergeCell ref="A56:B56"/>
    <mergeCell ref="C56:E56"/>
    <mergeCell ref="F56:U56"/>
    <mergeCell ref="V56:Z56"/>
    <mergeCell ref="AA56:AE56"/>
    <mergeCell ref="AF56:AG56"/>
    <mergeCell ref="A57:B57"/>
    <mergeCell ref="C57:E57"/>
    <mergeCell ref="F57:U57"/>
    <mergeCell ref="V57:Z57"/>
    <mergeCell ref="AA57:AE57"/>
    <mergeCell ref="AF57:AG57"/>
    <mergeCell ref="A58:B58"/>
    <mergeCell ref="C58:E58"/>
    <mergeCell ref="F58:U58"/>
    <mergeCell ref="V58:Z58"/>
    <mergeCell ref="AA58:AE58"/>
    <mergeCell ref="AF58:AG58"/>
    <mergeCell ref="A59:B59"/>
    <mergeCell ref="C59:E59"/>
    <mergeCell ref="F59:U59"/>
    <mergeCell ref="V59:Z59"/>
    <mergeCell ref="AA59:AE59"/>
    <mergeCell ref="AF59:AG59"/>
    <mergeCell ref="A61:AE61"/>
    <mergeCell ref="A62:B62"/>
    <mergeCell ref="C62:E62"/>
    <mergeCell ref="F62:U62"/>
    <mergeCell ref="V62:Z62"/>
    <mergeCell ref="AA62:AE62"/>
    <mergeCell ref="AF62:AG62"/>
    <mergeCell ref="A63:B63"/>
    <mergeCell ref="C63:E63"/>
    <mergeCell ref="F63:U63"/>
    <mergeCell ref="V63:Z63"/>
    <mergeCell ref="AA63:AE63"/>
    <mergeCell ref="AF63:AG63"/>
    <mergeCell ref="A64:B64"/>
    <mergeCell ref="C64:E64"/>
    <mergeCell ref="F64:U64"/>
    <mergeCell ref="V64:Z64"/>
    <mergeCell ref="AA64:AE64"/>
    <mergeCell ref="AF64:AG64"/>
    <mergeCell ref="A65:B65"/>
    <mergeCell ref="C65:E65"/>
    <mergeCell ref="F65:U65"/>
    <mergeCell ref="V65:Z65"/>
    <mergeCell ref="AA65:AE65"/>
    <mergeCell ref="AF65:AG65"/>
    <mergeCell ref="A66:B66"/>
    <mergeCell ref="C66:E66"/>
    <mergeCell ref="F66:U66"/>
    <mergeCell ref="V66:Z66"/>
    <mergeCell ref="AA66:AE66"/>
    <mergeCell ref="AF66:AG66"/>
    <mergeCell ref="A67:B67"/>
    <mergeCell ref="C67:E67"/>
    <mergeCell ref="F67:U67"/>
    <mergeCell ref="V67:Z67"/>
    <mergeCell ref="AA67:AE67"/>
    <mergeCell ref="AF67:AG67"/>
    <mergeCell ref="A68:B68"/>
    <mergeCell ref="C68:E68"/>
    <mergeCell ref="F68:U68"/>
    <mergeCell ref="V68:Z68"/>
    <mergeCell ref="AA68:AE68"/>
    <mergeCell ref="AF68:AG68"/>
    <mergeCell ref="A69:B69"/>
    <mergeCell ref="C69:E69"/>
    <mergeCell ref="F69:U69"/>
    <mergeCell ref="V69:Z69"/>
    <mergeCell ref="AA69:AE69"/>
    <mergeCell ref="AF69:AG69"/>
    <mergeCell ref="A70:B70"/>
    <mergeCell ref="C70:E70"/>
    <mergeCell ref="F70:U70"/>
    <mergeCell ref="V70:Z70"/>
    <mergeCell ref="AA70:AE70"/>
    <mergeCell ref="AF70:AG70"/>
    <mergeCell ref="A71:B71"/>
    <mergeCell ref="C71:E71"/>
    <mergeCell ref="F71:U71"/>
    <mergeCell ref="V71:Z71"/>
    <mergeCell ref="AA71:AE71"/>
    <mergeCell ref="AF71:AG71"/>
    <mergeCell ref="A72:B72"/>
    <mergeCell ref="C72:E72"/>
    <mergeCell ref="F72:U72"/>
    <mergeCell ref="V72:Z72"/>
    <mergeCell ref="AA72:AE72"/>
    <mergeCell ref="AF72:AG72"/>
    <mergeCell ref="A73:B73"/>
    <mergeCell ref="C73:E73"/>
    <mergeCell ref="F73:U73"/>
    <mergeCell ref="V73:Z73"/>
    <mergeCell ref="AA73:AE73"/>
    <mergeCell ref="AF73:AG73"/>
    <mergeCell ref="A74:B74"/>
    <mergeCell ref="C74:E74"/>
    <mergeCell ref="F74:U74"/>
    <mergeCell ref="V74:Z74"/>
    <mergeCell ref="AA74:AE74"/>
    <mergeCell ref="AF74:AG74"/>
    <mergeCell ref="A75:B75"/>
    <mergeCell ref="C75:E75"/>
    <mergeCell ref="F75:U75"/>
    <mergeCell ref="V75:Z75"/>
    <mergeCell ref="AA75:AE75"/>
    <mergeCell ref="AF75:AG75"/>
    <mergeCell ref="A76:B76"/>
    <mergeCell ref="C76:E76"/>
    <mergeCell ref="F76:U76"/>
    <mergeCell ref="V76:Z76"/>
    <mergeCell ref="AA76:AE76"/>
    <mergeCell ref="AF76:AG76"/>
    <mergeCell ref="A77:B77"/>
    <mergeCell ref="C77:E77"/>
    <mergeCell ref="F77:U77"/>
    <mergeCell ref="V77:Z77"/>
    <mergeCell ref="AA77:AE77"/>
    <mergeCell ref="AF77:AG77"/>
    <mergeCell ref="A78:B78"/>
    <mergeCell ref="C78:E78"/>
    <mergeCell ref="F78:U78"/>
    <mergeCell ref="V78:Z78"/>
    <mergeCell ref="AA78:AE78"/>
    <mergeCell ref="AF78:AG78"/>
    <mergeCell ref="A79:B79"/>
    <mergeCell ref="C79:E79"/>
    <mergeCell ref="F79:U79"/>
    <mergeCell ref="V79:Z79"/>
    <mergeCell ref="AA79:AE79"/>
    <mergeCell ref="AF79:AG79"/>
    <mergeCell ref="A80:B80"/>
    <mergeCell ref="C80:E80"/>
    <mergeCell ref="F80:U80"/>
    <mergeCell ref="V80:Z80"/>
    <mergeCell ref="AA80:AE80"/>
    <mergeCell ref="AF80:AG80"/>
    <mergeCell ref="A81:B81"/>
    <mergeCell ref="C81:E81"/>
    <mergeCell ref="F81:U81"/>
    <mergeCell ref="V81:Z81"/>
    <mergeCell ref="AA81:AE81"/>
    <mergeCell ref="AF81:AG81"/>
    <mergeCell ref="A82:B82"/>
    <mergeCell ref="C82:E82"/>
    <mergeCell ref="F82:U82"/>
    <mergeCell ref="V82:Z82"/>
    <mergeCell ref="AA82:AE82"/>
    <mergeCell ref="AF82:AG82"/>
    <mergeCell ref="A83:B83"/>
    <mergeCell ref="C83:E83"/>
    <mergeCell ref="F83:U83"/>
    <mergeCell ref="V83:Z83"/>
    <mergeCell ref="AA83:AE83"/>
    <mergeCell ref="AF83:AG83"/>
    <mergeCell ref="A84:B84"/>
    <mergeCell ref="C84:E84"/>
    <mergeCell ref="F84:U84"/>
    <mergeCell ref="V84:Z84"/>
    <mergeCell ref="AA84:AE84"/>
    <mergeCell ref="AF84:AG84"/>
    <mergeCell ref="A85:B85"/>
    <mergeCell ref="C85:E85"/>
    <mergeCell ref="F85:U85"/>
    <mergeCell ref="V85:Z85"/>
    <mergeCell ref="AA85:AE85"/>
    <mergeCell ref="AF85:AG85"/>
    <mergeCell ref="A86:B86"/>
    <mergeCell ref="C86:E86"/>
    <mergeCell ref="F86:U86"/>
    <mergeCell ref="V86:Z86"/>
    <mergeCell ref="AA86:AE86"/>
    <mergeCell ref="AF86:AG86"/>
    <mergeCell ref="A87:B87"/>
    <mergeCell ref="C87:E87"/>
    <mergeCell ref="F87:U87"/>
    <mergeCell ref="V87:Z87"/>
    <mergeCell ref="AA87:AE87"/>
    <mergeCell ref="AF87:AG87"/>
    <mergeCell ref="A88:B88"/>
    <mergeCell ref="C88:E88"/>
    <mergeCell ref="F88:U88"/>
    <mergeCell ref="V88:Z88"/>
    <mergeCell ref="AA88:AE88"/>
    <mergeCell ref="AF88:AG88"/>
    <mergeCell ref="A89:B89"/>
    <mergeCell ref="C89:E89"/>
    <mergeCell ref="F89:U89"/>
    <mergeCell ref="V89:Z89"/>
    <mergeCell ref="AA89:AE89"/>
    <mergeCell ref="AF89:AG89"/>
    <mergeCell ref="A90:B90"/>
    <mergeCell ref="C90:E90"/>
    <mergeCell ref="F90:U90"/>
    <mergeCell ref="V90:Z90"/>
    <mergeCell ref="AA90:AE90"/>
    <mergeCell ref="AF90:AG90"/>
    <mergeCell ref="A91:B91"/>
    <mergeCell ref="C91:E91"/>
    <mergeCell ref="F91:U91"/>
    <mergeCell ref="V91:Z91"/>
    <mergeCell ref="AA91:AE91"/>
    <mergeCell ref="AF91:AG91"/>
    <mergeCell ref="A92:B92"/>
    <mergeCell ref="C92:E92"/>
    <mergeCell ref="F92:U92"/>
    <mergeCell ref="V92:Z92"/>
    <mergeCell ref="AA92:AE92"/>
    <mergeCell ref="AF92:AG92"/>
    <mergeCell ref="A93:B93"/>
    <mergeCell ref="C93:E93"/>
    <mergeCell ref="F93:U93"/>
    <mergeCell ref="V93:Z93"/>
    <mergeCell ref="AA93:AE93"/>
    <mergeCell ref="AF93:AG93"/>
    <mergeCell ref="A94:B94"/>
    <mergeCell ref="C94:E94"/>
    <mergeCell ref="F94:U94"/>
    <mergeCell ref="V94:Z94"/>
    <mergeCell ref="AA94:AE94"/>
    <mergeCell ref="AF94:AG94"/>
    <mergeCell ref="A95:B95"/>
    <mergeCell ref="C95:E95"/>
    <mergeCell ref="F95:U95"/>
    <mergeCell ref="V95:Z95"/>
    <mergeCell ref="AA95:AE95"/>
    <mergeCell ref="AF95:AG95"/>
    <mergeCell ref="A96:B96"/>
    <mergeCell ref="C96:E96"/>
    <mergeCell ref="F96:U96"/>
    <mergeCell ref="V96:Z96"/>
    <mergeCell ref="AA96:AE96"/>
    <mergeCell ref="AF96:AG96"/>
    <mergeCell ref="A97:B97"/>
    <mergeCell ref="C97:E97"/>
    <mergeCell ref="F97:U97"/>
    <mergeCell ref="V97:Z97"/>
    <mergeCell ref="AA97:AE97"/>
    <mergeCell ref="AF97:AG97"/>
    <mergeCell ref="A98:B98"/>
    <mergeCell ref="C98:E98"/>
    <mergeCell ref="F98:U98"/>
    <mergeCell ref="V98:Z98"/>
    <mergeCell ref="AA98:AE98"/>
    <mergeCell ref="AF98:AG98"/>
    <mergeCell ref="A99:B99"/>
    <mergeCell ref="C99:E99"/>
    <mergeCell ref="F99:U99"/>
    <mergeCell ref="V99:Z99"/>
    <mergeCell ref="AA99:AE99"/>
    <mergeCell ref="AF99:AG99"/>
    <mergeCell ref="A100:B100"/>
    <mergeCell ref="C100:E100"/>
    <mergeCell ref="F100:U100"/>
    <mergeCell ref="V100:Z100"/>
    <mergeCell ref="AA100:AE100"/>
    <mergeCell ref="AF100:AG100"/>
    <mergeCell ref="A101:B101"/>
    <mergeCell ref="C101:E101"/>
    <mergeCell ref="F101:U101"/>
    <mergeCell ref="V101:Z101"/>
    <mergeCell ref="AA101:AE101"/>
    <mergeCell ref="AF101:AG101"/>
    <mergeCell ref="A102:B102"/>
    <mergeCell ref="C102:E102"/>
    <mergeCell ref="F102:U102"/>
    <mergeCell ref="V102:Z102"/>
    <mergeCell ref="AA102:AE102"/>
    <mergeCell ref="AF102:AG102"/>
    <mergeCell ref="A103:B103"/>
    <mergeCell ref="C103:E103"/>
    <mergeCell ref="F103:U103"/>
    <mergeCell ref="V103:Z103"/>
    <mergeCell ref="AA103:AE103"/>
    <mergeCell ref="AF103:AG103"/>
    <mergeCell ref="A104:B104"/>
    <mergeCell ref="C104:E104"/>
    <mergeCell ref="F104:U104"/>
    <mergeCell ref="V104:Z104"/>
    <mergeCell ref="AA104:AE104"/>
    <mergeCell ref="AF104:AG104"/>
    <mergeCell ref="A105:B105"/>
    <mergeCell ref="C105:E105"/>
    <mergeCell ref="F105:U105"/>
    <mergeCell ref="V105:Z105"/>
    <mergeCell ref="AA105:AE105"/>
    <mergeCell ref="AF105:AG105"/>
    <mergeCell ref="A106:B106"/>
    <mergeCell ref="C106:E106"/>
    <mergeCell ref="F106:U106"/>
    <mergeCell ref="V106:Z106"/>
    <mergeCell ref="AA106:AE106"/>
    <mergeCell ref="AF106:AG106"/>
    <mergeCell ref="A107:B107"/>
    <mergeCell ref="C107:E107"/>
    <mergeCell ref="F107:U107"/>
    <mergeCell ref="V107:Z107"/>
    <mergeCell ref="AA107:AE107"/>
    <mergeCell ref="AF107:AG107"/>
    <mergeCell ref="A108:B108"/>
    <mergeCell ref="C108:E108"/>
    <mergeCell ref="F108:U108"/>
    <mergeCell ref="V108:Z108"/>
    <mergeCell ref="AA108:AE108"/>
    <mergeCell ref="AF108:AG108"/>
    <mergeCell ref="A109:B109"/>
    <mergeCell ref="C109:E109"/>
    <mergeCell ref="F109:U109"/>
    <mergeCell ref="V109:Z109"/>
    <mergeCell ref="AA109:AE109"/>
    <mergeCell ref="AF109:AG109"/>
    <mergeCell ref="A110:B110"/>
    <mergeCell ref="C110:E110"/>
    <mergeCell ref="F110:U110"/>
    <mergeCell ref="V110:Z110"/>
    <mergeCell ref="AA110:AE110"/>
    <mergeCell ref="AF110:AG110"/>
    <mergeCell ref="A111:B111"/>
    <mergeCell ref="C111:E111"/>
    <mergeCell ref="F111:U111"/>
    <mergeCell ref="V111:Z111"/>
    <mergeCell ref="AA111:AE111"/>
    <mergeCell ref="AF111:AG111"/>
    <mergeCell ref="A112:B112"/>
    <mergeCell ref="C112:E112"/>
    <mergeCell ref="F112:U112"/>
    <mergeCell ref="V112:Z112"/>
    <mergeCell ref="AA112:AE112"/>
    <mergeCell ref="AF112:AG112"/>
    <mergeCell ref="A113:B113"/>
    <mergeCell ref="C113:E113"/>
    <mergeCell ref="F113:U113"/>
    <mergeCell ref="V113:Z113"/>
    <mergeCell ref="AA113:AE113"/>
    <mergeCell ref="AF113:AG113"/>
    <mergeCell ref="A114:B114"/>
    <mergeCell ref="C114:E114"/>
    <mergeCell ref="F114:U114"/>
    <mergeCell ref="V114:Z114"/>
    <mergeCell ref="AA114:AE114"/>
    <mergeCell ref="AF114:AG114"/>
    <mergeCell ref="A115:B115"/>
    <mergeCell ref="C115:E115"/>
    <mergeCell ref="F115:U115"/>
    <mergeCell ref="V115:Z115"/>
    <mergeCell ref="AA115:AE115"/>
    <mergeCell ref="AF115:AG115"/>
    <mergeCell ref="A116:B116"/>
    <mergeCell ref="C116:E116"/>
    <mergeCell ref="F116:U116"/>
    <mergeCell ref="V116:Z116"/>
    <mergeCell ref="AA116:AE116"/>
    <mergeCell ref="AF116:AG116"/>
    <mergeCell ref="A117:B117"/>
    <mergeCell ref="C117:E117"/>
    <mergeCell ref="F117:U117"/>
    <mergeCell ref="V117:Z117"/>
    <mergeCell ref="AA117:AE117"/>
    <mergeCell ref="AF117:AG117"/>
    <mergeCell ref="A118:B118"/>
    <mergeCell ref="C118:E118"/>
    <mergeCell ref="F118:U118"/>
    <mergeCell ref="V118:Z118"/>
    <mergeCell ref="AA118:AE118"/>
    <mergeCell ref="AF118:AG118"/>
    <mergeCell ref="C121:E121"/>
    <mergeCell ref="F121:U121"/>
    <mergeCell ref="V121:Z121"/>
    <mergeCell ref="AA121:AE121"/>
    <mergeCell ref="AF121:AG121"/>
    <mergeCell ref="A122:B122"/>
    <mergeCell ref="C122:E122"/>
    <mergeCell ref="F122:U122"/>
    <mergeCell ref="V122:Z122"/>
    <mergeCell ref="AA122:AE122"/>
    <mergeCell ref="AF122:AG122"/>
    <mergeCell ref="C119:E119"/>
    <mergeCell ref="F119:U119"/>
    <mergeCell ref="V119:Z119"/>
    <mergeCell ref="AA119:AE119"/>
    <mergeCell ref="AF119:AG119"/>
    <mergeCell ref="A120:B120"/>
    <mergeCell ref="C120:E120"/>
    <mergeCell ref="F120:U120"/>
    <mergeCell ref="V120:Z120"/>
    <mergeCell ref="AA120:AE120"/>
    <mergeCell ref="AF120:AG120"/>
    <mergeCell ref="A121:B121"/>
    <mergeCell ref="V126:Z126"/>
    <mergeCell ref="AA126:AE126"/>
    <mergeCell ref="AF126:AG126"/>
    <mergeCell ref="A127:B127"/>
    <mergeCell ref="C127:E127"/>
    <mergeCell ref="F127:U127"/>
    <mergeCell ref="V127:Z127"/>
    <mergeCell ref="AA127:AE127"/>
    <mergeCell ref="AF127:AG127"/>
    <mergeCell ref="C124:E124"/>
    <mergeCell ref="F124:U124"/>
    <mergeCell ref="V124:Z124"/>
    <mergeCell ref="AA124:AE124"/>
    <mergeCell ref="AF124:AG124"/>
    <mergeCell ref="A125:B125"/>
    <mergeCell ref="C125:E125"/>
    <mergeCell ref="F125:U125"/>
    <mergeCell ref="V125:Z125"/>
    <mergeCell ref="AA125:AE125"/>
    <mergeCell ref="AF125:AG125"/>
    <mergeCell ref="A126:B126"/>
    <mergeCell ref="C126:E126"/>
    <mergeCell ref="F126:U126"/>
    <mergeCell ref="A128:B128"/>
    <mergeCell ref="C128:E128"/>
    <mergeCell ref="F128:U128"/>
    <mergeCell ref="V128:Z128"/>
    <mergeCell ref="AA128:AE128"/>
    <mergeCell ref="AF128:AG128"/>
    <mergeCell ref="A129:B129"/>
    <mergeCell ref="C129:E129"/>
    <mergeCell ref="F129:U129"/>
    <mergeCell ref="V129:Z129"/>
    <mergeCell ref="AA129:AE129"/>
    <mergeCell ref="AF129:AG129"/>
    <mergeCell ref="AA140:AE140"/>
    <mergeCell ref="AF140:AG140"/>
    <mergeCell ref="A130:B130"/>
    <mergeCell ref="C130:E130"/>
    <mergeCell ref="F130:U130"/>
    <mergeCell ref="V130:Z130"/>
    <mergeCell ref="AA130:AE130"/>
    <mergeCell ref="AF130:AG130"/>
    <mergeCell ref="F132:U132"/>
    <mergeCell ref="V132:Z132"/>
    <mergeCell ref="AA132:AE132"/>
    <mergeCell ref="AF132:AG132"/>
    <mergeCell ref="A133:B133"/>
    <mergeCell ref="C133:E133"/>
    <mergeCell ref="F133:U133"/>
    <mergeCell ref="V133:Z133"/>
    <mergeCell ref="AA133:AE133"/>
    <mergeCell ref="AF133:AG133"/>
    <mergeCell ref="A131:B131"/>
    <mergeCell ref="C131:E131"/>
    <mergeCell ref="F131:U131"/>
    <mergeCell ref="V131:Z131"/>
    <mergeCell ref="AA131:AE131"/>
    <mergeCell ref="AF131:AG131"/>
    <mergeCell ref="A132:B132"/>
    <mergeCell ref="C132:E132"/>
    <mergeCell ref="A134:B134"/>
    <mergeCell ref="C134:E134"/>
    <mergeCell ref="F134:U134"/>
    <mergeCell ref="V134:Z134"/>
    <mergeCell ref="AA134:AE134"/>
    <mergeCell ref="AF134:AG134"/>
    <mergeCell ref="A135:B135"/>
    <mergeCell ref="C135:E135"/>
    <mergeCell ref="F135:U135"/>
    <mergeCell ref="V135:Z135"/>
    <mergeCell ref="AA135:AE135"/>
    <mergeCell ref="AF135:AG135"/>
    <mergeCell ref="A154:T154"/>
    <mergeCell ref="U154:W154"/>
    <mergeCell ref="X154:AA154"/>
    <mergeCell ref="AB154:AE154"/>
    <mergeCell ref="AF154:AG154"/>
    <mergeCell ref="A155:T155"/>
    <mergeCell ref="U155:W155"/>
    <mergeCell ref="X155:AA155"/>
    <mergeCell ref="AB155:AE155"/>
    <mergeCell ref="AF155:AG155"/>
    <mergeCell ref="A156:T156"/>
    <mergeCell ref="U156:W156"/>
    <mergeCell ref="X156:AA156"/>
    <mergeCell ref="AB156:AE156"/>
    <mergeCell ref="AF156:AG156"/>
    <mergeCell ref="A157:T157"/>
    <mergeCell ref="U157:W157"/>
    <mergeCell ref="X157:AA157"/>
    <mergeCell ref="AB157:AE157"/>
    <mergeCell ref="AF157:AG157"/>
    <mergeCell ref="A158:T158"/>
    <mergeCell ref="U158:W158"/>
    <mergeCell ref="X158:AA158"/>
    <mergeCell ref="A136:B136"/>
    <mergeCell ref="C136:E136"/>
    <mergeCell ref="F136:U136"/>
    <mergeCell ref="V136:Z136"/>
    <mergeCell ref="AA136:AE136"/>
    <mergeCell ref="AF136:AG136"/>
    <mergeCell ref="A137:B137"/>
    <mergeCell ref="C137:E137"/>
    <mergeCell ref="F137:U137"/>
    <mergeCell ref="V137:Z137"/>
    <mergeCell ref="AA137:AE137"/>
    <mergeCell ref="AF137:AG137"/>
    <mergeCell ref="A142:AG142"/>
    <mergeCell ref="A143:AG143"/>
    <mergeCell ref="X144:AG144"/>
    <mergeCell ref="A145:T145"/>
    <mergeCell ref="U145:W145"/>
    <mergeCell ref="X145:AA145"/>
    <mergeCell ref="AB145:AE145"/>
    <mergeCell ref="AF145:AG145"/>
    <mergeCell ref="A146:T146"/>
    <mergeCell ref="U146:W146"/>
    <mergeCell ref="X146:AA146"/>
    <mergeCell ref="AB146:AE146"/>
    <mergeCell ref="AF146:AG146"/>
    <mergeCell ref="A138:B138"/>
    <mergeCell ref="C138:E138"/>
    <mergeCell ref="F138:U138"/>
    <mergeCell ref="V138:Z138"/>
    <mergeCell ref="AA138:AE138"/>
    <mergeCell ref="AF138:AG138"/>
    <mergeCell ref="A139:B139"/>
    <mergeCell ref="C139:E139"/>
    <mergeCell ref="F139:U139"/>
    <mergeCell ref="V139:Z139"/>
    <mergeCell ref="AA139:AE139"/>
    <mergeCell ref="AF139:AG139"/>
    <mergeCell ref="A140:B140"/>
    <mergeCell ref="C140:E140"/>
    <mergeCell ref="F140:U140"/>
    <mergeCell ref="V140:Z140"/>
    <mergeCell ref="A147:T147"/>
    <mergeCell ref="U147:W147"/>
    <mergeCell ref="X147:AA147"/>
    <mergeCell ref="AB147:AE147"/>
    <mergeCell ref="AF147:AG147"/>
    <mergeCell ref="A148:T148"/>
    <mergeCell ref="U148:W148"/>
    <mergeCell ref="X148:AA148"/>
    <mergeCell ref="AB148:AE148"/>
    <mergeCell ref="AF148:AG148"/>
    <mergeCell ref="A149:T149"/>
    <mergeCell ref="U149:W149"/>
    <mergeCell ref="X149:AA149"/>
    <mergeCell ref="AB149:AE149"/>
    <mergeCell ref="AF149:AG149"/>
    <mergeCell ref="A150:T150"/>
    <mergeCell ref="U150:W150"/>
    <mergeCell ref="X150:AA150"/>
    <mergeCell ref="AB150:AE150"/>
    <mergeCell ref="AF150:AG150"/>
    <mergeCell ref="A151:T151"/>
    <mergeCell ref="U151:W151"/>
    <mergeCell ref="X151:AA151"/>
    <mergeCell ref="AB151:AE151"/>
    <mergeCell ref="AF151:AG151"/>
    <mergeCell ref="A152:T152"/>
    <mergeCell ref="U152:W152"/>
    <mergeCell ref="X152:AA152"/>
    <mergeCell ref="AB152:AE152"/>
    <mergeCell ref="AF152:AG152"/>
    <mergeCell ref="A153:T153"/>
    <mergeCell ref="U153:W153"/>
    <mergeCell ref="X153:AA153"/>
    <mergeCell ref="AB153:AE153"/>
    <mergeCell ref="AF153:AG153"/>
    <mergeCell ref="AB158:AE158"/>
    <mergeCell ref="AF158:AG158"/>
    <mergeCell ref="A160:AG160"/>
    <mergeCell ref="A162:AG162"/>
    <mergeCell ref="A164:AE164"/>
    <mergeCell ref="A165:B165"/>
    <mergeCell ref="C165:E165"/>
    <mergeCell ref="F165:W165"/>
    <mergeCell ref="X165:AA165"/>
    <mergeCell ref="AB165:AE165"/>
    <mergeCell ref="AF165:AG165"/>
    <mergeCell ref="A167:B167"/>
    <mergeCell ref="C167:E167"/>
    <mergeCell ref="F167:W167"/>
    <mergeCell ref="X167:AA167"/>
    <mergeCell ref="AB167:AE167"/>
    <mergeCell ref="AF167:AG167"/>
    <mergeCell ref="A168:B168"/>
    <mergeCell ref="C168:E168"/>
    <mergeCell ref="F168:W168"/>
    <mergeCell ref="X168:AA168"/>
    <mergeCell ref="AB168:AE168"/>
    <mergeCell ref="AF168:AG168"/>
    <mergeCell ref="A169:B169"/>
    <mergeCell ref="C169:E169"/>
    <mergeCell ref="F169:W169"/>
    <mergeCell ref="X169:AA169"/>
    <mergeCell ref="AB169:AE169"/>
    <mergeCell ref="AF169:AG169"/>
    <mergeCell ref="A170:B170"/>
    <mergeCell ref="C170:E170"/>
    <mergeCell ref="F170:W170"/>
    <mergeCell ref="X170:AA170"/>
    <mergeCell ref="AB170:AE170"/>
    <mergeCell ref="AF170:AG170"/>
    <mergeCell ref="A166:B166"/>
    <mergeCell ref="C166:E166"/>
    <mergeCell ref="F166:W166"/>
    <mergeCell ref="X166:AA166"/>
    <mergeCell ref="AB166:AE166"/>
    <mergeCell ref="AF166:AG166"/>
    <mergeCell ref="A171:B171"/>
    <mergeCell ref="C171:E171"/>
    <mergeCell ref="F171:W171"/>
    <mergeCell ref="X171:AA171"/>
    <mergeCell ref="AB171:AE171"/>
    <mergeCell ref="AF171:AG171"/>
    <mergeCell ref="AB183:AE183"/>
    <mergeCell ref="AF183:AG183"/>
    <mergeCell ref="A185:AG185"/>
    <mergeCell ref="A172:B172"/>
    <mergeCell ref="C172:E172"/>
    <mergeCell ref="F172:W172"/>
    <mergeCell ref="X172:AA172"/>
    <mergeCell ref="AB172:AE172"/>
    <mergeCell ref="AF172:AG172"/>
    <mergeCell ref="A173:B173"/>
    <mergeCell ref="C173:E173"/>
    <mergeCell ref="F173:W173"/>
    <mergeCell ref="X173:AA173"/>
    <mergeCell ref="AB173:AE173"/>
    <mergeCell ref="AF173:AG173"/>
    <mergeCell ref="A174:B174"/>
    <mergeCell ref="C174:E174"/>
    <mergeCell ref="F174:W174"/>
    <mergeCell ref="X174:AA174"/>
    <mergeCell ref="AB174:AE174"/>
    <mergeCell ref="AF174:AG174"/>
    <mergeCell ref="A175:B175"/>
    <mergeCell ref="C175:E175"/>
    <mergeCell ref="F175:W175"/>
    <mergeCell ref="X175:AA175"/>
    <mergeCell ref="AB175:AE175"/>
    <mergeCell ref="AF175:AG175"/>
    <mergeCell ref="A187:AG187"/>
    <mergeCell ref="A189:AG189"/>
    <mergeCell ref="A190:B190"/>
    <mergeCell ref="C190:E190"/>
    <mergeCell ref="F190:W190"/>
    <mergeCell ref="X190:AA190"/>
    <mergeCell ref="AB190:AE190"/>
    <mergeCell ref="AF190:AG190"/>
    <mergeCell ref="A176:B176"/>
    <mergeCell ref="C176:E176"/>
    <mergeCell ref="F176:W176"/>
    <mergeCell ref="X176:AA176"/>
    <mergeCell ref="AB176:AE176"/>
    <mergeCell ref="AF176:AG176"/>
    <mergeCell ref="A177:B177"/>
    <mergeCell ref="C177:E177"/>
    <mergeCell ref="F177:W177"/>
    <mergeCell ref="X177:AA177"/>
    <mergeCell ref="AB177:AE177"/>
    <mergeCell ref="AF177:AG177"/>
    <mergeCell ref="A178:B178"/>
    <mergeCell ref="C178:E178"/>
    <mergeCell ref="F178:W178"/>
    <mergeCell ref="X178:AA178"/>
    <mergeCell ref="AB178:AE178"/>
    <mergeCell ref="AF178:AG178"/>
    <mergeCell ref="A179:B179"/>
    <mergeCell ref="C179:E179"/>
    <mergeCell ref="F179:W179"/>
    <mergeCell ref="X179:AA179"/>
    <mergeCell ref="AB179:AE179"/>
    <mergeCell ref="AF179:AG179"/>
    <mergeCell ref="A180:B180"/>
    <mergeCell ref="C180:E180"/>
    <mergeCell ref="F180:W180"/>
    <mergeCell ref="X180:AA180"/>
    <mergeCell ref="C195:E195"/>
    <mergeCell ref="F195:W195"/>
    <mergeCell ref="X195:AA195"/>
    <mergeCell ref="A202:B202"/>
    <mergeCell ref="C202:E202"/>
    <mergeCell ref="F202:W202"/>
    <mergeCell ref="X202:AA202"/>
    <mergeCell ref="AB202:AE202"/>
    <mergeCell ref="AF202:AG202"/>
    <mergeCell ref="A203:B203"/>
    <mergeCell ref="C203:E203"/>
    <mergeCell ref="F203:W203"/>
    <mergeCell ref="X203:AA203"/>
    <mergeCell ref="AB203:AE203"/>
    <mergeCell ref="AF203:AG203"/>
    <mergeCell ref="A204:B204"/>
    <mergeCell ref="C204:E204"/>
    <mergeCell ref="F204:W204"/>
    <mergeCell ref="X204:AA204"/>
    <mergeCell ref="AB204:AE204"/>
    <mergeCell ref="AF204:AG204"/>
    <mergeCell ref="A205:B205"/>
    <mergeCell ref="C205:E205"/>
    <mergeCell ref="F205:W205"/>
    <mergeCell ref="X205:AA205"/>
    <mergeCell ref="AB205:AE205"/>
    <mergeCell ref="AF205:AG205"/>
    <mergeCell ref="A206:B206"/>
    <mergeCell ref="C206:E206"/>
    <mergeCell ref="F206:W206"/>
    <mergeCell ref="X206:AA206"/>
    <mergeCell ref="AB206:AE206"/>
    <mergeCell ref="AF206:AG206"/>
    <mergeCell ref="C196:E196"/>
    <mergeCell ref="F196:W196"/>
    <mergeCell ref="X196:AA196"/>
    <mergeCell ref="AB196:AE196"/>
    <mergeCell ref="AF196:AG196"/>
    <mergeCell ref="A197:B197"/>
    <mergeCell ref="C197:E197"/>
    <mergeCell ref="F197:W197"/>
    <mergeCell ref="X197:AA197"/>
    <mergeCell ref="AB197:AE197"/>
    <mergeCell ref="AF197:AG197"/>
    <mergeCell ref="A198:B198"/>
    <mergeCell ref="C198:E198"/>
    <mergeCell ref="F198:W198"/>
    <mergeCell ref="X198:AA198"/>
    <mergeCell ref="AB198:AE198"/>
    <mergeCell ref="AF198:AG198"/>
    <mergeCell ref="A199:B199"/>
    <mergeCell ref="C199:E199"/>
    <mergeCell ref="F199:W199"/>
    <mergeCell ref="X199:AA199"/>
    <mergeCell ref="AB199:AE199"/>
    <mergeCell ref="AF199:AG199"/>
    <mergeCell ref="A200:B200"/>
    <mergeCell ref="C200:E200"/>
    <mergeCell ref="F200:W200"/>
    <mergeCell ref="X200:AA200"/>
    <mergeCell ref="AB200:AE200"/>
    <mergeCell ref="AF200:AG200"/>
    <mergeCell ref="A201:B201"/>
    <mergeCell ref="C201:E201"/>
    <mergeCell ref="AF208:AG208"/>
    <mergeCell ref="A209:B209"/>
    <mergeCell ref="C209:E209"/>
    <mergeCell ref="F209:W209"/>
    <mergeCell ref="X209:AA209"/>
    <mergeCell ref="AB209:AE209"/>
    <mergeCell ref="AF209:AG209"/>
    <mergeCell ref="A210:B210"/>
    <mergeCell ref="C210:E210"/>
    <mergeCell ref="F210:W210"/>
    <mergeCell ref="X210:AA210"/>
    <mergeCell ref="AB210:AE210"/>
    <mergeCell ref="AF210:AG210"/>
    <mergeCell ref="A211:B211"/>
    <mergeCell ref="C211:E211"/>
    <mergeCell ref="F211:W211"/>
    <mergeCell ref="X211:AA211"/>
    <mergeCell ref="AB211:AE211"/>
    <mergeCell ref="AF211:AG211"/>
    <mergeCell ref="A212:B212"/>
    <mergeCell ref="C212:E212"/>
    <mergeCell ref="F212:W212"/>
    <mergeCell ref="X212:AA212"/>
    <mergeCell ref="AB212:AE212"/>
    <mergeCell ref="AF212:AG212"/>
    <mergeCell ref="A213:B213"/>
    <mergeCell ref="C213:E213"/>
    <mergeCell ref="F213:W213"/>
    <mergeCell ref="X213:AA213"/>
    <mergeCell ref="AB213:AE213"/>
    <mergeCell ref="AF213:AG213"/>
    <mergeCell ref="A214:B214"/>
    <mergeCell ref="C214:E214"/>
    <mergeCell ref="F214:W214"/>
    <mergeCell ref="X214:AA214"/>
    <mergeCell ref="AB214:AE214"/>
    <mergeCell ref="AF214:AG214"/>
    <mergeCell ref="A215:B215"/>
    <mergeCell ref="C215:E215"/>
    <mergeCell ref="F215:W215"/>
    <mergeCell ref="X215:AA215"/>
    <mergeCell ref="AB215:AE215"/>
    <mergeCell ref="AF215:AG215"/>
    <mergeCell ref="A216:B216"/>
    <mergeCell ref="C216:E216"/>
    <mergeCell ref="F216:W216"/>
    <mergeCell ref="X216:AA216"/>
    <mergeCell ref="AB216:AE216"/>
    <mergeCell ref="AF216:AG216"/>
    <mergeCell ref="A217:B217"/>
    <mergeCell ref="C217:E217"/>
    <mergeCell ref="F217:W217"/>
    <mergeCell ref="X217:AA217"/>
    <mergeCell ref="AB217:AE217"/>
    <mergeCell ref="AF217:AG217"/>
    <mergeCell ref="A219:AG219"/>
    <mergeCell ref="A220:AG220"/>
    <mergeCell ref="A222:AG222"/>
    <mergeCell ref="A223:B223"/>
    <mergeCell ref="C223:D223"/>
    <mergeCell ref="E223:V223"/>
    <mergeCell ref="W223:Z223"/>
    <mergeCell ref="AA223:AD223"/>
    <mergeCell ref="AE223:AG223"/>
    <mergeCell ref="A224:B224"/>
    <mergeCell ref="C224:D224"/>
    <mergeCell ref="E224:V224"/>
    <mergeCell ref="W224:Z224"/>
    <mergeCell ref="AA224:AD224"/>
    <mergeCell ref="AE224:AG224"/>
    <mergeCell ref="A225:B225"/>
    <mergeCell ref="C225:D225"/>
    <mergeCell ref="E225:V225"/>
    <mergeCell ref="W225:Z225"/>
    <mergeCell ref="AA225:AD225"/>
    <mergeCell ref="AE225:AG225"/>
    <mergeCell ref="A226:B226"/>
    <mergeCell ref="C226:D226"/>
    <mergeCell ref="E226:V226"/>
    <mergeCell ref="W226:Z226"/>
    <mergeCell ref="AA226:AD226"/>
    <mergeCell ref="AE226:AG226"/>
    <mergeCell ref="A227:B227"/>
    <mergeCell ref="C227:D227"/>
    <mergeCell ref="E227:V227"/>
    <mergeCell ref="W227:Z227"/>
    <mergeCell ref="AA227:AD227"/>
    <mergeCell ref="AE227:AG227"/>
    <mergeCell ref="A228:B228"/>
    <mergeCell ref="C228:D228"/>
    <mergeCell ref="E228:V228"/>
    <mergeCell ref="W228:Z228"/>
    <mergeCell ref="AA228:AD228"/>
    <mergeCell ref="AE228:AG228"/>
    <mergeCell ref="A229:B229"/>
    <mergeCell ref="C229:D229"/>
    <mergeCell ref="E229:V229"/>
    <mergeCell ref="W229:Z229"/>
    <mergeCell ref="AA229:AD229"/>
    <mergeCell ref="AE229:AG229"/>
    <mergeCell ref="A230:B230"/>
    <mergeCell ref="C230:D230"/>
    <mergeCell ref="E230:V230"/>
    <mergeCell ref="W230:Z230"/>
    <mergeCell ref="AA230:AD230"/>
    <mergeCell ref="AE230:AG230"/>
    <mergeCell ref="A231:B231"/>
    <mergeCell ref="C231:D231"/>
    <mergeCell ref="E231:V231"/>
    <mergeCell ref="W231:Z231"/>
    <mergeCell ref="AA231:AD231"/>
    <mergeCell ref="AE231:AG231"/>
    <mergeCell ref="A232:B232"/>
    <mergeCell ref="C232:D232"/>
    <mergeCell ref="E232:V232"/>
    <mergeCell ref="W232:Z232"/>
    <mergeCell ref="AA232:AD232"/>
    <mergeCell ref="AE232:AG232"/>
    <mergeCell ref="A233:B233"/>
    <mergeCell ref="C233:D233"/>
    <mergeCell ref="E233:V233"/>
    <mergeCell ref="W233:Z233"/>
    <mergeCell ref="AA233:AD233"/>
    <mergeCell ref="AE233:AG233"/>
    <mergeCell ref="A234:B234"/>
    <mergeCell ref="C234:D234"/>
    <mergeCell ref="E234:V234"/>
    <mergeCell ref="W234:Z234"/>
    <mergeCell ref="AA234:AD234"/>
    <mergeCell ref="AE234:AG234"/>
    <mergeCell ref="A235:B235"/>
    <mergeCell ref="C235:D235"/>
    <mergeCell ref="E235:V235"/>
    <mergeCell ref="W235:Z235"/>
    <mergeCell ref="AA235:AD235"/>
    <mergeCell ref="AE235:AG235"/>
    <mergeCell ref="A236:B236"/>
    <mergeCell ref="C236:D236"/>
    <mergeCell ref="E236:V236"/>
    <mergeCell ref="W236:Z236"/>
    <mergeCell ref="AA236:AD236"/>
    <mergeCell ref="AE236:AG236"/>
    <mergeCell ref="A237:B237"/>
    <mergeCell ref="C237:D237"/>
    <mergeCell ref="E237:V237"/>
    <mergeCell ref="W237:Z237"/>
    <mergeCell ref="AA237:AD237"/>
    <mergeCell ref="AE237:AG237"/>
    <mergeCell ref="A238:B238"/>
    <mergeCell ref="C238:D238"/>
    <mergeCell ref="E238:V238"/>
    <mergeCell ref="W238:Z238"/>
    <mergeCell ref="AA238:AD238"/>
    <mergeCell ref="AE238:AG238"/>
    <mergeCell ref="A239:B239"/>
    <mergeCell ref="C239:D239"/>
    <mergeCell ref="E239:V239"/>
    <mergeCell ref="W239:Z239"/>
    <mergeCell ref="AA239:AD239"/>
    <mergeCell ref="AE239:AG239"/>
    <mergeCell ref="A240:B240"/>
    <mergeCell ref="C240:D240"/>
    <mergeCell ref="E240:V240"/>
    <mergeCell ref="W240:Z240"/>
    <mergeCell ref="AA240:AD240"/>
    <mergeCell ref="AE240:AG240"/>
    <mergeCell ref="A241:B241"/>
    <mergeCell ref="C241:D241"/>
    <mergeCell ref="E241:V241"/>
    <mergeCell ref="W241:Z241"/>
    <mergeCell ref="AA241:AD241"/>
    <mergeCell ref="AE241:AG241"/>
    <mergeCell ref="A242:B242"/>
    <mergeCell ref="C242:D242"/>
    <mergeCell ref="E242:V242"/>
    <mergeCell ref="W242:Z242"/>
    <mergeCell ref="AA242:AD242"/>
    <mergeCell ref="AE242:AG242"/>
    <mergeCell ref="A243:B243"/>
    <mergeCell ref="C243:D243"/>
    <mergeCell ref="E243:V243"/>
    <mergeCell ref="W243:Z243"/>
    <mergeCell ref="AA243:AD243"/>
    <mergeCell ref="AE243:AG243"/>
    <mergeCell ref="A244:B244"/>
    <mergeCell ref="C244:D244"/>
    <mergeCell ref="E244:V244"/>
    <mergeCell ref="W244:Z244"/>
    <mergeCell ref="AA244:AD244"/>
    <mergeCell ref="AE244:AG244"/>
    <mergeCell ref="A245:B245"/>
    <mergeCell ref="C245:D245"/>
    <mergeCell ref="E245:V245"/>
    <mergeCell ref="W245:Z245"/>
    <mergeCell ref="AA245:AD245"/>
    <mergeCell ref="AE245:AG245"/>
    <mergeCell ref="A247:B247"/>
    <mergeCell ref="C247:D247"/>
    <mergeCell ref="E247:V247"/>
    <mergeCell ref="W247:Z247"/>
    <mergeCell ref="AA247:AD247"/>
    <mergeCell ref="AE247:AG247"/>
    <mergeCell ref="A248:B248"/>
    <mergeCell ref="C248:D248"/>
    <mergeCell ref="E248:V248"/>
    <mergeCell ref="W248:Z248"/>
    <mergeCell ref="AA248:AD248"/>
    <mergeCell ref="AE248:AG248"/>
    <mergeCell ref="A249:B249"/>
    <mergeCell ref="C249:D249"/>
    <mergeCell ref="E249:V249"/>
    <mergeCell ref="W249:Z249"/>
    <mergeCell ref="AA249:AD249"/>
    <mergeCell ref="AE249:AG249"/>
    <mergeCell ref="A246:B246"/>
    <mergeCell ref="C246:D246"/>
    <mergeCell ref="E246:V246"/>
    <mergeCell ref="W246:Z246"/>
    <mergeCell ref="AA246:AD246"/>
    <mergeCell ref="AE246:AG246"/>
    <mergeCell ref="A250:B250"/>
    <mergeCell ref="C250:D250"/>
    <mergeCell ref="E250:V250"/>
    <mergeCell ref="W250:Z250"/>
    <mergeCell ref="AA250:AD250"/>
    <mergeCell ref="AE250:AG250"/>
    <mergeCell ref="A251:B251"/>
    <mergeCell ref="C251:D251"/>
    <mergeCell ref="E251:V251"/>
    <mergeCell ref="W251:Z251"/>
    <mergeCell ref="AA251:AD251"/>
    <mergeCell ref="AE251:AG251"/>
    <mergeCell ref="A252:B252"/>
    <mergeCell ref="C252:D252"/>
    <mergeCell ref="E252:V252"/>
    <mergeCell ref="W252:Z252"/>
    <mergeCell ref="AA252:AD252"/>
    <mergeCell ref="AE252:AG252"/>
    <mergeCell ref="A254:B254"/>
    <mergeCell ref="C254:D254"/>
    <mergeCell ref="E254:V254"/>
    <mergeCell ref="W254:Z254"/>
    <mergeCell ref="AA254:AD254"/>
    <mergeCell ref="AE254:AG254"/>
    <mergeCell ref="A255:B255"/>
    <mergeCell ref="C255:D255"/>
    <mergeCell ref="E255:V255"/>
    <mergeCell ref="W255:Z255"/>
    <mergeCell ref="AA255:AD255"/>
    <mergeCell ref="AE255:AG255"/>
    <mergeCell ref="A256:B256"/>
    <mergeCell ref="C256:D256"/>
    <mergeCell ref="E256:V256"/>
    <mergeCell ref="W256:Z256"/>
    <mergeCell ref="AA256:AD256"/>
    <mergeCell ref="AE256:AG256"/>
    <mergeCell ref="A253:B253"/>
    <mergeCell ref="C253:D253"/>
    <mergeCell ref="E253:V253"/>
    <mergeCell ref="W253:Z253"/>
    <mergeCell ref="AA253:AD253"/>
    <mergeCell ref="AE253:AG253"/>
    <mergeCell ref="A257:B257"/>
    <mergeCell ref="C257:D257"/>
    <mergeCell ref="E257:V257"/>
    <mergeCell ref="W257:Z257"/>
    <mergeCell ref="AA257:AD257"/>
    <mergeCell ref="AE257:AG257"/>
    <mergeCell ref="A258:B258"/>
    <mergeCell ref="C258:D258"/>
    <mergeCell ref="E258:V258"/>
    <mergeCell ref="W258:Z258"/>
    <mergeCell ref="AA258:AD258"/>
    <mergeCell ref="AE258:AG258"/>
    <mergeCell ref="A259:B259"/>
    <mergeCell ref="C259:D259"/>
    <mergeCell ref="E259:V259"/>
    <mergeCell ref="W259:Z259"/>
    <mergeCell ref="AA259:AD259"/>
    <mergeCell ref="AE259:AG259"/>
    <mergeCell ref="A260:B260"/>
    <mergeCell ref="C260:D260"/>
    <mergeCell ref="E260:V260"/>
    <mergeCell ref="W260:Z260"/>
    <mergeCell ref="AA260:AD260"/>
    <mergeCell ref="AE260:AG260"/>
    <mergeCell ref="A261:B261"/>
    <mergeCell ref="C261:D261"/>
    <mergeCell ref="E261:V261"/>
    <mergeCell ref="W261:Z261"/>
    <mergeCell ref="AA261:AD261"/>
    <mergeCell ref="AE261:AG261"/>
    <mergeCell ref="A262:B262"/>
    <mergeCell ref="C262:D262"/>
    <mergeCell ref="E262:V262"/>
    <mergeCell ref="W262:Z262"/>
    <mergeCell ref="AA262:AD262"/>
    <mergeCell ref="AE262:AG262"/>
    <mergeCell ref="A263:B263"/>
    <mergeCell ref="C263:D263"/>
    <mergeCell ref="E263:V263"/>
    <mergeCell ref="W263:Z263"/>
    <mergeCell ref="AA263:AD263"/>
    <mergeCell ref="AE263:AG263"/>
    <mergeCell ref="A264:B264"/>
    <mergeCell ref="C264:D264"/>
    <mergeCell ref="E264:V264"/>
    <mergeCell ref="W264:Z264"/>
    <mergeCell ref="AA264:AD264"/>
    <mergeCell ref="AE264:AG264"/>
    <mergeCell ref="A265:B265"/>
    <mergeCell ref="C265:D265"/>
    <mergeCell ref="E265:V265"/>
    <mergeCell ref="W265:Z265"/>
    <mergeCell ref="AA265:AD265"/>
    <mergeCell ref="AE265:AG265"/>
    <mergeCell ref="A266:B266"/>
    <mergeCell ref="C266:D266"/>
    <mergeCell ref="E266:V266"/>
    <mergeCell ref="W266:Z266"/>
    <mergeCell ref="AA266:AD266"/>
    <mergeCell ref="AE266:AG266"/>
    <mergeCell ref="A267:B267"/>
    <mergeCell ref="C267:D267"/>
    <mergeCell ref="E267:V267"/>
    <mergeCell ref="W267:Z267"/>
    <mergeCell ref="AA267:AD267"/>
    <mergeCell ref="AE267:AG267"/>
    <mergeCell ref="A268:B268"/>
    <mergeCell ref="C268:D268"/>
    <mergeCell ref="E268:V268"/>
    <mergeCell ref="W268:Z268"/>
    <mergeCell ref="AA268:AD268"/>
    <mergeCell ref="AE268:AG268"/>
    <mergeCell ref="A269:B269"/>
    <mergeCell ref="C269:D269"/>
    <mergeCell ref="E269:V269"/>
    <mergeCell ref="W269:Z269"/>
    <mergeCell ref="AA269:AD269"/>
    <mergeCell ref="AE269:AG269"/>
    <mergeCell ref="A270:B270"/>
    <mergeCell ref="C270:D270"/>
    <mergeCell ref="E270:V270"/>
    <mergeCell ref="W270:Z270"/>
    <mergeCell ref="AA270:AD270"/>
    <mergeCell ref="AE270:AG270"/>
    <mergeCell ref="A271:B271"/>
    <mergeCell ref="C271:D271"/>
    <mergeCell ref="E271:V271"/>
    <mergeCell ref="W271:Z271"/>
    <mergeCell ref="AA271:AD271"/>
    <mergeCell ref="AE271:AG271"/>
    <mergeCell ref="A272:B272"/>
    <mergeCell ref="C272:D272"/>
    <mergeCell ref="E272:V272"/>
    <mergeCell ref="W272:Z272"/>
    <mergeCell ref="AA272:AD272"/>
    <mergeCell ref="AE272:AG272"/>
    <mergeCell ref="A273:B273"/>
    <mergeCell ref="C273:D273"/>
    <mergeCell ref="E273:V273"/>
    <mergeCell ref="W273:Z273"/>
    <mergeCell ref="AA273:AD273"/>
    <mergeCell ref="AE273:AG273"/>
    <mergeCell ref="A274:B274"/>
    <mergeCell ref="C274:D274"/>
    <mergeCell ref="E274:V274"/>
    <mergeCell ref="W274:Z274"/>
    <mergeCell ref="AA274:AD274"/>
    <mergeCell ref="AE274:AG274"/>
    <mergeCell ref="A275:B275"/>
    <mergeCell ref="C275:D275"/>
    <mergeCell ref="E275:V275"/>
    <mergeCell ref="W275:Z275"/>
    <mergeCell ref="AA275:AD275"/>
    <mergeCell ref="AE275:AG275"/>
    <mergeCell ref="A276:B276"/>
    <mergeCell ref="C276:D276"/>
    <mergeCell ref="E276:V276"/>
    <mergeCell ref="W276:Z276"/>
    <mergeCell ref="AA276:AD276"/>
    <mergeCell ref="AE276:AG276"/>
    <mergeCell ref="A277:B277"/>
    <mergeCell ref="C277:D277"/>
    <mergeCell ref="E277:V277"/>
    <mergeCell ref="W277:Z277"/>
    <mergeCell ref="AA277:AD277"/>
    <mergeCell ref="AE277:AG277"/>
    <mergeCell ref="A278:B278"/>
    <mergeCell ref="C278:D278"/>
    <mergeCell ref="E278:V278"/>
    <mergeCell ref="W278:Z278"/>
    <mergeCell ref="AA278:AD278"/>
    <mergeCell ref="AE278:AG278"/>
    <mergeCell ref="A279:B279"/>
    <mergeCell ref="C279:D279"/>
    <mergeCell ref="E279:V279"/>
    <mergeCell ref="W279:Z279"/>
    <mergeCell ref="AA279:AD279"/>
    <mergeCell ref="AE279:AG279"/>
    <mergeCell ref="A280:B280"/>
    <mergeCell ref="C280:D280"/>
    <mergeCell ref="E280:V280"/>
    <mergeCell ref="W280:Z280"/>
    <mergeCell ref="AA280:AD280"/>
    <mergeCell ref="AE280:AG280"/>
    <mergeCell ref="A281:B281"/>
    <mergeCell ref="C281:D281"/>
    <mergeCell ref="E281:V281"/>
    <mergeCell ref="W281:Z281"/>
    <mergeCell ref="AA281:AD281"/>
    <mergeCell ref="AE281:AG281"/>
    <mergeCell ref="A282:B282"/>
    <mergeCell ref="C282:D282"/>
    <mergeCell ref="E282:V282"/>
    <mergeCell ref="W282:Z282"/>
    <mergeCell ref="AA282:AD282"/>
    <mergeCell ref="AE282:AG282"/>
    <mergeCell ref="A283:AE283"/>
    <mergeCell ref="A284:B284"/>
    <mergeCell ref="C284:D284"/>
    <mergeCell ref="E284:V284"/>
    <mergeCell ref="W284:Z284"/>
    <mergeCell ref="AA284:AD284"/>
    <mergeCell ref="AE284:AG284"/>
    <mergeCell ref="A285:B285"/>
    <mergeCell ref="C285:D285"/>
    <mergeCell ref="E285:V285"/>
    <mergeCell ref="W285:Z285"/>
    <mergeCell ref="AA285:AD285"/>
    <mergeCell ref="AE285:AG285"/>
    <mergeCell ref="A286:B286"/>
    <mergeCell ref="C286:D286"/>
    <mergeCell ref="E286:V286"/>
    <mergeCell ref="W286:Z286"/>
    <mergeCell ref="AA286:AD286"/>
    <mergeCell ref="AE286:AG286"/>
    <mergeCell ref="A287:B287"/>
    <mergeCell ref="C287:D287"/>
    <mergeCell ref="E287:V287"/>
    <mergeCell ref="W287:Z287"/>
    <mergeCell ref="AA287:AD287"/>
    <mergeCell ref="AE287:AG287"/>
    <mergeCell ref="A288:B288"/>
    <mergeCell ref="C288:D288"/>
    <mergeCell ref="E288:V288"/>
    <mergeCell ref="W288:Z288"/>
    <mergeCell ref="AA288:AD288"/>
    <mergeCell ref="AE288:AG288"/>
    <mergeCell ref="A289:B289"/>
    <mergeCell ref="C289:D289"/>
    <mergeCell ref="E289:V289"/>
    <mergeCell ref="W289:Z289"/>
    <mergeCell ref="AA289:AD289"/>
    <mergeCell ref="AE289:AG289"/>
    <mergeCell ref="A290:B290"/>
    <mergeCell ref="C290:D290"/>
    <mergeCell ref="E290:V290"/>
    <mergeCell ref="W290:Z290"/>
    <mergeCell ref="AA290:AD290"/>
    <mergeCell ref="AE290:AG290"/>
    <mergeCell ref="A291:B291"/>
    <mergeCell ref="C291:D291"/>
    <mergeCell ref="E291:V291"/>
    <mergeCell ref="W291:Z291"/>
    <mergeCell ref="AA291:AD291"/>
    <mergeCell ref="AE291:AG291"/>
    <mergeCell ref="A292:B292"/>
    <mergeCell ref="C292:D292"/>
    <mergeCell ref="E292:V292"/>
    <mergeCell ref="W292:Z292"/>
    <mergeCell ref="AA292:AD292"/>
    <mergeCell ref="AE292:AG292"/>
    <mergeCell ref="A293:B293"/>
    <mergeCell ref="C293:D293"/>
    <mergeCell ref="E293:V293"/>
    <mergeCell ref="W293:Z293"/>
    <mergeCell ref="AA293:AD293"/>
    <mergeCell ref="AE293:AG293"/>
    <mergeCell ref="A294:B294"/>
    <mergeCell ref="C294:D294"/>
    <mergeCell ref="E294:V294"/>
    <mergeCell ref="W294:Z294"/>
    <mergeCell ref="AA294:AD294"/>
    <mergeCell ref="AE294:AG294"/>
    <mergeCell ref="A295:B295"/>
    <mergeCell ref="C295:D295"/>
    <mergeCell ref="E295:V295"/>
    <mergeCell ref="W295:Z295"/>
    <mergeCell ref="AA295:AD295"/>
    <mergeCell ref="AE295:AG295"/>
    <mergeCell ref="A296:B296"/>
    <mergeCell ref="C296:D296"/>
    <mergeCell ref="E296:V296"/>
    <mergeCell ref="W296:Z296"/>
    <mergeCell ref="AA296:AD296"/>
    <mergeCell ref="AE296:AG296"/>
    <mergeCell ref="A297:B297"/>
    <mergeCell ref="C297:D297"/>
    <mergeCell ref="E297:V297"/>
    <mergeCell ref="W297:Z297"/>
    <mergeCell ref="AA297:AD297"/>
    <mergeCell ref="AE297:AG297"/>
    <mergeCell ref="A298:B298"/>
    <mergeCell ref="C298:D298"/>
    <mergeCell ref="E298:V298"/>
    <mergeCell ref="W298:Z298"/>
    <mergeCell ref="AA298:AD298"/>
    <mergeCell ref="AE298:AG298"/>
    <mergeCell ref="A299:B299"/>
    <mergeCell ref="C299:D299"/>
    <mergeCell ref="E299:V299"/>
    <mergeCell ref="W299:Z299"/>
    <mergeCell ref="AA299:AD299"/>
    <mergeCell ref="AE299:AG299"/>
    <mergeCell ref="A300:B300"/>
    <mergeCell ref="C300:D300"/>
    <mergeCell ref="E300:V300"/>
    <mergeCell ref="W300:Z300"/>
    <mergeCell ref="AA300:AD300"/>
    <mergeCell ref="AE300:AG300"/>
    <mergeCell ref="A301:B301"/>
    <mergeCell ref="C301:D301"/>
    <mergeCell ref="E301:V301"/>
    <mergeCell ref="W301:Z301"/>
    <mergeCell ref="AA301:AD301"/>
    <mergeCell ref="AE301:AG301"/>
    <mergeCell ref="A302:B302"/>
    <mergeCell ref="C302:D302"/>
    <mergeCell ref="E302:V302"/>
    <mergeCell ref="W302:Z302"/>
    <mergeCell ref="AA302:AD302"/>
    <mergeCell ref="AE302:AG302"/>
    <mergeCell ref="A303:B303"/>
    <mergeCell ref="C303:D303"/>
    <mergeCell ref="E303:V303"/>
    <mergeCell ref="W303:Z303"/>
    <mergeCell ref="AA303:AD303"/>
    <mergeCell ref="AE303:AG303"/>
    <mergeCell ref="A304:B304"/>
    <mergeCell ref="C304:D304"/>
    <mergeCell ref="E304:V304"/>
    <mergeCell ref="W304:Z304"/>
    <mergeCell ref="AA304:AD304"/>
    <mergeCell ref="AE304:AG304"/>
    <mergeCell ref="A305:B305"/>
    <mergeCell ref="C305:D305"/>
    <mergeCell ref="E305:V305"/>
    <mergeCell ref="W305:Z305"/>
    <mergeCell ref="AA305:AD305"/>
    <mergeCell ref="AE305:AG305"/>
    <mergeCell ref="A306:B306"/>
    <mergeCell ref="C306:D306"/>
    <mergeCell ref="E306:V306"/>
    <mergeCell ref="W306:Z306"/>
    <mergeCell ref="AA306:AD306"/>
    <mergeCell ref="AE306:AG306"/>
    <mergeCell ref="A307:B307"/>
    <mergeCell ref="C307:D307"/>
    <mergeCell ref="E307:V307"/>
    <mergeCell ref="W307:Z307"/>
    <mergeCell ref="AA307:AD307"/>
    <mergeCell ref="AE307:AG307"/>
    <mergeCell ref="A308:B308"/>
    <mergeCell ref="C308:D308"/>
    <mergeCell ref="E308:V308"/>
    <mergeCell ref="W308:Z308"/>
    <mergeCell ref="AA308:AD308"/>
    <mergeCell ref="AE308:AG308"/>
    <mergeCell ref="A309:B309"/>
    <mergeCell ref="C309:D309"/>
    <mergeCell ref="E309:V309"/>
    <mergeCell ref="W309:Z309"/>
    <mergeCell ref="AA309:AD309"/>
    <mergeCell ref="AE309:AG309"/>
    <mergeCell ref="A310:B310"/>
    <mergeCell ref="C310:D310"/>
    <mergeCell ref="E310:V310"/>
    <mergeCell ref="W310:Z310"/>
    <mergeCell ref="AA310:AD310"/>
    <mergeCell ref="AE310:AG310"/>
    <mergeCell ref="A311:B311"/>
    <mergeCell ref="C311:D311"/>
    <mergeCell ref="E311:V311"/>
    <mergeCell ref="W311:Z311"/>
    <mergeCell ref="AA311:AD311"/>
    <mergeCell ref="AE311:AG311"/>
    <mergeCell ref="A312:B312"/>
    <mergeCell ref="C312:D312"/>
    <mergeCell ref="E312:V312"/>
    <mergeCell ref="W312:Z312"/>
    <mergeCell ref="AA312:AD312"/>
    <mergeCell ref="AE312:AG312"/>
    <mergeCell ref="A313:B313"/>
    <mergeCell ref="C313:D313"/>
    <mergeCell ref="E313:V313"/>
    <mergeCell ref="W313:Z313"/>
    <mergeCell ref="AA313:AD313"/>
    <mergeCell ref="AE313:AG313"/>
    <mergeCell ref="A314:B314"/>
    <mergeCell ref="C314:D314"/>
    <mergeCell ref="E314:V314"/>
    <mergeCell ref="W314:Z314"/>
    <mergeCell ref="AA314:AD314"/>
    <mergeCell ref="AE314:AG314"/>
    <mergeCell ref="A315:B315"/>
    <mergeCell ref="C315:D315"/>
    <mergeCell ref="E315:V315"/>
    <mergeCell ref="W315:Z315"/>
    <mergeCell ref="AA315:AD315"/>
    <mergeCell ref="AE315:AG315"/>
    <mergeCell ref="A316:B316"/>
    <mergeCell ref="C316:D316"/>
    <mergeCell ref="E316:V316"/>
    <mergeCell ref="W316:Z316"/>
    <mergeCell ref="AA316:AD316"/>
    <mergeCell ref="AE316:AG316"/>
    <mergeCell ref="A317:B317"/>
    <mergeCell ref="C317:D317"/>
    <mergeCell ref="E317:V317"/>
    <mergeCell ref="W317:Z317"/>
    <mergeCell ref="AA317:AD317"/>
    <mergeCell ref="AE317:AG317"/>
    <mergeCell ref="A318:B318"/>
    <mergeCell ref="C318:D318"/>
    <mergeCell ref="E318:V318"/>
    <mergeCell ref="W318:Z318"/>
    <mergeCell ref="AA318:AD318"/>
    <mergeCell ref="AE318:AG318"/>
    <mergeCell ref="A319:B319"/>
    <mergeCell ref="C319:D319"/>
    <mergeCell ref="E319:V319"/>
    <mergeCell ref="W319:Z319"/>
    <mergeCell ref="AA319:AD319"/>
    <mergeCell ref="AE319:AG319"/>
    <mergeCell ref="A320:B320"/>
    <mergeCell ref="C320:D320"/>
    <mergeCell ref="E320:V320"/>
    <mergeCell ref="W320:Z320"/>
    <mergeCell ref="AA320:AD320"/>
    <mergeCell ref="AE320:AG320"/>
    <mergeCell ref="A321:B321"/>
    <mergeCell ref="C321:D321"/>
    <mergeCell ref="E321:V321"/>
    <mergeCell ref="W321:Z321"/>
    <mergeCell ref="AA321:AD321"/>
    <mergeCell ref="AE321:AG321"/>
    <mergeCell ref="A322:B322"/>
    <mergeCell ref="C322:D322"/>
    <mergeCell ref="E322:V322"/>
    <mergeCell ref="W322:Z322"/>
    <mergeCell ref="AA322:AD322"/>
    <mergeCell ref="AE322:AG322"/>
    <mergeCell ref="A323:B323"/>
    <mergeCell ref="C323:D323"/>
    <mergeCell ref="E323:V323"/>
    <mergeCell ref="W323:Z323"/>
    <mergeCell ref="AA323:AD323"/>
    <mergeCell ref="AE323:AG323"/>
    <mergeCell ref="A324:B324"/>
    <mergeCell ref="C324:D324"/>
    <mergeCell ref="E324:V324"/>
    <mergeCell ref="W324:Z324"/>
    <mergeCell ref="AA324:AD324"/>
    <mergeCell ref="AE324:AG324"/>
    <mergeCell ref="A325:B325"/>
    <mergeCell ref="C325:D325"/>
    <mergeCell ref="E325:V325"/>
    <mergeCell ref="W325:Z325"/>
    <mergeCell ref="AA325:AD325"/>
    <mergeCell ref="AE325:AG325"/>
    <mergeCell ref="A326:B326"/>
    <mergeCell ref="C326:D326"/>
    <mergeCell ref="E326:V326"/>
    <mergeCell ref="W326:Z326"/>
    <mergeCell ref="AA326:AD326"/>
    <mergeCell ref="AE326:AG326"/>
    <mergeCell ref="A327:B327"/>
    <mergeCell ref="C327:D327"/>
    <mergeCell ref="E327:V327"/>
    <mergeCell ref="W327:Z327"/>
    <mergeCell ref="AA327:AD327"/>
    <mergeCell ref="AE327:AG327"/>
    <mergeCell ref="A328:B328"/>
    <mergeCell ref="C328:D328"/>
    <mergeCell ref="E328:V328"/>
    <mergeCell ref="W328:Z328"/>
    <mergeCell ref="AA328:AD328"/>
    <mergeCell ref="AE328:AG328"/>
    <mergeCell ref="A329:B329"/>
    <mergeCell ref="C329:D329"/>
    <mergeCell ref="E329:V329"/>
    <mergeCell ref="W329:Z329"/>
    <mergeCell ref="AA329:AD329"/>
    <mergeCell ref="AE329:AG329"/>
    <mergeCell ref="A330:B330"/>
    <mergeCell ref="C330:D330"/>
    <mergeCell ref="E330:V330"/>
    <mergeCell ref="W330:Z330"/>
    <mergeCell ref="AA330:AD330"/>
    <mergeCell ref="AE330:AG330"/>
    <mergeCell ref="A331:B331"/>
    <mergeCell ref="C331:D331"/>
    <mergeCell ref="E331:V331"/>
    <mergeCell ref="W331:Z331"/>
    <mergeCell ref="AA331:AD331"/>
    <mergeCell ref="AE331:AG331"/>
    <mergeCell ref="A332:B332"/>
    <mergeCell ref="C332:D332"/>
    <mergeCell ref="E332:V332"/>
    <mergeCell ref="W332:Z332"/>
    <mergeCell ref="AA332:AD332"/>
    <mergeCell ref="AE332:AG332"/>
    <mergeCell ref="A333:B333"/>
    <mergeCell ref="C333:D333"/>
    <mergeCell ref="E333:V333"/>
    <mergeCell ref="W333:Z333"/>
    <mergeCell ref="AA333:AD333"/>
    <mergeCell ref="AE333:AG333"/>
    <mergeCell ref="A334:B334"/>
    <mergeCell ref="C334:D334"/>
    <mergeCell ref="E334:V334"/>
    <mergeCell ref="W334:Z334"/>
    <mergeCell ref="AA334:AD334"/>
    <mergeCell ref="AE334:AG334"/>
    <mergeCell ref="A335:B335"/>
    <mergeCell ref="C335:D335"/>
    <mergeCell ref="E335:V335"/>
    <mergeCell ref="W335:Z335"/>
    <mergeCell ref="AA335:AD335"/>
    <mergeCell ref="AE335:AG335"/>
    <mergeCell ref="A336:B336"/>
    <mergeCell ref="C336:D336"/>
    <mergeCell ref="E336:V336"/>
    <mergeCell ref="W336:Z336"/>
    <mergeCell ref="AA336:AD336"/>
    <mergeCell ref="AE336:AG336"/>
    <mergeCell ref="A337:B337"/>
    <mergeCell ref="C337:D337"/>
    <mergeCell ref="E337:V337"/>
    <mergeCell ref="W337:Z337"/>
    <mergeCell ref="AA337:AD337"/>
    <mergeCell ref="AE337:AG337"/>
    <mergeCell ref="A338:B338"/>
    <mergeCell ref="C338:D338"/>
    <mergeCell ref="E338:V338"/>
    <mergeCell ref="W338:Z338"/>
    <mergeCell ref="AA338:AD338"/>
    <mergeCell ref="AE338:AG338"/>
    <mergeCell ref="A339:B339"/>
    <mergeCell ref="C339:D339"/>
    <mergeCell ref="E339:V339"/>
    <mergeCell ref="W339:Z339"/>
    <mergeCell ref="AA339:AD339"/>
    <mergeCell ref="AE339:AG339"/>
    <mergeCell ref="A340:B340"/>
    <mergeCell ref="C340:D340"/>
    <mergeCell ref="E340:V340"/>
    <mergeCell ref="W340:Z340"/>
    <mergeCell ref="AA340:AD340"/>
    <mergeCell ref="AE340:AG340"/>
    <mergeCell ref="A341:B341"/>
    <mergeCell ref="C341:D341"/>
    <mergeCell ref="E341:V341"/>
    <mergeCell ref="W341:Z341"/>
    <mergeCell ref="AA341:AD341"/>
    <mergeCell ref="AE341:AG341"/>
    <mergeCell ref="A342:B342"/>
    <mergeCell ref="C342:D342"/>
    <mergeCell ref="E342:V342"/>
    <mergeCell ref="W342:Z342"/>
    <mergeCell ref="AA342:AD342"/>
    <mergeCell ref="AE342:AG342"/>
    <mergeCell ref="A343:B343"/>
    <mergeCell ref="C343:D343"/>
    <mergeCell ref="E343:V343"/>
    <mergeCell ref="W343:Z343"/>
    <mergeCell ref="AA343:AD343"/>
    <mergeCell ref="AE343:AG343"/>
    <mergeCell ref="A344:B344"/>
    <mergeCell ref="C344:D344"/>
    <mergeCell ref="E344:V344"/>
    <mergeCell ref="W344:Z344"/>
    <mergeCell ref="AA344:AD344"/>
    <mergeCell ref="AE344:AG344"/>
    <mergeCell ref="A345:B345"/>
    <mergeCell ref="C345:D345"/>
    <mergeCell ref="E345:V345"/>
    <mergeCell ref="W345:Z345"/>
    <mergeCell ref="AA345:AD345"/>
    <mergeCell ref="AE345:AG345"/>
    <mergeCell ref="A346:B346"/>
    <mergeCell ref="C346:D346"/>
    <mergeCell ref="E346:V346"/>
    <mergeCell ref="W346:Z346"/>
    <mergeCell ref="AA346:AD346"/>
    <mergeCell ref="AE346:AG346"/>
    <mergeCell ref="A347:B347"/>
    <mergeCell ref="C347:D347"/>
    <mergeCell ref="E347:V347"/>
    <mergeCell ref="W347:Z347"/>
    <mergeCell ref="AA347:AD347"/>
    <mergeCell ref="AE347:AG347"/>
    <mergeCell ref="A348:B348"/>
    <mergeCell ref="C348:D348"/>
    <mergeCell ref="E348:V348"/>
    <mergeCell ref="W348:Z348"/>
    <mergeCell ref="AA348:AD348"/>
    <mergeCell ref="AE348:AG348"/>
    <mergeCell ref="A349:B349"/>
    <mergeCell ref="C349:D349"/>
    <mergeCell ref="E349:V349"/>
    <mergeCell ref="W349:Z349"/>
    <mergeCell ref="AA349:AD349"/>
    <mergeCell ref="AE349:AG349"/>
    <mergeCell ref="A350:B350"/>
    <mergeCell ref="C350:D350"/>
    <mergeCell ref="E350:V350"/>
    <mergeCell ref="W350:Z350"/>
    <mergeCell ref="AA350:AD350"/>
    <mergeCell ref="AE350:AG350"/>
    <mergeCell ref="A351:B351"/>
    <mergeCell ref="C351:D351"/>
    <mergeCell ref="E351:V351"/>
    <mergeCell ref="W351:Z351"/>
    <mergeCell ref="AA351:AD351"/>
    <mergeCell ref="AE351:AG351"/>
    <mergeCell ref="A352:B352"/>
    <mergeCell ref="C352:D352"/>
    <mergeCell ref="E352:V352"/>
    <mergeCell ref="W352:Z352"/>
    <mergeCell ref="AA352:AD352"/>
    <mergeCell ref="AE352:AG352"/>
    <mergeCell ref="A353:B353"/>
    <mergeCell ref="C353:D353"/>
    <mergeCell ref="E353:V353"/>
    <mergeCell ref="W353:Z353"/>
    <mergeCell ref="AA353:AD353"/>
    <mergeCell ref="AE353:AG353"/>
    <mergeCell ref="A354:B354"/>
    <mergeCell ref="C354:D354"/>
    <mergeCell ref="E354:V354"/>
    <mergeCell ref="W354:Z354"/>
    <mergeCell ref="AA354:AD354"/>
    <mergeCell ref="AE354:AG354"/>
    <mergeCell ref="A355:B355"/>
    <mergeCell ref="C355:D355"/>
    <mergeCell ref="E355:V355"/>
    <mergeCell ref="W355:Z355"/>
    <mergeCell ref="AA355:AD355"/>
    <mergeCell ref="AE355:AG355"/>
    <mergeCell ref="A356:B356"/>
    <mergeCell ref="C356:D356"/>
    <mergeCell ref="E356:V356"/>
    <mergeCell ref="W356:Z356"/>
    <mergeCell ref="AA356:AD356"/>
    <mergeCell ref="AE356:AG356"/>
    <mergeCell ref="A357:B357"/>
    <mergeCell ref="C357:D357"/>
    <mergeCell ref="E357:V357"/>
    <mergeCell ref="W357:Z357"/>
    <mergeCell ref="AA357:AD357"/>
    <mergeCell ref="AE357:AG357"/>
    <mergeCell ref="A358:B358"/>
    <mergeCell ref="C358:D358"/>
    <mergeCell ref="E358:V358"/>
    <mergeCell ref="W358:Z358"/>
    <mergeCell ref="AA358:AD358"/>
    <mergeCell ref="AE358:AG358"/>
    <mergeCell ref="A359:B359"/>
    <mergeCell ref="C359:D359"/>
    <mergeCell ref="E359:V359"/>
    <mergeCell ref="W359:Z359"/>
    <mergeCell ref="AA359:AD359"/>
    <mergeCell ref="AE359:AG359"/>
    <mergeCell ref="A360:B360"/>
    <mergeCell ref="C360:D360"/>
    <mergeCell ref="E360:V360"/>
    <mergeCell ref="W360:Z360"/>
    <mergeCell ref="AA360:AD360"/>
    <mergeCell ref="AE360:AG360"/>
    <mergeCell ref="A364:B364"/>
    <mergeCell ref="C364:D364"/>
    <mergeCell ref="E364:V364"/>
    <mergeCell ref="W364:Z364"/>
    <mergeCell ref="AA364:AD364"/>
    <mergeCell ref="AE364:AG364"/>
    <mergeCell ref="A365:B365"/>
    <mergeCell ref="C365:D365"/>
    <mergeCell ref="E365:V365"/>
    <mergeCell ref="W365:Z365"/>
    <mergeCell ref="AA365:AD365"/>
    <mergeCell ref="AE365:AG365"/>
    <mergeCell ref="A366:B366"/>
    <mergeCell ref="C366:D366"/>
    <mergeCell ref="E366:V366"/>
    <mergeCell ref="W366:Z366"/>
    <mergeCell ref="AA366:AD366"/>
    <mergeCell ref="AE366:AG366"/>
    <mergeCell ref="A367:B367"/>
    <mergeCell ref="C367:D367"/>
    <mergeCell ref="E367:V367"/>
    <mergeCell ref="W367:Z367"/>
    <mergeCell ref="AA367:AD367"/>
    <mergeCell ref="AE367:AG367"/>
    <mergeCell ref="A368:B368"/>
    <mergeCell ref="C368:D368"/>
    <mergeCell ref="E368:V368"/>
    <mergeCell ref="W368:Z368"/>
    <mergeCell ref="AA368:AD368"/>
    <mergeCell ref="AE368:AG368"/>
    <mergeCell ref="A361:B361"/>
    <mergeCell ref="C361:D361"/>
    <mergeCell ref="E361:V361"/>
    <mergeCell ref="W361:Z361"/>
    <mergeCell ref="AA361:AD361"/>
    <mergeCell ref="AE361:AG361"/>
    <mergeCell ref="A362:B362"/>
    <mergeCell ref="C362:D362"/>
    <mergeCell ref="E362:V362"/>
    <mergeCell ref="W362:Z362"/>
    <mergeCell ref="AA362:AD362"/>
    <mergeCell ref="AE362:AG362"/>
    <mergeCell ref="A363:B363"/>
    <mergeCell ref="C363:D363"/>
    <mergeCell ref="E363:V363"/>
    <mergeCell ref="W363:Z363"/>
    <mergeCell ref="AA363:AD363"/>
    <mergeCell ref="AE363:AG363"/>
    <mergeCell ref="A369:B369"/>
    <mergeCell ref="C369:D369"/>
    <mergeCell ref="E369:V369"/>
    <mergeCell ref="W369:Z369"/>
    <mergeCell ref="AA369:AD369"/>
    <mergeCell ref="AE369:AG369"/>
    <mergeCell ref="A370:B370"/>
    <mergeCell ref="C370:D370"/>
    <mergeCell ref="E370:V370"/>
    <mergeCell ref="W370:Z370"/>
    <mergeCell ref="AA370:AD370"/>
    <mergeCell ref="AE370:AG370"/>
    <mergeCell ref="A371:B371"/>
    <mergeCell ref="C371:D371"/>
    <mergeCell ref="E371:V371"/>
    <mergeCell ref="W371:Z371"/>
    <mergeCell ref="AA371:AD371"/>
    <mergeCell ref="AE371:AG371"/>
    <mergeCell ref="A372:B372"/>
    <mergeCell ref="C372:D372"/>
    <mergeCell ref="E372:V372"/>
    <mergeCell ref="W372:Z372"/>
    <mergeCell ref="AA372:AD372"/>
    <mergeCell ref="AE372:AG372"/>
    <mergeCell ref="A373:B373"/>
    <mergeCell ref="C373:D373"/>
    <mergeCell ref="E373:V373"/>
    <mergeCell ref="W373:Z373"/>
    <mergeCell ref="AA373:AD373"/>
    <mergeCell ref="AE373:AG373"/>
    <mergeCell ref="A374:B374"/>
    <mergeCell ref="C374:D374"/>
    <mergeCell ref="E374:V374"/>
    <mergeCell ref="W374:Z374"/>
    <mergeCell ref="AA374:AD374"/>
    <mergeCell ref="AE374:AG374"/>
    <mergeCell ref="A375:B375"/>
    <mergeCell ref="C375:D375"/>
    <mergeCell ref="E375:V375"/>
    <mergeCell ref="W375:Z375"/>
    <mergeCell ref="AA375:AD375"/>
    <mergeCell ref="AE375:AG375"/>
    <mergeCell ref="A376:B376"/>
    <mergeCell ref="C376:D376"/>
    <mergeCell ref="E376:V376"/>
    <mergeCell ref="W376:Z376"/>
    <mergeCell ref="AA376:AD376"/>
    <mergeCell ref="AE376:AG376"/>
    <mergeCell ref="A377:B377"/>
    <mergeCell ref="C377:D377"/>
    <mergeCell ref="E377:V377"/>
    <mergeCell ref="W377:Z377"/>
    <mergeCell ref="AA377:AD377"/>
    <mergeCell ref="AE377:AG377"/>
    <mergeCell ref="A378:B378"/>
    <mergeCell ref="C378:D378"/>
    <mergeCell ref="E378:V378"/>
    <mergeCell ref="W378:Z378"/>
    <mergeCell ref="AA378:AD378"/>
    <mergeCell ref="AE378:AG378"/>
    <mergeCell ref="A379:B379"/>
    <mergeCell ref="C379:D379"/>
    <mergeCell ref="E379:V379"/>
    <mergeCell ref="W379:Z379"/>
    <mergeCell ref="AA379:AD379"/>
    <mergeCell ref="AE379:AG379"/>
    <mergeCell ref="A380:B380"/>
    <mergeCell ref="C380:D380"/>
    <mergeCell ref="E380:V380"/>
    <mergeCell ref="W380:Z380"/>
    <mergeCell ref="AA380:AD380"/>
    <mergeCell ref="AE380:AG380"/>
    <mergeCell ref="A381:B381"/>
    <mergeCell ref="C381:D381"/>
    <mergeCell ref="E381:V381"/>
    <mergeCell ref="W381:Z381"/>
    <mergeCell ref="AA381:AD381"/>
    <mergeCell ref="AE381:AG381"/>
    <mergeCell ref="A382:B382"/>
    <mergeCell ref="C382:D382"/>
    <mergeCell ref="E382:V382"/>
    <mergeCell ref="W382:Z382"/>
    <mergeCell ref="AA382:AD382"/>
    <mergeCell ref="AE382:AG382"/>
    <mergeCell ref="A383:B383"/>
    <mergeCell ref="C383:D383"/>
    <mergeCell ref="E383:V383"/>
    <mergeCell ref="W383:Z383"/>
    <mergeCell ref="AA383:AD383"/>
    <mergeCell ref="AE383:AG383"/>
    <mergeCell ref="A384:B384"/>
    <mergeCell ref="C384:D384"/>
    <mergeCell ref="E384:V384"/>
    <mergeCell ref="W384:Z384"/>
    <mergeCell ref="AA384:AD384"/>
    <mergeCell ref="AE384:AG384"/>
    <mergeCell ref="A385:B385"/>
    <mergeCell ref="C385:D385"/>
    <mergeCell ref="E385:V385"/>
    <mergeCell ref="W385:Z385"/>
    <mergeCell ref="AA385:AD385"/>
    <mergeCell ref="AE385:AG385"/>
    <mergeCell ref="A386:B386"/>
    <mergeCell ref="C386:D386"/>
    <mergeCell ref="E386:V386"/>
    <mergeCell ref="W386:Z386"/>
    <mergeCell ref="AA386:AD386"/>
    <mergeCell ref="AE386:AG386"/>
    <mergeCell ref="A387:B387"/>
    <mergeCell ref="C387:D387"/>
    <mergeCell ref="E387:V387"/>
    <mergeCell ref="W387:Z387"/>
    <mergeCell ref="AA387:AD387"/>
    <mergeCell ref="AE387:AG387"/>
    <mergeCell ref="A388:B388"/>
    <mergeCell ref="C388:D388"/>
    <mergeCell ref="E388:V388"/>
    <mergeCell ref="W388:Z388"/>
    <mergeCell ref="AA388:AD388"/>
    <mergeCell ref="AE388:AG388"/>
    <mergeCell ref="A389:B389"/>
    <mergeCell ref="C389:D389"/>
    <mergeCell ref="E389:V389"/>
    <mergeCell ref="W389:Z389"/>
    <mergeCell ref="AA389:AD389"/>
    <mergeCell ref="AE389:AG389"/>
    <mergeCell ref="A390:B390"/>
    <mergeCell ref="C390:D390"/>
    <mergeCell ref="E390:V390"/>
    <mergeCell ref="W390:Z390"/>
    <mergeCell ref="AA390:AD390"/>
    <mergeCell ref="AE390:AG390"/>
    <mergeCell ref="A393:B393"/>
    <mergeCell ref="C393:D393"/>
    <mergeCell ref="E393:V393"/>
    <mergeCell ref="W393:Z393"/>
    <mergeCell ref="AA393:AD393"/>
    <mergeCell ref="AE393:AG393"/>
    <mergeCell ref="A394:B394"/>
    <mergeCell ref="C394:D394"/>
    <mergeCell ref="E394:V394"/>
    <mergeCell ref="W394:Z394"/>
    <mergeCell ref="AA394:AD394"/>
    <mergeCell ref="AE394:AG394"/>
    <mergeCell ref="A391:B391"/>
    <mergeCell ref="C391:D391"/>
    <mergeCell ref="E391:V391"/>
    <mergeCell ref="W391:Z391"/>
    <mergeCell ref="AA391:AD391"/>
    <mergeCell ref="AE391:AG391"/>
    <mergeCell ref="A392:B392"/>
    <mergeCell ref="C392:D392"/>
    <mergeCell ref="E392:V392"/>
    <mergeCell ref="W392:Z392"/>
    <mergeCell ref="AA392:AD392"/>
    <mergeCell ref="AE392:AG392"/>
    <mergeCell ref="A395:B395"/>
    <mergeCell ref="C395:D395"/>
    <mergeCell ref="E395:V395"/>
    <mergeCell ref="W395:Z395"/>
    <mergeCell ref="AA395:AD395"/>
    <mergeCell ref="AE395:AG395"/>
    <mergeCell ref="A396:B396"/>
    <mergeCell ref="C396:D396"/>
    <mergeCell ref="E396:V396"/>
    <mergeCell ref="W396:Z396"/>
    <mergeCell ref="AA396:AD396"/>
    <mergeCell ref="AE396:AG396"/>
    <mergeCell ref="A397:B397"/>
    <mergeCell ref="C397:D397"/>
    <mergeCell ref="E397:V397"/>
    <mergeCell ref="W397:Z397"/>
    <mergeCell ref="AA397:AD397"/>
    <mergeCell ref="AE397:AG397"/>
    <mergeCell ref="A398:B398"/>
    <mergeCell ref="C398:D398"/>
    <mergeCell ref="E398:V398"/>
    <mergeCell ref="W398:Z398"/>
    <mergeCell ref="AA398:AD398"/>
    <mergeCell ref="AE398:AG398"/>
    <mergeCell ref="A399:B399"/>
    <mergeCell ref="C399:D399"/>
    <mergeCell ref="E399:V399"/>
    <mergeCell ref="W399:Z399"/>
    <mergeCell ref="AA399:AD399"/>
    <mergeCell ref="AE399:AG399"/>
    <mergeCell ref="A400:B400"/>
    <mergeCell ref="C400:D400"/>
    <mergeCell ref="E400:V400"/>
    <mergeCell ref="W400:Z400"/>
    <mergeCell ref="AA400:AD400"/>
    <mergeCell ref="AE400:AG400"/>
    <mergeCell ref="A401:B401"/>
    <mergeCell ref="C401:D401"/>
    <mergeCell ref="E401:V401"/>
    <mergeCell ref="W401:Z401"/>
    <mergeCell ref="AA401:AD401"/>
    <mergeCell ref="AE401:AG401"/>
    <mergeCell ref="A402:B402"/>
    <mergeCell ref="C402:D402"/>
    <mergeCell ref="E402:V402"/>
    <mergeCell ref="W402:Z402"/>
    <mergeCell ref="AA402:AD402"/>
    <mergeCell ref="AE402:AG402"/>
    <mergeCell ref="A403:B403"/>
    <mergeCell ref="C403:D403"/>
    <mergeCell ref="E403:V403"/>
    <mergeCell ref="W403:Z403"/>
    <mergeCell ref="AA403:AD403"/>
    <mergeCell ref="AE403:AG403"/>
    <mergeCell ref="A404:B404"/>
    <mergeCell ref="C404:D404"/>
    <mergeCell ref="E404:V404"/>
    <mergeCell ref="W404:Z404"/>
    <mergeCell ref="AA404:AD404"/>
    <mergeCell ref="AE404:AG404"/>
    <mergeCell ref="A405:B405"/>
    <mergeCell ref="C405:D405"/>
    <mergeCell ref="E405:V405"/>
    <mergeCell ref="W405:Z405"/>
    <mergeCell ref="AA405:AD405"/>
    <mergeCell ref="AE405:AG405"/>
    <mergeCell ref="A406:B406"/>
    <mergeCell ref="C406:D406"/>
    <mergeCell ref="E406:V406"/>
    <mergeCell ref="W406:Z406"/>
    <mergeCell ref="AA406:AD406"/>
    <mergeCell ref="AE406:AG406"/>
    <mergeCell ref="A407:B407"/>
    <mergeCell ref="C407:D407"/>
    <mergeCell ref="E407:V407"/>
    <mergeCell ref="W407:Z407"/>
    <mergeCell ref="AA407:AD407"/>
    <mergeCell ref="AE407:AG407"/>
    <mergeCell ref="A408:B408"/>
    <mergeCell ref="C408:D408"/>
    <mergeCell ref="E408:V408"/>
    <mergeCell ref="W408:Z408"/>
    <mergeCell ref="AA408:AD408"/>
    <mergeCell ref="AE408:AG408"/>
    <mergeCell ref="A409:B409"/>
    <mergeCell ref="C409:D409"/>
    <mergeCell ref="E409:V409"/>
    <mergeCell ref="W409:Z409"/>
    <mergeCell ref="AA409:AD409"/>
    <mergeCell ref="AE409:AG409"/>
    <mergeCell ref="A410:B410"/>
    <mergeCell ref="C410:D410"/>
    <mergeCell ref="E410:V410"/>
    <mergeCell ref="W410:Z410"/>
    <mergeCell ref="AA410:AD410"/>
    <mergeCell ref="AE410:AG410"/>
    <mergeCell ref="A411:B411"/>
    <mergeCell ref="C411:D411"/>
    <mergeCell ref="E411:V411"/>
    <mergeCell ref="W411:Z411"/>
    <mergeCell ref="AA411:AD411"/>
    <mergeCell ref="AE411:AG411"/>
    <mergeCell ref="A412:B412"/>
    <mergeCell ref="C412:D412"/>
    <mergeCell ref="E412:V412"/>
    <mergeCell ref="W412:Z412"/>
    <mergeCell ref="AA412:AD412"/>
    <mergeCell ref="AE412:AG412"/>
    <mergeCell ref="A413:B413"/>
    <mergeCell ref="C413:D413"/>
    <mergeCell ref="E413:V413"/>
    <mergeCell ref="W413:Z413"/>
    <mergeCell ref="AA413:AD413"/>
    <mergeCell ref="AE413:AG413"/>
    <mergeCell ref="A414:B414"/>
    <mergeCell ref="C414:D414"/>
    <mergeCell ref="E414:V414"/>
    <mergeCell ref="W414:Z414"/>
    <mergeCell ref="AA414:AD414"/>
    <mergeCell ref="AE414:AG414"/>
    <mergeCell ref="A415:B415"/>
    <mergeCell ref="C415:D415"/>
    <mergeCell ref="E415:V415"/>
    <mergeCell ref="W415:Z415"/>
    <mergeCell ref="AA415:AD415"/>
    <mergeCell ref="AE415:AG415"/>
    <mergeCell ref="A416:B416"/>
    <mergeCell ref="C416:D416"/>
    <mergeCell ref="E416:V416"/>
    <mergeCell ref="W416:Z416"/>
    <mergeCell ref="AA416:AD416"/>
    <mergeCell ref="AE416:AG416"/>
    <mergeCell ref="A417:B417"/>
    <mergeCell ref="C417:D417"/>
    <mergeCell ref="E417:V417"/>
    <mergeCell ref="W417:Z417"/>
    <mergeCell ref="AA417:AD417"/>
    <mergeCell ref="AE417:AG417"/>
    <mergeCell ref="A418:B418"/>
    <mergeCell ref="C418:D418"/>
    <mergeCell ref="E418:V418"/>
    <mergeCell ref="W418:Z418"/>
    <mergeCell ref="AA418:AD418"/>
    <mergeCell ref="AE418:AG418"/>
    <mergeCell ref="A419:B419"/>
    <mergeCell ref="C419:D419"/>
    <mergeCell ref="E419:V419"/>
    <mergeCell ref="W419:Z419"/>
    <mergeCell ref="AA419:AD419"/>
    <mergeCell ref="AE419:AG419"/>
    <mergeCell ref="A420:B420"/>
    <mergeCell ref="C420:D420"/>
    <mergeCell ref="E420:V420"/>
    <mergeCell ref="W420:Z420"/>
    <mergeCell ref="AA420:AD420"/>
    <mergeCell ref="AE420:AG420"/>
    <mergeCell ref="A421:B421"/>
    <mergeCell ref="C421:D421"/>
    <mergeCell ref="E421:V421"/>
    <mergeCell ref="W421:Z421"/>
    <mergeCell ref="AA421:AD421"/>
    <mergeCell ref="AE421:AG421"/>
    <mergeCell ref="A422:B422"/>
    <mergeCell ref="C422:D422"/>
    <mergeCell ref="E422:V422"/>
    <mergeCell ref="W422:Z422"/>
    <mergeCell ref="AA422:AD422"/>
    <mergeCell ref="AE422:AG422"/>
    <mergeCell ref="A424:AG424"/>
    <mergeCell ref="A426:AG426"/>
    <mergeCell ref="A427:B427"/>
    <mergeCell ref="C427:F427"/>
    <mergeCell ref="G427:V427"/>
    <mergeCell ref="W427:Z427"/>
    <mergeCell ref="AA427:AD427"/>
    <mergeCell ref="AE427:AG427"/>
    <mergeCell ref="A428:B428"/>
    <mergeCell ref="C428:F428"/>
    <mergeCell ref="G428:V428"/>
    <mergeCell ref="W428:Z428"/>
    <mergeCell ref="AA428:AD428"/>
    <mergeCell ref="AE428:AG428"/>
    <mergeCell ref="R458:U458"/>
    <mergeCell ref="V458:Y458"/>
    <mergeCell ref="Z458:AC458"/>
    <mergeCell ref="AD458:AG458"/>
    <mergeCell ref="A429:B429"/>
    <mergeCell ref="C429:F429"/>
    <mergeCell ref="G429:V429"/>
    <mergeCell ref="W429:Z429"/>
    <mergeCell ref="AA429:AD429"/>
    <mergeCell ref="AE429:AG429"/>
    <mergeCell ref="A430:B430"/>
    <mergeCell ref="C430:F430"/>
    <mergeCell ref="G430:V430"/>
    <mergeCell ref="W430:Z430"/>
    <mergeCell ref="AA430:AD430"/>
    <mergeCell ref="AE430:AG430"/>
    <mergeCell ref="A432:AG432"/>
    <mergeCell ref="A433:AG433"/>
    <mergeCell ref="A434:Q434"/>
    <mergeCell ref="R434:T434"/>
    <mergeCell ref="U434:Y434"/>
    <mergeCell ref="Z434:AD434"/>
    <mergeCell ref="AE434:AG434"/>
    <mergeCell ref="A435:Q435"/>
    <mergeCell ref="R435:T435"/>
    <mergeCell ref="U435:Y435"/>
    <mergeCell ref="Z435:AD435"/>
    <mergeCell ref="AE435:AG435"/>
    <mergeCell ref="A436:Q436"/>
    <mergeCell ref="R436:T436"/>
    <mergeCell ref="U436:Y436"/>
    <mergeCell ref="Z436:AD436"/>
    <mergeCell ref="AE436:AG436"/>
    <mergeCell ref="A437:Q437"/>
    <mergeCell ref="R437:T437"/>
    <mergeCell ref="U437:Y437"/>
    <mergeCell ref="Z437:AD437"/>
    <mergeCell ref="AE437:AG437"/>
    <mergeCell ref="A438:Q438"/>
    <mergeCell ref="R438:T438"/>
    <mergeCell ref="U438:Y438"/>
    <mergeCell ref="Z438:AD438"/>
    <mergeCell ref="AE438:AG438"/>
    <mergeCell ref="A439:Q439"/>
    <mergeCell ref="R439:T439"/>
    <mergeCell ref="U439:Y439"/>
    <mergeCell ref="Z439:AD439"/>
    <mergeCell ref="AE439:AG439"/>
    <mergeCell ref="A440:Q440"/>
    <mergeCell ref="R440:T440"/>
    <mergeCell ref="U440:Y440"/>
    <mergeCell ref="Z440:AD440"/>
    <mergeCell ref="AE440:AG440"/>
    <mergeCell ref="A441:Q441"/>
    <mergeCell ref="R441:T441"/>
    <mergeCell ref="U441:Y441"/>
    <mergeCell ref="Z441:AD441"/>
    <mergeCell ref="AE441:AG441"/>
    <mergeCell ref="A442:Q442"/>
    <mergeCell ref="R442:T442"/>
    <mergeCell ref="U442:Y442"/>
    <mergeCell ref="Z442:AD442"/>
    <mergeCell ref="AE442:AG442"/>
    <mergeCell ref="A443:Q443"/>
    <mergeCell ref="R443:T443"/>
    <mergeCell ref="U443:Y443"/>
    <mergeCell ref="Z443:AD443"/>
    <mergeCell ref="AE443:AG443"/>
    <mergeCell ref="A444:Q444"/>
    <mergeCell ref="R444:T444"/>
    <mergeCell ref="U444:Y444"/>
    <mergeCell ref="Z444:AD444"/>
    <mergeCell ref="AE444:AG444"/>
    <mergeCell ref="A445:Q445"/>
    <mergeCell ref="R445:T445"/>
    <mergeCell ref="U445:Y445"/>
    <mergeCell ref="Z445:AD445"/>
    <mergeCell ref="AE445:AG445"/>
    <mergeCell ref="A446:Q446"/>
    <mergeCell ref="R446:T446"/>
    <mergeCell ref="U446:Y446"/>
    <mergeCell ref="Z446:AD446"/>
    <mergeCell ref="AE446:AG446"/>
    <mergeCell ref="A447:AE447"/>
    <mergeCell ref="A448:Q448"/>
    <mergeCell ref="R448:U448"/>
    <mergeCell ref="V448:Y448"/>
    <mergeCell ref="Z448:AC448"/>
    <mergeCell ref="AD448:AG448"/>
    <mergeCell ref="A449:Q449"/>
    <mergeCell ref="R449:U449"/>
    <mergeCell ref="V449:Y449"/>
    <mergeCell ref="Z449:AC449"/>
    <mergeCell ref="AD449:AG449"/>
    <mergeCell ref="W472:Z472"/>
    <mergeCell ref="A450:Q450"/>
    <mergeCell ref="R450:U450"/>
    <mergeCell ref="V450:Y450"/>
    <mergeCell ref="Z450:AC450"/>
    <mergeCell ref="AD450:AG450"/>
    <mergeCell ref="A451:Q451"/>
    <mergeCell ref="R451:U451"/>
    <mergeCell ref="V451:Y451"/>
    <mergeCell ref="Z451:AC451"/>
    <mergeCell ref="AD451:AG451"/>
    <mergeCell ref="A452:Q452"/>
    <mergeCell ref="R452:U452"/>
    <mergeCell ref="V452:Y452"/>
    <mergeCell ref="Z452:AC452"/>
    <mergeCell ref="AD452:AG452"/>
    <mergeCell ref="A453:Q453"/>
    <mergeCell ref="R453:U453"/>
    <mergeCell ref="V453:Y453"/>
    <mergeCell ref="Z453:AC453"/>
    <mergeCell ref="AD453:AG453"/>
    <mergeCell ref="A454:Q454"/>
    <mergeCell ref="R454:U454"/>
    <mergeCell ref="V454:Y454"/>
    <mergeCell ref="Z454:AC454"/>
    <mergeCell ref="AD454:AG454"/>
    <mergeCell ref="A455:Q455"/>
    <mergeCell ref="R455:U455"/>
    <mergeCell ref="V455:Y455"/>
    <mergeCell ref="Z455:AC455"/>
    <mergeCell ref="AD455:AG455"/>
    <mergeCell ref="A456:Q456"/>
    <mergeCell ref="R456:U456"/>
    <mergeCell ref="V456:Y456"/>
    <mergeCell ref="Z456:AC456"/>
    <mergeCell ref="AD456:AG456"/>
    <mergeCell ref="AA472:AD472"/>
    <mergeCell ref="A457:Q457"/>
    <mergeCell ref="R457:U457"/>
    <mergeCell ref="V457:Y457"/>
    <mergeCell ref="Z457:AC457"/>
    <mergeCell ref="AD457:AG457"/>
    <mergeCell ref="A458:Q458"/>
    <mergeCell ref="A459:Q459"/>
    <mergeCell ref="R459:U459"/>
    <mergeCell ref="V459:Y459"/>
    <mergeCell ref="Z459:AC459"/>
    <mergeCell ref="AD459:AG459"/>
    <mergeCell ref="A460:Q460"/>
    <mergeCell ref="R460:U460"/>
    <mergeCell ref="V460:Y460"/>
    <mergeCell ref="Z460:AC460"/>
    <mergeCell ref="AD460:AG460"/>
    <mergeCell ref="D474:E474"/>
    <mergeCell ref="F474:R474"/>
    <mergeCell ref="S474:V474"/>
    <mergeCell ref="W474:Z474"/>
    <mergeCell ref="AA474:AD474"/>
    <mergeCell ref="D475:E475"/>
    <mergeCell ref="F475:R475"/>
    <mergeCell ref="S475:V475"/>
    <mergeCell ref="W475:Z475"/>
    <mergeCell ref="AA475:AD475"/>
    <mergeCell ref="D476:E476"/>
    <mergeCell ref="F476:R476"/>
    <mergeCell ref="S476:V476"/>
    <mergeCell ref="W476:Z476"/>
    <mergeCell ref="AA476:AD476"/>
    <mergeCell ref="A461:Q461"/>
    <mergeCell ref="R461:U461"/>
    <mergeCell ref="V461:Y461"/>
    <mergeCell ref="Z461:AC461"/>
    <mergeCell ref="AD461:AG461"/>
    <mergeCell ref="A462:Q462"/>
    <mergeCell ref="R462:U462"/>
    <mergeCell ref="V462:Y462"/>
    <mergeCell ref="Z462:AC462"/>
    <mergeCell ref="AD462:AG462"/>
    <mergeCell ref="A464:AG464"/>
    <mergeCell ref="A465:AG465"/>
    <mergeCell ref="A466:AG466"/>
    <mergeCell ref="A468:AG468"/>
    <mergeCell ref="D469:AD469"/>
    <mergeCell ref="D470:E470"/>
    <mergeCell ref="F470:R470"/>
    <mergeCell ref="S470:V470"/>
    <mergeCell ref="W470:Z470"/>
    <mergeCell ref="AA470:AD470"/>
    <mergeCell ref="D471:E471"/>
    <mergeCell ref="F471:R471"/>
    <mergeCell ref="S471:V471"/>
    <mergeCell ref="W471:Z471"/>
    <mergeCell ref="AA471:AD471"/>
    <mergeCell ref="D472:E472"/>
    <mergeCell ref="F472:R472"/>
    <mergeCell ref="S472:V472"/>
    <mergeCell ref="D473:E473"/>
    <mergeCell ref="F473:R473"/>
    <mergeCell ref="S473:V473"/>
    <mergeCell ref="W473:Z473"/>
    <mergeCell ref="AA473:AD473"/>
    <mergeCell ref="AD1910:AG1910"/>
    <mergeCell ref="C1905:D1905"/>
    <mergeCell ref="X1631:Y1631"/>
    <mergeCell ref="C1900:D1900"/>
    <mergeCell ref="G1900:H1900"/>
    <mergeCell ref="D477:E477"/>
    <mergeCell ref="F477:R477"/>
    <mergeCell ref="S477:V477"/>
    <mergeCell ref="W477:Z477"/>
    <mergeCell ref="AA477:AD477"/>
    <mergeCell ref="D478:E478"/>
    <mergeCell ref="F478:R478"/>
    <mergeCell ref="S478:V478"/>
    <mergeCell ref="W478:Z478"/>
    <mergeCell ref="AA478:AD478"/>
    <mergeCell ref="U491:W491"/>
    <mergeCell ref="U492:W492"/>
    <mergeCell ref="Z534:AC534"/>
    <mergeCell ref="AD534:AG534"/>
    <mergeCell ref="B553:D553"/>
    <mergeCell ref="E553:F553"/>
    <mergeCell ref="B554:D554"/>
    <mergeCell ref="E554:F554"/>
    <mergeCell ref="AD543:AG543"/>
    <mergeCell ref="Z540:AC540"/>
    <mergeCell ref="AD540:AG540"/>
    <mergeCell ref="B498:D498"/>
    <mergeCell ref="E498:F498"/>
    <mergeCell ref="B495:D495"/>
    <mergeCell ref="B537:D537"/>
    <mergeCell ref="AD548:AG548"/>
    <mergeCell ref="Z549:AC549"/>
    <mergeCell ref="AD545:AG545"/>
    <mergeCell ref="I1100:Q1100"/>
    <mergeCell ref="I1101:Q1101"/>
    <mergeCell ref="I1107:Q1107"/>
    <mergeCell ref="I1102:Q1102"/>
    <mergeCell ref="Z553:AC553"/>
    <mergeCell ref="X1220:Y1220"/>
    <mergeCell ref="Z1220:AC1220"/>
    <mergeCell ref="AD1220:AG1220"/>
    <mergeCell ref="AD555:AG555"/>
    <mergeCell ref="Z557:AC557"/>
    <mergeCell ref="AD557:AG557"/>
    <mergeCell ref="Z558:AC558"/>
    <mergeCell ref="AD558:AG558"/>
    <mergeCell ref="G563:Q563"/>
    <mergeCell ref="G564:Q564"/>
    <mergeCell ref="AD549:AG549"/>
    <mergeCell ref="U501:W501"/>
    <mergeCell ref="U502:W502"/>
    <mergeCell ref="U503:W503"/>
    <mergeCell ref="AD1199:AG1199"/>
    <mergeCell ref="Z1631:AC1631"/>
    <mergeCell ref="AD1631:AG1631"/>
    <mergeCell ref="AD794:AG794"/>
    <mergeCell ref="C1199:D1199"/>
    <mergeCell ref="G1199:H1199"/>
    <mergeCell ref="I1199:Q1199"/>
    <mergeCell ref="C1632:D1632"/>
    <mergeCell ref="G1632:H1632"/>
    <mergeCell ref="C2409:D2409"/>
    <mergeCell ref="G2409:H2409"/>
    <mergeCell ref="I2409:Q2409"/>
    <mergeCell ref="R2409:T2409"/>
    <mergeCell ref="U2409:W2409"/>
    <mergeCell ref="X2409:Y2409"/>
    <mergeCell ref="Z2409:AC2409"/>
    <mergeCell ref="AD2409:AG2409"/>
    <mergeCell ref="C2405:D2405"/>
    <mergeCell ref="I2412:Q2412"/>
    <mergeCell ref="I2413:Q2413"/>
    <mergeCell ref="Z2393:AC2393"/>
    <mergeCell ref="AD2393:AG2393"/>
    <mergeCell ref="C2394:D2394"/>
    <mergeCell ref="G2394:H2394"/>
    <mergeCell ref="I2394:Q2394"/>
    <mergeCell ref="R2394:T2394"/>
    <mergeCell ref="U2395:W2395"/>
    <mergeCell ref="X2395:Y2395"/>
    <mergeCell ref="Z2395:AC2395"/>
    <mergeCell ref="AD2395:AG2395"/>
    <mergeCell ref="R2395:T2395"/>
    <mergeCell ref="G2400:H2400"/>
    <mergeCell ref="U2396:W2396"/>
    <mergeCell ref="X2396:Y2396"/>
    <mergeCell ref="Z2396:AC2396"/>
    <mergeCell ref="AD2396:AG2396"/>
    <mergeCell ref="C2397:D2397"/>
    <mergeCell ref="U2397:W2397"/>
    <mergeCell ref="X2397:Y2397"/>
    <mergeCell ref="AD2398:AG2398"/>
    <mergeCell ref="C2399:D2399"/>
    <mergeCell ref="G2399:H2399"/>
    <mergeCell ref="I2399:Q2399"/>
    <mergeCell ref="R2399:T2399"/>
    <mergeCell ref="U2399:W2399"/>
    <mergeCell ref="X2399:Y2399"/>
    <mergeCell ref="Z2399:AC2399"/>
    <mergeCell ref="AD2399:AG2399"/>
    <mergeCell ref="I2400:Q2400"/>
    <mergeCell ref="AD2394:AG2394"/>
    <mergeCell ref="U2394:W2394"/>
    <mergeCell ref="R2400:T2400"/>
    <mergeCell ref="G2405:H2405"/>
    <mergeCell ref="I2405:Q2405"/>
    <mergeCell ref="R2405:T2405"/>
    <mergeCell ref="I2410:Q2410"/>
    <mergeCell ref="I1972:Q1972"/>
    <mergeCell ref="R1972:T1972"/>
    <mergeCell ref="U1972:W1972"/>
    <mergeCell ref="Z2639:AC2639"/>
    <mergeCell ref="AD2639:AG2639"/>
    <mergeCell ref="U2410:W2410"/>
    <mergeCell ref="X2410:Y2410"/>
    <mergeCell ref="I2947:Q2947"/>
    <mergeCell ref="R2947:S2947"/>
    <mergeCell ref="T2947:U2947"/>
    <mergeCell ref="V2947:W2947"/>
    <mergeCell ref="X2947:Z2947"/>
    <mergeCell ref="AA2947:AD2947"/>
    <mergeCell ref="AE2947:AG2947"/>
    <mergeCell ref="I2616:Q2616"/>
    <mergeCell ref="R2616:T2616"/>
    <mergeCell ref="U2616:W2616"/>
    <mergeCell ref="X2616:Y2616"/>
    <mergeCell ref="Z2616:AC2616"/>
    <mergeCell ref="AD2616:AG2616"/>
    <mergeCell ref="R2620:T2620"/>
    <mergeCell ref="U2620:W2620"/>
    <mergeCell ref="X2620:Y2620"/>
    <mergeCell ref="Z2620:AC2620"/>
    <mergeCell ref="AD2620:AG2620"/>
    <mergeCell ref="U2614:W2614"/>
    <mergeCell ref="X2614:Y2614"/>
    <mergeCell ref="Z2614:AC2614"/>
    <mergeCell ref="AD2614:AG2614"/>
    <mergeCell ref="AD2608:AG2608"/>
    <mergeCell ref="I2467:Q2467"/>
    <mergeCell ref="R2467:T2467"/>
    <mergeCell ref="U2467:W2467"/>
    <mergeCell ref="I2944:Q2944"/>
    <mergeCell ref="R2944:S2944"/>
    <mergeCell ref="T2944:U2944"/>
    <mergeCell ref="V2944:W2944"/>
    <mergeCell ref="X2944:Z2944"/>
    <mergeCell ref="AA2944:AD2944"/>
    <mergeCell ref="AE2944:AG2944"/>
    <mergeCell ref="I2945:Q2945"/>
    <mergeCell ref="R2945:S2945"/>
    <mergeCell ref="T2945:U2945"/>
    <mergeCell ref="V2945:W2945"/>
    <mergeCell ref="X2945:Z2945"/>
    <mergeCell ref="AA2945:AD2945"/>
    <mergeCell ref="AE2945:AG2945"/>
    <mergeCell ref="I2946:Q2946"/>
    <mergeCell ref="R2946:S2946"/>
    <mergeCell ref="T2946:U2946"/>
    <mergeCell ref="V2946:W2946"/>
    <mergeCell ref="X2946:Z2946"/>
    <mergeCell ref="AA2946:AD2946"/>
    <mergeCell ref="AE2946:AG2946"/>
    <mergeCell ref="AD2624:AG2624"/>
    <mergeCell ref="I2609:Q2609"/>
    <mergeCell ref="U2615:W2615"/>
    <mergeCell ref="Z2433:AC2433"/>
    <mergeCell ref="AD2433:AG2433"/>
    <mergeCell ref="AD2410:AG2410"/>
    <mergeCell ref="I2411:Q2411"/>
    <mergeCell ref="AD2412:AG2412"/>
    <mergeCell ref="AD2413:AG2413"/>
    <mergeCell ref="AD2408:AG2408"/>
    <mergeCell ref="X2955:Z2955"/>
    <mergeCell ref="AA2955:AD2955"/>
    <mergeCell ref="AE2955:AG2955"/>
    <mergeCell ref="I2948:Q2948"/>
    <mergeCell ref="R2948:S2948"/>
    <mergeCell ref="T2948:U2948"/>
    <mergeCell ref="V2948:W2948"/>
    <mergeCell ref="X2948:Z2948"/>
    <mergeCell ref="AA2948:AD2948"/>
    <mergeCell ref="AE2948:AG2948"/>
    <mergeCell ref="I2949:Q2949"/>
    <mergeCell ref="R2949:S2949"/>
    <mergeCell ref="T2949:U2949"/>
    <mergeCell ref="V2949:W2949"/>
    <mergeCell ref="X2949:Z2949"/>
    <mergeCell ref="AA2949:AD2949"/>
    <mergeCell ref="AE2949:AG2949"/>
    <mergeCell ref="I2950:Q2950"/>
    <mergeCell ref="R2950:S2950"/>
    <mergeCell ref="T2950:U2950"/>
    <mergeCell ref="V2950:W2950"/>
    <mergeCell ref="X2950:Z2950"/>
    <mergeCell ref="AA2950:AD2950"/>
    <mergeCell ref="AE2950:AG2950"/>
    <mergeCell ref="I2951:Q2951"/>
    <mergeCell ref="R2951:S2951"/>
    <mergeCell ref="T2951:U2951"/>
    <mergeCell ref="V2951:W2951"/>
    <mergeCell ref="X2951:Z2951"/>
    <mergeCell ref="AA2951:AD2951"/>
    <mergeCell ref="AE2951:AG2951"/>
    <mergeCell ref="I2952:Q2952"/>
    <mergeCell ref="R2952:S2952"/>
    <mergeCell ref="T2952:U2952"/>
    <mergeCell ref="V2952:W2952"/>
    <mergeCell ref="X2952:Z2952"/>
    <mergeCell ref="AA2952:AD2952"/>
    <mergeCell ref="AE2952:AG2952"/>
    <mergeCell ref="I2953:Q2953"/>
    <mergeCell ref="R2953:S2953"/>
    <mergeCell ref="T2953:U2953"/>
    <mergeCell ref="V2953:W2953"/>
    <mergeCell ref="X2953:Z2953"/>
    <mergeCell ref="AA2953:AD2953"/>
    <mergeCell ref="AE2953:AG2953"/>
    <mergeCell ref="T2954:U2954"/>
    <mergeCell ref="V2954:W2954"/>
    <mergeCell ref="T2962:U2962"/>
    <mergeCell ref="V2962:W2962"/>
    <mergeCell ref="X2962:Z2962"/>
    <mergeCell ref="AA2962:AD2962"/>
    <mergeCell ref="AE2962:AG2962"/>
    <mergeCell ref="I2963:Q2963"/>
    <mergeCell ref="R2963:S2963"/>
    <mergeCell ref="T2963:U2963"/>
    <mergeCell ref="V2963:W2963"/>
    <mergeCell ref="X2963:Z2963"/>
    <mergeCell ref="AA2963:AD2963"/>
    <mergeCell ref="AE2963:AG2963"/>
    <mergeCell ref="I2956:Q2956"/>
    <mergeCell ref="R2956:S2956"/>
    <mergeCell ref="T2956:U2956"/>
    <mergeCell ref="V2956:W2956"/>
    <mergeCell ref="X2956:Z2956"/>
    <mergeCell ref="AA2956:AD2956"/>
    <mergeCell ref="AE2956:AG2956"/>
    <mergeCell ref="I2957:Q2957"/>
    <mergeCell ref="R2957:S2957"/>
    <mergeCell ref="T2957:U2957"/>
    <mergeCell ref="V2957:W2957"/>
    <mergeCell ref="X2957:Z2957"/>
    <mergeCell ref="AA2957:AD2957"/>
    <mergeCell ref="AE2957:AG2957"/>
    <mergeCell ref="I2958:Q2958"/>
    <mergeCell ref="R2958:S2958"/>
    <mergeCell ref="T2958:U2958"/>
    <mergeCell ref="V2958:W2958"/>
    <mergeCell ref="X2958:Z2958"/>
    <mergeCell ref="AA2958:AD2958"/>
    <mergeCell ref="AE2958:AG2958"/>
    <mergeCell ref="I2959:Q2959"/>
    <mergeCell ref="R2959:S2959"/>
    <mergeCell ref="T2959:U2959"/>
    <mergeCell ref="V2959:W2959"/>
    <mergeCell ref="X2959:Z2959"/>
    <mergeCell ref="AA2959:AD2959"/>
    <mergeCell ref="AE2959:AG2959"/>
    <mergeCell ref="X2973:Z2973"/>
    <mergeCell ref="AA2973:AD2973"/>
    <mergeCell ref="AE2973:AG2973"/>
    <mergeCell ref="A2944:A2946"/>
    <mergeCell ref="B2944:E2946"/>
    <mergeCell ref="F2944:H2946"/>
    <mergeCell ref="A2947:A2949"/>
    <mergeCell ref="B2947:E2949"/>
    <mergeCell ref="F2947:H2949"/>
    <mergeCell ref="F2950:H2960"/>
    <mergeCell ref="B2950:E2960"/>
    <mergeCell ref="A2950:A2960"/>
    <mergeCell ref="I2964:Q2964"/>
    <mergeCell ref="R2964:S2964"/>
    <mergeCell ref="T2964:U2964"/>
    <mergeCell ref="V2964:W2964"/>
    <mergeCell ref="X2964:Z2964"/>
    <mergeCell ref="AA2964:AD2964"/>
    <mergeCell ref="AE2964:AG2964"/>
    <mergeCell ref="I2965:Q2965"/>
    <mergeCell ref="R2965:S2965"/>
    <mergeCell ref="T2965:U2965"/>
    <mergeCell ref="V2965:W2965"/>
    <mergeCell ref="X2965:Z2965"/>
    <mergeCell ref="AA2965:AD2965"/>
    <mergeCell ref="AE2965:AG2965"/>
    <mergeCell ref="B2966:E2966"/>
    <mergeCell ref="F2966:H2966"/>
    <mergeCell ref="I2966:Q2966"/>
    <mergeCell ref="R2966:S2966"/>
    <mergeCell ref="T2966:U2966"/>
    <mergeCell ref="V2966:W2966"/>
    <mergeCell ref="X2966:Z2966"/>
    <mergeCell ref="AA2966:AD2966"/>
    <mergeCell ref="AE2966:AG2966"/>
    <mergeCell ref="B2967:E2967"/>
    <mergeCell ref="F2967:H2967"/>
    <mergeCell ref="I2967:Q2967"/>
    <mergeCell ref="R2967:S2967"/>
    <mergeCell ref="T2967:U2967"/>
    <mergeCell ref="V2967:W2967"/>
    <mergeCell ref="X2967:Z2967"/>
    <mergeCell ref="AA2967:AD2967"/>
    <mergeCell ref="AE2967:AG2967"/>
    <mergeCell ref="I2968:Q2968"/>
    <mergeCell ref="R2968:S2968"/>
    <mergeCell ref="T2968:U2968"/>
    <mergeCell ref="V2968:W2968"/>
    <mergeCell ref="I2960:Q2960"/>
    <mergeCell ref="R2960:S2960"/>
    <mergeCell ref="T2960:U2960"/>
    <mergeCell ref="V2960:W2960"/>
    <mergeCell ref="X2960:Z2960"/>
    <mergeCell ref="AA2960:AD2960"/>
    <mergeCell ref="AE2960:AG2960"/>
    <mergeCell ref="I2961:Q2961"/>
    <mergeCell ref="R2961:S2961"/>
    <mergeCell ref="T2961:U2961"/>
    <mergeCell ref="V2961:W2961"/>
    <mergeCell ref="X2961:Z2961"/>
    <mergeCell ref="AA2961:AD2961"/>
    <mergeCell ref="AE2961:AG2961"/>
    <mergeCell ref="I2962:Q2962"/>
    <mergeCell ref="R2962:S2962"/>
    <mergeCell ref="A2961:A2965"/>
    <mergeCell ref="B2961:E2965"/>
    <mergeCell ref="F2961:H2965"/>
    <mergeCell ref="A2968:A2973"/>
    <mergeCell ref="B2968:E2973"/>
    <mergeCell ref="F2968:H2973"/>
    <mergeCell ref="B2974:E2974"/>
    <mergeCell ref="F2974:H2974"/>
    <mergeCell ref="I2974:Q2974"/>
    <mergeCell ref="R2974:S2974"/>
    <mergeCell ref="T2974:U2974"/>
    <mergeCell ref="V2974:W2974"/>
    <mergeCell ref="X2974:Z2974"/>
    <mergeCell ref="AA2974:AD2974"/>
    <mergeCell ref="AE2974:AG2974"/>
    <mergeCell ref="I2975:Q2975"/>
    <mergeCell ref="R2975:S2975"/>
    <mergeCell ref="T2975:U2975"/>
    <mergeCell ref="V2975:W2975"/>
    <mergeCell ref="X2975:Z2975"/>
    <mergeCell ref="AA2975:AD2975"/>
    <mergeCell ref="AE2975:AG2975"/>
    <mergeCell ref="I2976:Q2976"/>
    <mergeCell ref="R2976:S2976"/>
    <mergeCell ref="T2976:U2976"/>
    <mergeCell ref="V2976:W2976"/>
    <mergeCell ref="X2976:Z2976"/>
    <mergeCell ref="AA2976:AD2976"/>
    <mergeCell ref="AE2976:AG2976"/>
    <mergeCell ref="X2968:Z2968"/>
    <mergeCell ref="AA2968:AD2968"/>
    <mergeCell ref="AE2968:AG2968"/>
    <mergeCell ref="I2969:Q2969"/>
    <mergeCell ref="R2969:S2969"/>
    <mergeCell ref="T2969:U2969"/>
    <mergeCell ref="V2969:W2969"/>
    <mergeCell ref="X2969:Z2969"/>
    <mergeCell ref="AA2969:AD2969"/>
    <mergeCell ref="AE2969:AG2969"/>
    <mergeCell ref="I2970:Q2970"/>
    <mergeCell ref="R2970:S2970"/>
    <mergeCell ref="T2970:U2970"/>
    <mergeCell ref="V2970:W2970"/>
    <mergeCell ref="X2970:Z2970"/>
    <mergeCell ref="AA2970:AD2970"/>
    <mergeCell ref="AE2970:AG2970"/>
    <mergeCell ref="I2971:Q2971"/>
    <mergeCell ref="R2971:S2971"/>
    <mergeCell ref="T2971:U2971"/>
    <mergeCell ref="V2971:W2971"/>
    <mergeCell ref="X2971:Z2971"/>
    <mergeCell ref="AA2971:AD2971"/>
    <mergeCell ref="AE2971:AG2971"/>
    <mergeCell ref="I2972:Q2972"/>
    <mergeCell ref="R2972:S2972"/>
    <mergeCell ref="T2972:U2972"/>
    <mergeCell ref="V2972:W2972"/>
    <mergeCell ref="X2972:Z2972"/>
    <mergeCell ref="AA2972:AD2972"/>
    <mergeCell ref="AE2972:AG2972"/>
    <mergeCell ref="I2973:Q2973"/>
    <mergeCell ref="R2973:S2973"/>
    <mergeCell ref="T2973:U2973"/>
    <mergeCell ref="V2973:W2973"/>
    <mergeCell ref="A2975:A2977"/>
    <mergeCell ref="B2975:E2977"/>
    <mergeCell ref="F2975:H2977"/>
    <mergeCell ref="B3006:D3006"/>
    <mergeCell ref="E3006:I3006"/>
    <mergeCell ref="J3006:O3006"/>
    <mergeCell ref="P3006:S3006"/>
    <mergeCell ref="T3006:V3006"/>
    <mergeCell ref="W3006:Y3006"/>
    <mergeCell ref="Z3006:AC3006"/>
    <mergeCell ref="AD3006:AG3006"/>
    <mergeCell ref="B3007:D3007"/>
    <mergeCell ref="E3007:I3007"/>
    <mergeCell ref="J3007:O3007"/>
    <mergeCell ref="P3007:S3007"/>
    <mergeCell ref="T3007:V3007"/>
    <mergeCell ref="W3007:Y3007"/>
    <mergeCell ref="Z3007:AC3007"/>
    <mergeCell ref="AD3007:AG3007"/>
    <mergeCell ref="I2977:Q2977"/>
    <mergeCell ref="R2977:S2977"/>
    <mergeCell ref="T2977:U2977"/>
    <mergeCell ref="V2977:W2977"/>
    <mergeCell ref="X2977:Z2977"/>
    <mergeCell ref="AA2977:AD2977"/>
    <mergeCell ref="AE2977:AG2977"/>
    <mergeCell ref="B2978:E2978"/>
    <mergeCell ref="F2978:H2978"/>
    <mergeCell ref="I2978:Q2978"/>
    <mergeCell ref="R2978:S2978"/>
    <mergeCell ref="T2978:U2978"/>
    <mergeCell ref="V2978:W2978"/>
    <mergeCell ref="X2978:Z2978"/>
    <mergeCell ref="AA2978:AD2978"/>
    <mergeCell ref="AE2978:AG2978"/>
    <mergeCell ref="I2980:Q2980"/>
    <mergeCell ref="R2980:S2980"/>
    <mergeCell ref="T2980:U2980"/>
    <mergeCell ref="V2980:W2980"/>
    <mergeCell ref="X2980:Z2980"/>
    <mergeCell ref="AA2980:AD2980"/>
    <mergeCell ref="AE2980:AG2980"/>
    <mergeCell ref="I2988:Q2988"/>
    <mergeCell ref="R2988:S2988"/>
    <mergeCell ref="T2988:U2988"/>
    <mergeCell ref="V2988:W2988"/>
    <mergeCell ref="X2988:Z2988"/>
    <mergeCell ref="AA2988:AD2988"/>
    <mergeCell ref="AE2988:AG2988"/>
    <mergeCell ref="I2989:Q2989"/>
    <mergeCell ref="R2989:S2989"/>
    <mergeCell ref="T2989:U2989"/>
    <mergeCell ref="V2989:W2989"/>
    <mergeCell ref="X2989:Z2989"/>
    <mergeCell ref="AA2989:AD2989"/>
    <mergeCell ref="AE2989:AG2989"/>
    <mergeCell ref="A2991:AG2991"/>
    <mergeCell ref="E2992:I2992"/>
    <mergeCell ref="J2992:T2992"/>
    <mergeCell ref="U2992:Y2992"/>
    <mergeCell ref="Z2992:AD2992"/>
    <mergeCell ref="E2993:I2993"/>
    <mergeCell ref="J2993:T2993"/>
    <mergeCell ref="U2993:Y2993"/>
    <mergeCell ref="B3072:D3072"/>
    <mergeCell ref="E3072:I3072"/>
    <mergeCell ref="J3072:O3072"/>
    <mergeCell ref="P3072:S3072"/>
    <mergeCell ref="T3072:V3072"/>
    <mergeCell ref="W3072:Y3072"/>
    <mergeCell ref="Z3072:AC3072"/>
    <mergeCell ref="AD3072:AG3072"/>
    <mergeCell ref="B3073:D3073"/>
    <mergeCell ref="E3073:I3073"/>
    <mergeCell ref="J3073:O3073"/>
    <mergeCell ref="P3073:S3073"/>
    <mergeCell ref="T3073:V3073"/>
    <mergeCell ref="W3073:Y3073"/>
    <mergeCell ref="Z3073:AC3073"/>
    <mergeCell ref="AD3073:AG3073"/>
    <mergeCell ref="B3074:D3074"/>
    <mergeCell ref="E3074:I3074"/>
    <mergeCell ref="J3074:O3074"/>
    <mergeCell ref="P3074:S3074"/>
    <mergeCell ref="T3074:V3074"/>
    <mergeCell ref="W3074:Y3074"/>
    <mergeCell ref="Z3074:AC3074"/>
    <mergeCell ref="AD3074:AG3074"/>
    <mergeCell ref="B3075:D3075"/>
    <mergeCell ref="E3075:I3075"/>
    <mergeCell ref="J3075:O3075"/>
    <mergeCell ref="P3075:S3075"/>
    <mergeCell ref="T3075:V3075"/>
    <mergeCell ref="W3075:Y3075"/>
    <mergeCell ref="Z3075:AC3075"/>
    <mergeCell ref="AD3075:AG3075"/>
    <mergeCell ref="AD3051:AG3051"/>
    <mergeCell ref="B3052:D3052"/>
    <mergeCell ref="E3052:I3052"/>
    <mergeCell ref="J3052:O3052"/>
    <mergeCell ref="P3052:S3052"/>
    <mergeCell ref="T3052:V3052"/>
    <mergeCell ref="W3052:Y3052"/>
    <mergeCell ref="Z3052:AC3052"/>
    <mergeCell ref="AD3052:AG3052"/>
    <mergeCell ref="B3053:D3053"/>
    <mergeCell ref="E3053:I3053"/>
    <mergeCell ref="J3053:O3053"/>
    <mergeCell ref="P3053:S3053"/>
    <mergeCell ref="T3053:V3053"/>
    <mergeCell ref="W3053:Y3053"/>
    <mergeCell ref="Z3053:AC3053"/>
    <mergeCell ref="AD3053:AG3053"/>
    <mergeCell ref="B3054:D3054"/>
    <mergeCell ref="E3054:I3054"/>
    <mergeCell ref="J3054:O3054"/>
    <mergeCell ref="P3054:S3054"/>
    <mergeCell ref="T3054:V3054"/>
    <mergeCell ref="W3054:Y3054"/>
    <mergeCell ref="Z3054:AC3054"/>
    <mergeCell ref="AD3054:AG3054"/>
    <mergeCell ref="B3055:D3055"/>
    <mergeCell ref="E3055:I3055"/>
    <mergeCell ref="J3055:O3055"/>
    <mergeCell ref="P3055:S3055"/>
    <mergeCell ref="T3055:V3055"/>
    <mergeCell ref="W3055:Y3055"/>
    <mergeCell ref="Z3055:AC3055"/>
    <mergeCell ref="A3576:AG3576"/>
    <mergeCell ref="A3578:E3578"/>
    <mergeCell ref="F3578:H3578"/>
    <mergeCell ref="I3578:AG3578"/>
    <mergeCell ref="A3579:E3579"/>
    <mergeCell ref="F3579:H3579"/>
    <mergeCell ref="I3579:AG3579"/>
    <mergeCell ref="A3582:C3582"/>
    <mergeCell ref="D3582:F3582"/>
    <mergeCell ref="G3582:Q3582"/>
    <mergeCell ref="R3582:U3582"/>
    <mergeCell ref="V3582:Y3582"/>
    <mergeCell ref="Z3582:AC3582"/>
    <mergeCell ref="AD3582:AG3582"/>
    <mergeCell ref="A3583:C3583"/>
    <mergeCell ref="D3583:F3583"/>
    <mergeCell ref="G3583:Q3583"/>
    <mergeCell ref="R3583:U3583"/>
    <mergeCell ref="V3583:Y3583"/>
    <mergeCell ref="Z3583:AC3583"/>
    <mergeCell ref="AD3583:AG3583"/>
    <mergeCell ref="B3076:D3076"/>
    <mergeCell ref="E3076:I3076"/>
    <mergeCell ref="J3076:O3076"/>
    <mergeCell ref="P3076:S3076"/>
    <mergeCell ref="T3076:V3076"/>
    <mergeCell ref="W3076:Y3076"/>
    <mergeCell ref="Z3076:AC3076"/>
    <mergeCell ref="AD3076:AG3076"/>
    <mergeCell ref="B3077:D3077"/>
    <mergeCell ref="E3077:I3077"/>
    <mergeCell ref="J3077:O3077"/>
    <mergeCell ref="P3077:S3077"/>
    <mergeCell ref="T3077:V3077"/>
    <mergeCell ref="W3077:Y3077"/>
    <mergeCell ref="Z3077:AC3077"/>
    <mergeCell ref="AD3077:AG3077"/>
    <mergeCell ref="Z3424:AC3424"/>
    <mergeCell ref="AD3424:AG3424"/>
    <mergeCell ref="AD3461:AG3461"/>
    <mergeCell ref="AD3462:AG3462"/>
    <mergeCell ref="AD3463:AG3463"/>
    <mergeCell ref="AD3464:AG3464"/>
    <mergeCell ref="AD3545:AG3545"/>
    <mergeCell ref="AD3559:AG3559"/>
    <mergeCell ref="AD3560:AG3560"/>
    <mergeCell ref="AD3561:AG3561"/>
    <mergeCell ref="AD3546:AG3546"/>
    <mergeCell ref="AD3547:AG3547"/>
    <mergeCell ref="AD3548:AG3548"/>
    <mergeCell ref="AD3549:AG3549"/>
    <mergeCell ref="AD3550:AG3550"/>
    <mergeCell ref="AD3551:AG3551"/>
    <mergeCell ref="AD3552:AG3552"/>
    <mergeCell ref="AD3553:AG3553"/>
    <mergeCell ref="AD3554:AG3554"/>
    <mergeCell ref="AD3555:AG3555"/>
    <mergeCell ref="AD3556:AG3556"/>
    <mergeCell ref="AD3557:AG3557"/>
    <mergeCell ref="AD3558:AG3558"/>
    <mergeCell ref="AD3465:AG3465"/>
    <mergeCell ref="AD3466:AG3466"/>
    <mergeCell ref="AD3467:AG3467"/>
    <mergeCell ref="AD3468:AG3468"/>
    <mergeCell ref="A3584:C3584"/>
    <mergeCell ref="D3584:F3584"/>
    <mergeCell ref="G3584:Q3584"/>
    <mergeCell ref="R3584:U3584"/>
    <mergeCell ref="V3584:Y3584"/>
    <mergeCell ref="Z3584:AC3584"/>
    <mergeCell ref="AD3584:AG3584"/>
    <mergeCell ref="A3585:C3585"/>
    <mergeCell ref="D3585:F3585"/>
    <mergeCell ref="G3585:Q3585"/>
    <mergeCell ref="R3585:U3585"/>
    <mergeCell ref="V3585:Y3585"/>
    <mergeCell ref="Z3585:AC3585"/>
    <mergeCell ref="AD3585:AG3585"/>
    <mergeCell ref="A3586:C3586"/>
    <mergeCell ref="D3586:F3586"/>
    <mergeCell ref="G3586:Q3586"/>
    <mergeCell ref="R3586:U3586"/>
    <mergeCell ref="V3586:Y3586"/>
    <mergeCell ref="Z3586:AC3586"/>
    <mergeCell ref="AD3586:AG3586"/>
    <mergeCell ref="A3587:C3587"/>
    <mergeCell ref="D3587:F3587"/>
    <mergeCell ref="G3587:Q3587"/>
    <mergeCell ref="R3587:U3587"/>
    <mergeCell ref="V3587:Y3587"/>
    <mergeCell ref="Z3587:AC3587"/>
    <mergeCell ref="AD3587:AG3587"/>
    <mergeCell ref="A3589:AG3589"/>
    <mergeCell ref="A3591:I3591"/>
    <mergeCell ref="J3591:M3591"/>
    <mergeCell ref="N3591:AG3591"/>
    <mergeCell ref="A3592:I3592"/>
    <mergeCell ref="J3592:AG3592"/>
    <mergeCell ref="A3593:I3593"/>
    <mergeCell ref="J3593:S3593"/>
    <mergeCell ref="T3593:W3593"/>
    <mergeCell ref="X3593:AG3593"/>
    <mergeCell ref="A3594:I3594"/>
    <mergeCell ref="J3594:AG3594"/>
    <mergeCell ref="A3595:I3595"/>
    <mergeCell ref="J3595:AG3595"/>
    <mergeCell ref="A3597:I3597"/>
    <mergeCell ref="J3597:M3597"/>
    <mergeCell ref="N3597:AG3597"/>
    <mergeCell ref="A3598:I3598"/>
    <mergeCell ref="J3598:S3598"/>
    <mergeCell ref="T3598:W3598"/>
    <mergeCell ref="X3598:AG3598"/>
    <mergeCell ref="A3599:I3599"/>
    <mergeCell ref="J3599:AG3599"/>
    <mergeCell ref="A3600:I3600"/>
    <mergeCell ref="J3600:AG3600"/>
    <mergeCell ref="A3602:E3602"/>
    <mergeCell ref="F3602:H3602"/>
    <mergeCell ref="I3602:AG3602"/>
    <mergeCell ref="A3603:E3603"/>
    <mergeCell ref="F3603:H3603"/>
    <mergeCell ref="I3603:AG3603"/>
    <mergeCell ref="A3606:C3606"/>
    <mergeCell ref="D3606:F3606"/>
    <mergeCell ref="G3606:Q3606"/>
    <mergeCell ref="R3606:U3606"/>
    <mergeCell ref="V3606:Y3606"/>
    <mergeCell ref="Z3606:AC3606"/>
    <mergeCell ref="AD3606:AG3606"/>
    <mergeCell ref="A3607:C3607"/>
    <mergeCell ref="D3607:F3607"/>
    <mergeCell ref="G3607:Q3607"/>
    <mergeCell ref="R3607:U3607"/>
    <mergeCell ref="V3607:Y3607"/>
    <mergeCell ref="Z3607:AC3607"/>
    <mergeCell ref="AD3607:AG3607"/>
    <mergeCell ref="A3608:C3608"/>
    <mergeCell ref="D3608:F3608"/>
    <mergeCell ref="G3608:Q3608"/>
    <mergeCell ref="R3608:U3608"/>
    <mergeCell ref="V3608:Y3608"/>
    <mergeCell ref="Z3608:AC3608"/>
    <mergeCell ref="AD3608:AG3608"/>
    <mergeCell ref="A3609:C3609"/>
    <mergeCell ref="D3609:F3609"/>
    <mergeCell ref="G3609:Q3609"/>
    <mergeCell ref="R3609:U3609"/>
    <mergeCell ref="V3609:Y3609"/>
    <mergeCell ref="Z3609:AC3609"/>
    <mergeCell ref="AD3609:AG3609"/>
    <mergeCell ref="A3611:AG3611"/>
    <mergeCell ref="A3613:I3613"/>
    <mergeCell ref="J3613:M3613"/>
    <mergeCell ref="N3613:AG3613"/>
    <mergeCell ref="A3614:I3614"/>
    <mergeCell ref="J3614:AG3614"/>
    <mergeCell ref="A3615:I3615"/>
    <mergeCell ref="J3615:S3615"/>
    <mergeCell ref="T3615:W3615"/>
    <mergeCell ref="X3615:AG3615"/>
    <mergeCell ref="A3616:I3616"/>
    <mergeCell ref="J3616:AG3616"/>
    <mergeCell ref="A3617:I3617"/>
    <mergeCell ref="J3617:AG3617"/>
    <mergeCell ref="A3619:I3619"/>
    <mergeCell ref="J3619:M3619"/>
    <mergeCell ref="N3619:AG3619"/>
    <mergeCell ref="A3620:I3620"/>
    <mergeCell ref="J3620:S3620"/>
    <mergeCell ref="T3620:W3620"/>
    <mergeCell ref="X3620:AG3620"/>
    <mergeCell ref="A3621:I3621"/>
    <mergeCell ref="J3621:AG3621"/>
    <mergeCell ref="A3623:E3623"/>
    <mergeCell ref="F3623:H3623"/>
    <mergeCell ref="I3623:AG3623"/>
    <mergeCell ref="A3624:E3624"/>
    <mergeCell ref="F3624:H3624"/>
    <mergeCell ref="I3624:AG3624"/>
    <mergeCell ref="A3627:C3627"/>
    <mergeCell ref="D3627:F3627"/>
    <mergeCell ref="G3627:Q3627"/>
    <mergeCell ref="R3627:U3627"/>
    <mergeCell ref="V3627:Y3627"/>
    <mergeCell ref="Z3627:AC3627"/>
    <mergeCell ref="AD3627:AG3627"/>
    <mergeCell ref="A3628:C3628"/>
    <mergeCell ref="D3628:F3628"/>
    <mergeCell ref="G3628:Q3628"/>
    <mergeCell ref="R3628:U3628"/>
    <mergeCell ref="V3628:Y3628"/>
    <mergeCell ref="Z3628:AC3628"/>
    <mergeCell ref="AD3628:AG3628"/>
    <mergeCell ref="A3629:C3629"/>
    <mergeCell ref="D3629:F3629"/>
    <mergeCell ref="G3629:Q3629"/>
    <mergeCell ref="R3629:U3629"/>
    <mergeCell ref="V3629:Y3629"/>
    <mergeCell ref="Z3629:AC3629"/>
    <mergeCell ref="AD3629:AG3629"/>
    <mergeCell ref="A3630:C3630"/>
    <mergeCell ref="D3630:F3630"/>
    <mergeCell ref="G3630:Q3630"/>
    <mergeCell ref="R3630:U3630"/>
    <mergeCell ref="V3630:Y3630"/>
    <mergeCell ref="Z3630:AC3630"/>
    <mergeCell ref="AD3630:AG3630"/>
    <mergeCell ref="A3632:AG3632"/>
    <mergeCell ref="A3634:I3634"/>
    <mergeCell ref="J3634:M3634"/>
    <mergeCell ref="N3634:AG3634"/>
    <mergeCell ref="A3635:I3635"/>
    <mergeCell ref="J3635:AG3635"/>
    <mergeCell ref="A3636:I3636"/>
    <mergeCell ref="J3636:S3636"/>
    <mergeCell ref="T3636:W3636"/>
    <mergeCell ref="X3636:AG3636"/>
    <mergeCell ref="A3637:I3637"/>
    <mergeCell ref="J3637:AG3637"/>
    <mergeCell ref="A3638:I3638"/>
    <mergeCell ref="J3638:AG3638"/>
    <mergeCell ref="A3640:I3640"/>
    <mergeCell ref="J3640:M3640"/>
    <mergeCell ref="N3640:AG3640"/>
    <mergeCell ref="A3641:I3641"/>
    <mergeCell ref="J3641:S3641"/>
    <mergeCell ref="T3641:W3641"/>
    <mergeCell ref="X3641:AG3641"/>
    <mergeCell ref="A3642:I3642"/>
    <mergeCell ref="J3642:AG3642"/>
    <mergeCell ref="A3643:I3643"/>
    <mergeCell ref="J3643:AG3643"/>
    <mergeCell ref="A3646:E3646"/>
    <mergeCell ref="F3646:H3646"/>
    <mergeCell ref="I3646:AG3646"/>
    <mergeCell ref="A3647:E3647"/>
    <mergeCell ref="F3647:H3647"/>
    <mergeCell ref="I3647:AG3647"/>
    <mergeCell ref="A3650:C3650"/>
    <mergeCell ref="D3650:F3650"/>
    <mergeCell ref="G3650:Q3650"/>
    <mergeCell ref="R3650:U3650"/>
    <mergeCell ref="V3650:Y3650"/>
    <mergeCell ref="Z3650:AC3650"/>
    <mergeCell ref="AD3650:AG3650"/>
    <mergeCell ref="A3651:C3651"/>
    <mergeCell ref="D3651:F3651"/>
    <mergeCell ref="G3651:Q3651"/>
    <mergeCell ref="R3651:U3651"/>
    <mergeCell ref="V3651:Y3651"/>
    <mergeCell ref="Z3651:AC3651"/>
    <mergeCell ref="AD3651:AG3651"/>
    <mergeCell ref="A3652:C3652"/>
    <mergeCell ref="D3652:F3652"/>
    <mergeCell ref="G3652:Q3652"/>
    <mergeCell ref="R3652:U3652"/>
    <mergeCell ref="V3652:Y3652"/>
    <mergeCell ref="Z3652:AC3652"/>
    <mergeCell ref="AD3652:AG3652"/>
    <mergeCell ref="A3653:C3653"/>
    <mergeCell ref="D3653:F3653"/>
    <mergeCell ref="G3653:Q3653"/>
    <mergeCell ref="R3653:U3653"/>
    <mergeCell ref="V3653:Y3653"/>
    <mergeCell ref="Z3653:AC3653"/>
    <mergeCell ref="AD3653:AG3653"/>
    <mergeCell ref="A3655:AG3655"/>
    <mergeCell ref="A3657:I3657"/>
    <mergeCell ref="J3657:M3657"/>
    <mergeCell ref="N3657:AG3657"/>
    <mergeCell ref="A3658:I3658"/>
    <mergeCell ref="J3658:AG3658"/>
    <mergeCell ref="A3659:I3659"/>
    <mergeCell ref="J3659:S3659"/>
    <mergeCell ref="T3659:W3659"/>
    <mergeCell ref="X3659:AG3659"/>
    <mergeCell ref="A3660:I3660"/>
    <mergeCell ref="J3660:AG3660"/>
    <mergeCell ref="A3661:I3661"/>
    <mergeCell ref="J3661:AG3661"/>
    <mergeCell ref="A3663:I3663"/>
    <mergeCell ref="J3663:M3663"/>
    <mergeCell ref="N3663:AG3663"/>
    <mergeCell ref="A3664:I3664"/>
    <mergeCell ref="J3664:S3664"/>
    <mergeCell ref="T3664:W3664"/>
    <mergeCell ref="X3664:AG3664"/>
    <mergeCell ref="A3665:I3665"/>
    <mergeCell ref="J3665:AG3665"/>
    <mergeCell ref="A3666:I3666"/>
    <mergeCell ref="J3666:AG3666"/>
    <mergeCell ref="A3668:E3668"/>
    <mergeCell ref="F3668:H3668"/>
    <mergeCell ref="I3668:AG3668"/>
    <mergeCell ref="A3669:E3669"/>
    <mergeCell ref="F3669:H3669"/>
    <mergeCell ref="I3669:AG3669"/>
    <mergeCell ref="A3672:C3672"/>
    <mergeCell ref="D3672:F3672"/>
    <mergeCell ref="G3672:Q3672"/>
    <mergeCell ref="R3672:U3672"/>
    <mergeCell ref="V3672:Y3672"/>
    <mergeCell ref="Z3672:AC3672"/>
    <mergeCell ref="AD3672:AG3672"/>
    <mergeCell ref="A3673:C3673"/>
    <mergeCell ref="D3673:F3673"/>
    <mergeCell ref="G3673:Q3673"/>
    <mergeCell ref="R3673:U3673"/>
    <mergeCell ref="V3673:Y3673"/>
    <mergeCell ref="Z3673:AC3673"/>
    <mergeCell ref="AD3673:AG3673"/>
    <mergeCell ref="A3674:C3674"/>
    <mergeCell ref="D3674:F3674"/>
    <mergeCell ref="G3674:Q3674"/>
    <mergeCell ref="R3674:U3674"/>
    <mergeCell ref="V3674:Y3674"/>
    <mergeCell ref="Z3674:AC3674"/>
    <mergeCell ref="AD3674:AG3674"/>
    <mergeCell ref="A3675:C3675"/>
    <mergeCell ref="D3675:F3675"/>
    <mergeCell ref="G3675:Q3675"/>
    <mergeCell ref="R3675:U3675"/>
    <mergeCell ref="V3675:Y3675"/>
    <mergeCell ref="Z3675:AC3675"/>
    <mergeCell ref="AD3675:AG3675"/>
    <mergeCell ref="A3676:C3676"/>
    <mergeCell ref="D3676:F3676"/>
    <mergeCell ref="G3676:Q3676"/>
    <mergeCell ref="R3676:U3676"/>
    <mergeCell ref="V3676:Y3676"/>
    <mergeCell ref="Z3676:AC3676"/>
    <mergeCell ref="AD3676:AG3676"/>
    <mergeCell ref="A3677:C3677"/>
    <mergeCell ref="D3677:F3677"/>
    <mergeCell ref="G3677:Q3677"/>
    <mergeCell ref="R3677:U3677"/>
    <mergeCell ref="V3677:Y3677"/>
    <mergeCell ref="Z3677:AC3677"/>
    <mergeCell ref="AD3677:AG3677"/>
    <mergeCell ref="A3678:C3678"/>
    <mergeCell ref="D3678:F3678"/>
    <mergeCell ref="G3678:Q3678"/>
    <mergeCell ref="R3678:U3678"/>
    <mergeCell ref="V3678:Y3678"/>
    <mergeCell ref="Z3678:AC3678"/>
    <mergeCell ref="AD3678:AG3678"/>
    <mergeCell ref="A3679:C3679"/>
    <mergeCell ref="D3679:F3679"/>
    <mergeCell ref="G3679:Q3679"/>
    <mergeCell ref="R3679:U3679"/>
    <mergeCell ref="V3679:Y3679"/>
    <mergeCell ref="Z3679:AC3679"/>
    <mergeCell ref="AD3679:AG3679"/>
    <mergeCell ref="A3680:C3680"/>
    <mergeCell ref="D3680:F3680"/>
    <mergeCell ref="G3680:Q3680"/>
    <mergeCell ref="R3680:U3680"/>
    <mergeCell ref="V3680:Y3680"/>
    <mergeCell ref="Z3680:AC3680"/>
    <mergeCell ref="AD3680:AG3680"/>
    <mergeCell ref="A3681:C3681"/>
    <mergeCell ref="D3681:F3681"/>
    <mergeCell ref="G3681:Q3681"/>
    <mergeCell ref="R3681:U3681"/>
    <mergeCell ref="V3681:Y3681"/>
    <mergeCell ref="Z3681:AC3681"/>
    <mergeCell ref="AD3681:AG3681"/>
    <mergeCell ref="A3682:C3682"/>
    <mergeCell ref="D3682:F3682"/>
    <mergeCell ref="G3682:Q3682"/>
    <mergeCell ref="R3682:U3682"/>
    <mergeCell ref="V3682:Y3682"/>
    <mergeCell ref="Z3682:AC3682"/>
    <mergeCell ref="AD3682:AG3682"/>
    <mergeCell ref="A3683:C3683"/>
    <mergeCell ref="D3683:F3683"/>
    <mergeCell ref="G3683:Q3683"/>
    <mergeCell ref="R3683:U3683"/>
    <mergeCell ref="V3683:Y3683"/>
    <mergeCell ref="Z3683:AC3683"/>
    <mergeCell ref="AD3683:AG3683"/>
    <mergeCell ref="A3684:C3684"/>
    <mergeCell ref="D3684:F3684"/>
    <mergeCell ref="G3684:Q3684"/>
    <mergeCell ref="R3684:U3684"/>
    <mergeCell ref="V3684:Y3684"/>
    <mergeCell ref="Z3684:AC3684"/>
    <mergeCell ref="AD3684:AG3684"/>
    <mergeCell ref="A3686:C3686"/>
    <mergeCell ref="D3686:F3686"/>
    <mergeCell ref="G3686:Q3686"/>
    <mergeCell ref="R3686:U3686"/>
    <mergeCell ref="V3686:Y3686"/>
    <mergeCell ref="Z3686:AC3686"/>
    <mergeCell ref="AD3686:AG3686"/>
    <mergeCell ref="A3687:C3687"/>
    <mergeCell ref="D3687:F3687"/>
    <mergeCell ref="G3687:Q3687"/>
    <mergeCell ref="R3687:U3687"/>
    <mergeCell ref="V3687:Y3687"/>
    <mergeCell ref="Z3687:AC3687"/>
    <mergeCell ref="AD3687:AG3687"/>
    <mergeCell ref="A3688:C3688"/>
    <mergeCell ref="D3688:F3688"/>
    <mergeCell ref="G3688:Q3688"/>
    <mergeCell ref="R3688:U3688"/>
    <mergeCell ref="V3688:Y3688"/>
    <mergeCell ref="Z3688:AC3688"/>
    <mergeCell ref="AD3688:AG3688"/>
    <mergeCell ref="A3691:C3691"/>
    <mergeCell ref="D3691:F3691"/>
    <mergeCell ref="G3691:Q3691"/>
    <mergeCell ref="R3691:U3691"/>
    <mergeCell ref="V3691:Y3691"/>
    <mergeCell ref="Z3691:AC3691"/>
    <mergeCell ref="AD3691:AG3691"/>
    <mergeCell ref="A3685:C3685"/>
    <mergeCell ref="D3685:F3685"/>
    <mergeCell ref="G3685:Q3685"/>
    <mergeCell ref="R3685:U3685"/>
    <mergeCell ref="V3685:Y3685"/>
    <mergeCell ref="Z3685:AC3685"/>
    <mergeCell ref="AD3685:AG3685"/>
    <mergeCell ref="A3689:C3689"/>
    <mergeCell ref="D3689:F3689"/>
    <mergeCell ref="G3689:Q3689"/>
    <mergeCell ref="R3689:U3689"/>
    <mergeCell ref="V3689:Y3689"/>
    <mergeCell ref="Z3689:AC3689"/>
    <mergeCell ref="AD3689:AG3689"/>
    <mergeCell ref="A3690:C3690"/>
    <mergeCell ref="D3690:F3690"/>
    <mergeCell ref="G3690:Q3690"/>
    <mergeCell ref="R3690:U3690"/>
    <mergeCell ref="V3690:Y3690"/>
    <mergeCell ref="Z3690:AC3690"/>
    <mergeCell ref="AD3690:AG3690"/>
    <mergeCell ref="A3692:C3692"/>
    <mergeCell ref="D3692:F3692"/>
    <mergeCell ref="G3692:Q3692"/>
    <mergeCell ref="R3692:U3692"/>
    <mergeCell ref="V3692:Y3692"/>
    <mergeCell ref="Z3692:AC3692"/>
    <mergeCell ref="AD3692:AG3692"/>
    <mergeCell ref="A3693:C3693"/>
    <mergeCell ref="D3693:F3693"/>
    <mergeCell ref="G3693:Q3693"/>
    <mergeCell ref="R3693:U3693"/>
    <mergeCell ref="V3693:Y3693"/>
    <mergeCell ref="Z3693:AC3693"/>
    <mergeCell ref="AD3693:AG3693"/>
    <mergeCell ref="A3694:C3694"/>
    <mergeCell ref="D3694:F3694"/>
    <mergeCell ref="G3694:Q3694"/>
    <mergeCell ref="R3694:U3694"/>
    <mergeCell ref="V3694:Y3694"/>
    <mergeCell ref="Z3694:AC3694"/>
    <mergeCell ref="AD3694:AG3694"/>
    <mergeCell ref="A3695:C3695"/>
    <mergeCell ref="D3695:F3695"/>
    <mergeCell ref="G3695:Q3695"/>
    <mergeCell ref="R3695:U3695"/>
    <mergeCell ref="V3695:Y3695"/>
    <mergeCell ref="Z3695:AC3695"/>
    <mergeCell ref="AD3695:AG3695"/>
    <mergeCell ref="A3696:C3696"/>
    <mergeCell ref="D3696:F3696"/>
    <mergeCell ref="G3696:Q3696"/>
    <mergeCell ref="R3696:U3696"/>
    <mergeCell ref="V3696:Y3696"/>
    <mergeCell ref="Z3696:AC3696"/>
    <mergeCell ref="AD3696:AG3696"/>
    <mergeCell ref="A3697:C3697"/>
    <mergeCell ref="D3697:F3697"/>
    <mergeCell ref="G3697:Q3697"/>
    <mergeCell ref="R3697:U3697"/>
    <mergeCell ref="V3697:Y3697"/>
    <mergeCell ref="Z3697:AC3697"/>
    <mergeCell ref="AD3697:AG3697"/>
    <mergeCell ref="A3698:C3698"/>
    <mergeCell ref="D3698:F3698"/>
    <mergeCell ref="G3698:Q3698"/>
    <mergeCell ref="R3698:U3698"/>
    <mergeCell ref="V3698:Y3698"/>
    <mergeCell ref="Z3698:AC3698"/>
    <mergeCell ref="AD3698:AG3698"/>
    <mergeCell ref="A3699:C3699"/>
    <mergeCell ref="D3699:F3699"/>
    <mergeCell ref="G3699:Q3699"/>
    <mergeCell ref="R3699:U3699"/>
    <mergeCell ref="V3699:Y3699"/>
    <mergeCell ref="Z3699:AC3699"/>
    <mergeCell ref="AD3699:AG3699"/>
    <mergeCell ref="A3700:C3700"/>
    <mergeCell ref="D3700:F3700"/>
    <mergeCell ref="G3700:Q3700"/>
    <mergeCell ref="R3700:U3700"/>
    <mergeCell ref="V3700:Y3700"/>
    <mergeCell ref="Z3700:AC3700"/>
    <mergeCell ref="AD3700:AG3700"/>
    <mergeCell ref="A3701:C3701"/>
    <mergeCell ref="D3701:F3701"/>
    <mergeCell ref="G3701:Q3701"/>
    <mergeCell ref="R3701:U3701"/>
    <mergeCell ref="V3701:Y3701"/>
    <mergeCell ref="Z3701:AC3701"/>
    <mergeCell ref="AD3701:AG3701"/>
    <mergeCell ref="A3702:C3702"/>
    <mergeCell ref="D3702:F3702"/>
    <mergeCell ref="G3702:Q3702"/>
    <mergeCell ref="R3702:U3702"/>
    <mergeCell ref="V3702:Y3702"/>
    <mergeCell ref="Z3702:AC3702"/>
    <mergeCell ref="AD3702:AG3702"/>
    <mergeCell ref="A3703:C3703"/>
    <mergeCell ref="D3703:F3703"/>
    <mergeCell ref="G3703:Q3703"/>
    <mergeCell ref="R3703:U3703"/>
    <mergeCell ref="V3703:Y3703"/>
    <mergeCell ref="Z3703:AC3703"/>
    <mergeCell ref="AD3703:AG3703"/>
    <mergeCell ref="A3704:C3704"/>
    <mergeCell ref="D3704:F3704"/>
    <mergeCell ref="G3704:Q3704"/>
    <mergeCell ref="R3704:U3704"/>
    <mergeCell ref="V3704:Y3704"/>
    <mergeCell ref="Z3704:AC3704"/>
    <mergeCell ref="AD3704:AG3704"/>
    <mergeCell ref="A3705:C3705"/>
    <mergeCell ref="D3705:F3705"/>
    <mergeCell ref="G3705:Q3705"/>
    <mergeCell ref="R3705:U3705"/>
    <mergeCell ref="V3705:Y3705"/>
    <mergeCell ref="Z3705:AC3705"/>
    <mergeCell ref="AD3705:AG3705"/>
    <mergeCell ref="A3706:C3706"/>
    <mergeCell ref="D3706:F3706"/>
    <mergeCell ref="G3706:Q3706"/>
    <mergeCell ref="R3706:U3706"/>
    <mergeCell ref="V3706:Y3706"/>
    <mergeCell ref="Z3706:AC3706"/>
    <mergeCell ref="AD3706:AG3706"/>
    <mergeCell ref="A3707:C3707"/>
    <mergeCell ref="D3707:F3707"/>
    <mergeCell ref="G3707:Q3707"/>
    <mergeCell ref="R3707:U3707"/>
    <mergeCell ref="V3707:Y3707"/>
    <mergeCell ref="Z3707:AC3707"/>
    <mergeCell ref="AD3707:AG3707"/>
    <mergeCell ref="A3708:C3708"/>
    <mergeCell ref="D3708:F3708"/>
    <mergeCell ref="G3708:Q3708"/>
    <mergeCell ref="R3708:U3708"/>
    <mergeCell ref="V3708:Y3708"/>
    <mergeCell ref="Z3708:AC3708"/>
    <mergeCell ref="AD3708:AG3708"/>
    <mergeCell ref="A3709:C3709"/>
    <mergeCell ref="D3709:F3709"/>
    <mergeCell ref="G3709:Q3709"/>
    <mergeCell ref="R3709:U3709"/>
    <mergeCell ref="V3709:Y3709"/>
    <mergeCell ref="Z3709:AC3709"/>
    <mergeCell ref="AD3709:AG3709"/>
    <mergeCell ref="A3710:C3710"/>
    <mergeCell ref="D3710:F3710"/>
    <mergeCell ref="G3710:Q3710"/>
    <mergeCell ref="R3710:U3710"/>
    <mergeCell ref="V3710:Y3710"/>
    <mergeCell ref="Z3710:AC3710"/>
    <mergeCell ref="AD3710:AG3710"/>
    <mergeCell ref="A3711:C3711"/>
    <mergeCell ref="D3711:F3711"/>
    <mergeCell ref="G3711:Q3711"/>
    <mergeCell ref="R3711:U3711"/>
    <mergeCell ref="V3711:Y3711"/>
    <mergeCell ref="Z3711:AC3711"/>
    <mergeCell ref="AD3711:AG3711"/>
    <mergeCell ref="A3712:C3712"/>
    <mergeCell ref="D3712:F3712"/>
    <mergeCell ref="G3712:Q3712"/>
    <mergeCell ref="R3712:U3712"/>
    <mergeCell ref="V3712:Y3712"/>
    <mergeCell ref="Z3712:AC3712"/>
    <mergeCell ref="AD3712:AG3712"/>
    <mergeCell ref="A3713:C3713"/>
    <mergeCell ref="D3713:F3713"/>
    <mergeCell ref="G3713:Q3713"/>
    <mergeCell ref="R3713:U3713"/>
    <mergeCell ref="V3713:Y3713"/>
    <mergeCell ref="Z3713:AC3713"/>
    <mergeCell ref="AD3713:AG3713"/>
    <mergeCell ref="A3714:C3714"/>
    <mergeCell ref="D3714:F3714"/>
    <mergeCell ref="G3714:Q3714"/>
    <mergeCell ref="R3714:U3714"/>
    <mergeCell ref="V3714:Y3714"/>
    <mergeCell ref="Z3714:AC3714"/>
    <mergeCell ref="AD3714:AG3714"/>
    <mergeCell ref="A3715:C3715"/>
    <mergeCell ref="D3715:F3715"/>
    <mergeCell ref="G3715:Q3715"/>
    <mergeCell ref="R3715:U3715"/>
    <mergeCell ref="V3715:Y3715"/>
    <mergeCell ref="Z3715:AC3715"/>
    <mergeCell ref="AD3715:AG3715"/>
    <mergeCell ref="A3716:C3716"/>
    <mergeCell ref="D3716:F3716"/>
    <mergeCell ref="G3716:Q3716"/>
    <mergeCell ref="R3716:U3716"/>
    <mergeCell ref="V3716:Y3716"/>
    <mergeCell ref="Z3716:AC3716"/>
    <mergeCell ref="AD3716:AG3716"/>
    <mergeCell ref="A3717:C3717"/>
    <mergeCell ref="D3717:F3717"/>
    <mergeCell ref="G3717:Q3717"/>
    <mergeCell ref="R3717:U3717"/>
    <mergeCell ref="V3717:Y3717"/>
    <mergeCell ref="Z3717:AC3717"/>
    <mergeCell ref="AD3717:AG3717"/>
    <mergeCell ref="A3718:C3718"/>
    <mergeCell ref="D3718:F3718"/>
    <mergeCell ref="G3718:Q3718"/>
    <mergeCell ref="R3718:U3718"/>
    <mergeCell ref="V3718:Y3718"/>
    <mergeCell ref="Z3718:AC3718"/>
    <mergeCell ref="AD3718:AG3718"/>
    <mergeCell ref="A3719:C3719"/>
    <mergeCell ref="D3719:F3719"/>
    <mergeCell ref="G3719:Q3719"/>
    <mergeCell ref="R3719:U3719"/>
    <mergeCell ref="V3719:Y3719"/>
    <mergeCell ref="Z3719:AC3719"/>
    <mergeCell ref="AD3719:AG3719"/>
    <mergeCell ref="A3720:C3720"/>
    <mergeCell ref="D3720:F3720"/>
    <mergeCell ref="G3720:Q3720"/>
    <mergeCell ref="R3720:U3720"/>
    <mergeCell ref="V3720:Y3720"/>
    <mergeCell ref="Z3720:AC3720"/>
    <mergeCell ref="AD3720:AG3720"/>
    <mergeCell ref="A3721:C3721"/>
    <mergeCell ref="D3721:F3721"/>
    <mergeCell ref="G3721:Q3721"/>
    <mergeCell ref="R3721:U3721"/>
    <mergeCell ref="V3721:Y3721"/>
    <mergeCell ref="Z3721:AC3721"/>
    <mergeCell ref="AD3721:AG3721"/>
    <mergeCell ref="A3722:C3722"/>
    <mergeCell ref="D3722:F3722"/>
    <mergeCell ref="G3722:Q3722"/>
    <mergeCell ref="R3722:U3722"/>
    <mergeCell ref="V3722:Y3722"/>
    <mergeCell ref="Z3722:AC3722"/>
    <mergeCell ref="AD3722:AG3722"/>
    <mergeCell ref="A3725:C3725"/>
    <mergeCell ref="D3725:F3725"/>
    <mergeCell ref="G3725:Q3725"/>
    <mergeCell ref="R3725:U3725"/>
    <mergeCell ref="V3725:Y3725"/>
    <mergeCell ref="Z3725:AC3725"/>
    <mergeCell ref="AD3725:AG3725"/>
    <mergeCell ref="A3726:C3726"/>
    <mergeCell ref="D3726:F3726"/>
    <mergeCell ref="G3726:Q3726"/>
    <mergeCell ref="R3726:U3726"/>
    <mergeCell ref="V3726:Y3726"/>
    <mergeCell ref="Z3726:AC3726"/>
    <mergeCell ref="AD3726:AG3726"/>
    <mergeCell ref="A3727:C3727"/>
    <mergeCell ref="D3727:F3727"/>
    <mergeCell ref="G3727:Q3727"/>
    <mergeCell ref="R3727:U3727"/>
    <mergeCell ref="V3727:Y3727"/>
    <mergeCell ref="Z3727:AC3727"/>
    <mergeCell ref="AD3727:AG3727"/>
    <mergeCell ref="A3728:C3728"/>
    <mergeCell ref="D3728:F3728"/>
    <mergeCell ref="G3728:Q3728"/>
    <mergeCell ref="R3728:U3728"/>
    <mergeCell ref="V3728:Y3728"/>
    <mergeCell ref="Z3728:AC3728"/>
    <mergeCell ref="AD3728:AG3728"/>
    <mergeCell ref="A3723:C3723"/>
    <mergeCell ref="D3723:F3723"/>
    <mergeCell ref="G3723:Q3723"/>
    <mergeCell ref="R3723:U3723"/>
    <mergeCell ref="V3723:Y3723"/>
    <mergeCell ref="Z3723:AC3723"/>
    <mergeCell ref="AD3723:AG3723"/>
    <mergeCell ref="A3724:C3724"/>
    <mergeCell ref="D3724:F3724"/>
    <mergeCell ref="G3724:Q3724"/>
    <mergeCell ref="R3724:U3724"/>
    <mergeCell ref="V3724:Y3724"/>
    <mergeCell ref="Z3724:AC3724"/>
    <mergeCell ref="AD3724:AG3724"/>
    <mergeCell ref="A3729:C3729"/>
    <mergeCell ref="D3729:F3729"/>
    <mergeCell ref="G3729:Q3729"/>
    <mergeCell ref="R3729:U3729"/>
    <mergeCell ref="V3729:Y3729"/>
    <mergeCell ref="Z3729:AC3729"/>
    <mergeCell ref="AD3729:AG3729"/>
    <mergeCell ref="A3730:C3730"/>
    <mergeCell ref="D3730:F3730"/>
    <mergeCell ref="G3730:Q3730"/>
    <mergeCell ref="R3730:U3730"/>
    <mergeCell ref="V3730:Y3730"/>
    <mergeCell ref="Z3730:AC3730"/>
    <mergeCell ref="AD3730:AG3730"/>
    <mergeCell ref="A3731:C3731"/>
    <mergeCell ref="D3731:F3731"/>
    <mergeCell ref="G3731:Q3731"/>
    <mergeCell ref="R3731:U3731"/>
    <mergeCell ref="V3731:Y3731"/>
    <mergeCell ref="Z3731:AC3731"/>
    <mergeCell ref="AD3731:AG3731"/>
    <mergeCell ref="A3732:C3732"/>
    <mergeCell ref="D3732:F3732"/>
    <mergeCell ref="G3732:Q3732"/>
    <mergeCell ref="R3732:U3732"/>
    <mergeCell ref="V3732:Y3732"/>
    <mergeCell ref="Z3732:AC3732"/>
    <mergeCell ref="AD3732:AG3732"/>
    <mergeCell ref="A3733:C3733"/>
    <mergeCell ref="D3733:F3733"/>
    <mergeCell ref="G3733:Q3733"/>
    <mergeCell ref="R3733:U3733"/>
    <mergeCell ref="V3733:Y3733"/>
    <mergeCell ref="Z3733:AC3733"/>
    <mergeCell ref="AD3733:AG3733"/>
    <mergeCell ref="A3734:C3734"/>
    <mergeCell ref="D3734:F3734"/>
    <mergeCell ref="G3734:Q3734"/>
    <mergeCell ref="R3734:U3734"/>
    <mergeCell ref="V3734:Y3734"/>
    <mergeCell ref="Z3734:AC3734"/>
    <mergeCell ref="AD3734:AG3734"/>
    <mergeCell ref="A3735:C3735"/>
    <mergeCell ref="D3735:F3735"/>
    <mergeCell ref="G3735:Q3735"/>
    <mergeCell ref="R3735:U3735"/>
    <mergeCell ref="V3735:Y3735"/>
    <mergeCell ref="Z3735:AC3735"/>
    <mergeCell ref="AD3735:AG3735"/>
    <mergeCell ref="A3736:C3736"/>
    <mergeCell ref="D3736:F3736"/>
    <mergeCell ref="G3736:Q3736"/>
    <mergeCell ref="R3736:U3736"/>
    <mergeCell ref="V3736:Y3736"/>
    <mergeCell ref="Z3736:AC3736"/>
    <mergeCell ref="AD3736:AG3736"/>
    <mergeCell ref="A3737:C3737"/>
    <mergeCell ref="D3737:F3737"/>
    <mergeCell ref="G3737:Q3737"/>
    <mergeCell ref="R3737:U3737"/>
    <mergeCell ref="V3737:Y3737"/>
    <mergeCell ref="Z3737:AC3737"/>
    <mergeCell ref="AD3737:AG3737"/>
    <mergeCell ref="A3738:C3738"/>
    <mergeCell ref="D3738:F3738"/>
    <mergeCell ref="G3738:Q3738"/>
    <mergeCell ref="R3738:U3738"/>
    <mergeCell ref="V3738:Y3738"/>
    <mergeCell ref="Z3738:AC3738"/>
    <mergeCell ref="AD3738:AG3738"/>
    <mergeCell ref="A3739:C3739"/>
    <mergeCell ref="D3739:F3739"/>
    <mergeCell ref="G3739:Q3739"/>
    <mergeCell ref="R3739:U3739"/>
    <mergeCell ref="V3739:Y3739"/>
    <mergeCell ref="Z3739:AC3739"/>
    <mergeCell ref="AD3739:AG3739"/>
    <mergeCell ref="A3740:C3740"/>
    <mergeCell ref="D3740:F3740"/>
    <mergeCell ref="G3740:Q3740"/>
    <mergeCell ref="R3740:U3740"/>
    <mergeCell ref="V3740:Y3740"/>
    <mergeCell ref="Z3740:AC3740"/>
    <mergeCell ref="AD3740:AG3740"/>
    <mergeCell ref="A3741:C3741"/>
    <mergeCell ref="D3741:F3741"/>
    <mergeCell ref="G3741:Q3741"/>
    <mergeCell ref="R3741:U3741"/>
    <mergeCell ref="V3741:Y3741"/>
    <mergeCell ref="Z3741:AC3741"/>
    <mergeCell ref="AD3741:AG3741"/>
    <mergeCell ref="A3742:C3742"/>
    <mergeCell ref="D3742:F3742"/>
    <mergeCell ref="G3742:Q3742"/>
    <mergeCell ref="R3742:U3742"/>
    <mergeCell ref="V3742:Y3742"/>
    <mergeCell ref="Z3742:AC3742"/>
    <mergeCell ref="AD3742:AG3742"/>
    <mergeCell ref="A3743:C3743"/>
    <mergeCell ref="D3743:F3743"/>
    <mergeCell ref="G3743:Q3743"/>
    <mergeCell ref="R3743:U3743"/>
    <mergeCell ref="V3743:Y3743"/>
    <mergeCell ref="Z3743:AC3743"/>
    <mergeCell ref="AD3743:AG3743"/>
    <mergeCell ref="A3744:C3744"/>
    <mergeCell ref="D3744:F3744"/>
    <mergeCell ref="G3744:Q3744"/>
    <mergeCell ref="R3744:U3744"/>
    <mergeCell ref="V3744:Y3744"/>
    <mergeCell ref="Z3744:AC3744"/>
    <mergeCell ref="AD3744:AG3744"/>
    <mergeCell ref="A3745:C3745"/>
    <mergeCell ref="D3745:F3745"/>
    <mergeCell ref="G3745:Q3745"/>
    <mergeCell ref="R3745:U3745"/>
    <mergeCell ref="V3745:Y3745"/>
    <mergeCell ref="Z3745:AC3745"/>
    <mergeCell ref="AD3745:AG3745"/>
    <mergeCell ref="A3746:C3746"/>
    <mergeCell ref="D3746:F3746"/>
    <mergeCell ref="G3746:Q3746"/>
    <mergeCell ref="R3746:U3746"/>
    <mergeCell ref="V3746:Y3746"/>
    <mergeCell ref="Z3746:AC3746"/>
    <mergeCell ref="AD3746:AG3746"/>
    <mergeCell ref="A3747:C3747"/>
    <mergeCell ref="D3747:F3747"/>
    <mergeCell ref="G3747:Q3747"/>
    <mergeCell ref="R3747:U3747"/>
    <mergeCell ref="V3747:Y3747"/>
    <mergeCell ref="Z3747:AC3747"/>
    <mergeCell ref="AD3747:AG3747"/>
    <mergeCell ref="A3748:C3748"/>
    <mergeCell ref="D3748:F3748"/>
    <mergeCell ref="G3748:Q3748"/>
    <mergeCell ref="R3748:U3748"/>
    <mergeCell ref="V3748:Y3748"/>
    <mergeCell ref="Z3748:AC3748"/>
    <mergeCell ref="AD3748:AG3748"/>
    <mergeCell ref="A3749:C3749"/>
    <mergeCell ref="D3749:F3749"/>
    <mergeCell ref="G3749:Q3749"/>
    <mergeCell ref="R3749:U3749"/>
    <mergeCell ref="V3749:Y3749"/>
    <mergeCell ref="Z3749:AC3749"/>
    <mergeCell ref="AD3749:AG3749"/>
    <mergeCell ref="A3750:C3750"/>
    <mergeCell ref="D3750:F3750"/>
    <mergeCell ref="G3750:Q3750"/>
    <mergeCell ref="R3750:U3750"/>
    <mergeCell ref="V3750:Y3750"/>
    <mergeCell ref="Z3750:AC3750"/>
    <mergeCell ref="AD3750:AG3750"/>
    <mergeCell ref="A3751:C3751"/>
    <mergeCell ref="D3751:F3751"/>
    <mergeCell ref="G3751:Q3751"/>
    <mergeCell ref="R3751:U3751"/>
    <mergeCell ref="V3751:Y3751"/>
    <mergeCell ref="Z3751:AC3751"/>
    <mergeCell ref="AD3751:AG3751"/>
    <mergeCell ref="A3752:C3752"/>
    <mergeCell ref="D3752:F3752"/>
    <mergeCell ref="G3752:Q3752"/>
    <mergeCell ref="R3752:U3752"/>
    <mergeCell ref="V3752:Y3752"/>
    <mergeCell ref="Z3752:AC3752"/>
    <mergeCell ref="AD3752:AG3752"/>
    <mergeCell ref="A3753:C3753"/>
    <mergeCell ref="D3753:F3753"/>
    <mergeCell ref="G3753:Q3753"/>
    <mergeCell ref="R3753:U3753"/>
    <mergeCell ref="V3753:Y3753"/>
    <mergeCell ref="Z3753:AC3753"/>
    <mergeCell ref="AD3753:AG3753"/>
    <mergeCell ref="A3754:C3754"/>
    <mergeCell ref="D3754:F3754"/>
    <mergeCell ref="G3754:Q3754"/>
    <mergeCell ref="R3754:U3754"/>
    <mergeCell ref="V3754:Y3754"/>
    <mergeCell ref="Z3754:AC3754"/>
    <mergeCell ref="AD3754:AG3754"/>
    <mergeCell ref="A3755:C3755"/>
    <mergeCell ref="D3755:F3755"/>
    <mergeCell ref="G3755:Q3755"/>
    <mergeCell ref="R3755:U3755"/>
    <mergeCell ref="V3755:Y3755"/>
    <mergeCell ref="Z3755:AC3755"/>
    <mergeCell ref="AD3755:AG3755"/>
    <mergeCell ref="A3756:C3756"/>
    <mergeCell ref="D3756:F3756"/>
    <mergeCell ref="G3756:Q3756"/>
    <mergeCell ref="R3756:U3756"/>
    <mergeCell ref="V3756:Y3756"/>
    <mergeCell ref="Z3756:AC3756"/>
    <mergeCell ref="AD3756:AG3756"/>
    <mergeCell ref="A3757:C3757"/>
    <mergeCell ref="D3757:F3757"/>
    <mergeCell ref="G3757:Q3757"/>
    <mergeCell ref="R3757:U3757"/>
    <mergeCell ref="V3757:Y3757"/>
    <mergeCell ref="Z3757:AC3757"/>
    <mergeCell ref="AD3757:AG3757"/>
    <mergeCell ref="A3758:C3758"/>
    <mergeCell ref="D3758:F3758"/>
    <mergeCell ref="G3758:Q3758"/>
    <mergeCell ref="R3758:U3758"/>
    <mergeCell ref="V3758:Y3758"/>
    <mergeCell ref="Z3758:AC3758"/>
    <mergeCell ref="AD3758:AG3758"/>
    <mergeCell ref="A3759:C3759"/>
    <mergeCell ref="D3759:F3759"/>
    <mergeCell ref="G3759:Q3759"/>
    <mergeCell ref="R3759:U3759"/>
    <mergeCell ref="V3759:Y3759"/>
    <mergeCell ref="Z3759:AC3759"/>
    <mergeCell ref="AD3759:AG3759"/>
    <mergeCell ref="A3760:C3760"/>
    <mergeCell ref="D3760:F3760"/>
    <mergeCell ref="G3760:Q3760"/>
    <mergeCell ref="R3760:U3760"/>
    <mergeCell ref="V3760:Y3760"/>
    <mergeCell ref="Z3760:AC3760"/>
    <mergeCell ref="AD3760:AG3760"/>
    <mergeCell ref="A3761:C3761"/>
    <mergeCell ref="D3761:F3761"/>
    <mergeCell ref="G3761:Q3761"/>
    <mergeCell ref="R3761:U3761"/>
    <mergeCell ref="V3761:Y3761"/>
    <mergeCell ref="Z3761:AC3761"/>
    <mergeCell ref="AD3761:AG3761"/>
    <mergeCell ref="A3767:C3767"/>
    <mergeCell ref="D3767:F3767"/>
    <mergeCell ref="G3767:Q3767"/>
    <mergeCell ref="R3767:U3767"/>
    <mergeCell ref="V3767:Y3767"/>
    <mergeCell ref="Z3767:AC3767"/>
    <mergeCell ref="AD3767:AG3767"/>
    <mergeCell ref="A3768:C3768"/>
    <mergeCell ref="D3768:F3768"/>
    <mergeCell ref="G3768:Q3768"/>
    <mergeCell ref="R3768:U3768"/>
    <mergeCell ref="V3768:Y3768"/>
    <mergeCell ref="Z3768:AC3768"/>
    <mergeCell ref="AD3768:AG3768"/>
    <mergeCell ref="A3762:C3762"/>
    <mergeCell ref="D3762:F3762"/>
    <mergeCell ref="G3762:Q3762"/>
    <mergeCell ref="R3762:U3762"/>
    <mergeCell ref="V3762:Y3762"/>
    <mergeCell ref="Z3762:AC3762"/>
    <mergeCell ref="AD3762:AG3762"/>
    <mergeCell ref="A3763:C3763"/>
    <mergeCell ref="D3763:F3763"/>
    <mergeCell ref="G3763:Q3763"/>
    <mergeCell ref="R3763:U3763"/>
    <mergeCell ref="V3763:Y3763"/>
    <mergeCell ref="Z3763:AC3763"/>
    <mergeCell ref="AD3763:AG3763"/>
    <mergeCell ref="A3764:C3764"/>
    <mergeCell ref="D3764:F3764"/>
    <mergeCell ref="G3764:Q3764"/>
    <mergeCell ref="R3764:U3764"/>
    <mergeCell ref="V3764:Y3764"/>
    <mergeCell ref="Z3764:AC3764"/>
    <mergeCell ref="AD3764:AG3764"/>
    <mergeCell ref="A3765:C3765"/>
    <mergeCell ref="D3765:F3765"/>
    <mergeCell ref="G3765:Q3765"/>
    <mergeCell ref="R3765:U3765"/>
    <mergeCell ref="V3765:Y3765"/>
    <mergeCell ref="Z3765:AC3765"/>
    <mergeCell ref="AD3765:AG3765"/>
    <mergeCell ref="A3766:C3766"/>
    <mergeCell ref="A3769:C3769"/>
    <mergeCell ref="D3769:F3769"/>
    <mergeCell ref="G3769:Q3769"/>
    <mergeCell ref="R3769:U3769"/>
    <mergeCell ref="V3769:Y3769"/>
    <mergeCell ref="Z3769:AC3769"/>
    <mergeCell ref="AD3769:AG3769"/>
    <mergeCell ref="A3770:C3770"/>
    <mergeCell ref="D3770:F3770"/>
    <mergeCell ref="G3770:Q3770"/>
    <mergeCell ref="R3770:U3770"/>
    <mergeCell ref="V3770:Y3770"/>
    <mergeCell ref="Z3770:AC3770"/>
    <mergeCell ref="AD3770:AG3770"/>
    <mergeCell ref="A3771:C3771"/>
    <mergeCell ref="D3771:F3771"/>
    <mergeCell ref="G3771:Q3771"/>
    <mergeCell ref="R3771:U3771"/>
    <mergeCell ref="V3771:Y3771"/>
    <mergeCell ref="Z3771:AC3771"/>
    <mergeCell ref="AD3771:AG3771"/>
    <mergeCell ref="A3772:C3772"/>
    <mergeCell ref="D3772:F3772"/>
    <mergeCell ref="G3772:Q3772"/>
    <mergeCell ref="R3772:U3772"/>
    <mergeCell ref="V3772:Y3772"/>
    <mergeCell ref="Z3772:AC3772"/>
    <mergeCell ref="AD3772:AG3772"/>
    <mergeCell ref="A3773:C3773"/>
    <mergeCell ref="D3773:F3773"/>
    <mergeCell ref="G3773:Q3773"/>
    <mergeCell ref="R3773:U3773"/>
    <mergeCell ref="V3773:Y3773"/>
    <mergeCell ref="Z3773:AC3773"/>
    <mergeCell ref="AD3773:AG3773"/>
    <mergeCell ref="A3774:C3774"/>
    <mergeCell ref="D3774:F3774"/>
    <mergeCell ref="G3774:Q3774"/>
    <mergeCell ref="R3774:U3774"/>
    <mergeCell ref="V3774:Y3774"/>
    <mergeCell ref="Z3774:AC3774"/>
    <mergeCell ref="AD3774:AG3774"/>
    <mergeCell ref="A3775:C3775"/>
    <mergeCell ref="D3775:F3775"/>
    <mergeCell ref="G3775:Q3775"/>
    <mergeCell ref="R3775:U3775"/>
    <mergeCell ref="V3775:Y3775"/>
    <mergeCell ref="Z3775:AC3775"/>
    <mergeCell ref="AD3775:AG3775"/>
    <mergeCell ref="A3777:C3777"/>
    <mergeCell ref="D3777:F3777"/>
    <mergeCell ref="G3777:Q3777"/>
    <mergeCell ref="R3777:U3777"/>
    <mergeCell ref="V3777:Y3777"/>
    <mergeCell ref="Z3777:AC3777"/>
    <mergeCell ref="AD3777:AG3777"/>
    <mergeCell ref="A3778:C3778"/>
    <mergeCell ref="D3778:F3778"/>
    <mergeCell ref="G3778:Q3778"/>
    <mergeCell ref="R3778:U3778"/>
    <mergeCell ref="V3778:Y3778"/>
    <mergeCell ref="Z3778:AC3778"/>
    <mergeCell ref="AD3778:AG3778"/>
    <mergeCell ref="A3779:C3779"/>
    <mergeCell ref="D3779:F3779"/>
    <mergeCell ref="G3779:Q3779"/>
    <mergeCell ref="R3779:U3779"/>
    <mergeCell ref="V3779:Y3779"/>
    <mergeCell ref="Z3779:AC3779"/>
    <mergeCell ref="AD3779:AG3779"/>
    <mergeCell ref="A3780:C3780"/>
    <mergeCell ref="D3780:F3780"/>
    <mergeCell ref="G3780:Q3780"/>
    <mergeCell ref="R3780:U3780"/>
    <mergeCell ref="V3780:Y3780"/>
    <mergeCell ref="Z3780:AC3780"/>
    <mergeCell ref="AD3780:AG3780"/>
    <mergeCell ref="A3781:C3781"/>
    <mergeCell ref="D3781:F3781"/>
    <mergeCell ref="G3781:Q3781"/>
    <mergeCell ref="R3781:U3781"/>
    <mergeCell ref="V3781:Y3781"/>
    <mergeCell ref="Z3781:AC3781"/>
    <mergeCell ref="AD3781:AG3781"/>
    <mergeCell ref="A3782:C3782"/>
    <mergeCell ref="D3782:F3782"/>
    <mergeCell ref="G3782:Q3782"/>
    <mergeCell ref="R3782:U3782"/>
    <mergeCell ref="V3782:Y3782"/>
    <mergeCell ref="Z3782:AC3782"/>
    <mergeCell ref="AD3782:AG3782"/>
    <mergeCell ref="A3783:C3783"/>
    <mergeCell ref="D3783:F3783"/>
    <mergeCell ref="G3783:Q3783"/>
    <mergeCell ref="R3783:U3783"/>
    <mergeCell ref="V3783:Y3783"/>
    <mergeCell ref="Z3783:AC3783"/>
    <mergeCell ref="AD3783:AG3783"/>
    <mergeCell ref="A3784:C3784"/>
    <mergeCell ref="D3784:F3784"/>
    <mergeCell ref="G3784:Q3784"/>
    <mergeCell ref="R3784:U3784"/>
    <mergeCell ref="V3784:Y3784"/>
    <mergeCell ref="Z3784:AC3784"/>
    <mergeCell ref="AD3784:AG3784"/>
    <mergeCell ref="A3785:C3785"/>
    <mergeCell ref="D3785:F3785"/>
    <mergeCell ref="G3785:Q3785"/>
    <mergeCell ref="R3785:U3785"/>
    <mergeCell ref="V3785:Y3785"/>
    <mergeCell ref="Z3785:AC3785"/>
    <mergeCell ref="AD3785:AG3785"/>
    <mergeCell ref="A3786:C3786"/>
    <mergeCell ref="D3786:F3786"/>
    <mergeCell ref="G3786:Q3786"/>
    <mergeCell ref="R3786:U3786"/>
    <mergeCell ref="V3786:Y3786"/>
    <mergeCell ref="Z3786:AC3786"/>
    <mergeCell ref="AD3786:AG3786"/>
    <mergeCell ref="A3787:C3787"/>
    <mergeCell ref="D3787:F3787"/>
    <mergeCell ref="G3787:Q3787"/>
    <mergeCell ref="R3787:U3787"/>
    <mergeCell ref="V3787:Y3787"/>
    <mergeCell ref="Z3787:AC3787"/>
    <mergeCell ref="AD3787:AG3787"/>
    <mergeCell ref="A3788:C3788"/>
    <mergeCell ref="D3788:F3788"/>
    <mergeCell ref="G3788:Q3788"/>
    <mergeCell ref="R3788:U3788"/>
    <mergeCell ref="V3788:Y3788"/>
    <mergeCell ref="Z3788:AC3788"/>
    <mergeCell ref="AD3788:AG3788"/>
    <mergeCell ref="A3790:C3790"/>
    <mergeCell ref="D3790:F3790"/>
    <mergeCell ref="G3790:Q3790"/>
    <mergeCell ref="R3790:U3790"/>
    <mergeCell ref="V3790:Y3790"/>
    <mergeCell ref="Z3790:AC3790"/>
    <mergeCell ref="AD3790:AG3790"/>
    <mergeCell ref="A3791:C3791"/>
    <mergeCell ref="D3791:F3791"/>
    <mergeCell ref="G3791:Q3791"/>
    <mergeCell ref="R3791:U3791"/>
    <mergeCell ref="V3791:Y3791"/>
    <mergeCell ref="Z3791:AC3791"/>
    <mergeCell ref="AD3791:AG3791"/>
    <mergeCell ref="A3792:C3792"/>
    <mergeCell ref="D3792:F3792"/>
    <mergeCell ref="G3792:Q3792"/>
    <mergeCell ref="R3792:U3792"/>
    <mergeCell ref="V3792:Y3792"/>
    <mergeCell ref="Z3792:AC3792"/>
    <mergeCell ref="AD3792:AG3792"/>
    <mergeCell ref="A3793:C3793"/>
    <mergeCell ref="D3793:F3793"/>
    <mergeCell ref="G3793:Q3793"/>
    <mergeCell ref="R3793:U3793"/>
    <mergeCell ref="V3793:Y3793"/>
    <mergeCell ref="Z3793:AC3793"/>
    <mergeCell ref="AD3793:AG3793"/>
    <mergeCell ref="A3794:C3794"/>
    <mergeCell ref="D3794:F3794"/>
    <mergeCell ref="G3794:Q3794"/>
    <mergeCell ref="R3794:U3794"/>
    <mergeCell ref="V3794:Y3794"/>
    <mergeCell ref="Z3794:AC3794"/>
    <mergeCell ref="AD3794:AG3794"/>
    <mergeCell ref="A3795:C3795"/>
    <mergeCell ref="D3795:F3795"/>
    <mergeCell ref="G3795:Q3795"/>
    <mergeCell ref="R3795:U3795"/>
    <mergeCell ref="V3795:Y3795"/>
    <mergeCell ref="Z3795:AC3795"/>
    <mergeCell ref="AD3795:AG3795"/>
    <mergeCell ref="A3796:C3796"/>
    <mergeCell ref="D3796:F3796"/>
    <mergeCell ref="G3796:Q3796"/>
    <mergeCell ref="R3796:U3796"/>
    <mergeCell ref="V3796:Y3796"/>
    <mergeCell ref="Z3796:AC3796"/>
    <mergeCell ref="AD3796:AG3796"/>
    <mergeCell ref="A3797:C3797"/>
    <mergeCell ref="D3797:F3797"/>
    <mergeCell ref="G3797:Q3797"/>
    <mergeCell ref="R3797:U3797"/>
    <mergeCell ref="V3797:Y3797"/>
    <mergeCell ref="Z3797:AC3797"/>
    <mergeCell ref="AD3797:AG3797"/>
    <mergeCell ref="A3798:C3798"/>
    <mergeCell ref="D3798:F3798"/>
    <mergeCell ref="G3798:Q3798"/>
    <mergeCell ref="R3798:U3798"/>
    <mergeCell ref="V3798:Y3798"/>
    <mergeCell ref="Z3798:AC3798"/>
    <mergeCell ref="AD3798:AG3798"/>
    <mergeCell ref="A3799:C3799"/>
    <mergeCell ref="D3799:F3799"/>
    <mergeCell ref="G3799:Q3799"/>
    <mergeCell ref="R3799:U3799"/>
    <mergeCell ref="V3799:Y3799"/>
    <mergeCell ref="Z3799:AC3799"/>
    <mergeCell ref="AD3799:AG3799"/>
    <mergeCell ref="R3800:U3800"/>
    <mergeCell ref="V3800:Y3800"/>
    <mergeCell ref="Z3800:AC3800"/>
    <mergeCell ref="A3801:AG3801"/>
    <mergeCell ref="A3803:I3803"/>
    <mergeCell ref="J3803:M3803"/>
    <mergeCell ref="N3803:AG3803"/>
    <mergeCell ref="A3804:I3804"/>
    <mergeCell ref="J3804:AG3804"/>
    <mergeCell ref="A3805:I3805"/>
    <mergeCell ref="J3805:S3805"/>
    <mergeCell ref="T3805:W3805"/>
    <mergeCell ref="X3805:AG3805"/>
    <mergeCell ref="A3806:I3806"/>
    <mergeCell ref="J3806:AG3806"/>
    <mergeCell ref="A3807:I3807"/>
    <mergeCell ref="J3807:AG3807"/>
    <mergeCell ref="A3809:C3809"/>
    <mergeCell ref="D3809:AG3809"/>
    <mergeCell ref="A3810:R3810"/>
    <mergeCell ref="S3810:U3810"/>
    <mergeCell ref="V3810:X3810"/>
    <mergeCell ref="Y3810:AA3810"/>
    <mergeCell ref="AB3810:AD3810"/>
    <mergeCell ref="AE3810:AG3810"/>
    <mergeCell ref="A3811:R3811"/>
    <mergeCell ref="S3811:U3813"/>
    <mergeCell ref="V3811:X3813"/>
    <mergeCell ref="Y3811:AA3813"/>
    <mergeCell ref="AB3811:AD3813"/>
    <mergeCell ref="AE3811:AG3813"/>
    <mergeCell ref="A3812:R3812"/>
    <mergeCell ref="A3813:R3813"/>
    <mergeCell ref="A3815:I3815"/>
    <mergeCell ref="J3815:M3815"/>
    <mergeCell ref="N3815:AG3815"/>
    <mergeCell ref="A3816:I3816"/>
    <mergeCell ref="J3816:S3816"/>
    <mergeCell ref="T3816:W3816"/>
    <mergeCell ref="X3816:AG3816"/>
    <mergeCell ref="A3817:I3817"/>
    <mergeCell ref="J3817:AG3817"/>
    <mergeCell ref="A3818:I3818"/>
    <mergeCell ref="J3818:AG3818"/>
    <mergeCell ref="A3820:C3820"/>
    <mergeCell ref="D3820:AG3820"/>
    <mergeCell ref="A3821:R3821"/>
    <mergeCell ref="S3821:U3821"/>
    <mergeCell ref="V3821:X3821"/>
    <mergeCell ref="Y3821:AA3821"/>
    <mergeCell ref="AB3821:AD3821"/>
    <mergeCell ref="AE3821:AG3821"/>
    <mergeCell ref="A3822:R3822"/>
    <mergeCell ref="S3822:U3824"/>
    <mergeCell ref="V3822:X3824"/>
    <mergeCell ref="Y3822:AA3824"/>
    <mergeCell ref="AB3822:AD3824"/>
    <mergeCell ref="AE3822:AG3824"/>
    <mergeCell ref="A3823:R3823"/>
    <mergeCell ref="A3824:R3824"/>
    <mergeCell ref="A3826:AG3826"/>
    <mergeCell ref="A3828:I3828"/>
    <mergeCell ref="J3828:M3828"/>
    <mergeCell ref="N3828:AG3828"/>
    <mergeCell ref="A3829:I3829"/>
    <mergeCell ref="J3829:AG3829"/>
    <mergeCell ref="A3830:I3830"/>
    <mergeCell ref="J3830:S3830"/>
    <mergeCell ref="T3830:W3830"/>
    <mergeCell ref="X3830:AG3830"/>
    <mergeCell ref="A3831:I3831"/>
    <mergeCell ref="J3831:AG3831"/>
    <mergeCell ref="A3832:I3832"/>
    <mergeCell ref="J3832:AG3832"/>
    <mergeCell ref="A3834:C3834"/>
    <mergeCell ref="D3834:AG3834"/>
    <mergeCell ref="A3835:R3835"/>
    <mergeCell ref="S3835:U3835"/>
    <mergeCell ref="V3835:X3835"/>
    <mergeCell ref="Y3835:AA3835"/>
    <mergeCell ref="AB3835:AD3835"/>
    <mergeCell ref="AE3835:AG3835"/>
    <mergeCell ref="A3836:R3836"/>
    <mergeCell ref="S3836:U3838"/>
    <mergeCell ref="V3836:X3838"/>
    <mergeCell ref="Y3836:AA3838"/>
    <mergeCell ref="AB3836:AD3838"/>
    <mergeCell ref="AE3836:AG3838"/>
    <mergeCell ref="A3837:R3837"/>
    <mergeCell ref="A3838:R3838"/>
    <mergeCell ref="A3840:I3840"/>
    <mergeCell ref="J3840:M3840"/>
    <mergeCell ref="N3840:AG3840"/>
    <mergeCell ref="A3841:I3841"/>
    <mergeCell ref="J3841:S3841"/>
    <mergeCell ref="T3841:W3841"/>
    <mergeCell ref="X3841:AG3841"/>
    <mergeCell ref="A3842:I3842"/>
    <mergeCell ref="J3842:AG3842"/>
    <mergeCell ref="A3843:I3843"/>
    <mergeCell ref="J3843:AG3843"/>
    <mergeCell ref="A3845:C3845"/>
    <mergeCell ref="D3845:AG3845"/>
    <mergeCell ref="A3846:R3846"/>
    <mergeCell ref="S3846:U3846"/>
    <mergeCell ref="V3846:X3846"/>
    <mergeCell ref="Y3846:AA3846"/>
    <mergeCell ref="AB3846:AD3846"/>
    <mergeCell ref="AE3846:AG3846"/>
    <mergeCell ref="A3847:R3847"/>
    <mergeCell ref="S3847:U3849"/>
    <mergeCell ref="V3847:X3849"/>
    <mergeCell ref="Y3847:AA3849"/>
    <mergeCell ref="AB3847:AD3849"/>
    <mergeCell ref="AE3847:AG3849"/>
    <mergeCell ref="A3848:R3848"/>
    <mergeCell ref="A3849:R3849"/>
    <mergeCell ref="A3851:I3851"/>
    <mergeCell ref="J3851:M3851"/>
    <mergeCell ref="N3851:AG3851"/>
    <mergeCell ref="A3852:I3852"/>
    <mergeCell ref="J3852:S3852"/>
    <mergeCell ref="T3852:W3852"/>
    <mergeCell ref="X3852:AG3852"/>
    <mergeCell ref="A3853:I3853"/>
    <mergeCell ref="J3853:AG3853"/>
    <mergeCell ref="A3854:I3854"/>
    <mergeCell ref="J3854:AG3854"/>
    <mergeCell ref="A3856:C3856"/>
    <mergeCell ref="D3856:AG3856"/>
    <mergeCell ref="A3857:R3857"/>
    <mergeCell ref="S3857:U3857"/>
    <mergeCell ref="V3857:X3857"/>
    <mergeCell ref="Y3857:AA3857"/>
    <mergeCell ref="AB3857:AD3857"/>
    <mergeCell ref="AE3857:AG3857"/>
    <mergeCell ref="A3858:R3858"/>
    <mergeCell ref="S3858:U3860"/>
    <mergeCell ref="V3858:X3860"/>
    <mergeCell ref="Y3858:AA3860"/>
    <mergeCell ref="AB3858:AD3860"/>
    <mergeCell ref="AE3858:AG3860"/>
    <mergeCell ref="A3859:R3859"/>
    <mergeCell ref="A3860:R3860"/>
    <mergeCell ref="A3862:I3862"/>
    <mergeCell ref="J3862:M3862"/>
    <mergeCell ref="N3862:AG3862"/>
    <mergeCell ref="A3863:I3863"/>
    <mergeCell ref="J3863:S3863"/>
    <mergeCell ref="T3863:W3863"/>
    <mergeCell ref="X3863:AG3863"/>
    <mergeCell ref="A3864:I3864"/>
    <mergeCell ref="J3864:AG3864"/>
    <mergeCell ref="A3865:I3865"/>
    <mergeCell ref="J3865:AG3865"/>
    <mergeCell ref="A3867:C3867"/>
    <mergeCell ref="D3867:AG3867"/>
    <mergeCell ref="A3868:R3868"/>
    <mergeCell ref="S3868:U3868"/>
    <mergeCell ref="V3868:X3868"/>
    <mergeCell ref="Y3868:AA3868"/>
    <mergeCell ref="AB3868:AD3868"/>
    <mergeCell ref="AE3868:AG3868"/>
    <mergeCell ref="A3869:R3869"/>
    <mergeCell ref="S3869:U3871"/>
    <mergeCell ref="V3869:X3871"/>
    <mergeCell ref="Y3869:AA3871"/>
    <mergeCell ref="AB3869:AD3871"/>
    <mergeCell ref="AE3869:AG3871"/>
    <mergeCell ref="A3870:R3870"/>
    <mergeCell ref="A3871:R3871"/>
    <mergeCell ref="A3873:I3873"/>
    <mergeCell ref="J3873:M3873"/>
    <mergeCell ref="N3873:AG3873"/>
    <mergeCell ref="A3874:I3874"/>
    <mergeCell ref="J3874:S3874"/>
    <mergeCell ref="T3874:W3874"/>
    <mergeCell ref="X3874:AG3874"/>
    <mergeCell ref="A3875:I3875"/>
    <mergeCell ref="J3875:AG3875"/>
    <mergeCell ref="A3876:I3876"/>
    <mergeCell ref="J3876:AG3876"/>
    <mergeCell ref="A3878:C3878"/>
    <mergeCell ref="D3878:AG3878"/>
    <mergeCell ref="A3879:R3879"/>
    <mergeCell ref="S3879:U3879"/>
    <mergeCell ref="V3879:X3879"/>
    <mergeCell ref="Y3879:AA3879"/>
    <mergeCell ref="AB3879:AD3879"/>
    <mergeCell ref="AE3879:AG3879"/>
    <mergeCell ref="A3880:R3880"/>
    <mergeCell ref="S3880:U3882"/>
    <mergeCell ref="V3880:X3882"/>
    <mergeCell ref="Y3880:AA3882"/>
    <mergeCell ref="AB3880:AD3882"/>
    <mergeCell ref="AE3880:AG3882"/>
    <mergeCell ref="A3881:R3881"/>
    <mergeCell ref="A3882:R3882"/>
    <mergeCell ref="A3884:I3884"/>
    <mergeCell ref="J3884:M3884"/>
    <mergeCell ref="N3884:AG3884"/>
    <mergeCell ref="A3885:I3885"/>
    <mergeCell ref="J3885:S3885"/>
    <mergeCell ref="T3885:W3885"/>
    <mergeCell ref="X3885:AG3885"/>
    <mergeCell ref="A3886:I3886"/>
    <mergeCell ref="J3886:AG3886"/>
    <mergeCell ref="A3887:I3887"/>
    <mergeCell ref="J3887:AG3887"/>
    <mergeCell ref="A3888:I3888"/>
    <mergeCell ref="J3888:AG3888"/>
    <mergeCell ref="A3890:C3890"/>
    <mergeCell ref="D3890:AG3890"/>
    <mergeCell ref="A3891:R3891"/>
    <mergeCell ref="S3891:U3891"/>
    <mergeCell ref="V3891:X3891"/>
    <mergeCell ref="Y3891:AA3891"/>
    <mergeCell ref="AB3891:AD3891"/>
    <mergeCell ref="AE3891:AG3891"/>
    <mergeCell ref="A3892:R3892"/>
    <mergeCell ref="S3892:U3894"/>
    <mergeCell ref="V3892:X3894"/>
    <mergeCell ref="Y3892:AA3894"/>
    <mergeCell ref="AB3892:AD3894"/>
    <mergeCell ref="AE3892:AG3894"/>
    <mergeCell ref="A3893:R3893"/>
    <mergeCell ref="A3894:R3894"/>
    <mergeCell ref="A3896:AG3896"/>
    <mergeCell ref="A3898:I3898"/>
    <mergeCell ref="J3898:M3898"/>
    <mergeCell ref="N3898:AG3898"/>
    <mergeCell ref="A3899:I3899"/>
    <mergeCell ref="J3899:AG3899"/>
    <mergeCell ref="A3900:I3900"/>
    <mergeCell ref="J3900:S3900"/>
    <mergeCell ref="T3900:W3900"/>
    <mergeCell ref="X3900:AG3900"/>
    <mergeCell ref="A3901:I3901"/>
    <mergeCell ref="J3901:AG3901"/>
    <mergeCell ref="A3902:I3902"/>
    <mergeCell ref="J3902:AG3902"/>
    <mergeCell ref="A3904:C3904"/>
    <mergeCell ref="D3904:AG3904"/>
    <mergeCell ref="A3905:R3905"/>
    <mergeCell ref="S3905:U3905"/>
    <mergeCell ref="V3905:X3905"/>
    <mergeCell ref="Y3905:AA3905"/>
    <mergeCell ref="AB3905:AD3905"/>
    <mergeCell ref="AE3905:AG3905"/>
    <mergeCell ref="A3906:R3906"/>
    <mergeCell ref="S3906:U3908"/>
    <mergeCell ref="V3906:X3908"/>
    <mergeCell ref="Y3906:AA3908"/>
    <mergeCell ref="AB3906:AD3908"/>
    <mergeCell ref="AE3906:AG3908"/>
    <mergeCell ref="A3907:R3907"/>
    <mergeCell ref="A3908:R3908"/>
    <mergeCell ref="A3910:I3910"/>
    <mergeCell ref="J3910:M3910"/>
    <mergeCell ref="N3910:AG3910"/>
    <mergeCell ref="A3911:I3911"/>
    <mergeCell ref="J3911:S3911"/>
    <mergeCell ref="T3911:W3911"/>
    <mergeCell ref="X3911:AG3911"/>
    <mergeCell ref="A3912:I3912"/>
    <mergeCell ref="J3912:AG3912"/>
    <mergeCell ref="A3913:I3913"/>
    <mergeCell ref="J3913:AG3913"/>
    <mergeCell ref="A3915:C3915"/>
    <mergeCell ref="D3915:AG3915"/>
    <mergeCell ref="A3916:R3916"/>
    <mergeCell ref="S3916:U3916"/>
    <mergeCell ref="V3916:X3916"/>
    <mergeCell ref="Y3916:AA3916"/>
    <mergeCell ref="AB3916:AD3916"/>
    <mergeCell ref="AE3916:AG3916"/>
    <mergeCell ref="A3917:R3917"/>
    <mergeCell ref="S3917:U3919"/>
    <mergeCell ref="V3917:X3919"/>
    <mergeCell ref="Y3917:AA3919"/>
    <mergeCell ref="AB3917:AD3919"/>
    <mergeCell ref="AE3917:AG3919"/>
    <mergeCell ref="A3918:R3918"/>
    <mergeCell ref="A3919:R3919"/>
    <mergeCell ref="A3921:I3921"/>
    <mergeCell ref="J3921:M3921"/>
    <mergeCell ref="N3921:AG3921"/>
    <mergeCell ref="A3922:I3922"/>
    <mergeCell ref="J3922:S3922"/>
    <mergeCell ref="T3922:W3922"/>
    <mergeCell ref="X3922:AG3922"/>
    <mergeCell ref="A3923:I3923"/>
    <mergeCell ref="J3923:AG3923"/>
    <mergeCell ref="A3924:I3924"/>
    <mergeCell ref="J3924:AG3924"/>
    <mergeCell ref="A3926:C3926"/>
    <mergeCell ref="D3926:AG3926"/>
    <mergeCell ref="A3927:R3927"/>
    <mergeCell ref="S3927:U3927"/>
    <mergeCell ref="V3927:X3927"/>
    <mergeCell ref="Y3927:AA3927"/>
    <mergeCell ref="AB3927:AD3927"/>
    <mergeCell ref="AE3927:AG3927"/>
    <mergeCell ref="A3928:R3928"/>
    <mergeCell ref="S3928:U3930"/>
    <mergeCell ref="V3928:X3930"/>
    <mergeCell ref="Y3928:AA3930"/>
    <mergeCell ref="AB3928:AD3930"/>
    <mergeCell ref="AE3928:AG3930"/>
    <mergeCell ref="A3929:R3929"/>
    <mergeCell ref="A3930:R3930"/>
    <mergeCell ref="A3945:AG3945"/>
    <mergeCell ref="A3947:I3947"/>
    <mergeCell ref="J3947:M3947"/>
    <mergeCell ref="N3947:AG3947"/>
    <mergeCell ref="A3948:I3948"/>
    <mergeCell ref="J3948:AG3948"/>
    <mergeCell ref="A3972:I3972"/>
    <mergeCell ref="J3972:AG3972"/>
    <mergeCell ref="A3973:I3973"/>
    <mergeCell ref="J3973:AG3973"/>
    <mergeCell ref="A3975:C3975"/>
    <mergeCell ref="D3975:AG3975"/>
    <mergeCell ref="A3976:R3976"/>
    <mergeCell ref="S3976:U3976"/>
    <mergeCell ref="V3976:X3976"/>
    <mergeCell ref="Y3976:AA3976"/>
    <mergeCell ref="AB3976:AD3976"/>
    <mergeCell ref="AE3976:AG3976"/>
    <mergeCell ref="A3949:I3949"/>
    <mergeCell ref="J3949:S3949"/>
    <mergeCell ref="T3949:W3949"/>
    <mergeCell ref="X3949:AG3949"/>
    <mergeCell ref="A3950:I3950"/>
    <mergeCell ref="J3950:AG3950"/>
    <mergeCell ref="A3951:I3951"/>
    <mergeCell ref="J3951:AG3951"/>
    <mergeCell ref="A3953:C3953"/>
    <mergeCell ref="D3953:AG3953"/>
    <mergeCell ref="A3954:R3954"/>
    <mergeCell ref="S3954:U3954"/>
    <mergeCell ref="V3954:X3954"/>
    <mergeCell ref="Y3954:AA3954"/>
    <mergeCell ref="AB3954:AD3954"/>
    <mergeCell ref="AE3954:AG3954"/>
    <mergeCell ref="A3955:R3955"/>
    <mergeCell ref="S3955:U3957"/>
    <mergeCell ref="V3955:X3957"/>
    <mergeCell ref="Y3955:AA3957"/>
    <mergeCell ref="AB3955:AD3957"/>
    <mergeCell ref="AE3955:AG3957"/>
    <mergeCell ref="A3956:R3956"/>
    <mergeCell ref="A3957:R3957"/>
    <mergeCell ref="A3959:I3959"/>
    <mergeCell ref="J3959:M3959"/>
    <mergeCell ref="N3959:AG3959"/>
    <mergeCell ref="A3960:I3960"/>
    <mergeCell ref="J3960:S3960"/>
    <mergeCell ref="T3960:W3960"/>
    <mergeCell ref="X3960:AG3960"/>
    <mergeCell ref="A3961:I3961"/>
    <mergeCell ref="J3961:AG3961"/>
    <mergeCell ref="A4005:AG4005"/>
    <mergeCell ref="A4007:I4007"/>
    <mergeCell ref="J4007:M4007"/>
    <mergeCell ref="N4007:AG4007"/>
    <mergeCell ref="A4008:I4008"/>
    <mergeCell ref="J4008:AG4008"/>
    <mergeCell ref="A4009:I4009"/>
    <mergeCell ref="J4009:S4009"/>
    <mergeCell ref="T4009:W4009"/>
    <mergeCell ref="X4009:AG4009"/>
    <mergeCell ref="A4010:I4010"/>
    <mergeCell ref="J4010:AG4010"/>
    <mergeCell ref="A4011:I4011"/>
    <mergeCell ref="J4011:AG4011"/>
    <mergeCell ref="A4013:C4013"/>
    <mergeCell ref="D4013:AG4013"/>
    <mergeCell ref="A4014:R4014"/>
    <mergeCell ref="S4014:U4014"/>
    <mergeCell ref="V4014:X4014"/>
    <mergeCell ref="Y4014:AA4014"/>
    <mergeCell ref="AB4014:AD4014"/>
    <mergeCell ref="AE4014:AG4014"/>
    <mergeCell ref="A4015:R4015"/>
    <mergeCell ref="S4015:U4017"/>
    <mergeCell ref="V4015:X4017"/>
    <mergeCell ref="Y4015:AA4017"/>
    <mergeCell ref="AB4015:AD4017"/>
    <mergeCell ref="AE4015:AG4017"/>
    <mergeCell ref="A4016:R4016"/>
    <mergeCell ref="A4017:R4017"/>
    <mergeCell ref="A3987:C3987"/>
    <mergeCell ref="D3987:AG3987"/>
    <mergeCell ref="A3988:R3988"/>
    <mergeCell ref="S3988:U3988"/>
    <mergeCell ref="V3988:X3988"/>
    <mergeCell ref="Y3988:AA3988"/>
    <mergeCell ref="AB3988:AD3988"/>
    <mergeCell ref="AE3988:AG3988"/>
    <mergeCell ref="A3989:R3989"/>
    <mergeCell ref="S3989:U3991"/>
    <mergeCell ref="V3989:X3991"/>
    <mergeCell ref="Y3989:AA3991"/>
    <mergeCell ref="AB3989:AD3991"/>
    <mergeCell ref="AE3989:AG3991"/>
    <mergeCell ref="A3990:R3990"/>
    <mergeCell ref="A3991:R3991"/>
    <mergeCell ref="A3993:I3993"/>
    <mergeCell ref="J3993:M3993"/>
    <mergeCell ref="N3993:AG3993"/>
    <mergeCell ref="A3994:I3994"/>
    <mergeCell ref="J3994:S3994"/>
    <mergeCell ref="T3994:W3994"/>
    <mergeCell ref="X3994:AG3994"/>
    <mergeCell ref="A3995:I3995"/>
    <mergeCell ref="J3995:AG3995"/>
    <mergeCell ref="A3996:I3996"/>
    <mergeCell ref="J3996:AG3996"/>
    <mergeCell ref="A3997:I3997"/>
    <mergeCell ref="A4019:I4019"/>
    <mergeCell ref="J4019:M4019"/>
    <mergeCell ref="N4019:AG4019"/>
    <mergeCell ref="A4020:I4020"/>
    <mergeCell ref="J4020:S4020"/>
    <mergeCell ref="T4020:W4020"/>
    <mergeCell ref="X4020:AG4020"/>
    <mergeCell ref="A4021:I4021"/>
    <mergeCell ref="J4021:AG4021"/>
    <mergeCell ref="A4022:I4022"/>
    <mergeCell ref="J4022:AG4022"/>
    <mergeCell ref="A4024:C4024"/>
    <mergeCell ref="D4024:AG4024"/>
    <mergeCell ref="A4025:R4025"/>
    <mergeCell ref="S4025:U4025"/>
    <mergeCell ref="V4025:X4025"/>
    <mergeCell ref="Y4025:AA4025"/>
    <mergeCell ref="AB4025:AD4025"/>
    <mergeCell ref="AE4025:AG4025"/>
    <mergeCell ref="A4026:R4026"/>
    <mergeCell ref="S4026:U4029"/>
    <mergeCell ref="V4026:X4029"/>
    <mergeCell ref="Y4026:AA4029"/>
    <mergeCell ref="AB4026:AD4029"/>
    <mergeCell ref="AE4026:AG4029"/>
    <mergeCell ref="A4027:R4027"/>
    <mergeCell ref="A4028:R4028"/>
    <mergeCell ref="A4029:R4029"/>
    <mergeCell ref="A4031:I4031"/>
    <mergeCell ref="J4031:M4031"/>
    <mergeCell ref="N4031:AG4031"/>
    <mergeCell ref="A4032:I4032"/>
    <mergeCell ref="J4032:S4032"/>
    <mergeCell ref="T4032:W4032"/>
    <mergeCell ref="X4032:AG4032"/>
    <mergeCell ref="A4033:I4033"/>
    <mergeCell ref="J4033:AG4033"/>
    <mergeCell ref="A4034:I4034"/>
    <mergeCell ref="J4034:AG4034"/>
    <mergeCell ref="A4036:C4036"/>
    <mergeCell ref="D4036:AG4036"/>
    <mergeCell ref="A4037:R4037"/>
    <mergeCell ref="S4037:U4037"/>
    <mergeCell ref="V4037:X4037"/>
    <mergeCell ref="Y4037:AA4037"/>
    <mergeCell ref="AB4037:AD4037"/>
    <mergeCell ref="AE4037:AG4037"/>
    <mergeCell ref="A4038:R4038"/>
    <mergeCell ref="S4038:U4040"/>
    <mergeCell ref="V4038:X4040"/>
    <mergeCell ref="Y4038:AA4040"/>
    <mergeCell ref="AB4038:AD4040"/>
    <mergeCell ref="AE4038:AG4040"/>
    <mergeCell ref="A4039:R4039"/>
    <mergeCell ref="A4040:R4040"/>
    <mergeCell ref="A4042:AG4042"/>
    <mergeCell ref="A4044:I4044"/>
    <mergeCell ref="J4044:M4044"/>
    <mergeCell ref="N4044:AG4044"/>
    <mergeCell ref="A4045:I4045"/>
    <mergeCell ref="J4045:AG4045"/>
    <mergeCell ref="A4046:I4046"/>
    <mergeCell ref="J4046:S4046"/>
    <mergeCell ref="T4046:W4046"/>
    <mergeCell ref="X4046:AG4046"/>
    <mergeCell ref="A4047:I4047"/>
    <mergeCell ref="J4047:AG4047"/>
    <mergeCell ref="A4048:I4048"/>
    <mergeCell ref="J4048:AG4048"/>
    <mergeCell ref="A4050:C4050"/>
    <mergeCell ref="D4050:AG4050"/>
    <mergeCell ref="A4051:R4051"/>
    <mergeCell ref="S4051:U4051"/>
    <mergeCell ref="V4051:X4051"/>
    <mergeCell ref="Y4051:AA4051"/>
    <mergeCell ref="AB4051:AD4051"/>
    <mergeCell ref="AE4051:AG4051"/>
    <mergeCell ref="A4052:R4052"/>
    <mergeCell ref="S4052:U4054"/>
    <mergeCell ref="V4052:X4054"/>
    <mergeCell ref="Y4052:AA4054"/>
    <mergeCell ref="AB4052:AD4054"/>
    <mergeCell ref="AE4052:AG4054"/>
    <mergeCell ref="A4053:R4053"/>
    <mergeCell ref="A4054:R4054"/>
    <mergeCell ref="A4056:I4056"/>
    <mergeCell ref="J4056:M4056"/>
    <mergeCell ref="N4056:AG4056"/>
    <mergeCell ref="A4057:I4057"/>
    <mergeCell ref="J4057:S4057"/>
    <mergeCell ref="T4057:W4057"/>
    <mergeCell ref="X4057:AG4057"/>
    <mergeCell ref="A4058:I4058"/>
    <mergeCell ref="J4058:AG4058"/>
    <mergeCell ref="A4059:I4059"/>
    <mergeCell ref="J4059:AG4059"/>
    <mergeCell ref="A4061:C4061"/>
    <mergeCell ref="D4061:AG4061"/>
    <mergeCell ref="A4062:R4062"/>
    <mergeCell ref="S4062:U4062"/>
    <mergeCell ref="V4062:X4062"/>
    <mergeCell ref="Y4062:AA4062"/>
    <mergeCell ref="AB4062:AD4062"/>
    <mergeCell ref="AE4062:AG4062"/>
    <mergeCell ref="A4063:R4063"/>
    <mergeCell ref="S4063:U4065"/>
    <mergeCell ref="V4063:X4065"/>
    <mergeCell ref="Y4063:AA4065"/>
    <mergeCell ref="AB4063:AD4065"/>
    <mergeCell ref="AE4063:AG4065"/>
    <mergeCell ref="A4064:R4064"/>
    <mergeCell ref="A4065:R4065"/>
    <mergeCell ref="A4067:I4067"/>
    <mergeCell ref="J4067:M4067"/>
    <mergeCell ref="N4067:AG4067"/>
    <mergeCell ref="A4068:I4068"/>
    <mergeCell ref="J4068:S4068"/>
    <mergeCell ref="T4068:W4068"/>
    <mergeCell ref="X4068:AG4068"/>
    <mergeCell ref="A4069:I4069"/>
    <mergeCell ref="J4069:AG4069"/>
    <mergeCell ref="A4070:I4070"/>
    <mergeCell ref="J4070:AG4070"/>
    <mergeCell ref="A4072:C4072"/>
    <mergeCell ref="D4072:AG4072"/>
    <mergeCell ref="A4073:R4073"/>
    <mergeCell ref="S4073:U4073"/>
    <mergeCell ref="V4073:X4073"/>
    <mergeCell ref="Y4073:AA4073"/>
    <mergeCell ref="AB4073:AD4073"/>
    <mergeCell ref="AE4073:AG4073"/>
    <mergeCell ref="A4074:R4074"/>
    <mergeCell ref="S4074:U4076"/>
    <mergeCell ref="V4074:X4076"/>
    <mergeCell ref="Y4074:AA4076"/>
    <mergeCell ref="AB4074:AD4076"/>
    <mergeCell ref="AE4074:AG4076"/>
    <mergeCell ref="A4075:R4075"/>
    <mergeCell ref="A4076:R4076"/>
    <mergeCell ref="A4078:I4078"/>
    <mergeCell ref="J4078:M4078"/>
    <mergeCell ref="N4078:AG4078"/>
    <mergeCell ref="A4079:I4079"/>
    <mergeCell ref="J4079:S4079"/>
    <mergeCell ref="T4079:W4079"/>
    <mergeCell ref="X4079:AG4079"/>
    <mergeCell ref="A4080:I4080"/>
    <mergeCell ref="J4080:AG4080"/>
    <mergeCell ref="A4081:I4081"/>
    <mergeCell ref="J4081:AG4081"/>
    <mergeCell ref="A4083:C4083"/>
    <mergeCell ref="D4083:AG4083"/>
    <mergeCell ref="A4084:R4084"/>
    <mergeCell ref="S4084:U4084"/>
    <mergeCell ref="V4084:X4084"/>
    <mergeCell ref="Y4084:AA4084"/>
    <mergeCell ref="AB4084:AD4084"/>
    <mergeCell ref="AE4084:AG4084"/>
    <mergeCell ref="A4085:R4085"/>
    <mergeCell ref="S4085:U4087"/>
    <mergeCell ref="V4085:X4087"/>
    <mergeCell ref="Y4085:AA4087"/>
    <mergeCell ref="AB4085:AD4087"/>
    <mergeCell ref="AE4085:AG4087"/>
    <mergeCell ref="A4086:R4086"/>
    <mergeCell ref="A4087:R4087"/>
    <mergeCell ref="A4089:I4089"/>
    <mergeCell ref="J4089:M4089"/>
    <mergeCell ref="N4089:AG4089"/>
    <mergeCell ref="A4090:I4090"/>
    <mergeCell ref="J4090:S4090"/>
    <mergeCell ref="T4090:W4090"/>
    <mergeCell ref="X4090:AG4090"/>
    <mergeCell ref="A4091:I4091"/>
    <mergeCell ref="J4091:AG4091"/>
    <mergeCell ref="A4092:I4092"/>
    <mergeCell ref="J4092:AG4092"/>
    <mergeCell ref="A4093:I4093"/>
    <mergeCell ref="J4093:AG4093"/>
    <mergeCell ref="A4095:C4095"/>
    <mergeCell ref="D4095:AG4095"/>
    <mergeCell ref="A4096:R4096"/>
    <mergeCell ref="S4096:U4096"/>
    <mergeCell ref="V4096:X4096"/>
    <mergeCell ref="Y4096:AA4096"/>
    <mergeCell ref="AB4096:AD4096"/>
    <mergeCell ref="AE4096:AG4096"/>
    <mergeCell ref="A4097:R4097"/>
    <mergeCell ref="S4097:U4099"/>
    <mergeCell ref="V4097:X4099"/>
    <mergeCell ref="Y4097:AA4099"/>
    <mergeCell ref="AB4097:AD4099"/>
    <mergeCell ref="AE4097:AG4099"/>
    <mergeCell ref="A4098:R4098"/>
    <mergeCell ref="A4099:R4099"/>
    <mergeCell ref="A4101:I4101"/>
    <mergeCell ref="J4101:M4101"/>
    <mergeCell ref="N4101:AG4101"/>
    <mergeCell ref="A4102:I4102"/>
    <mergeCell ref="J4102:S4102"/>
    <mergeCell ref="T4102:W4102"/>
    <mergeCell ref="X4102:AG4102"/>
    <mergeCell ref="A4103:I4103"/>
    <mergeCell ref="J4103:AG4103"/>
    <mergeCell ref="A4104:I4104"/>
    <mergeCell ref="J4104:AG4104"/>
    <mergeCell ref="A4137:AG4137"/>
    <mergeCell ref="A4139:I4139"/>
    <mergeCell ref="J4139:M4139"/>
    <mergeCell ref="N4139:AG4139"/>
    <mergeCell ref="A4140:I4140"/>
    <mergeCell ref="J4140:AG4140"/>
    <mergeCell ref="A4141:I4141"/>
    <mergeCell ref="J4141:S4141"/>
    <mergeCell ref="T4141:W4141"/>
    <mergeCell ref="X4141:AG4141"/>
    <mergeCell ref="A4142:I4142"/>
    <mergeCell ref="J4142:AG4142"/>
    <mergeCell ref="A4143:I4143"/>
    <mergeCell ref="J4143:AG4143"/>
    <mergeCell ref="A4145:C4145"/>
    <mergeCell ref="D4145:AG4145"/>
    <mergeCell ref="A4146:R4146"/>
    <mergeCell ref="S4146:U4146"/>
    <mergeCell ref="V4146:X4146"/>
    <mergeCell ref="Y4146:AA4146"/>
    <mergeCell ref="AB4146:AD4146"/>
    <mergeCell ref="AE4146:AG4146"/>
    <mergeCell ref="A4132:R4132"/>
    <mergeCell ref="S4132:U4132"/>
    <mergeCell ref="V4132:X4132"/>
    <mergeCell ref="Y4132:AA4132"/>
    <mergeCell ref="AB4132:AD4132"/>
    <mergeCell ref="AE4132:AG4132"/>
    <mergeCell ref="A4133:R4133"/>
    <mergeCell ref="S4133:U4135"/>
    <mergeCell ref="V4133:X4135"/>
    <mergeCell ref="Y4133:AA4135"/>
    <mergeCell ref="AB4133:AD4135"/>
    <mergeCell ref="AE4133:AG4135"/>
    <mergeCell ref="A4134:R4134"/>
    <mergeCell ref="A4135:R4135"/>
    <mergeCell ref="A4147:R4147"/>
    <mergeCell ref="S4147:U4149"/>
    <mergeCell ref="V4147:X4149"/>
    <mergeCell ref="Y4147:AA4149"/>
    <mergeCell ref="AB4147:AD4149"/>
    <mergeCell ref="AE4147:AG4149"/>
    <mergeCell ref="A4148:R4148"/>
    <mergeCell ref="A4149:R4149"/>
    <mergeCell ref="A4151:I4151"/>
    <mergeCell ref="J4151:M4151"/>
    <mergeCell ref="N4151:AG4151"/>
    <mergeCell ref="A4152:I4152"/>
    <mergeCell ref="J4152:S4152"/>
    <mergeCell ref="T4152:W4152"/>
    <mergeCell ref="X4152:AG4152"/>
    <mergeCell ref="A4153:I4153"/>
    <mergeCell ref="J4153:AG4153"/>
    <mergeCell ref="A4154:I4154"/>
    <mergeCell ref="J4154:AG4154"/>
    <mergeCell ref="A4156:C4156"/>
    <mergeCell ref="D4156:AG4156"/>
    <mergeCell ref="A4157:R4157"/>
    <mergeCell ref="S4157:U4157"/>
    <mergeCell ref="V4157:X4157"/>
    <mergeCell ref="Y4157:AA4157"/>
    <mergeCell ref="AB4157:AD4157"/>
    <mergeCell ref="AE4157:AG4157"/>
    <mergeCell ref="A4158:R4158"/>
    <mergeCell ref="S4158:U4160"/>
    <mergeCell ref="V4158:X4160"/>
    <mergeCell ref="Y4158:AA4160"/>
    <mergeCell ref="AB4158:AD4160"/>
    <mergeCell ref="AE4158:AG4160"/>
    <mergeCell ref="A4159:R4159"/>
    <mergeCell ref="A4160:R4160"/>
    <mergeCell ref="A4162:I4162"/>
    <mergeCell ref="J4162:M4162"/>
    <mergeCell ref="N4162:AG4162"/>
    <mergeCell ref="A4163:I4163"/>
    <mergeCell ref="J4163:S4163"/>
    <mergeCell ref="T4163:W4163"/>
    <mergeCell ref="X4163:AG4163"/>
    <mergeCell ref="A4164:I4164"/>
    <mergeCell ref="J4164:AG4164"/>
    <mergeCell ref="A4165:I4165"/>
    <mergeCell ref="J4165:AG4165"/>
    <mergeCell ref="A4167:C4167"/>
    <mergeCell ref="D4167:AG4167"/>
    <mergeCell ref="A4168:R4168"/>
    <mergeCell ref="S4168:U4168"/>
    <mergeCell ref="V4168:X4168"/>
    <mergeCell ref="Y4168:AA4168"/>
    <mergeCell ref="AB4168:AD4168"/>
    <mergeCell ref="AE4168:AG4168"/>
    <mergeCell ref="A4169:R4169"/>
    <mergeCell ref="S4169:U4171"/>
    <mergeCell ref="V4169:X4171"/>
    <mergeCell ref="Y4169:AA4171"/>
    <mergeCell ref="AB4169:AD4171"/>
    <mergeCell ref="AE4169:AG4171"/>
    <mergeCell ref="A4170:R4170"/>
    <mergeCell ref="A4171:R4171"/>
    <mergeCell ref="A4173:I4173"/>
    <mergeCell ref="J4173:M4173"/>
    <mergeCell ref="N4173:AG4173"/>
    <mergeCell ref="A4174:I4174"/>
    <mergeCell ref="J4174:S4174"/>
    <mergeCell ref="T4174:W4174"/>
    <mergeCell ref="X4174:AG4174"/>
    <mergeCell ref="A4175:I4175"/>
    <mergeCell ref="J4175:AG4175"/>
    <mergeCell ref="A4176:I4176"/>
    <mergeCell ref="J4176:AG4176"/>
    <mergeCell ref="A4177:I4177"/>
    <mergeCell ref="J4177:AG4177"/>
    <mergeCell ref="A4179:C4179"/>
    <mergeCell ref="D4179:AG4179"/>
    <mergeCell ref="A4180:R4180"/>
    <mergeCell ref="S4180:U4180"/>
    <mergeCell ref="V4180:X4180"/>
    <mergeCell ref="Y4180:AA4180"/>
    <mergeCell ref="AB4180:AD4180"/>
    <mergeCell ref="AE4180:AG4180"/>
    <mergeCell ref="A4181:R4181"/>
    <mergeCell ref="S4181:U4183"/>
    <mergeCell ref="V4181:X4183"/>
    <mergeCell ref="Y4181:AA4183"/>
    <mergeCell ref="AB4181:AD4183"/>
    <mergeCell ref="AE4181:AG4183"/>
    <mergeCell ref="A4182:R4182"/>
    <mergeCell ref="A4183:R4183"/>
    <mergeCell ref="A4185:AG4185"/>
    <mergeCell ref="A4187:I4187"/>
    <mergeCell ref="J4187:M4187"/>
    <mergeCell ref="N4187:AG4187"/>
    <mergeCell ref="A4188:I4188"/>
    <mergeCell ref="J4188:AG4188"/>
    <mergeCell ref="A4189:I4189"/>
    <mergeCell ref="J4189:S4189"/>
    <mergeCell ref="T4189:W4189"/>
    <mergeCell ref="X4189:AG4189"/>
    <mergeCell ref="A4190:I4190"/>
    <mergeCell ref="J4190:AG4190"/>
    <mergeCell ref="A4191:I4191"/>
    <mergeCell ref="J4191:AG4191"/>
    <mergeCell ref="A4194:C4194"/>
    <mergeCell ref="D4194:F4194"/>
    <mergeCell ref="G4194:Q4194"/>
    <mergeCell ref="R4194:U4194"/>
    <mergeCell ref="V4194:Y4194"/>
    <mergeCell ref="Z4194:AC4194"/>
    <mergeCell ref="AD4194:AG4194"/>
    <mergeCell ref="A4195:C4195"/>
    <mergeCell ref="D4195:F4195"/>
    <mergeCell ref="G4195:Q4195"/>
    <mergeCell ref="R4195:U4195"/>
    <mergeCell ref="V4195:Y4195"/>
    <mergeCell ref="Z4195:AC4195"/>
    <mergeCell ref="AD4195:AG4195"/>
    <mergeCell ref="A4196:C4196"/>
    <mergeCell ref="D4196:F4196"/>
    <mergeCell ref="G4196:Q4196"/>
    <mergeCell ref="R4196:U4196"/>
    <mergeCell ref="V4196:Y4196"/>
    <mergeCell ref="Z4196:AC4196"/>
    <mergeCell ref="AD4196:AG4196"/>
    <mergeCell ref="A4198:C4198"/>
    <mergeCell ref="D4198:AG4198"/>
    <mergeCell ref="A4199:R4199"/>
    <mergeCell ref="S4199:U4199"/>
    <mergeCell ref="V4199:X4199"/>
    <mergeCell ref="Y4199:AA4199"/>
    <mergeCell ref="AB4199:AD4199"/>
    <mergeCell ref="AE4199:AG4199"/>
    <mergeCell ref="A4200:R4200"/>
    <mergeCell ref="S4200:U4202"/>
    <mergeCell ref="V4200:X4202"/>
    <mergeCell ref="Y4200:AA4202"/>
    <mergeCell ref="AB4200:AD4202"/>
    <mergeCell ref="AE4200:AG4202"/>
    <mergeCell ref="A4201:R4201"/>
    <mergeCell ref="A4202:R4202"/>
    <mergeCell ref="A4203:C4203"/>
    <mergeCell ref="D4203:AG4203"/>
    <mergeCell ref="A4204:R4204"/>
    <mergeCell ref="S4204:U4204"/>
    <mergeCell ref="V4204:X4204"/>
    <mergeCell ref="Y4204:AA4204"/>
    <mergeCell ref="AB4204:AD4204"/>
    <mergeCell ref="AE4204:AG4204"/>
    <mergeCell ref="A4205:R4205"/>
    <mergeCell ref="S4205:U4207"/>
    <mergeCell ref="V4205:X4207"/>
    <mergeCell ref="Y4205:AA4207"/>
    <mergeCell ref="AB4205:AD4207"/>
    <mergeCell ref="AE4205:AG4207"/>
    <mergeCell ref="A4206:R4206"/>
    <mergeCell ref="A4207:R4207"/>
    <mergeCell ref="A4209:AG4209"/>
    <mergeCell ref="A4211:I4211"/>
    <mergeCell ref="J4211:M4211"/>
    <mergeCell ref="N4211:AG4211"/>
    <mergeCell ref="A4212:I4212"/>
    <mergeCell ref="J4212:AG4212"/>
    <mergeCell ref="A4213:I4213"/>
    <mergeCell ref="J4213:S4213"/>
    <mergeCell ref="T4213:W4213"/>
    <mergeCell ref="X4213:AG4213"/>
    <mergeCell ref="A4214:I4214"/>
    <mergeCell ref="J4214:AG4214"/>
    <mergeCell ref="A4215:I4215"/>
    <mergeCell ref="J4215:AG4215"/>
    <mergeCell ref="A4217:C4217"/>
    <mergeCell ref="D4217:AG4217"/>
    <mergeCell ref="A4218:R4218"/>
    <mergeCell ref="S4218:U4218"/>
    <mergeCell ref="V4218:X4218"/>
    <mergeCell ref="Y4218:AA4218"/>
    <mergeCell ref="AB4218:AD4218"/>
    <mergeCell ref="AE4218:AG4218"/>
    <mergeCell ref="A4219:R4219"/>
    <mergeCell ref="S4219:U4222"/>
    <mergeCell ref="V4219:X4222"/>
    <mergeCell ref="Y4219:AA4222"/>
    <mergeCell ref="AB4219:AD4222"/>
    <mergeCell ref="AE4219:AG4222"/>
    <mergeCell ref="A4220:R4220"/>
    <mergeCell ref="A4221:R4221"/>
    <mergeCell ref="A4222:R4222"/>
    <mergeCell ref="A4224:I4224"/>
    <mergeCell ref="J4224:M4224"/>
    <mergeCell ref="N4224:AG4224"/>
    <mergeCell ref="A4225:I4225"/>
    <mergeCell ref="J4225:S4225"/>
    <mergeCell ref="T4225:W4225"/>
    <mergeCell ref="X4225:AG4225"/>
    <mergeCell ref="A4226:I4226"/>
    <mergeCell ref="J4226:AG4226"/>
    <mergeCell ref="A4227:I4227"/>
    <mergeCell ref="J4227:AG4227"/>
    <mergeCell ref="A4229:C4229"/>
    <mergeCell ref="D4229:AG4229"/>
    <mergeCell ref="A4230:R4230"/>
    <mergeCell ref="S4230:U4230"/>
    <mergeCell ref="V4230:X4230"/>
    <mergeCell ref="Y4230:AA4230"/>
    <mergeCell ref="AB4230:AD4230"/>
    <mergeCell ref="AE4230:AG4230"/>
    <mergeCell ref="A4231:R4231"/>
    <mergeCell ref="S4231:U4233"/>
    <mergeCell ref="V4231:X4233"/>
    <mergeCell ref="Y4231:AA4233"/>
    <mergeCell ref="AB4231:AD4233"/>
    <mergeCell ref="AE4231:AG4233"/>
    <mergeCell ref="A4232:R4232"/>
    <mergeCell ref="A4233:R4233"/>
    <mergeCell ref="A4234:C4234"/>
    <mergeCell ref="D4234:AG4234"/>
    <mergeCell ref="A4235:R4235"/>
    <mergeCell ref="S4235:U4235"/>
    <mergeCell ref="V4235:X4235"/>
    <mergeCell ref="Y4235:AA4235"/>
    <mergeCell ref="AB4235:AD4235"/>
    <mergeCell ref="AE4235:AG4235"/>
    <mergeCell ref="A4236:R4236"/>
    <mergeCell ref="S4236:U4239"/>
    <mergeCell ref="V4236:X4239"/>
    <mergeCell ref="Y4236:AA4239"/>
    <mergeCell ref="AB4236:AD4239"/>
    <mergeCell ref="AE4236:AG4239"/>
    <mergeCell ref="A4237:R4237"/>
    <mergeCell ref="A4238:R4238"/>
    <mergeCell ref="A4239:R4239"/>
    <mergeCell ref="A4249:AG4249"/>
    <mergeCell ref="A4251:I4251"/>
    <mergeCell ref="J4251:M4251"/>
    <mergeCell ref="N4251:AG4251"/>
    <mergeCell ref="A4252:I4252"/>
    <mergeCell ref="J4252:AG4252"/>
    <mergeCell ref="A4253:I4253"/>
    <mergeCell ref="J4253:S4253"/>
    <mergeCell ref="T4253:W4253"/>
    <mergeCell ref="X4253:AG4253"/>
    <mergeCell ref="A4254:I4254"/>
    <mergeCell ref="J4254:AG4254"/>
    <mergeCell ref="A4255:I4255"/>
    <mergeCell ref="J4255:AG4255"/>
    <mergeCell ref="A4257:C4257"/>
    <mergeCell ref="D4257:AG4257"/>
    <mergeCell ref="Z4247:AC4247"/>
    <mergeCell ref="AD4247:AG4247"/>
    <mergeCell ref="A4258:R4258"/>
    <mergeCell ref="S4258:U4258"/>
    <mergeCell ref="V4258:X4258"/>
    <mergeCell ref="Y4258:AA4258"/>
    <mergeCell ref="AB4258:AD4258"/>
    <mergeCell ref="AE4258:AG4258"/>
    <mergeCell ref="A4259:R4259"/>
    <mergeCell ref="S4259:U4261"/>
    <mergeCell ref="V4259:X4261"/>
    <mergeCell ref="Y4259:AA4261"/>
    <mergeCell ref="AB4259:AD4261"/>
    <mergeCell ref="AE4259:AG4261"/>
    <mergeCell ref="A4260:R4260"/>
    <mergeCell ref="A4261:R4261"/>
    <mergeCell ref="A4241:E4241"/>
    <mergeCell ref="F4241:H4241"/>
    <mergeCell ref="I4241:AG4241"/>
    <mergeCell ref="A4242:E4242"/>
    <mergeCell ref="F4242:H4242"/>
    <mergeCell ref="I4242:AG4242"/>
    <mergeCell ref="A4245:C4245"/>
    <mergeCell ref="D4245:F4245"/>
    <mergeCell ref="G4245:Q4245"/>
    <mergeCell ref="R4245:U4245"/>
    <mergeCell ref="V4245:Y4245"/>
    <mergeCell ref="Z4245:AC4245"/>
    <mergeCell ref="AD4245:AG4245"/>
    <mergeCell ref="A4246:C4246"/>
    <mergeCell ref="D4246:F4246"/>
    <mergeCell ref="G4246:Q4246"/>
    <mergeCell ref="R4246:U4246"/>
    <mergeCell ref="V4246:Y4246"/>
    <mergeCell ref="Z4246:AC4246"/>
    <mergeCell ref="AD4246:AG4246"/>
    <mergeCell ref="A4247:C4247"/>
    <mergeCell ref="D4247:F4247"/>
    <mergeCell ref="G4247:Q4247"/>
    <mergeCell ref="R4247:U4247"/>
    <mergeCell ref="V4247:Y4247"/>
    <mergeCell ref="A4263:I4263"/>
    <mergeCell ref="J4263:M4263"/>
    <mergeCell ref="N4263:AG4263"/>
    <mergeCell ref="A4264:I4264"/>
    <mergeCell ref="J4264:S4264"/>
    <mergeCell ref="T4264:W4264"/>
    <mergeCell ref="X4264:AG4264"/>
    <mergeCell ref="A4265:I4265"/>
    <mergeCell ref="J4265:AG4265"/>
    <mergeCell ref="A4266:I4266"/>
    <mergeCell ref="J4266:AG4266"/>
    <mergeCell ref="A4268:C4268"/>
    <mergeCell ref="D4268:AG4268"/>
    <mergeCell ref="A4269:R4269"/>
    <mergeCell ref="S4269:U4269"/>
    <mergeCell ref="V4269:X4269"/>
    <mergeCell ref="Y4269:AA4269"/>
    <mergeCell ref="AB4269:AD4269"/>
    <mergeCell ref="AE4269:AG4269"/>
    <mergeCell ref="A4270:R4270"/>
    <mergeCell ref="S4270:U4272"/>
    <mergeCell ref="V4270:X4272"/>
    <mergeCell ref="Y4270:AA4272"/>
    <mergeCell ref="AB4270:AD4272"/>
    <mergeCell ref="AE4270:AG4272"/>
    <mergeCell ref="A4271:R4271"/>
    <mergeCell ref="A4272:R4272"/>
    <mergeCell ref="A4274:I4274"/>
    <mergeCell ref="J4274:M4274"/>
    <mergeCell ref="N4274:AG4274"/>
    <mergeCell ref="A4275:I4275"/>
    <mergeCell ref="J4275:S4275"/>
    <mergeCell ref="T4275:W4275"/>
    <mergeCell ref="X4275:AG4275"/>
    <mergeCell ref="A4276:I4276"/>
    <mergeCell ref="J4276:AG4276"/>
    <mergeCell ref="A4277:I4277"/>
    <mergeCell ref="J4277:AG4277"/>
    <mergeCell ref="A4279:C4279"/>
    <mergeCell ref="D4279:AG4279"/>
    <mergeCell ref="A4280:R4280"/>
    <mergeCell ref="S4280:U4280"/>
    <mergeCell ref="V4280:X4280"/>
    <mergeCell ref="Y4280:AA4280"/>
    <mergeCell ref="AB4280:AD4280"/>
    <mergeCell ref="AE4280:AG4280"/>
    <mergeCell ref="A4281:R4281"/>
    <mergeCell ref="S4281:U4283"/>
    <mergeCell ref="V4281:X4283"/>
    <mergeCell ref="Y4281:AA4283"/>
    <mergeCell ref="AB4281:AD4283"/>
    <mergeCell ref="AE4281:AG4283"/>
    <mergeCell ref="A4282:R4282"/>
    <mergeCell ref="A4283:R4283"/>
    <mergeCell ref="A4285:I4285"/>
    <mergeCell ref="J4285:M4285"/>
    <mergeCell ref="N4285:AG4285"/>
    <mergeCell ref="A4286:I4286"/>
    <mergeCell ref="J4286:S4286"/>
    <mergeCell ref="T4286:W4286"/>
    <mergeCell ref="X4286:AG4286"/>
    <mergeCell ref="A4287:I4287"/>
    <mergeCell ref="J4287:AG4287"/>
    <mergeCell ref="A4288:I4288"/>
    <mergeCell ref="J4288:AG4288"/>
    <mergeCell ref="A4290:C4290"/>
    <mergeCell ref="D4290:AG4290"/>
    <mergeCell ref="A4291:R4291"/>
    <mergeCell ref="S4291:U4291"/>
    <mergeCell ref="V4291:X4291"/>
    <mergeCell ref="Y4291:AA4291"/>
    <mergeCell ref="AB4291:AD4291"/>
    <mergeCell ref="AE4291:AG4291"/>
    <mergeCell ref="A4292:R4292"/>
    <mergeCell ref="S4292:U4294"/>
    <mergeCell ref="V4292:X4294"/>
    <mergeCell ref="Y4292:AA4294"/>
    <mergeCell ref="AB4292:AD4294"/>
    <mergeCell ref="AE4292:AG4294"/>
    <mergeCell ref="A4293:R4293"/>
    <mergeCell ref="A4294:R4294"/>
    <mergeCell ref="A4296:C4296"/>
    <mergeCell ref="D4296:AG4296"/>
    <mergeCell ref="A4297:R4297"/>
    <mergeCell ref="S4297:U4297"/>
    <mergeCell ref="V4297:X4297"/>
    <mergeCell ref="Y4297:AA4297"/>
    <mergeCell ref="AB4297:AD4297"/>
    <mergeCell ref="AE4297:AG4297"/>
    <mergeCell ref="A4298:R4298"/>
    <mergeCell ref="S4298:U4300"/>
    <mergeCell ref="V4298:X4300"/>
    <mergeCell ref="Y4298:AA4300"/>
    <mergeCell ref="AB4298:AD4300"/>
    <mergeCell ref="AE4298:AG4300"/>
    <mergeCell ref="A4299:R4299"/>
    <mergeCell ref="A4300:R4300"/>
    <mergeCell ref="A4302:I4302"/>
    <mergeCell ref="J4302:M4302"/>
    <mergeCell ref="N4302:AG4302"/>
    <mergeCell ref="A4303:I4303"/>
    <mergeCell ref="J4303:S4303"/>
    <mergeCell ref="T4303:W4303"/>
    <mergeCell ref="X4303:AG4303"/>
    <mergeCell ref="A4304:I4304"/>
    <mergeCell ref="J4304:AG4304"/>
    <mergeCell ref="A4305:I4305"/>
    <mergeCell ref="J4305:AG4305"/>
    <mergeCell ref="A4307:C4307"/>
    <mergeCell ref="D4307:AG4307"/>
    <mergeCell ref="A4308:R4308"/>
    <mergeCell ref="S4308:U4308"/>
    <mergeCell ref="V4308:X4308"/>
    <mergeCell ref="Y4308:AA4308"/>
    <mergeCell ref="AB4308:AD4308"/>
    <mergeCell ref="AE4308:AG4308"/>
    <mergeCell ref="A4309:R4309"/>
    <mergeCell ref="S4309:U4311"/>
    <mergeCell ref="V4309:X4311"/>
    <mergeCell ref="Y4309:AA4311"/>
    <mergeCell ref="AB4309:AD4311"/>
    <mergeCell ref="AE4309:AG4311"/>
    <mergeCell ref="A4310:R4310"/>
    <mergeCell ref="A4311:R4311"/>
    <mergeCell ref="A4313:I4313"/>
    <mergeCell ref="J4313:M4313"/>
    <mergeCell ref="N4313:AG4313"/>
    <mergeCell ref="A4314:I4314"/>
    <mergeCell ref="J4314:S4314"/>
    <mergeCell ref="T4314:W4314"/>
    <mergeCell ref="X4314:AG4314"/>
    <mergeCell ref="A4315:I4315"/>
    <mergeCell ref="J4315:AG4315"/>
    <mergeCell ref="A4316:I4316"/>
    <mergeCell ref="J4316:AG4316"/>
    <mergeCell ref="A4318:C4318"/>
    <mergeCell ref="D4318:AG4318"/>
    <mergeCell ref="A4319:R4319"/>
    <mergeCell ref="S4319:U4319"/>
    <mergeCell ref="V4319:X4319"/>
    <mergeCell ref="Y4319:AA4319"/>
    <mergeCell ref="AB4319:AD4319"/>
    <mergeCell ref="AE4319:AG4319"/>
    <mergeCell ref="A4320:R4320"/>
    <mergeCell ref="S4320:U4322"/>
    <mergeCell ref="V4320:X4322"/>
    <mergeCell ref="Y4320:AA4322"/>
    <mergeCell ref="AB4320:AD4322"/>
    <mergeCell ref="AE4320:AG4322"/>
    <mergeCell ref="A4321:R4321"/>
    <mergeCell ref="A4322:R4322"/>
    <mergeCell ref="A4324:I4324"/>
    <mergeCell ref="J4324:M4324"/>
    <mergeCell ref="N4324:AG4324"/>
    <mergeCell ref="A4325:I4325"/>
    <mergeCell ref="J4325:S4325"/>
    <mergeCell ref="T4325:W4325"/>
    <mergeCell ref="X4325:AG4325"/>
    <mergeCell ref="A4326:I4326"/>
    <mergeCell ref="J4326:AG4326"/>
    <mergeCell ref="A4327:I4327"/>
    <mergeCell ref="J4327:AG4327"/>
    <mergeCell ref="A4329:C4329"/>
    <mergeCell ref="D4329:AG4329"/>
    <mergeCell ref="A4330:R4330"/>
    <mergeCell ref="S4330:U4330"/>
    <mergeCell ref="V4330:X4330"/>
    <mergeCell ref="Y4330:AA4330"/>
    <mergeCell ref="AB4330:AD4330"/>
    <mergeCell ref="AE4330:AG4330"/>
    <mergeCell ref="A4331:R4331"/>
    <mergeCell ref="S4331:U4333"/>
    <mergeCell ref="V4331:X4333"/>
    <mergeCell ref="Y4331:AA4333"/>
    <mergeCell ref="AB4331:AD4333"/>
    <mergeCell ref="AE4331:AG4333"/>
    <mergeCell ref="A4332:R4332"/>
    <mergeCell ref="A4333:R4333"/>
    <mergeCell ref="A4335:I4335"/>
    <mergeCell ref="J4335:M4335"/>
    <mergeCell ref="N4335:AG4335"/>
    <mergeCell ref="A4336:I4336"/>
    <mergeCell ref="J4336:S4336"/>
    <mergeCell ref="T4336:W4336"/>
    <mergeCell ref="X4336:AG4336"/>
    <mergeCell ref="A4337:I4337"/>
    <mergeCell ref="J4337:AG4337"/>
    <mergeCell ref="A4338:I4338"/>
    <mergeCell ref="J4338:AG4338"/>
    <mergeCell ref="A4339:I4339"/>
    <mergeCell ref="J4339:AG4339"/>
    <mergeCell ref="A4341:C4341"/>
    <mergeCell ref="D4341:AG4341"/>
    <mergeCell ref="A4342:R4342"/>
    <mergeCell ref="S4342:U4342"/>
    <mergeCell ref="V4342:X4342"/>
    <mergeCell ref="Y4342:AA4342"/>
    <mergeCell ref="AB4342:AD4342"/>
    <mergeCell ref="AE4342:AG4342"/>
    <mergeCell ref="A4343:R4343"/>
    <mergeCell ref="S4343:U4345"/>
    <mergeCell ref="V4343:X4345"/>
    <mergeCell ref="Y4343:AA4345"/>
    <mergeCell ref="AB4343:AD4345"/>
    <mergeCell ref="AE4343:AG4345"/>
    <mergeCell ref="A4344:R4344"/>
    <mergeCell ref="A4345:R4345"/>
    <mergeCell ref="A4426:R4426"/>
    <mergeCell ref="A4427:R4427"/>
    <mergeCell ref="A4428:R4428"/>
    <mergeCell ref="A4430:AG4430"/>
    <mergeCell ref="A4432:I4432"/>
    <mergeCell ref="J4432:M4432"/>
    <mergeCell ref="N4432:AG4432"/>
    <mergeCell ref="A4433:I4433"/>
    <mergeCell ref="J4433:AG4433"/>
    <mergeCell ref="A4434:I4434"/>
    <mergeCell ref="J4434:S4434"/>
    <mergeCell ref="T4434:W4434"/>
    <mergeCell ref="X4434:AG4434"/>
    <mergeCell ref="A4435:I4435"/>
    <mergeCell ref="J4435:AG4435"/>
    <mergeCell ref="A4436:I4436"/>
    <mergeCell ref="J4436:AG4436"/>
    <mergeCell ref="A4438:C4438"/>
    <mergeCell ref="D4438:AG4438"/>
    <mergeCell ref="A4439:R4439"/>
    <mergeCell ref="S4439:U4439"/>
    <mergeCell ref="V4439:X4439"/>
    <mergeCell ref="Y4439:AA4439"/>
    <mergeCell ref="AB4439:AD4439"/>
    <mergeCell ref="AE4439:AG4439"/>
    <mergeCell ref="A4440:R4440"/>
    <mergeCell ref="S4440:U4442"/>
    <mergeCell ref="V4440:X4442"/>
    <mergeCell ref="Y4440:AA4442"/>
    <mergeCell ref="AB4440:AD4442"/>
    <mergeCell ref="AE4440:AG4442"/>
    <mergeCell ref="A4441:R4441"/>
    <mergeCell ref="A4442:R4442"/>
    <mergeCell ref="A4444:I4444"/>
    <mergeCell ref="J4444:M4444"/>
    <mergeCell ref="N4444:AG4444"/>
    <mergeCell ref="A4445:I4445"/>
    <mergeCell ref="J4445:S4445"/>
    <mergeCell ref="T4445:W4445"/>
    <mergeCell ref="X4445:AG4445"/>
    <mergeCell ref="A4446:I4446"/>
    <mergeCell ref="J4446:AG4446"/>
    <mergeCell ref="A4447:I4447"/>
    <mergeCell ref="J4447:AG4447"/>
    <mergeCell ref="A4449:C4449"/>
    <mergeCell ref="D4449:AG4449"/>
    <mergeCell ref="A4450:R4450"/>
    <mergeCell ref="S4450:U4450"/>
    <mergeCell ref="V4450:X4450"/>
    <mergeCell ref="Y4450:AA4450"/>
    <mergeCell ref="AB4450:AD4450"/>
    <mergeCell ref="AE4450:AG4450"/>
    <mergeCell ref="A4451:R4451"/>
    <mergeCell ref="S4451:U4453"/>
    <mergeCell ref="V4451:X4453"/>
    <mergeCell ref="Y4451:AA4453"/>
    <mergeCell ref="AB4451:AD4453"/>
    <mergeCell ref="AE4451:AG4453"/>
    <mergeCell ref="A4452:R4452"/>
    <mergeCell ref="A4453:R4453"/>
    <mergeCell ref="A4455:I4455"/>
    <mergeCell ref="J4455:M4455"/>
    <mergeCell ref="N4455:AG4455"/>
    <mergeCell ref="A4456:I4456"/>
    <mergeCell ref="J4456:S4456"/>
    <mergeCell ref="T4456:W4456"/>
    <mergeCell ref="X4456:AG4456"/>
    <mergeCell ref="A4457:I4457"/>
    <mergeCell ref="J4457:AG4457"/>
    <mergeCell ref="A4458:I4458"/>
    <mergeCell ref="J4458:AG4458"/>
    <mergeCell ref="A4460:I4460"/>
    <mergeCell ref="J4460:M4460"/>
    <mergeCell ref="N4460:AG4460"/>
    <mergeCell ref="A4461:I4461"/>
    <mergeCell ref="J4461:S4461"/>
    <mergeCell ref="T4461:W4461"/>
    <mergeCell ref="X4461:AG4461"/>
    <mergeCell ref="A4462:I4462"/>
    <mergeCell ref="J4462:AG4462"/>
    <mergeCell ref="A4463:I4463"/>
    <mergeCell ref="J4463:AG4463"/>
    <mergeCell ref="A4465:C4465"/>
    <mergeCell ref="D4465:AG4465"/>
    <mergeCell ref="A4466:R4466"/>
    <mergeCell ref="S4466:U4466"/>
    <mergeCell ref="V4466:X4466"/>
    <mergeCell ref="Y4466:AA4466"/>
    <mergeCell ref="AB4466:AD4466"/>
    <mergeCell ref="AE4466:AG4466"/>
    <mergeCell ref="A4467:R4467"/>
    <mergeCell ref="S4467:U4469"/>
    <mergeCell ref="V4467:X4469"/>
    <mergeCell ref="Y4467:AA4469"/>
    <mergeCell ref="AB4467:AD4469"/>
    <mergeCell ref="AE4467:AG4469"/>
    <mergeCell ref="A4468:R4468"/>
    <mergeCell ref="A4469:R4469"/>
    <mergeCell ref="A4471:AG4471"/>
    <mergeCell ref="A4473:I4473"/>
    <mergeCell ref="J4473:M4473"/>
    <mergeCell ref="N4473:AG4473"/>
    <mergeCell ref="A4474:I4474"/>
    <mergeCell ref="J4474:AG4474"/>
    <mergeCell ref="A4475:I4475"/>
    <mergeCell ref="J4475:S4475"/>
    <mergeCell ref="T4475:W4475"/>
    <mergeCell ref="X4475:AG4475"/>
    <mergeCell ref="A4476:I4476"/>
    <mergeCell ref="J4476:AG4476"/>
    <mergeCell ref="A4477:I4477"/>
    <mergeCell ref="J4477:AG4477"/>
    <mergeCell ref="A4479:C4479"/>
    <mergeCell ref="D4479:AG4479"/>
    <mergeCell ref="A4480:R4480"/>
    <mergeCell ref="S4480:U4480"/>
    <mergeCell ref="V4480:X4480"/>
    <mergeCell ref="Y4480:AA4480"/>
    <mergeCell ref="AB4480:AD4480"/>
    <mergeCell ref="AE4480:AG4480"/>
    <mergeCell ref="A4481:R4481"/>
    <mergeCell ref="S4481:U4483"/>
    <mergeCell ref="V4481:X4483"/>
    <mergeCell ref="Y4481:AA4483"/>
    <mergeCell ref="AB4481:AD4483"/>
    <mergeCell ref="AE4481:AG4483"/>
    <mergeCell ref="A4482:R4482"/>
    <mergeCell ref="A4483:R4483"/>
    <mergeCell ref="A4485:I4485"/>
    <mergeCell ref="J4485:M4485"/>
    <mergeCell ref="N4485:AG4485"/>
    <mergeCell ref="A4486:I4486"/>
    <mergeCell ref="J4486:S4486"/>
    <mergeCell ref="T4486:W4486"/>
    <mergeCell ref="X4486:AG4486"/>
    <mergeCell ref="A4487:I4487"/>
    <mergeCell ref="J4487:AG4487"/>
    <mergeCell ref="A4488:I4488"/>
    <mergeCell ref="J4488:AG4488"/>
    <mergeCell ref="A4490:C4490"/>
    <mergeCell ref="D4490:AG4490"/>
    <mergeCell ref="A4491:R4491"/>
    <mergeCell ref="S4491:U4491"/>
    <mergeCell ref="V4491:X4491"/>
    <mergeCell ref="Y4491:AA4491"/>
    <mergeCell ref="AB4491:AD4491"/>
    <mergeCell ref="AE4491:AG4491"/>
    <mergeCell ref="A4492:R4492"/>
    <mergeCell ref="S4492:U4494"/>
    <mergeCell ref="V4492:X4494"/>
    <mergeCell ref="Y4492:AA4494"/>
    <mergeCell ref="AB4492:AD4494"/>
    <mergeCell ref="AE4492:AG4494"/>
    <mergeCell ref="A4493:R4493"/>
    <mergeCell ref="A4494:R4494"/>
    <mergeCell ref="A4496:I4496"/>
    <mergeCell ref="J4496:M4496"/>
    <mergeCell ref="N4496:AG4496"/>
    <mergeCell ref="A4497:I4497"/>
    <mergeCell ref="J4497:S4497"/>
    <mergeCell ref="T4497:W4497"/>
    <mergeCell ref="X4497:AG4497"/>
    <mergeCell ref="A4498:I4498"/>
    <mergeCell ref="J4498:AG4498"/>
    <mergeCell ref="A4499:I4499"/>
    <mergeCell ref="J4499:AG4499"/>
    <mergeCell ref="A4501:C4501"/>
    <mergeCell ref="D4501:AG4501"/>
    <mergeCell ref="A4502:R4502"/>
    <mergeCell ref="S4502:U4502"/>
    <mergeCell ref="V4502:X4502"/>
    <mergeCell ref="Y4502:AA4502"/>
    <mergeCell ref="AB4502:AD4502"/>
    <mergeCell ref="AE4502:AG4502"/>
    <mergeCell ref="A4503:R4503"/>
    <mergeCell ref="S4503:U4505"/>
    <mergeCell ref="V4503:X4505"/>
    <mergeCell ref="Y4503:AA4505"/>
    <mergeCell ref="AB4503:AD4505"/>
    <mergeCell ref="AE4503:AG4505"/>
    <mergeCell ref="A4504:R4504"/>
    <mergeCell ref="A4505:R4505"/>
    <mergeCell ref="A4507:I4507"/>
    <mergeCell ref="J4507:M4507"/>
    <mergeCell ref="N4507:AG4507"/>
    <mergeCell ref="A4508:I4508"/>
    <mergeCell ref="J4508:S4508"/>
    <mergeCell ref="T4508:W4508"/>
    <mergeCell ref="X4508:AG4508"/>
    <mergeCell ref="A4509:I4509"/>
    <mergeCell ref="J4509:AG4509"/>
    <mergeCell ref="A4510:I4510"/>
    <mergeCell ref="J4510:AG4510"/>
    <mergeCell ref="A4512:C4512"/>
    <mergeCell ref="D4512:AG4512"/>
    <mergeCell ref="A4513:R4513"/>
    <mergeCell ref="S4513:U4513"/>
    <mergeCell ref="V4513:X4513"/>
    <mergeCell ref="Y4513:AA4513"/>
    <mergeCell ref="AB4513:AD4513"/>
    <mergeCell ref="AE4513:AG4513"/>
    <mergeCell ref="A4514:R4514"/>
    <mergeCell ref="S4514:U4516"/>
    <mergeCell ref="V4514:X4516"/>
    <mergeCell ref="Y4514:AA4516"/>
    <mergeCell ref="AB4514:AD4516"/>
    <mergeCell ref="AE4514:AG4516"/>
    <mergeCell ref="A4515:R4515"/>
    <mergeCell ref="A4516:R4516"/>
    <mergeCell ref="A4518:I4518"/>
    <mergeCell ref="J4518:M4518"/>
    <mergeCell ref="N4518:AG4518"/>
    <mergeCell ref="A4519:I4519"/>
    <mergeCell ref="J4519:S4519"/>
    <mergeCell ref="T4519:W4519"/>
    <mergeCell ref="X4519:AG4519"/>
    <mergeCell ref="A4520:I4520"/>
    <mergeCell ref="J4520:AG4520"/>
    <mergeCell ref="A4521:I4521"/>
    <mergeCell ref="J4521:AG4521"/>
    <mergeCell ref="A4523:C4523"/>
    <mergeCell ref="D4523:AG4523"/>
    <mergeCell ref="A4524:R4524"/>
    <mergeCell ref="S4524:U4524"/>
    <mergeCell ref="V4524:X4524"/>
    <mergeCell ref="Y4524:AA4524"/>
    <mergeCell ref="AB4524:AD4524"/>
    <mergeCell ref="AE4524:AG4524"/>
    <mergeCell ref="A4525:R4525"/>
    <mergeCell ref="S4525:U4527"/>
    <mergeCell ref="V4525:X4527"/>
    <mergeCell ref="Y4525:AA4527"/>
    <mergeCell ref="AB4525:AD4527"/>
    <mergeCell ref="AE4525:AG4527"/>
    <mergeCell ref="A4526:R4526"/>
    <mergeCell ref="A4527:R4527"/>
    <mergeCell ref="A4529:I4529"/>
    <mergeCell ref="J4529:M4529"/>
    <mergeCell ref="N4529:AG4529"/>
    <mergeCell ref="A4530:I4530"/>
    <mergeCell ref="J4530:S4530"/>
    <mergeCell ref="T4530:W4530"/>
    <mergeCell ref="X4530:AG4530"/>
    <mergeCell ref="A4531:I4531"/>
    <mergeCell ref="J4531:AG4531"/>
    <mergeCell ref="A4532:I4532"/>
    <mergeCell ref="J4532:AG4532"/>
    <mergeCell ref="A4533:I4533"/>
    <mergeCell ref="J4533:AG4533"/>
    <mergeCell ref="A4535:C4535"/>
    <mergeCell ref="D4535:AG4535"/>
    <mergeCell ref="A4536:R4536"/>
    <mergeCell ref="S4536:U4536"/>
    <mergeCell ref="V4536:X4536"/>
    <mergeCell ref="Y4536:AA4536"/>
    <mergeCell ref="AB4536:AD4536"/>
    <mergeCell ref="AE4536:AG4536"/>
    <mergeCell ref="A4537:R4537"/>
    <mergeCell ref="S4537:U4540"/>
    <mergeCell ref="V4537:X4540"/>
    <mergeCell ref="Y4537:AA4540"/>
    <mergeCell ref="AB4537:AD4540"/>
    <mergeCell ref="AE4537:AG4540"/>
    <mergeCell ref="A4538:R4538"/>
    <mergeCell ref="A4539:R4539"/>
    <mergeCell ref="A4540:R4540"/>
    <mergeCell ref="A4542:I4542"/>
    <mergeCell ref="J4542:M4542"/>
    <mergeCell ref="N4542:AG4542"/>
    <mergeCell ref="A4543:I4543"/>
    <mergeCell ref="J4543:S4543"/>
    <mergeCell ref="T4543:W4543"/>
    <mergeCell ref="X4543:AG4543"/>
    <mergeCell ref="A4544:I4544"/>
    <mergeCell ref="J4544:AG4544"/>
    <mergeCell ref="A4545:I4545"/>
    <mergeCell ref="J4545:AG4545"/>
    <mergeCell ref="A4546:I4546"/>
    <mergeCell ref="J4546:AG4546"/>
    <mergeCell ref="A4548:C4548"/>
    <mergeCell ref="D4548:AG4548"/>
    <mergeCell ref="A4549:R4549"/>
    <mergeCell ref="S4549:U4549"/>
    <mergeCell ref="V4549:X4549"/>
    <mergeCell ref="Y4549:AA4549"/>
    <mergeCell ref="AB4549:AD4549"/>
    <mergeCell ref="AE4549:AG4549"/>
    <mergeCell ref="A4550:R4550"/>
    <mergeCell ref="S4550:U4552"/>
    <mergeCell ref="V4550:X4552"/>
    <mergeCell ref="Y4550:AA4552"/>
    <mergeCell ref="AB4550:AD4552"/>
    <mergeCell ref="AE4550:AG4552"/>
    <mergeCell ref="A4551:R4551"/>
    <mergeCell ref="A4552:R4552"/>
    <mergeCell ref="A4554:I4554"/>
    <mergeCell ref="J4554:M4554"/>
    <mergeCell ref="N4554:AG4554"/>
    <mergeCell ref="A4555:I4555"/>
    <mergeCell ref="J4555:S4555"/>
    <mergeCell ref="T4555:W4555"/>
    <mergeCell ref="X4555:AG4555"/>
    <mergeCell ref="A4556:I4556"/>
    <mergeCell ref="J4556:AG4556"/>
    <mergeCell ref="A4557:I4557"/>
    <mergeCell ref="J4557:AG4557"/>
    <mergeCell ref="A4558:I4558"/>
    <mergeCell ref="J4558:AG4558"/>
    <mergeCell ref="A4560:C4560"/>
    <mergeCell ref="D4560:AG4560"/>
    <mergeCell ref="A4561:R4561"/>
    <mergeCell ref="S4561:U4561"/>
    <mergeCell ref="V4561:X4561"/>
    <mergeCell ref="Y4561:AA4561"/>
    <mergeCell ref="AB4561:AD4561"/>
    <mergeCell ref="AE4561:AG4561"/>
    <mergeCell ref="A4562:R4562"/>
    <mergeCell ref="S4562:U4564"/>
    <mergeCell ref="V4562:X4564"/>
    <mergeCell ref="Y4562:AA4564"/>
    <mergeCell ref="AB4562:AD4564"/>
    <mergeCell ref="AE4562:AG4564"/>
    <mergeCell ref="A4563:R4563"/>
    <mergeCell ref="A4564:R4564"/>
    <mergeCell ref="A4566:I4566"/>
    <mergeCell ref="J4566:M4566"/>
    <mergeCell ref="N4566:AG4566"/>
    <mergeCell ref="A4567:I4567"/>
    <mergeCell ref="J4567:S4567"/>
    <mergeCell ref="T4567:W4567"/>
    <mergeCell ref="X4567:AG4567"/>
    <mergeCell ref="A4568:I4568"/>
    <mergeCell ref="J4568:AG4568"/>
    <mergeCell ref="A4569:I4569"/>
    <mergeCell ref="J4569:AG4569"/>
    <mergeCell ref="A4570:I4570"/>
    <mergeCell ref="J4570:AG4570"/>
    <mergeCell ref="A4572:C4572"/>
    <mergeCell ref="D4572:AG4572"/>
    <mergeCell ref="A4573:R4573"/>
    <mergeCell ref="S4573:U4573"/>
    <mergeCell ref="V4573:X4573"/>
    <mergeCell ref="Y4573:AA4573"/>
    <mergeCell ref="AB4573:AD4573"/>
    <mergeCell ref="AE4573:AG4573"/>
    <mergeCell ref="A4574:R4574"/>
    <mergeCell ref="S4574:U4576"/>
    <mergeCell ref="V4574:X4576"/>
    <mergeCell ref="Y4574:AA4576"/>
    <mergeCell ref="AB4574:AD4576"/>
    <mergeCell ref="AE4574:AG4576"/>
    <mergeCell ref="A4575:R4575"/>
    <mergeCell ref="A4576:R4576"/>
    <mergeCell ref="A4578:I4578"/>
    <mergeCell ref="J4578:M4578"/>
    <mergeCell ref="N4578:AG4578"/>
    <mergeCell ref="A4579:I4579"/>
    <mergeCell ref="J4579:S4579"/>
    <mergeCell ref="T4579:W4579"/>
    <mergeCell ref="X4579:AG4579"/>
    <mergeCell ref="A4580:I4580"/>
    <mergeCell ref="J4580:AG4580"/>
    <mergeCell ref="A4581:I4581"/>
    <mergeCell ref="J4581:AG4581"/>
    <mergeCell ref="A4582:I4582"/>
    <mergeCell ref="J4582:AG4582"/>
    <mergeCell ref="A4584:C4584"/>
    <mergeCell ref="D4584:AG4584"/>
    <mergeCell ref="A4585:R4585"/>
    <mergeCell ref="S4585:U4585"/>
    <mergeCell ref="V4585:X4585"/>
    <mergeCell ref="Y4585:AA4585"/>
    <mergeCell ref="AB4585:AD4585"/>
    <mergeCell ref="AE4585:AG4585"/>
    <mergeCell ref="A4586:R4586"/>
    <mergeCell ref="S4586:U4588"/>
    <mergeCell ref="V4586:X4588"/>
    <mergeCell ref="Y4586:AA4588"/>
    <mergeCell ref="AB4586:AD4588"/>
    <mergeCell ref="AE4586:AG4588"/>
    <mergeCell ref="A4587:R4587"/>
    <mergeCell ref="A4588:R4588"/>
    <mergeCell ref="A4590:I4590"/>
    <mergeCell ref="J4590:M4590"/>
    <mergeCell ref="N4590:AG4590"/>
    <mergeCell ref="A4591:I4591"/>
    <mergeCell ref="J4591:S4591"/>
    <mergeCell ref="T4591:W4591"/>
    <mergeCell ref="X4591:AG4591"/>
    <mergeCell ref="A4592:I4592"/>
    <mergeCell ref="J4592:AG4592"/>
    <mergeCell ref="A4593:I4593"/>
    <mergeCell ref="J4593:AG4593"/>
    <mergeCell ref="A4594:I4594"/>
    <mergeCell ref="J4594:AG4594"/>
    <mergeCell ref="A4596:C4596"/>
    <mergeCell ref="D4596:AG4596"/>
    <mergeCell ref="A4597:R4597"/>
    <mergeCell ref="S4597:U4597"/>
    <mergeCell ref="V4597:X4597"/>
    <mergeCell ref="Y4597:AA4597"/>
    <mergeCell ref="AB4597:AD4597"/>
    <mergeCell ref="AE4597:AG4597"/>
    <mergeCell ref="A4598:R4598"/>
    <mergeCell ref="S4598:U4600"/>
    <mergeCell ref="V4598:X4600"/>
    <mergeCell ref="Y4598:AA4600"/>
    <mergeCell ref="AB4598:AD4600"/>
    <mergeCell ref="AE4598:AG4600"/>
    <mergeCell ref="A4599:R4599"/>
    <mergeCell ref="A4600:R4600"/>
    <mergeCell ref="A4602:I4602"/>
    <mergeCell ref="J4602:M4602"/>
    <mergeCell ref="N4602:AG4602"/>
    <mergeCell ref="A4603:I4603"/>
    <mergeCell ref="J4603:S4603"/>
    <mergeCell ref="T4603:W4603"/>
    <mergeCell ref="X4603:AG4603"/>
    <mergeCell ref="A4604:I4604"/>
    <mergeCell ref="J4604:AG4604"/>
    <mergeCell ref="A4605:I4605"/>
    <mergeCell ref="J4605:AG4605"/>
    <mergeCell ref="A4606:I4606"/>
    <mergeCell ref="J4606:AG4606"/>
    <mergeCell ref="A4608:C4608"/>
    <mergeCell ref="D4608:AG4608"/>
    <mergeCell ref="A4609:R4609"/>
    <mergeCell ref="S4609:U4609"/>
    <mergeCell ref="V4609:X4609"/>
    <mergeCell ref="Y4609:AA4609"/>
    <mergeCell ref="AB4609:AD4609"/>
    <mergeCell ref="AE4609:AG4609"/>
    <mergeCell ref="A4610:R4610"/>
    <mergeCell ref="S4610:U4612"/>
    <mergeCell ref="V4610:X4612"/>
    <mergeCell ref="Y4610:AA4612"/>
    <mergeCell ref="AB4610:AD4612"/>
    <mergeCell ref="AE4610:AG4612"/>
    <mergeCell ref="A4611:R4611"/>
    <mergeCell ref="A4612:R4612"/>
    <mergeCell ref="A4614:I4614"/>
    <mergeCell ref="J4614:M4614"/>
    <mergeCell ref="N4614:AG4614"/>
    <mergeCell ref="A4615:I4615"/>
    <mergeCell ref="J4615:S4615"/>
    <mergeCell ref="T4615:W4615"/>
    <mergeCell ref="X4615:AG4615"/>
    <mergeCell ref="A4616:I4616"/>
    <mergeCell ref="J4616:AG4616"/>
    <mergeCell ref="A4617:I4617"/>
    <mergeCell ref="J4617:AG4617"/>
    <mergeCell ref="A4618:I4618"/>
    <mergeCell ref="J4618:AG4618"/>
    <mergeCell ref="A4620:C4620"/>
    <mergeCell ref="D4620:AG4620"/>
    <mergeCell ref="A4621:R4621"/>
    <mergeCell ref="S4621:U4621"/>
    <mergeCell ref="V4621:X4621"/>
    <mergeCell ref="Y4621:AA4621"/>
    <mergeCell ref="AB4621:AD4621"/>
    <mergeCell ref="AE4621:AG4621"/>
    <mergeCell ref="A4622:R4622"/>
    <mergeCell ref="S4622:U4624"/>
    <mergeCell ref="V4622:X4624"/>
    <mergeCell ref="Y4622:AA4624"/>
    <mergeCell ref="AB4622:AD4624"/>
    <mergeCell ref="AE4622:AG4624"/>
    <mergeCell ref="A4623:R4623"/>
    <mergeCell ref="A4624:R4624"/>
    <mergeCell ref="A4626:I4626"/>
    <mergeCell ref="J4626:M4626"/>
    <mergeCell ref="N4626:AG4626"/>
    <mergeCell ref="A4627:I4627"/>
    <mergeCell ref="J4627:S4627"/>
    <mergeCell ref="T4627:W4627"/>
    <mergeCell ref="X4627:AG4627"/>
    <mergeCell ref="A4628:I4628"/>
    <mergeCell ref="J4628:AG4628"/>
    <mergeCell ref="A4629:I4629"/>
    <mergeCell ref="J4629:AG4629"/>
    <mergeCell ref="A4630:I4630"/>
    <mergeCell ref="J4630:AG4630"/>
    <mergeCell ref="A4632:C4632"/>
    <mergeCell ref="D4632:AG4632"/>
    <mergeCell ref="A4633:R4633"/>
    <mergeCell ref="S4633:U4633"/>
    <mergeCell ref="V4633:X4633"/>
    <mergeCell ref="Y4633:AA4633"/>
    <mergeCell ref="AB4633:AD4633"/>
    <mergeCell ref="AE4633:AG4633"/>
    <mergeCell ref="A4634:R4634"/>
    <mergeCell ref="S4634:U4636"/>
    <mergeCell ref="V4634:X4636"/>
    <mergeCell ref="Y4634:AA4636"/>
    <mergeCell ref="AB4634:AD4636"/>
    <mergeCell ref="AE4634:AG4636"/>
    <mergeCell ref="A4635:R4635"/>
    <mergeCell ref="A4636:R4636"/>
    <mergeCell ref="A4638:I4638"/>
    <mergeCell ref="J4638:M4638"/>
    <mergeCell ref="N4638:AG4638"/>
    <mergeCell ref="A4639:I4639"/>
    <mergeCell ref="J4639:S4639"/>
    <mergeCell ref="T4639:W4639"/>
    <mergeCell ref="X4639:AG4639"/>
    <mergeCell ref="A4640:I4640"/>
    <mergeCell ref="J4640:AG4640"/>
    <mergeCell ref="A4641:I4641"/>
    <mergeCell ref="J4641:AG4641"/>
    <mergeCell ref="A4642:I4642"/>
    <mergeCell ref="J4642:AG4642"/>
    <mergeCell ref="A4644:C4644"/>
    <mergeCell ref="D4644:AG4644"/>
    <mergeCell ref="A4645:R4645"/>
    <mergeCell ref="S4645:U4645"/>
    <mergeCell ref="V4645:X4645"/>
    <mergeCell ref="Y4645:AA4645"/>
    <mergeCell ref="AB4645:AD4645"/>
    <mergeCell ref="AE4645:AG4645"/>
    <mergeCell ref="A4646:R4646"/>
    <mergeCell ref="S4646:U4648"/>
    <mergeCell ref="V4646:X4648"/>
    <mergeCell ref="Y4646:AA4648"/>
    <mergeCell ref="AB4646:AD4648"/>
    <mergeCell ref="AE4646:AG4648"/>
    <mergeCell ref="A4647:R4647"/>
    <mergeCell ref="A4648:R4648"/>
    <mergeCell ref="A4650:I4650"/>
    <mergeCell ref="J4650:M4650"/>
    <mergeCell ref="N4650:AG4650"/>
    <mergeCell ref="A4651:I4651"/>
    <mergeCell ref="J4651:S4651"/>
    <mergeCell ref="T4651:W4651"/>
    <mergeCell ref="X4651:AG4651"/>
    <mergeCell ref="A4652:I4652"/>
    <mergeCell ref="J4652:AG4652"/>
    <mergeCell ref="A4653:I4653"/>
    <mergeCell ref="J4653:AG4653"/>
    <mergeCell ref="A4654:I4654"/>
    <mergeCell ref="J4654:AG4654"/>
    <mergeCell ref="A4656:C4656"/>
    <mergeCell ref="D4656:AG4656"/>
    <mergeCell ref="A4657:R4657"/>
    <mergeCell ref="S4657:U4657"/>
    <mergeCell ref="V4657:X4657"/>
    <mergeCell ref="Y4657:AA4657"/>
    <mergeCell ref="AB4657:AD4657"/>
    <mergeCell ref="AE4657:AG4657"/>
    <mergeCell ref="A4658:R4658"/>
    <mergeCell ref="S4658:U4660"/>
    <mergeCell ref="V4658:X4660"/>
    <mergeCell ref="Y4658:AA4660"/>
    <mergeCell ref="AB4658:AD4660"/>
    <mergeCell ref="AE4658:AG4660"/>
    <mergeCell ref="A4659:R4659"/>
    <mergeCell ref="A4660:R4660"/>
    <mergeCell ref="A4662:I4662"/>
    <mergeCell ref="J4662:M4662"/>
    <mergeCell ref="N4662:AG4662"/>
    <mergeCell ref="A4663:I4663"/>
    <mergeCell ref="J4663:S4663"/>
    <mergeCell ref="T4663:W4663"/>
    <mergeCell ref="X4663:AG4663"/>
    <mergeCell ref="A4664:I4664"/>
    <mergeCell ref="J4664:AG4664"/>
    <mergeCell ref="A4665:I4665"/>
    <mergeCell ref="J4665:AG4665"/>
    <mergeCell ref="A4666:I4666"/>
    <mergeCell ref="J4666:AG4666"/>
    <mergeCell ref="A4668:C4668"/>
    <mergeCell ref="D4668:AG4668"/>
    <mergeCell ref="A4669:R4669"/>
    <mergeCell ref="S4669:U4669"/>
    <mergeCell ref="V4669:X4669"/>
    <mergeCell ref="Y4669:AA4669"/>
    <mergeCell ref="AB4669:AD4669"/>
    <mergeCell ref="AE4669:AG4669"/>
    <mergeCell ref="A4670:R4670"/>
    <mergeCell ref="S4670:U4672"/>
    <mergeCell ref="V4670:X4672"/>
    <mergeCell ref="Y4670:AA4672"/>
    <mergeCell ref="AB4670:AD4672"/>
    <mergeCell ref="AE4670:AG4672"/>
    <mergeCell ref="A4671:R4671"/>
    <mergeCell ref="A4672:R4672"/>
    <mergeCell ref="A4674:I4674"/>
    <mergeCell ref="J4674:M4674"/>
    <mergeCell ref="N4674:AG4674"/>
    <mergeCell ref="A4675:I4675"/>
    <mergeCell ref="J4675:S4675"/>
    <mergeCell ref="T4675:W4675"/>
    <mergeCell ref="X4675:AG4675"/>
    <mergeCell ref="A4676:I4676"/>
    <mergeCell ref="J4676:AG4676"/>
    <mergeCell ref="A4677:I4677"/>
    <mergeCell ref="J4677:AG4677"/>
    <mergeCell ref="A4678:I4678"/>
    <mergeCell ref="J4678:AG4678"/>
    <mergeCell ref="A4680:C4680"/>
    <mergeCell ref="D4680:AG4680"/>
    <mergeCell ref="A4681:R4681"/>
    <mergeCell ref="S4681:U4681"/>
    <mergeCell ref="V4681:X4681"/>
    <mergeCell ref="Y4681:AA4681"/>
    <mergeCell ref="AB4681:AD4681"/>
    <mergeCell ref="AE4681:AG4681"/>
    <mergeCell ref="A4682:R4682"/>
    <mergeCell ref="S4682:U4684"/>
    <mergeCell ref="V4682:X4684"/>
    <mergeCell ref="Y4682:AA4684"/>
    <mergeCell ref="AB4682:AD4684"/>
    <mergeCell ref="AE4682:AG4684"/>
    <mergeCell ref="A4683:R4683"/>
    <mergeCell ref="A4684:R4684"/>
    <mergeCell ref="A4686:I4686"/>
    <mergeCell ref="J4686:M4686"/>
    <mergeCell ref="N4686:AG4686"/>
    <mergeCell ref="A4687:I4687"/>
    <mergeCell ref="J4687:S4687"/>
    <mergeCell ref="T4687:W4687"/>
    <mergeCell ref="X4687:AG4687"/>
    <mergeCell ref="A4688:I4688"/>
    <mergeCell ref="J4688:AG4688"/>
    <mergeCell ref="A4689:I4689"/>
    <mergeCell ref="J4689:AG4689"/>
    <mergeCell ref="A4690:I4690"/>
    <mergeCell ref="J4690:AG4690"/>
    <mergeCell ref="A4692:C4692"/>
    <mergeCell ref="D4692:AG4692"/>
    <mergeCell ref="A4693:R4693"/>
    <mergeCell ref="S4693:U4693"/>
    <mergeCell ref="V4693:X4693"/>
    <mergeCell ref="Y4693:AA4693"/>
    <mergeCell ref="AB4693:AD4693"/>
    <mergeCell ref="AE4693:AG4693"/>
    <mergeCell ref="A4694:R4694"/>
    <mergeCell ref="S4694:U4696"/>
    <mergeCell ref="V4694:X4696"/>
    <mergeCell ref="Y4694:AA4696"/>
    <mergeCell ref="AB4694:AD4696"/>
    <mergeCell ref="AE4694:AG4696"/>
    <mergeCell ref="A4695:R4695"/>
    <mergeCell ref="A4696:R4696"/>
    <mergeCell ref="A4698:I4698"/>
    <mergeCell ref="J4698:M4698"/>
    <mergeCell ref="N4698:AG4698"/>
    <mergeCell ref="A4699:I4699"/>
    <mergeCell ref="J4699:S4699"/>
    <mergeCell ref="T4699:W4699"/>
    <mergeCell ref="X4699:AG4699"/>
    <mergeCell ref="A4700:I4700"/>
    <mergeCell ref="J4700:AG4700"/>
    <mergeCell ref="A4701:I4701"/>
    <mergeCell ref="J4701:AG4701"/>
    <mergeCell ref="A4702:I4702"/>
    <mergeCell ref="J4702:AG4702"/>
    <mergeCell ref="A4704:C4704"/>
    <mergeCell ref="D4704:AG4704"/>
    <mergeCell ref="A4705:R4705"/>
    <mergeCell ref="S4705:U4705"/>
    <mergeCell ref="V4705:X4705"/>
    <mergeCell ref="Y4705:AA4705"/>
    <mergeCell ref="AB4705:AD4705"/>
    <mergeCell ref="AE4705:AG4705"/>
    <mergeCell ref="A4706:R4706"/>
    <mergeCell ref="S4706:U4708"/>
    <mergeCell ref="V4706:X4708"/>
    <mergeCell ref="Y4706:AA4708"/>
    <mergeCell ref="AB4706:AD4708"/>
    <mergeCell ref="AE4706:AG4708"/>
    <mergeCell ref="A4707:R4707"/>
    <mergeCell ref="A4708:R4708"/>
    <mergeCell ref="A4710:I4710"/>
    <mergeCell ref="J4710:M4710"/>
    <mergeCell ref="N4710:AG4710"/>
    <mergeCell ref="A4711:I4711"/>
    <mergeCell ref="J4711:S4711"/>
    <mergeCell ref="T4711:W4711"/>
    <mergeCell ref="X4711:AG4711"/>
    <mergeCell ref="A4712:I4712"/>
    <mergeCell ref="J4712:AG4712"/>
    <mergeCell ref="A4713:I4713"/>
    <mergeCell ref="J4713:AG4713"/>
    <mergeCell ref="A4714:I4714"/>
    <mergeCell ref="J4714:AG4714"/>
    <mergeCell ref="A4716:C4716"/>
    <mergeCell ref="D4716:AG4716"/>
    <mergeCell ref="A4717:R4717"/>
    <mergeCell ref="S4717:U4717"/>
    <mergeCell ref="V4717:X4717"/>
    <mergeCell ref="Y4717:AA4717"/>
    <mergeCell ref="AB4717:AD4717"/>
    <mergeCell ref="AE4717:AG4717"/>
    <mergeCell ref="A4718:R4718"/>
    <mergeCell ref="S4718:U4720"/>
    <mergeCell ref="V4718:X4720"/>
    <mergeCell ref="Y4718:AA4720"/>
    <mergeCell ref="AB4718:AD4720"/>
    <mergeCell ref="AE4718:AG4720"/>
    <mergeCell ref="A4719:R4719"/>
    <mergeCell ref="A4720:R4720"/>
    <mergeCell ref="A4722:I4722"/>
    <mergeCell ref="J4722:M4722"/>
    <mergeCell ref="N4722:AG4722"/>
    <mergeCell ref="A4723:I4723"/>
    <mergeCell ref="J4723:S4723"/>
    <mergeCell ref="T4723:W4723"/>
    <mergeCell ref="X4723:AG4723"/>
    <mergeCell ref="A4724:I4724"/>
    <mergeCell ref="J4724:AG4724"/>
    <mergeCell ref="A4725:I4725"/>
    <mergeCell ref="J4725:AG4725"/>
    <mergeCell ref="A4726:I4726"/>
    <mergeCell ref="J4726:AG4726"/>
    <mergeCell ref="A4728:C4728"/>
    <mergeCell ref="D4728:AG4728"/>
    <mergeCell ref="A4729:R4729"/>
    <mergeCell ref="S4729:U4729"/>
    <mergeCell ref="V4729:X4729"/>
    <mergeCell ref="Y4729:AA4729"/>
    <mergeCell ref="AB4729:AD4729"/>
    <mergeCell ref="AE4729:AG4729"/>
    <mergeCell ref="A4730:R4730"/>
    <mergeCell ref="S4730:U4732"/>
    <mergeCell ref="V4730:X4732"/>
    <mergeCell ref="Y4730:AA4732"/>
    <mergeCell ref="AB4730:AD4732"/>
    <mergeCell ref="AE4730:AG4732"/>
    <mergeCell ref="A4731:R4731"/>
    <mergeCell ref="A4732:R4732"/>
    <mergeCell ref="A4734:I4734"/>
    <mergeCell ref="J4734:M4734"/>
    <mergeCell ref="N4734:AG4734"/>
    <mergeCell ref="A4735:I4735"/>
    <mergeCell ref="J4735:S4735"/>
    <mergeCell ref="T4735:W4735"/>
    <mergeCell ref="X4735:AG4735"/>
    <mergeCell ref="A4736:I4736"/>
    <mergeCell ref="J4736:AG4736"/>
    <mergeCell ref="A4737:I4737"/>
    <mergeCell ref="J4737:AG4737"/>
    <mergeCell ref="A4738:I4738"/>
    <mergeCell ref="J4738:AG4738"/>
    <mergeCell ref="A4740:C4740"/>
    <mergeCell ref="D4740:AG4740"/>
    <mergeCell ref="A4741:R4741"/>
    <mergeCell ref="S4741:U4741"/>
    <mergeCell ref="V4741:X4741"/>
    <mergeCell ref="Y4741:AA4741"/>
    <mergeCell ref="AB4741:AD4741"/>
    <mergeCell ref="AE4741:AG4741"/>
    <mergeCell ref="A4742:R4742"/>
    <mergeCell ref="S4742:U4744"/>
    <mergeCell ref="V4742:X4744"/>
    <mergeCell ref="Y4742:AA4744"/>
    <mergeCell ref="AB4742:AD4744"/>
    <mergeCell ref="AE4742:AG4744"/>
    <mergeCell ref="A4743:R4743"/>
    <mergeCell ref="A4744:R4744"/>
    <mergeCell ref="A4746:I4746"/>
    <mergeCell ref="J4746:M4746"/>
    <mergeCell ref="N4746:AG4746"/>
    <mergeCell ref="A4747:I4747"/>
    <mergeCell ref="J4747:S4747"/>
    <mergeCell ref="T4747:W4747"/>
    <mergeCell ref="X4747:AG4747"/>
    <mergeCell ref="A4748:I4748"/>
    <mergeCell ref="J4748:AG4748"/>
    <mergeCell ref="A4749:I4749"/>
    <mergeCell ref="J4749:AG4749"/>
    <mergeCell ref="A4750:I4750"/>
    <mergeCell ref="J4750:AG4750"/>
    <mergeCell ref="A4752:C4752"/>
    <mergeCell ref="D4752:AG4752"/>
    <mergeCell ref="AE4778:AG4780"/>
    <mergeCell ref="A4779:R4779"/>
    <mergeCell ref="A4780:R4780"/>
    <mergeCell ref="A4806:I4806"/>
    <mergeCell ref="J4806:M4806"/>
    <mergeCell ref="N4806:AG4806"/>
    <mergeCell ref="A4807:I4807"/>
    <mergeCell ref="J4807:S4807"/>
    <mergeCell ref="T4807:W4807"/>
    <mergeCell ref="X4807:AG4807"/>
    <mergeCell ref="A4808:I4808"/>
    <mergeCell ref="J4808:AG4808"/>
    <mergeCell ref="A4809:I4809"/>
    <mergeCell ref="J4809:AG4809"/>
    <mergeCell ref="A4810:I4810"/>
    <mergeCell ref="J4810:AG4810"/>
    <mergeCell ref="A4812:C4812"/>
    <mergeCell ref="D4812:AG4812"/>
    <mergeCell ref="A4753:R4753"/>
    <mergeCell ref="S4753:U4753"/>
    <mergeCell ref="V4753:X4753"/>
    <mergeCell ref="Y4753:AA4753"/>
    <mergeCell ref="AB4753:AD4753"/>
    <mergeCell ref="AE4753:AG4753"/>
    <mergeCell ref="A4754:R4754"/>
    <mergeCell ref="S4754:U4756"/>
    <mergeCell ref="V4754:X4756"/>
    <mergeCell ref="Y4754:AA4756"/>
    <mergeCell ref="AB4754:AD4756"/>
    <mergeCell ref="AE4754:AG4756"/>
    <mergeCell ref="A4755:R4755"/>
    <mergeCell ref="A4756:R4756"/>
    <mergeCell ref="A4766:R4766"/>
    <mergeCell ref="S4766:U4768"/>
    <mergeCell ref="V4766:X4768"/>
    <mergeCell ref="Y4766:AA4768"/>
    <mergeCell ref="AB4766:AD4768"/>
    <mergeCell ref="AE4766:AG4768"/>
    <mergeCell ref="A4767:R4767"/>
    <mergeCell ref="A4768:R4768"/>
    <mergeCell ref="A4770:I4770"/>
    <mergeCell ref="J4770:M4770"/>
    <mergeCell ref="N4770:AG4770"/>
    <mergeCell ref="A4771:I4771"/>
    <mergeCell ref="J4771:S4771"/>
    <mergeCell ref="T4771:W4771"/>
    <mergeCell ref="X4771:AG4771"/>
    <mergeCell ref="A4772:I4772"/>
    <mergeCell ref="J4772:AG4772"/>
    <mergeCell ref="A4773:I4773"/>
    <mergeCell ref="J4773:AG4773"/>
    <mergeCell ref="A4758:I4758"/>
    <mergeCell ref="J4758:M4758"/>
    <mergeCell ref="N4758:AG4758"/>
    <mergeCell ref="J4759:S4759"/>
    <mergeCell ref="T4759:W4759"/>
    <mergeCell ref="X4759:AG4759"/>
    <mergeCell ref="J4760:AG4760"/>
    <mergeCell ref="A4764:C4764"/>
    <mergeCell ref="D4764:AG4764"/>
    <mergeCell ref="A4765:R4765"/>
    <mergeCell ref="S4765:U4765"/>
    <mergeCell ref="V4765:X4765"/>
    <mergeCell ref="Y4765:AA4765"/>
    <mergeCell ref="A4813:R4813"/>
    <mergeCell ref="S4813:U4813"/>
    <mergeCell ref="V4813:X4813"/>
    <mergeCell ref="Y4813:AA4813"/>
    <mergeCell ref="AB4813:AD4813"/>
    <mergeCell ref="AE4813:AG4813"/>
    <mergeCell ref="A4814:R4814"/>
    <mergeCell ref="S4814:U4816"/>
    <mergeCell ref="V4814:X4816"/>
    <mergeCell ref="Y4814:AA4816"/>
    <mergeCell ref="AB4814:AD4816"/>
    <mergeCell ref="AE4814:AG4816"/>
    <mergeCell ref="A4815:R4815"/>
    <mergeCell ref="A4816:R4816"/>
    <mergeCell ref="A4759:I4759"/>
    <mergeCell ref="A4760:I4760"/>
    <mergeCell ref="A4761:I4761"/>
    <mergeCell ref="J4761:AG4761"/>
    <mergeCell ref="A4762:I4762"/>
    <mergeCell ref="J4762:AG4762"/>
    <mergeCell ref="A4794:I4794"/>
    <mergeCell ref="J4794:M4794"/>
    <mergeCell ref="N4794:AG4794"/>
    <mergeCell ref="A4795:I4795"/>
    <mergeCell ref="J4795:S4795"/>
    <mergeCell ref="T4795:W4795"/>
    <mergeCell ref="X4795:AG4795"/>
    <mergeCell ref="A4796:I4796"/>
    <mergeCell ref="J4796:AG4796"/>
    <mergeCell ref="A4797:I4797"/>
    <mergeCell ref="J4797:AG4797"/>
    <mergeCell ref="A4798:I4798"/>
    <mergeCell ref="J4798:AG4798"/>
    <mergeCell ref="A4800:C4800"/>
    <mergeCell ref="D4800:AG4800"/>
    <mergeCell ref="A4801:R4801"/>
    <mergeCell ref="S4801:U4801"/>
    <mergeCell ref="V4801:X4801"/>
    <mergeCell ref="Y4801:AA4801"/>
    <mergeCell ref="AB4801:AD4801"/>
    <mergeCell ref="AE4801:AG4801"/>
    <mergeCell ref="A4802:R4802"/>
    <mergeCell ref="S4802:U4804"/>
    <mergeCell ref="V4802:X4804"/>
    <mergeCell ref="Y4802:AA4804"/>
    <mergeCell ref="AB4802:AD4804"/>
    <mergeCell ref="AE4802:AG4804"/>
    <mergeCell ref="A4803:R4803"/>
    <mergeCell ref="A4804:R4804"/>
    <mergeCell ref="A4774:I4774"/>
    <mergeCell ref="J4774:AG4774"/>
    <mergeCell ref="A4776:C4776"/>
    <mergeCell ref="D4776:AG4776"/>
    <mergeCell ref="A4777:R4777"/>
    <mergeCell ref="S4777:U4777"/>
    <mergeCell ref="V4777:X4777"/>
    <mergeCell ref="Y4777:AA4777"/>
    <mergeCell ref="AB4777:AD4777"/>
    <mergeCell ref="AE4777:AG4777"/>
    <mergeCell ref="A4778:R4778"/>
    <mergeCell ref="S4778:U4780"/>
    <mergeCell ref="V4778:X4780"/>
    <mergeCell ref="Y4778:AA4780"/>
    <mergeCell ref="AB4778:AD4780"/>
    <mergeCell ref="T4846:W4846"/>
    <mergeCell ref="X4846:AG4846"/>
    <mergeCell ref="A4847:I4847"/>
    <mergeCell ref="J4847:AG4847"/>
    <mergeCell ref="A4848:I4848"/>
    <mergeCell ref="J4848:AG4848"/>
    <mergeCell ref="A4850:C4850"/>
    <mergeCell ref="D4850:AG4850"/>
    <mergeCell ref="A4851:R4851"/>
    <mergeCell ref="S4851:U4851"/>
    <mergeCell ref="V4851:X4851"/>
    <mergeCell ref="Y4851:AA4851"/>
    <mergeCell ref="AB4851:AD4851"/>
    <mergeCell ref="AE4851:AG4851"/>
    <mergeCell ref="AB4825:AD4825"/>
    <mergeCell ref="AE4825:AG4825"/>
    <mergeCell ref="A4826:R4826"/>
    <mergeCell ref="S4826:U4828"/>
    <mergeCell ref="V4826:X4828"/>
    <mergeCell ref="Y4826:AA4828"/>
    <mergeCell ref="AB4826:AD4828"/>
    <mergeCell ref="AE4826:AG4828"/>
    <mergeCell ref="A4827:R4827"/>
    <mergeCell ref="A4828:R4828"/>
    <mergeCell ref="A4830:I4830"/>
    <mergeCell ref="J4830:M4830"/>
    <mergeCell ref="N4830:AG4830"/>
    <mergeCell ref="A4831:I4831"/>
    <mergeCell ref="J4831:S4831"/>
    <mergeCell ref="T4831:W4831"/>
    <mergeCell ref="X4831:AG4831"/>
    <mergeCell ref="A4832:I4832"/>
    <mergeCell ref="J4832:AG4832"/>
    <mergeCell ref="A4833:I4833"/>
    <mergeCell ref="J4833:AG4833"/>
    <mergeCell ref="A4834:I4834"/>
    <mergeCell ref="J4834:AG4834"/>
    <mergeCell ref="A4836:C4836"/>
    <mergeCell ref="D4836:AG4836"/>
    <mergeCell ref="A4837:R4837"/>
    <mergeCell ref="S4837:U4837"/>
    <mergeCell ref="V4837:X4837"/>
    <mergeCell ref="A4846:I4846"/>
    <mergeCell ref="J4846:S4846"/>
    <mergeCell ref="A4852:R4852"/>
    <mergeCell ref="S4852:U4854"/>
    <mergeCell ref="V4852:X4854"/>
    <mergeCell ref="Y4852:AA4854"/>
    <mergeCell ref="AB4852:AD4854"/>
    <mergeCell ref="AE4852:AG4854"/>
    <mergeCell ref="A4853:R4853"/>
    <mergeCell ref="A4854:R4854"/>
    <mergeCell ref="A4856:I4856"/>
    <mergeCell ref="J4856:M4856"/>
    <mergeCell ref="N4856:AG4856"/>
    <mergeCell ref="A4857:I4857"/>
    <mergeCell ref="J4857:S4857"/>
    <mergeCell ref="T4857:W4857"/>
    <mergeCell ref="X4857:AG4857"/>
    <mergeCell ref="A4858:I4858"/>
    <mergeCell ref="J4858:AG4858"/>
    <mergeCell ref="A4859:I4859"/>
    <mergeCell ref="J4859:AG4859"/>
    <mergeCell ref="A4861:C4861"/>
    <mergeCell ref="D4861:AG4861"/>
    <mergeCell ref="A4862:R4862"/>
    <mergeCell ref="S4862:U4862"/>
    <mergeCell ref="V4862:X4862"/>
    <mergeCell ref="Y4862:AA4862"/>
    <mergeCell ref="AB4862:AD4862"/>
    <mergeCell ref="AE4862:AG4862"/>
    <mergeCell ref="A4863:R4863"/>
    <mergeCell ref="S4863:U4865"/>
    <mergeCell ref="V4863:X4865"/>
    <mergeCell ref="Y4863:AA4865"/>
    <mergeCell ref="AB4863:AD4865"/>
    <mergeCell ref="AE4863:AG4865"/>
    <mergeCell ref="A4864:R4864"/>
    <mergeCell ref="A4865:R4865"/>
    <mergeCell ref="S4886:U4888"/>
    <mergeCell ref="V4886:X4888"/>
    <mergeCell ref="Y4886:AA4888"/>
    <mergeCell ref="AB4886:AD4888"/>
    <mergeCell ref="AE4886:AG4888"/>
    <mergeCell ref="A4887:R4887"/>
    <mergeCell ref="A4888:R4888"/>
    <mergeCell ref="A4867:I4867"/>
    <mergeCell ref="J4867:M4867"/>
    <mergeCell ref="N4867:AG4867"/>
    <mergeCell ref="A4868:I4868"/>
    <mergeCell ref="J4868:S4868"/>
    <mergeCell ref="T4868:W4868"/>
    <mergeCell ref="X4868:AG4868"/>
    <mergeCell ref="A4869:I4869"/>
    <mergeCell ref="J4869:AG4869"/>
    <mergeCell ref="A4870:I4870"/>
    <mergeCell ref="J4870:AG4870"/>
    <mergeCell ref="A4872:C4872"/>
    <mergeCell ref="D4872:AG4872"/>
    <mergeCell ref="A4873:R4873"/>
    <mergeCell ref="S4873:U4873"/>
    <mergeCell ref="V4873:X4873"/>
    <mergeCell ref="Y4873:AA4873"/>
    <mergeCell ref="AB4873:AD4873"/>
    <mergeCell ref="AE4873:AG4873"/>
    <mergeCell ref="A4874:R4874"/>
    <mergeCell ref="S4874:U4876"/>
    <mergeCell ref="V4874:X4876"/>
    <mergeCell ref="Y4874:AA4876"/>
    <mergeCell ref="AB4874:AD4876"/>
    <mergeCell ref="AE4874:AG4876"/>
    <mergeCell ref="A4875:R4875"/>
    <mergeCell ref="A4876:R4876"/>
    <mergeCell ref="A4878:I4878"/>
    <mergeCell ref="J4878:M4878"/>
    <mergeCell ref="N4878:AG4878"/>
    <mergeCell ref="A4879:I4879"/>
    <mergeCell ref="J4879:S4879"/>
    <mergeCell ref="T4879:W4879"/>
    <mergeCell ref="X4879:AG4879"/>
    <mergeCell ref="A4897:R4897"/>
    <mergeCell ref="S4897:U4897"/>
    <mergeCell ref="V4897:X4897"/>
    <mergeCell ref="Y4897:AA4897"/>
    <mergeCell ref="AB4897:AD4897"/>
    <mergeCell ref="AE4897:AG4897"/>
    <mergeCell ref="Y4837:AA4837"/>
    <mergeCell ref="AB4837:AD4837"/>
    <mergeCell ref="AE4837:AG4837"/>
    <mergeCell ref="A4838:R4838"/>
    <mergeCell ref="S4838:U4840"/>
    <mergeCell ref="V4838:X4840"/>
    <mergeCell ref="Y4838:AA4840"/>
    <mergeCell ref="AB4838:AD4840"/>
    <mergeCell ref="AE4838:AG4840"/>
    <mergeCell ref="A4839:R4839"/>
    <mergeCell ref="A4840:R4840"/>
    <mergeCell ref="A4898:R4898"/>
    <mergeCell ref="S4898:U4900"/>
    <mergeCell ref="V4898:X4900"/>
    <mergeCell ref="Y4898:AA4900"/>
    <mergeCell ref="AB4898:AD4900"/>
    <mergeCell ref="AE4898:AG4900"/>
    <mergeCell ref="A4899:R4899"/>
    <mergeCell ref="A4900:R4900"/>
    <mergeCell ref="A4902:I4902"/>
    <mergeCell ref="J4902:M4902"/>
    <mergeCell ref="N4902:AG4902"/>
    <mergeCell ref="A4903:I4903"/>
    <mergeCell ref="J4903:S4903"/>
    <mergeCell ref="T4903:W4903"/>
    <mergeCell ref="X4903:AG4903"/>
    <mergeCell ref="A4904:I4904"/>
    <mergeCell ref="J4904:AG4904"/>
    <mergeCell ref="A4890:I4890"/>
    <mergeCell ref="J4890:M4890"/>
    <mergeCell ref="N4890:AG4890"/>
    <mergeCell ref="A4891:I4891"/>
    <mergeCell ref="J4891:S4891"/>
    <mergeCell ref="T4891:W4891"/>
    <mergeCell ref="X4891:AG4891"/>
    <mergeCell ref="A4892:I4892"/>
    <mergeCell ref="J4892:AG4892"/>
    <mergeCell ref="A4893:I4893"/>
    <mergeCell ref="J4893:AG4893"/>
    <mergeCell ref="A4894:I4894"/>
    <mergeCell ref="J4894:AG4894"/>
    <mergeCell ref="A4896:C4896"/>
    <mergeCell ref="D4896:AG4896"/>
    <mergeCell ref="A4880:I4880"/>
    <mergeCell ref="J4880:AG4880"/>
    <mergeCell ref="A4881:I4881"/>
    <mergeCell ref="J4881:AG4881"/>
    <mergeCell ref="A4882:I4882"/>
    <mergeCell ref="J4882:AG4882"/>
    <mergeCell ref="A4884:C4884"/>
    <mergeCell ref="D4884:AG4884"/>
    <mergeCell ref="A4885:R4885"/>
    <mergeCell ref="S4885:U4885"/>
    <mergeCell ref="V4885:X4885"/>
    <mergeCell ref="Y4885:AA4885"/>
    <mergeCell ref="AB4885:AD4885"/>
    <mergeCell ref="AE4885:AG4885"/>
    <mergeCell ref="A4886:R4886"/>
    <mergeCell ref="A4905:I4905"/>
    <mergeCell ref="J4905:AG4905"/>
    <mergeCell ref="A4906:I4906"/>
    <mergeCell ref="J4906:AG4906"/>
    <mergeCell ref="A4908:C4908"/>
    <mergeCell ref="D4908:AG4908"/>
    <mergeCell ref="A4909:R4909"/>
    <mergeCell ref="S4909:U4909"/>
    <mergeCell ref="V4909:X4909"/>
    <mergeCell ref="Y4909:AA4909"/>
    <mergeCell ref="AB4909:AD4909"/>
    <mergeCell ref="AE4909:AG4909"/>
    <mergeCell ref="A4910:R4910"/>
    <mergeCell ref="S4910:U4912"/>
    <mergeCell ref="V4910:X4912"/>
    <mergeCell ref="Y4910:AA4912"/>
    <mergeCell ref="AB4910:AD4912"/>
    <mergeCell ref="AE4910:AG4912"/>
    <mergeCell ref="A4911:R4911"/>
    <mergeCell ref="A4912:R4912"/>
    <mergeCell ref="A4926:AG4926"/>
    <mergeCell ref="A4928:I4928"/>
    <mergeCell ref="J4928:M4928"/>
    <mergeCell ref="N4928:AG4928"/>
    <mergeCell ref="A4929:I4929"/>
    <mergeCell ref="J4929:AG4929"/>
    <mergeCell ref="A4930:I4930"/>
    <mergeCell ref="J4930:S4930"/>
    <mergeCell ref="T4930:W4930"/>
    <mergeCell ref="X4930:AG4930"/>
    <mergeCell ref="A4931:I4931"/>
    <mergeCell ref="J4931:AG4931"/>
    <mergeCell ref="A4932:I4932"/>
    <mergeCell ref="J4932:AG4932"/>
    <mergeCell ref="A4914:I4914"/>
    <mergeCell ref="J4914:M4914"/>
    <mergeCell ref="N4914:AG4914"/>
    <mergeCell ref="A4915:I4915"/>
    <mergeCell ref="J4915:S4915"/>
    <mergeCell ref="T4915:W4915"/>
    <mergeCell ref="X4915:AG4915"/>
    <mergeCell ref="A4916:I4916"/>
    <mergeCell ref="J4916:AG4916"/>
    <mergeCell ref="A4917:I4917"/>
    <mergeCell ref="J4917:AG4917"/>
    <mergeCell ref="A4918:I4918"/>
    <mergeCell ref="J4918:AG4918"/>
    <mergeCell ref="A4920:C4920"/>
    <mergeCell ref="D4920:AG4920"/>
    <mergeCell ref="A4921:R4921"/>
    <mergeCell ref="S4921:U4921"/>
    <mergeCell ref="V4921:X4921"/>
    <mergeCell ref="Y4921:AA4921"/>
    <mergeCell ref="AB4921:AD4921"/>
    <mergeCell ref="AE4921:AG4921"/>
    <mergeCell ref="A4922:R4922"/>
    <mergeCell ref="S4922:U4924"/>
    <mergeCell ref="V4922:X4924"/>
    <mergeCell ref="Y4922:AA4924"/>
    <mergeCell ref="AB4922:AD4924"/>
    <mergeCell ref="AE4922:AG4924"/>
    <mergeCell ref="A4923:R4923"/>
    <mergeCell ref="A4924:R4924"/>
    <mergeCell ref="A4934:C4934"/>
    <mergeCell ref="D4934:AG4934"/>
    <mergeCell ref="A4935:R4935"/>
    <mergeCell ref="S4935:U4935"/>
    <mergeCell ref="V4935:X4935"/>
    <mergeCell ref="Y4935:AA4935"/>
    <mergeCell ref="AB4935:AD4935"/>
    <mergeCell ref="AE4935:AG4935"/>
    <mergeCell ref="A4936:R4936"/>
    <mergeCell ref="S4936:U4938"/>
    <mergeCell ref="V4936:X4938"/>
    <mergeCell ref="Y4936:AA4938"/>
    <mergeCell ref="AB4936:AD4938"/>
    <mergeCell ref="AE4936:AG4938"/>
    <mergeCell ref="A4937:R4937"/>
    <mergeCell ref="A4938:R4938"/>
    <mergeCell ref="A4940:I4940"/>
    <mergeCell ref="J4940:M4940"/>
    <mergeCell ref="N4940:AG4940"/>
    <mergeCell ref="A4941:I4941"/>
    <mergeCell ref="J4941:S4941"/>
    <mergeCell ref="T4941:W4941"/>
    <mergeCell ref="X4941:AG4941"/>
    <mergeCell ref="A4942:I4942"/>
    <mergeCell ref="J4942:AG4942"/>
    <mergeCell ref="A4943:I4943"/>
    <mergeCell ref="J4943:AG4943"/>
    <mergeCell ref="A4945:C4945"/>
    <mergeCell ref="D4945:AG4945"/>
    <mergeCell ref="A4946:R4946"/>
    <mergeCell ref="S4946:U4946"/>
    <mergeCell ref="V4946:X4946"/>
    <mergeCell ref="Y4946:AA4946"/>
    <mergeCell ref="AB4946:AD4946"/>
    <mergeCell ref="AE4946:AG4946"/>
    <mergeCell ref="A4947:R4947"/>
    <mergeCell ref="S4947:U4949"/>
    <mergeCell ref="V4947:X4949"/>
    <mergeCell ref="Y4947:AA4949"/>
    <mergeCell ref="AB4947:AD4949"/>
    <mergeCell ref="AE4947:AG4949"/>
    <mergeCell ref="A4948:R4948"/>
    <mergeCell ref="A4949:R4949"/>
    <mergeCell ref="A4951:I4951"/>
    <mergeCell ref="J4951:M4951"/>
    <mergeCell ref="N4951:AG4951"/>
    <mergeCell ref="A4952:I4952"/>
    <mergeCell ref="J4952:S4952"/>
    <mergeCell ref="T4952:W4952"/>
    <mergeCell ref="X4952:AG4952"/>
    <mergeCell ref="A4953:I4953"/>
    <mergeCell ref="J4953:AG4953"/>
    <mergeCell ref="A4954:I4954"/>
    <mergeCell ref="J4954:AG4954"/>
    <mergeCell ref="A4956:C4956"/>
    <mergeCell ref="D4956:AG4956"/>
    <mergeCell ref="A4957:R4957"/>
    <mergeCell ref="S4957:U4957"/>
    <mergeCell ref="V4957:X4957"/>
    <mergeCell ref="Y4957:AA4957"/>
    <mergeCell ref="AB4957:AD4957"/>
    <mergeCell ref="AE4957:AG4957"/>
    <mergeCell ref="A4958:R4958"/>
    <mergeCell ref="S4958:U4960"/>
    <mergeCell ref="V4958:X4960"/>
    <mergeCell ref="Y4958:AA4960"/>
    <mergeCell ref="AB4958:AD4960"/>
    <mergeCell ref="AE4958:AG4960"/>
    <mergeCell ref="A4959:R4959"/>
    <mergeCell ref="A4960:R4960"/>
    <mergeCell ref="A4962:I4962"/>
    <mergeCell ref="J4962:M4962"/>
    <mergeCell ref="N4962:AG4962"/>
    <mergeCell ref="A4963:I4963"/>
    <mergeCell ref="J4963:S4963"/>
    <mergeCell ref="T4963:W4963"/>
    <mergeCell ref="X4963:AG4963"/>
    <mergeCell ref="A4964:I4964"/>
    <mergeCell ref="J4964:AG4964"/>
    <mergeCell ref="A4965:I4965"/>
    <mergeCell ref="J4965:AG4965"/>
    <mergeCell ref="A4967:C4967"/>
    <mergeCell ref="D4967:AG4967"/>
    <mergeCell ref="A4968:R4968"/>
    <mergeCell ref="S4968:U4968"/>
    <mergeCell ref="V4968:X4968"/>
    <mergeCell ref="Y4968:AA4968"/>
    <mergeCell ref="AB4968:AD4968"/>
    <mergeCell ref="AE4968:AG4968"/>
    <mergeCell ref="A4969:R4969"/>
    <mergeCell ref="S4969:U4971"/>
    <mergeCell ref="V4969:X4971"/>
    <mergeCell ref="Y4969:AA4971"/>
    <mergeCell ref="AB4969:AD4971"/>
    <mergeCell ref="AE4969:AG4971"/>
    <mergeCell ref="A4970:R4970"/>
    <mergeCell ref="A4971:R4971"/>
    <mergeCell ref="A4973:I4973"/>
    <mergeCell ref="J4973:M4973"/>
    <mergeCell ref="N4973:AG4973"/>
    <mergeCell ref="A4974:I4974"/>
    <mergeCell ref="J4974:S4974"/>
    <mergeCell ref="T4974:W4974"/>
    <mergeCell ref="X4974:AG4974"/>
    <mergeCell ref="A4975:I4975"/>
    <mergeCell ref="J4975:AG4975"/>
    <mergeCell ref="A4976:I4976"/>
    <mergeCell ref="J4976:AG4976"/>
    <mergeCell ref="A4978:C4978"/>
    <mergeCell ref="D4978:AG4978"/>
    <mergeCell ref="A4979:R4979"/>
    <mergeCell ref="S4979:U4979"/>
    <mergeCell ref="V4979:X4979"/>
    <mergeCell ref="Y4979:AA4979"/>
    <mergeCell ref="AB4979:AD4979"/>
    <mergeCell ref="AE4979:AG4979"/>
    <mergeCell ref="A4980:R4980"/>
    <mergeCell ref="S4980:U4982"/>
    <mergeCell ref="V4980:X4982"/>
    <mergeCell ref="Y4980:AA4982"/>
    <mergeCell ref="AB4980:AD4982"/>
    <mergeCell ref="AE4980:AG4982"/>
    <mergeCell ref="A4981:R4981"/>
    <mergeCell ref="A4982:R4982"/>
    <mergeCell ref="A4984:I4984"/>
    <mergeCell ref="J4984:M4984"/>
    <mergeCell ref="N4984:AG4984"/>
    <mergeCell ref="A4985:I4985"/>
    <mergeCell ref="J4985:S4985"/>
    <mergeCell ref="T4985:W4985"/>
    <mergeCell ref="X4985:AG4985"/>
    <mergeCell ref="A4986:I4986"/>
    <mergeCell ref="J4986:AG4986"/>
    <mergeCell ref="A4987:I4987"/>
    <mergeCell ref="J4987:AG4987"/>
    <mergeCell ref="A4988:I4988"/>
    <mergeCell ref="J4988:AG4988"/>
    <mergeCell ref="A4990:C4990"/>
    <mergeCell ref="D4990:AG4990"/>
    <mergeCell ref="A4991:R4991"/>
    <mergeCell ref="S4991:U4991"/>
    <mergeCell ref="V4991:X4991"/>
    <mergeCell ref="Y4991:AA4991"/>
    <mergeCell ref="AB4991:AD4991"/>
    <mergeCell ref="AE4991:AG4991"/>
    <mergeCell ref="A4992:R4992"/>
    <mergeCell ref="S4992:U4994"/>
    <mergeCell ref="V4992:X4994"/>
    <mergeCell ref="Y4992:AA4994"/>
    <mergeCell ref="AB4992:AD4994"/>
    <mergeCell ref="AE4992:AG4994"/>
    <mergeCell ref="A4993:R4993"/>
    <mergeCell ref="A4994:R4994"/>
    <mergeCell ref="A4996:I4996"/>
    <mergeCell ref="J4996:M4996"/>
    <mergeCell ref="N4996:AG4996"/>
    <mergeCell ref="A4997:I4997"/>
    <mergeCell ref="J4997:S4997"/>
    <mergeCell ref="T4997:W4997"/>
    <mergeCell ref="X4997:AG4997"/>
    <mergeCell ref="A4998:I4998"/>
    <mergeCell ref="J4998:AG4998"/>
    <mergeCell ref="A4999:I4999"/>
    <mergeCell ref="J4999:AG4999"/>
    <mergeCell ref="A5000:I5000"/>
    <mergeCell ref="J5000:AG5000"/>
    <mergeCell ref="A5002:C5002"/>
    <mergeCell ref="D5002:AG5002"/>
    <mergeCell ref="A5003:R5003"/>
    <mergeCell ref="S5003:U5003"/>
    <mergeCell ref="V5003:X5003"/>
    <mergeCell ref="Y5003:AA5003"/>
    <mergeCell ref="AB5003:AD5003"/>
    <mergeCell ref="AE5003:AG5003"/>
    <mergeCell ref="A5004:R5004"/>
    <mergeCell ref="S5004:U5006"/>
    <mergeCell ref="V5004:X5006"/>
    <mergeCell ref="Y5004:AA5006"/>
    <mergeCell ref="AB5004:AD5006"/>
    <mergeCell ref="AE5004:AG5006"/>
    <mergeCell ref="A5005:R5005"/>
    <mergeCell ref="A5006:R5006"/>
    <mergeCell ref="A5008:I5008"/>
    <mergeCell ref="J5008:M5008"/>
    <mergeCell ref="N5008:AG5008"/>
    <mergeCell ref="A5009:I5009"/>
    <mergeCell ref="J5009:S5009"/>
    <mergeCell ref="T5009:W5009"/>
    <mergeCell ref="X5009:AG5009"/>
    <mergeCell ref="A5010:I5010"/>
    <mergeCell ref="J5010:AG5010"/>
    <mergeCell ref="A5011:I5011"/>
    <mergeCell ref="J5011:AG5011"/>
    <mergeCell ref="A5012:I5012"/>
    <mergeCell ref="J5012:AG5012"/>
    <mergeCell ref="A5014:C5014"/>
    <mergeCell ref="D5014:AG5014"/>
    <mergeCell ref="A5015:R5015"/>
    <mergeCell ref="S5015:U5015"/>
    <mergeCell ref="V5015:X5015"/>
    <mergeCell ref="Y5015:AA5015"/>
    <mergeCell ref="AB5015:AD5015"/>
    <mergeCell ref="AE5015:AG5015"/>
    <mergeCell ref="A5016:R5016"/>
    <mergeCell ref="S5016:U5018"/>
    <mergeCell ref="V5016:X5018"/>
    <mergeCell ref="Y5016:AA5018"/>
    <mergeCell ref="AB5016:AD5018"/>
    <mergeCell ref="AE5016:AG5018"/>
    <mergeCell ref="A5017:R5017"/>
    <mergeCell ref="A5018:R5018"/>
    <mergeCell ref="A5032:AG5032"/>
    <mergeCell ref="A5034:I5034"/>
    <mergeCell ref="J5034:M5034"/>
    <mergeCell ref="N5034:AG5034"/>
    <mergeCell ref="A5035:I5035"/>
    <mergeCell ref="J5035:AG5035"/>
    <mergeCell ref="A5036:I5036"/>
    <mergeCell ref="J5036:S5036"/>
    <mergeCell ref="T5036:W5036"/>
    <mergeCell ref="X5036:AG5036"/>
    <mergeCell ref="A5037:I5037"/>
    <mergeCell ref="J5037:AG5037"/>
    <mergeCell ref="A5038:I5038"/>
    <mergeCell ref="J5038:AG5038"/>
    <mergeCell ref="A5040:C5040"/>
    <mergeCell ref="D5040:AG5040"/>
    <mergeCell ref="A5020:I5020"/>
    <mergeCell ref="J5020:M5020"/>
    <mergeCell ref="N5020:AG5020"/>
    <mergeCell ref="A5021:I5021"/>
    <mergeCell ref="J5021:S5021"/>
    <mergeCell ref="T5021:W5021"/>
    <mergeCell ref="X5021:AG5021"/>
    <mergeCell ref="A5022:I5022"/>
    <mergeCell ref="J5022:AG5022"/>
    <mergeCell ref="A5023:I5023"/>
    <mergeCell ref="J5023:AG5023"/>
    <mergeCell ref="A5024:I5024"/>
    <mergeCell ref="J5024:AG5024"/>
    <mergeCell ref="A5026:C5026"/>
    <mergeCell ref="D5026:AG5026"/>
    <mergeCell ref="A5027:R5027"/>
    <mergeCell ref="S5027:U5027"/>
    <mergeCell ref="V5027:X5027"/>
    <mergeCell ref="Y5027:AA5027"/>
    <mergeCell ref="AB5027:AD5027"/>
    <mergeCell ref="AE5027:AG5027"/>
    <mergeCell ref="A5028:R5028"/>
    <mergeCell ref="S5028:U5030"/>
    <mergeCell ref="V5028:X5030"/>
    <mergeCell ref="Y5028:AA5030"/>
    <mergeCell ref="AB5028:AD5030"/>
    <mergeCell ref="AE5028:AG5030"/>
    <mergeCell ref="A5029:R5029"/>
    <mergeCell ref="A5030:R5030"/>
    <mergeCell ref="A5041:R5041"/>
    <mergeCell ref="S5041:U5041"/>
    <mergeCell ref="V5041:X5041"/>
    <mergeCell ref="Y5041:AA5041"/>
    <mergeCell ref="AB5041:AD5041"/>
    <mergeCell ref="AE5041:AG5041"/>
    <mergeCell ref="A5042:R5042"/>
    <mergeCell ref="S5042:U5044"/>
    <mergeCell ref="V5042:X5044"/>
    <mergeCell ref="Y5042:AA5044"/>
    <mergeCell ref="AB5042:AD5044"/>
    <mergeCell ref="AE5042:AG5044"/>
    <mergeCell ref="A5043:R5043"/>
    <mergeCell ref="A5044:R5044"/>
    <mergeCell ref="A5047:E5047"/>
    <mergeCell ref="F5047:H5047"/>
    <mergeCell ref="I5047:AG5047"/>
    <mergeCell ref="A5048:E5048"/>
    <mergeCell ref="F5048:H5048"/>
    <mergeCell ref="I5048:AG5048"/>
    <mergeCell ref="A5051:C5051"/>
    <mergeCell ref="D5051:F5051"/>
    <mergeCell ref="G5051:Q5051"/>
    <mergeCell ref="R5051:U5051"/>
    <mergeCell ref="V5051:Y5051"/>
    <mergeCell ref="Z5051:AC5051"/>
    <mergeCell ref="AD5051:AG5051"/>
    <mergeCell ref="A5052:C5052"/>
    <mergeCell ref="D5052:F5052"/>
    <mergeCell ref="G5052:Q5052"/>
    <mergeCell ref="R5052:U5052"/>
    <mergeCell ref="V5052:Y5052"/>
    <mergeCell ref="Z5052:AC5052"/>
    <mergeCell ref="AD5052:AG5052"/>
    <mergeCell ref="A5053:C5053"/>
    <mergeCell ref="D5053:F5053"/>
    <mergeCell ref="G5053:Q5053"/>
    <mergeCell ref="R5053:U5053"/>
    <mergeCell ref="V5053:Y5053"/>
    <mergeCell ref="Z5053:AC5053"/>
    <mergeCell ref="AD5053:AG5053"/>
    <mergeCell ref="A5055:AG5055"/>
    <mergeCell ref="A5057:I5057"/>
    <mergeCell ref="J5057:M5057"/>
    <mergeCell ref="N5057:AG5057"/>
    <mergeCell ref="A5058:I5058"/>
    <mergeCell ref="J5058:AG5058"/>
    <mergeCell ref="A5059:I5059"/>
    <mergeCell ref="J5059:S5059"/>
    <mergeCell ref="T5059:W5059"/>
    <mergeCell ref="X5059:AG5059"/>
    <mergeCell ref="A5060:I5060"/>
    <mergeCell ref="J5060:AG5060"/>
    <mergeCell ref="A5061:I5061"/>
    <mergeCell ref="J5061:AG5061"/>
    <mergeCell ref="A5063:C5063"/>
    <mergeCell ref="D5063:AG5063"/>
    <mergeCell ref="A5064:R5064"/>
    <mergeCell ref="S5064:U5064"/>
    <mergeCell ref="V5064:X5064"/>
    <mergeCell ref="Y5064:AA5064"/>
    <mergeCell ref="AB5064:AD5064"/>
    <mergeCell ref="AE5064:AG5064"/>
    <mergeCell ref="A5065:R5065"/>
    <mergeCell ref="S5065:U5068"/>
    <mergeCell ref="V5065:X5068"/>
    <mergeCell ref="Y5065:AA5068"/>
    <mergeCell ref="AB5065:AD5068"/>
    <mergeCell ref="AE5065:AG5068"/>
    <mergeCell ref="A5066:R5066"/>
    <mergeCell ref="A5067:R5067"/>
    <mergeCell ref="A5068:R5068"/>
    <mergeCell ref="A5070:I5070"/>
    <mergeCell ref="J5070:M5070"/>
    <mergeCell ref="N5070:AG5070"/>
    <mergeCell ref="A5071:I5071"/>
    <mergeCell ref="J5071:S5071"/>
    <mergeCell ref="T5071:W5071"/>
    <mergeCell ref="X5071:AG5071"/>
    <mergeCell ref="A5072:I5072"/>
    <mergeCell ref="J5072:AG5072"/>
    <mergeCell ref="A5073:I5073"/>
    <mergeCell ref="J5073:AG5073"/>
    <mergeCell ref="A5075:C5075"/>
    <mergeCell ref="D5075:AG5075"/>
    <mergeCell ref="A5076:R5076"/>
    <mergeCell ref="S5076:U5076"/>
    <mergeCell ref="V5076:X5076"/>
    <mergeCell ref="Y5076:AA5076"/>
    <mergeCell ref="AB5076:AD5076"/>
    <mergeCell ref="AE5076:AG5076"/>
    <mergeCell ref="A5077:R5077"/>
    <mergeCell ref="S5077:U5079"/>
    <mergeCell ref="V5077:X5079"/>
    <mergeCell ref="Y5077:AA5079"/>
    <mergeCell ref="AB5077:AD5079"/>
    <mergeCell ref="AE5077:AG5079"/>
    <mergeCell ref="A5078:R5078"/>
    <mergeCell ref="A5079:R5079"/>
    <mergeCell ref="A5081:E5081"/>
    <mergeCell ref="F5081:H5081"/>
    <mergeCell ref="I5081:AG5081"/>
    <mergeCell ref="A5082:E5082"/>
    <mergeCell ref="F5082:H5082"/>
    <mergeCell ref="I5082:AG5082"/>
    <mergeCell ref="A5085:C5085"/>
    <mergeCell ref="D5085:F5085"/>
    <mergeCell ref="G5085:Q5085"/>
    <mergeCell ref="R5085:U5085"/>
    <mergeCell ref="V5085:Y5085"/>
    <mergeCell ref="Z5085:AC5085"/>
    <mergeCell ref="AD5085:AG5085"/>
    <mergeCell ref="A5086:C5086"/>
    <mergeCell ref="D5086:F5086"/>
    <mergeCell ref="G5086:Q5086"/>
    <mergeCell ref="R5086:U5086"/>
    <mergeCell ref="V5086:Y5086"/>
    <mergeCell ref="Z5086:AC5086"/>
    <mergeCell ref="AD5086:AG5086"/>
    <mergeCell ref="A5087:C5087"/>
    <mergeCell ref="D5087:F5087"/>
    <mergeCell ref="G5087:Q5087"/>
    <mergeCell ref="R5087:U5087"/>
    <mergeCell ref="V5087:Y5087"/>
    <mergeCell ref="Z5087:AC5087"/>
    <mergeCell ref="AD5087:AG5087"/>
    <mergeCell ref="A5089:AG5089"/>
    <mergeCell ref="A5091:I5091"/>
    <mergeCell ref="J5091:M5091"/>
    <mergeCell ref="N5091:AG5091"/>
    <mergeCell ref="A5092:I5092"/>
    <mergeCell ref="J5092:AG5092"/>
    <mergeCell ref="A5093:I5093"/>
    <mergeCell ref="J5093:S5093"/>
    <mergeCell ref="T5093:W5093"/>
    <mergeCell ref="X5093:AG5093"/>
    <mergeCell ref="A5094:I5094"/>
    <mergeCell ref="J5094:AG5094"/>
    <mergeCell ref="A5095:I5095"/>
    <mergeCell ref="J5095:AG5095"/>
    <mergeCell ref="A5097:C5097"/>
    <mergeCell ref="D5097:AG5097"/>
    <mergeCell ref="A5098:R5098"/>
    <mergeCell ref="S5098:U5098"/>
    <mergeCell ref="V5098:X5098"/>
    <mergeCell ref="Y5098:AA5098"/>
    <mergeCell ref="AB5098:AD5098"/>
    <mergeCell ref="AE5098:AG5098"/>
    <mergeCell ref="A5099:R5099"/>
    <mergeCell ref="S5099:U5101"/>
    <mergeCell ref="V5099:X5101"/>
    <mergeCell ref="Y5099:AA5101"/>
    <mergeCell ref="AB5099:AD5101"/>
    <mergeCell ref="AE5099:AG5101"/>
    <mergeCell ref="A5100:R5100"/>
    <mergeCell ref="A5101:R5101"/>
    <mergeCell ref="A5102:R5102"/>
    <mergeCell ref="S5102:U5104"/>
    <mergeCell ref="V5102:X5104"/>
    <mergeCell ref="Y5102:AA5104"/>
    <mergeCell ref="AB5102:AD5104"/>
    <mergeCell ref="AE5102:AG5104"/>
    <mergeCell ref="A5103:R5103"/>
    <mergeCell ref="A5104:R5104"/>
    <mergeCell ref="A5106:C5106"/>
    <mergeCell ref="D5106:AG5106"/>
    <mergeCell ref="A5107:R5107"/>
    <mergeCell ref="S5107:U5107"/>
    <mergeCell ref="V5107:X5107"/>
    <mergeCell ref="Y5107:AA5107"/>
    <mergeCell ref="AB5107:AD5107"/>
    <mergeCell ref="AE5107:AG5107"/>
    <mergeCell ref="A5108:R5108"/>
    <mergeCell ref="S5108:U5111"/>
    <mergeCell ref="V5108:X5111"/>
    <mergeCell ref="Y5108:AA5111"/>
    <mergeCell ref="AB5108:AD5111"/>
    <mergeCell ref="AE5108:AG5111"/>
    <mergeCell ref="A5109:R5109"/>
    <mergeCell ref="A5110:R5110"/>
    <mergeCell ref="A5111:R5111"/>
    <mergeCell ref="A5112:R5112"/>
    <mergeCell ref="S5112:U5115"/>
    <mergeCell ref="V5112:X5115"/>
    <mergeCell ref="Y5112:AA5115"/>
    <mergeCell ref="AB5112:AD5115"/>
    <mergeCell ref="AE5112:AG5115"/>
    <mergeCell ref="A5113:R5113"/>
    <mergeCell ref="A5114:R5114"/>
    <mergeCell ref="A5115:R5115"/>
    <mergeCell ref="A5117:I5117"/>
    <mergeCell ref="J5117:M5117"/>
    <mergeCell ref="N5117:AG5117"/>
    <mergeCell ref="A5118:I5118"/>
    <mergeCell ref="J5118:S5118"/>
    <mergeCell ref="T5118:W5118"/>
    <mergeCell ref="X5118:AG5118"/>
    <mergeCell ref="A5119:I5119"/>
    <mergeCell ref="J5119:AG5119"/>
    <mergeCell ref="A5120:I5120"/>
    <mergeCell ref="J5120:AG5120"/>
    <mergeCell ref="A5122:C5122"/>
    <mergeCell ref="D5122:AG5122"/>
    <mergeCell ref="A5123:R5123"/>
    <mergeCell ref="S5123:U5123"/>
    <mergeCell ref="V5123:X5123"/>
    <mergeCell ref="Y5123:AA5123"/>
    <mergeCell ref="AB5123:AD5123"/>
    <mergeCell ref="AE5123:AG5123"/>
    <mergeCell ref="A5124:R5124"/>
    <mergeCell ref="S5124:U5126"/>
    <mergeCell ref="V5124:X5126"/>
    <mergeCell ref="Y5124:AA5126"/>
    <mergeCell ref="AB5124:AD5126"/>
    <mergeCell ref="AE5124:AG5126"/>
    <mergeCell ref="A5125:R5125"/>
    <mergeCell ref="A5126:R5126"/>
    <mergeCell ref="A5127:R5127"/>
    <mergeCell ref="S5127:U5129"/>
    <mergeCell ref="V5127:X5129"/>
    <mergeCell ref="Y5127:AA5129"/>
    <mergeCell ref="AB5127:AD5129"/>
    <mergeCell ref="AE5127:AG5129"/>
    <mergeCell ref="A5128:R5128"/>
    <mergeCell ref="A5129:R5129"/>
    <mergeCell ref="A5130:R5130"/>
    <mergeCell ref="S5130:U5132"/>
    <mergeCell ref="V5130:X5132"/>
    <mergeCell ref="Y5130:AA5132"/>
    <mergeCell ref="AB5130:AD5132"/>
    <mergeCell ref="AE5130:AG5132"/>
    <mergeCell ref="A5131:R5131"/>
    <mergeCell ref="A5132:R5132"/>
    <mergeCell ref="A5134:C5134"/>
    <mergeCell ref="D5134:AG5134"/>
    <mergeCell ref="A5135:R5135"/>
    <mergeCell ref="S5135:U5135"/>
    <mergeCell ref="V5135:X5135"/>
    <mergeCell ref="Y5135:AA5135"/>
    <mergeCell ref="AB5135:AD5135"/>
    <mergeCell ref="AE5135:AG5135"/>
    <mergeCell ref="A5136:R5136"/>
    <mergeCell ref="S5136:U5138"/>
    <mergeCell ref="V5136:X5138"/>
    <mergeCell ref="Y5136:AA5138"/>
    <mergeCell ref="AB5136:AD5138"/>
    <mergeCell ref="AE5136:AG5138"/>
    <mergeCell ref="A5137:R5137"/>
    <mergeCell ref="A5138:R5138"/>
    <mergeCell ref="A5139:R5139"/>
    <mergeCell ref="S5139:U5141"/>
    <mergeCell ref="V5139:X5141"/>
    <mergeCell ref="Y5139:AA5141"/>
    <mergeCell ref="AB5139:AD5141"/>
    <mergeCell ref="AE5139:AG5141"/>
    <mergeCell ref="A5140:R5140"/>
    <mergeCell ref="A5141:R5141"/>
    <mergeCell ref="A5143:E5143"/>
    <mergeCell ref="F5143:H5143"/>
    <mergeCell ref="I5143:AG5143"/>
    <mergeCell ref="A5144:E5144"/>
    <mergeCell ref="F5144:H5144"/>
    <mergeCell ref="I5144:AG5144"/>
    <mergeCell ref="A5146:C5146"/>
    <mergeCell ref="D5146:F5146"/>
    <mergeCell ref="G5146:Q5146"/>
    <mergeCell ref="R5146:U5146"/>
    <mergeCell ref="V5146:Y5146"/>
    <mergeCell ref="Z5146:AC5146"/>
    <mergeCell ref="AD5146:AG5146"/>
    <mergeCell ref="A5147:C5147"/>
    <mergeCell ref="D5147:F5147"/>
    <mergeCell ref="G5147:Q5147"/>
    <mergeCell ref="R5147:U5147"/>
    <mergeCell ref="V5147:Y5147"/>
    <mergeCell ref="Z5147:AC5147"/>
    <mergeCell ref="AD5147:AG5147"/>
    <mergeCell ref="A5148:C5148"/>
    <mergeCell ref="D5148:F5148"/>
    <mergeCell ref="G5148:Q5148"/>
    <mergeCell ref="R5148:U5148"/>
    <mergeCell ref="V5148:Y5148"/>
    <mergeCell ref="Z5148:AC5148"/>
    <mergeCell ref="AD5148:AG5148"/>
    <mergeCell ref="A5150:AG5150"/>
    <mergeCell ref="A5152:I5152"/>
    <mergeCell ref="J5152:M5152"/>
    <mergeCell ref="N5152:AG5152"/>
    <mergeCell ref="A5153:I5153"/>
    <mergeCell ref="J5153:AG5153"/>
    <mergeCell ref="A5154:I5154"/>
    <mergeCell ref="J5154:S5154"/>
    <mergeCell ref="T5154:W5154"/>
    <mergeCell ref="X5154:AG5154"/>
    <mergeCell ref="A5155:I5155"/>
    <mergeCell ref="J5155:AG5155"/>
    <mergeCell ref="A5156:I5156"/>
    <mergeCell ref="J5156:AG5156"/>
    <mergeCell ref="A5158:C5158"/>
    <mergeCell ref="D5158:AG5158"/>
    <mergeCell ref="A5159:R5159"/>
    <mergeCell ref="S5159:U5159"/>
    <mergeCell ref="V5159:X5159"/>
    <mergeCell ref="Y5159:AA5159"/>
    <mergeCell ref="AB5159:AD5159"/>
    <mergeCell ref="AE5159:AG5159"/>
    <mergeCell ref="A5160:R5160"/>
    <mergeCell ref="S5160:U5162"/>
    <mergeCell ref="V5160:X5162"/>
    <mergeCell ref="Y5160:AA5162"/>
    <mergeCell ref="AB5160:AD5162"/>
    <mergeCell ref="AE5160:AG5162"/>
    <mergeCell ref="A5161:R5161"/>
    <mergeCell ref="A5162:R5162"/>
    <mergeCell ref="A5164:E5164"/>
    <mergeCell ref="F5164:H5164"/>
    <mergeCell ref="I5164:AG5164"/>
    <mergeCell ref="A5165:E5165"/>
    <mergeCell ref="F5165:H5165"/>
    <mergeCell ref="I5165:AG5165"/>
    <mergeCell ref="A5167:C5167"/>
    <mergeCell ref="D5167:F5167"/>
    <mergeCell ref="G5167:Q5167"/>
    <mergeCell ref="R5167:U5167"/>
    <mergeCell ref="V5167:Y5167"/>
    <mergeCell ref="Z5167:AC5167"/>
    <mergeCell ref="AD5167:AG5167"/>
    <mergeCell ref="A5168:C5168"/>
    <mergeCell ref="D5168:F5168"/>
    <mergeCell ref="G5168:Q5168"/>
    <mergeCell ref="R5168:U5168"/>
    <mergeCell ref="V5168:Y5168"/>
    <mergeCell ref="Z5168:AC5168"/>
    <mergeCell ref="AD5168:AG5168"/>
    <mergeCell ref="A5169:C5169"/>
    <mergeCell ref="D5169:F5169"/>
    <mergeCell ref="G5169:Q5169"/>
    <mergeCell ref="R5169:U5169"/>
    <mergeCell ref="V5169:Y5169"/>
    <mergeCell ref="Z5169:AC5169"/>
    <mergeCell ref="AD5169:AG5169"/>
    <mergeCell ref="A5170:C5170"/>
    <mergeCell ref="D5170:F5170"/>
    <mergeCell ref="G5170:Q5170"/>
    <mergeCell ref="R5170:U5170"/>
    <mergeCell ref="V5170:Y5170"/>
    <mergeCell ref="Z5170:AC5170"/>
    <mergeCell ref="AD5170:AG5170"/>
    <mergeCell ref="A5172:AG5172"/>
    <mergeCell ref="A5174:I5174"/>
    <mergeCell ref="J5174:M5174"/>
    <mergeCell ref="N5174:AG5174"/>
    <mergeCell ref="A5175:I5175"/>
    <mergeCell ref="J5175:AG5175"/>
    <mergeCell ref="A5176:I5176"/>
    <mergeCell ref="J5176:S5176"/>
    <mergeCell ref="T5176:W5176"/>
    <mergeCell ref="X5176:AG5176"/>
    <mergeCell ref="A5177:I5177"/>
    <mergeCell ref="J5177:AG5177"/>
    <mergeCell ref="A5178:I5178"/>
    <mergeCell ref="J5178:AG5178"/>
    <mergeCell ref="A5180:C5180"/>
    <mergeCell ref="D5180:AG5180"/>
    <mergeCell ref="A5181:R5181"/>
    <mergeCell ref="S5181:U5181"/>
    <mergeCell ref="V5181:X5181"/>
    <mergeCell ref="Y5181:AA5181"/>
    <mergeCell ref="AB5181:AD5181"/>
    <mergeCell ref="AE5181:AG5181"/>
    <mergeCell ref="A5182:R5182"/>
    <mergeCell ref="S5182:U5184"/>
    <mergeCell ref="V5182:X5184"/>
    <mergeCell ref="Y5182:AA5184"/>
    <mergeCell ref="AB5182:AD5184"/>
    <mergeCell ref="AE5182:AG5184"/>
    <mergeCell ref="A5183:R5183"/>
    <mergeCell ref="A5184:R5184"/>
    <mergeCell ref="A5186:I5186"/>
    <mergeCell ref="J5186:M5186"/>
    <mergeCell ref="N5186:AG5186"/>
    <mergeCell ref="A5187:I5187"/>
    <mergeCell ref="J5187:S5187"/>
    <mergeCell ref="T5187:W5187"/>
    <mergeCell ref="X5187:AG5187"/>
    <mergeCell ref="A5188:I5188"/>
    <mergeCell ref="J5188:AG5188"/>
    <mergeCell ref="A5189:I5189"/>
    <mergeCell ref="J5189:AG5189"/>
    <mergeCell ref="A5191:C5191"/>
    <mergeCell ref="D5191:AG5191"/>
    <mergeCell ref="A5192:R5192"/>
    <mergeCell ref="S5192:U5192"/>
    <mergeCell ref="V5192:X5192"/>
    <mergeCell ref="Y5192:AA5192"/>
    <mergeCell ref="AB5192:AD5192"/>
    <mergeCell ref="AE5192:AG5192"/>
    <mergeCell ref="A5193:R5193"/>
    <mergeCell ref="S5193:U5195"/>
    <mergeCell ref="V5193:X5195"/>
    <mergeCell ref="Y5193:AA5195"/>
    <mergeCell ref="AB5193:AD5195"/>
    <mergeCell ref="AE5193:AG5195"/>
    <mergeCell ref="A5194:R5194"/>
    <mergeCell ref="A5195:R5195"/>
    <mergeCell ref="A5197:AG5197"/>
    <mergeCell ref="A5199:I5199"/>
    <mergeCell ref="J5199:M5199"/>
    <mergeCell ref="N5199:AG5199"/>
    <mergeCell ref="A5200:I5200"/>
    <mergeCell ref="J5200:AG5200"/>
    <mergeCell ref="A5201:I5201"/>
    <mergeCell ref="J5201:S5201"/>
    <mergeCell ref="T5201:W5201"/>
    <mergeCell ref="X5201:AG5201"/>
    <mergeCell ref="A5202:I5202"/>
    <mergeCell ref="J5202:AG5202"/>
    <mergeCell ref="A5203:I5203"/>
    <mergeCell ref="J5203:AG5203"/>
    <mergeCell ref="A5205:I5205"/>
    <mergeCell ref="J5205:M5205"/>
    <mergeCell ref="N5205:AG5205"/>
    <mergeCell ref="A5206:I5206"/>
    <mergeCell ref="J5206:S5206"/>
    <mergeCell ref="T5206:W5206"/>
    <mergeCell ref="X5206:AG5206"/>
    <mergeCell ref="A5207:I5207"/>
    <mergeCell ref="J5207:AG5207"/>
    <mergeCell ref="A5208:I5208"/>
    <mergeCell ref="J5208:AG5208"/>
    <mergeCell ref="A5210:C5210"/>
    <mergeCell ref="D5210:AG5210"/>
    <mergeCell ref="A5211:R5211"/>
    <mergeCell ref="S5211:U5211"/>
    <mergeCell ref="V5211:X5211"/>
    <mergeCell ref="Y5211:AA5211"/>
    <mergeCell ref="AB5211:AD5211"/>
    <mergeCell ref="AE5211:AG5211"/>
    <mergeCell ref="A5212:R5212"/>
    <mergeCell ref="S5212:U5214"/>
    <mergeCell ref="V5212:X5214"/>
    <mergeCell ref="Y5212:AA5214"/>
    <mergeCell ref="AB5212:AD5214"/>
    <mergeCell ref="AE5212:AG5214"/>
    <mergeCell ref="A5213:R5213"/>
    <mergeCell ref="A5214:R5214"/>
    <mergeCell ref="A5216:C5216"/>
    <mergeCell ref="D5216:F5216"/>
    <mergeCell ref="G5216:Q5216"/>
    <mergeCell ref="R5216:U5216"/>
    <mergeCell ref="V5216:Y5216"/>
    <mergeCell ref="Z5216:AC5216"/>
    <mergeCell ref="AD5216:AG5216"/>
    <mergeCell ref="A5217:C5217"/>
    <mergeCell ref="D5217:F5217"/>
    <mergeCell ref="G5217:Q5217"/>
    <mergeCell ref="R5217:U5217"/>
    <mergeCell ref="V5217:Y5217"/>
    <mergeCell ref="Z5217:AC5217"/>
    <mergeCell ref="AD5217:AG5217"/>
    <mergeCell ref="A5218:C5218"/>
    <mergeCell ref="D5218:F5218"/>
    <mergeCell ref="G5218:Q5218"/>
    <mergeCell ref="R5218:U5218"/>
    <mergeCell ref="V5218:Y5218"/>
    <mergeCell ref="Z5218:AC5218"/>
    <mergeCell ref="AD5218:AG5218"/>
    <mergeCell ref="A5219:C5219"/>
    <mergeCell ref="D5219:F5219"/>
    <mergeCell ref="G5219:Q5219"/>
    <mergeCell ref="R5219:U5219"/>
    <mergeCell ref="V5219:Y5219"/>
    <mergeCell ref="Z5219:AC5219"/>
    <mergeCell ref="AD5219:AG5219"/>
    <mergeCell ref="A5222:E5222"/>
    <mergeCell ref="F5222:H5222"/>
    <mergeCell ref="I5222:AG5222"/>
    <mergeCell ref="A5223:E5223"/>
    <mergeCell ref="F5223:H5223"/>
    <mergeCell ref="I5223:AG5223"/>
    <mergeCell ref="A5225:C5225"/>
    <mergeCell ref="D5225:F5225"/>
    <mergeCell ref="G5225:Q5225"/>
    <mergeCell ref="R5225:U5225"/>
    <mergeCell ref="V5225:Y5225"/>
    <mergeCell ref="Z5225:AC5225"/>
    <mergeCell ref="AD5225:AG5225"/>
    <mergeCell ref="A5235:C5235"/>
    <mergeCell ref="D5235:F5235"/>
    <mergeCell ref="G5235:Q5235"/>
    <mergeCell ref="R5235:U5235"/>
    <mergeCell ref="V5235:Y5235"/>
    <mergeCell ref="Z5235:AC5235"/>
    <mergeCell ref="AD5235:AG5235"/>
    <mergeCell ref="A5236:C5236"/>
    <mergeCell ref="D5236:F5236"/>
    <mergeCell ref="G5236:Q5236"/>
    <mergeCell ref="R5236:U5236"/>
    <mergeCell ref="V5236:Y5236"/>
    <mergeCell ref="Z5236:AC5236"/>
    <mergeCell ref="AD5236:AG5236"/>
    <mergeCell ref="A5237:C5237"/>
    <mergeCell ref="D5237:F5237"/>
    <mergeCell ref="G5237:Q5237"/>
    <mergeCell ref="R5237:U5237"/>
    <mergeCell ref="V5237:Y5237"/>
    <mergeCell ref="Z5237:AC5237"/>
    <mergeCell ref="AD5237:AG5237"/>
    <mergeCell ref="A5226:C5226"/>
    <mergeCell ref="D5226:F5226"/>
    <mergeCell ref="G5226:Q5226"/>
    <mergeCell ref="R5226:U5226"/>
    <mergeCell ref="V5226:Y5226"/>
    <mergeCell ref="Z5226:AC5226"/>
    <mergeCell ref="AD5226:AG5226"/>
    <mergeCell ref="A5227:C5227"/>
    <mergeCell ref="D5227:F5227"/>
    <mergeCell ref="G5227:Q5227"/>
    <mergeCell ref="R5227:U5227"/>
    <mergeCell ref="V5227:Y5227"/>
    <mergeCell ref="Z5227:AC5227"/>
    <mergeCell ref="AD5227:AG5227"/>
    <mergeCell ref="A5228:C5228"/>
    <mergeCell ref="D5228:F5228"/>
    <mergeCell ref="G5228:Q5228"/>
    <mergeCell ref="R5228:U5228"/>
    <mergeCell ref="V5228:Y5228"/>
    <mergeCell ref="Z5228:AC5228"/>
    <mergeCell ref="AD5228:AG5228"/>
    <mergeCell ref="A5230:E5230"/>
    <mergeCell ref="F5230:H5230"/>
    <mergeCell ref="I5230:AG5230"/>
    <mergeCell ref="A5231:E5231"/>
    <mergeCell ref="F5231:H5231"/>
    <mergeCell ref="I5231:AG5231"/>
    <mergeCell ref="A5234:C5234"/>
    <mergeCell ref="D5234:F5234"/>
    <mergeCell ref="G5234:Q5234"/>
    <mergeCell ref="R5234:U5234"/>
    <mergeCell ref="V5234:Y5234"/>
    <mergeCell ref="Z5234:AC5234"/>
    <mergeCell ref="AD5234:AG5234"/>
    <mergeCell ref="A5239:E5239"/>
    <mergeCell ref="F5239:H5239"/>
    <mergeCell ref="I5239:AG5239"/>
    <mergeCell ref="A5240:E5240"/>
    <mergeCell ref="F5240:H5240"/>
    <mergeCell ref="I5240:AG5240"/>
    <mergeCell ref="A5242:C5242"/>
    <mergeCell ref="D5242:F5242"/>
    <mergeCell ref="G5242:Q5242"/>
    <mergeCell ref="R5242:U5242"/>
    <mergeCell ref="V5242:Y5242"/>
    <mergeCell ref="Z5242:AC5242"/>
    <mergeCell ref="AD5242:AG5242"/>
    <mergeCell ref="A5243:C5243"/>
    <mergeCell ref="D5243:F5243"/>
    <mergeCell ref="G5243:Q5243"/>
    <mergeCell ref="R5243:U5243"/>
    <mergeCell ref="V5243:Y5243"/>
    <mergeCell ref="Z5243:AC5243"/>
    <mergeCell ref="AD5243:AG5243"/>
    <mergeCell ref="A5244:C5244"/>
    <mergeCell ref="D5244:F5244"/>
    <mergeCell ref="G5244:Q5244"/>
    <mergeCell ref="R5244:U5244"/>
    <mergeCell ref="V5244:Y5244"/>
    <mergeCell ref="Z5244:AC5244"/>
    <mergeCell ref="AD5244:AG5244"/>
    <mergeCell ref="A5245:C5245"/>
    <mergeCell ref="D5245:F5245"/>
    <mergeCell ref="G5245:Q5245"/>
    <mergeCell ref="R5245:U5245"/>
    <mergeCell ref="V5245:Y5245"/>
    <mergeCell ref="Z5245:AC5245"/>
    <mergeCell ref="AD5245:AG5245"/>
    <mergeCell ref="A5247:AG5247"/>
    <mergeCell ref="A5249:I5249"/>
    <mergeCell ref="J5249:M5249"/>
    <mergeCell ref="N5249:AG5249"/>
    <mergeCell ref="A5250:I5250"/>
    <mergeCell ref="J5250:AG5250"/>
    <mergeCell ref="A5251:I5251"/>
    <mergeCell ref="J5251:S5251"/>
    <mergeCell ref="T5251:W5251"/>
    <mergeCell ref="X5251:AG5251"/>
    <mergeCell ref="A5252:I5252"/>
    <mergeCell ref="J5252:AG5252"/>
    <mergeCell ref="A5253:I5253"/>
    <mergeCell ref="J5253:AG5253"/>
    <mergeCell ref="A5255:I5255"/>
    <mergeCell ref="J5255:M5255"/>
    <mergeCell ref="N5255:AG5255"/>
    <mergeCell ref="A5256:I5256"/>
    <mergeCell ref="J5256:S5256"/>
    <mergeCell ref="T5256:W5256"/>
    <mergeCell ref="X5256:AG5256"/>
    <mergeCell ref="A5257:I5257"/>
    <mergeCell ref="J5257:AG5257"/>
    <mergeCell ref="A5258:I5258"/>
    <mergeCell ref="J5258:AG5258"/>
    <mergeCell ref="A5260:C5260"/>
    <mergeCell ref="D5260:AG5260"/>
    <mergeCell ref="A5261:R5261"/>
    <mergeCell ref="S5261:U5261"/>
    <mergeCell ref="V5261:X5261"/>
    <mergeCell ref="Y5261:AA5261"/>
    <mergeCell ref="AB5261:AD5261"/>
    <mergeCell ref="AE5261:AG5261"/>
    <mergeCell ref="A5262:R5262"/>
    <mergeCell ref="S5262:U5264"/>
    <mergeCell ref="V5262:X5264"/>
    <mergeCell ref="Y5262:AA5264"/>
    <mergeCell ref="AB5262:AD5264"/>
    <mergeCell ref="AE5262:AG5264"/>
    <mergeCell ref="A5263:R5263"/>
    <mergeCell ref="A5264:R5264"/>
    <mergeCell ref="A5266:E5266"/>
    <mergeCell ref="F5266:H5266"/>
    <mergeCell ref="I5266:AG5266"/>
    <mergeCell ref="A5267:E5267"/>
    <mergeCell ref="F5267:H5267"/>
    <mergeCell ref="I5267:AG5267"/>
    <mergeCell ref="A5269:C5269"/>
    <mergeCell ref="D5269:F5269"/>
    <mergeCell ref="G5269:Q5269"/>
    <mergeCell ref="R5269:U5269"/>
    <mergeCell ref="V5269:Y5269"/>
    <mergeCell ref="Z5269:AC5269"/>
    <mergeCell ref="AD5269:AG5269"/>
    <mergeCell ref="A5270:C5270"/>
    <mergeCell ref="D5270:F5270"/>
    <mergeCell ref="G5270:Q5270"/>
    <mergeCell ref="R5270:U5270"/>
    <mergeCell ref="V5270:Y5270"/>
    <mergeCell ref="Z5270:AC5270"/>
    <mergeCell ref="AD5270:AG5270"/>
    <mergeCell ref="A5271:C5271"/>
    <mergeCell ref="D5271:F5271"/>
    <mergeCell ref="G5271:Q5271"/>
    <mergeCell ref="R5271:U5271"/>
    <mergeCell ref="V5271:Y5271"/>
    <mergeCell ref="Z5271:AC5271"/>
    <mergeCell ref="AD5271:AG5271"/>
    <mergeCell ref="A5272:C5272"/>
    <mergeCell ref="D5272:F5272"/>
    <mergeCell ref="G5272:Q5272"/>
    <mergeCell ref="R5272:U5272"/>
    <mergeCell ref="V5272:Y5272"/>
    <mergeCell ref="Z5272:AC5272"/>
    <mergeCell ref="AD5272:AG5272"/>
    <mergeCell ref="A5274:AG5274"/>
    <mergeCell ref="A5276:I5276"/>
    <mergeCell ref="J5276:M5276"/>
    <mergeCell ref="N5276:AG5276"/>
    <mergeCell ref="A5277:I5277"/>
    <mergeCell ref="J5277:AG5277"/>
    <mergeCell ref="A5278:I5278"/>
    <mergeCell ref="J5278:S5278"/>
    <mergeCell ref="T5278:W5278"/>
    <mergeCell ref="X5278:AG5278"/>
    <mergeCell ref="A5279:I5279"/>
    <mergeCell ref="J5279:AG5279"/>
    <mergeCell ref="A5280:I5280"/>
    <mergeCell ref="J5280:AG5280"/>
    <mergeCell ref="A5282:C5282"/>
    <mergeCell ref="D5282:AG5282"/>
    <mergeCell ref="A5283:R5283"/>
    <mergeCell ref="S5283:U5283"/>
    <mergeCell ref="V5283:X5283"/>
    <mergeCell ref="Y5283:AA5283"/>
    <mergeCell ref="AB5283:AD5283"/>
    <mergeCell ref="AE5283:AG5283"/>
    <mergeCell ref="A5284:R5284"/>
    <mergeCell ref="S5284:U5286"/>
    <mergeCell ref="V5284:X5286"/>
    <mergeCell ref="Y5284:AA5286"/>
    <mergeCell ref="AB5284:AD5286"/>
    <mergeCell ref="AE5284:AG5286"/>
    <mergeCell ref="A5285:R5285"/>
    <mergeCell ref="A5286:R5286"/>
    <mergeCell ref="A5288:I5288"/>
    <mergeCell ref="J5288:M5288"/>
    <mergeCell ref="N5288:AG5288"/>
    <mergeCell ref="A5289:I5289"/>
    <mergeCell ref="J5289:S5289"/>
    <mergeCell ref="T5289:W5289"/>
    <mergeCell ref="X5289:AG5289"/>
    <mergeCell ref="A5290:I5290"/>
    <mergeCell ref="J5290:AG5290"/>
    <mergeCell ref="A5291:I5291"/>
    <mergeCell ref="J5291:AG5291"/>
    <mergeCell ref="A5293:C5293"/>
    <mergeCell ref="D5293:AG5293"/>
    <mergeCell ref="A5294:R5294"/>
    <mergeCell ref="S5294:U5294"/>
    <mergeCell ref="V5294:X5294"/>
    <mergeCell ref="Y5294:AA5294"/>
    <mergeCell ref="AB5294:AD5294"/>
    <mergeCell ref="AE5294:AG5294"/>
    <mergeCell ref="A5295:R5295"/>
    <mergeCell ref="S5295:U5297"/>
    <mergeCell ref="V5295:X5297"/>
    <mergeCell ref="Y5295:AA5297"/>
    <mergeCell ref="AB5295:AD5297"/>
    <mergeCell ref="AE5295:AG5297"/>
    <mergeCell ref="A5296:R5296"/>
    <mergeCell ref="A5297:R5297"/>
    <mergeCell ref="A5299:E5299"/>
    <mergeCell ref="F5299:H5299"/>
    <mergeCell ref="I5299:AG5299"/>
    <mergeCell ref="A5300:E5300"/>
    <mergeCell ref="F5300:H5300"/>
    <mergeCell ref="I5300:AG5300"/>
    <mergeCell ref="A5302:C5302"/>
    <mergeCell ref="D5302:F5302"/>
    <mergeCell ref="G5302:Q5302"/>
    <mergeCell ref="R5302:U5302"/>
    <mergeCell ref="V5302:Y5302"/>
    <mergeCell ref="Z5302:AC5302"/>
    <mergeCell ref="AD5302:AG5302"/>
    <mergeCell ref="A5303:C5303"/>
    <mergeCell ref="D5303:F5303"/>
    <mergeCell ref="G5303:Q5303"/>
    <mergeCell ref="R5303:U5303"/>
    <mergeCell ref="V5303:Y5303"/>
    <mergeCell ref="Z5303:AC5303"/>
    <mergeCell ref="AD5303:AG5303"/>
    <mergeCell ref="A5304:C5304"/>
    <mergeCell ref="D5304:F5304"/>
    <mergeCell ref="G5304:Q5304"/>
    <mergeCell ref="R5304:U5304"/>
    <mergeCell ref="V5304:Y5304"/>
    <mergeCell ref="Z5304:AC5304"/>
    <mergeCell ref="AD5304:AG5304"/>
    <mergeCell ref="A5305:C5305"/>
    <mergeCell ref="D5305:F5305"/>
    <mergeCell ref="G5305:Q5305"/>
    <mergeCell ref="R5305:U5305"/>
    <mergeCell ref="V5305:Y5305"/>
    <mergeCell ref="Z5305:AC5305"/>
    <mergeCell ref="AD5305:AG5305"/>
    <mergeCell ref="A5307:AG5307"/>
    <mergeCell ref="A5309:I5309"/>
    <mergeCell ref="J5309:M5309"/>
    <mergeCell ref="N5309:AG5309"/>
    <mergeCell ref="A5310:I5310"/>
    <mergeCell ref="J5310:AG5310"/>
    <mergeCell ref="A5311:I5311"/>
    <mergeCell ref="J5311:S5311"/>
    <mergeCell ref="T5311:W5311"/>
    <mergeCell ref="X5311:AG5311"/>
    <mergeCell ref="A5312:I5312"/>
    <mergeCell ref="J5312:AG5312"/>
    <mergeCell ref="A5313:I5313"/>
    <mergeCell ref="J5313:AG5313"/>
    <mergeCell ref="A5315:C5315"/>
    <mergeCell ref="D5315:AG5315"/>
    <mergeCell ref="A5316:R5316"/>
    <mergeCell ref="S5316:U5316"/>
    <mergeCell ref="V5316:X5316"/>
    <mergeCell ref="Y5316:AA5316"/>
    <mergeCell ref="AB5316:AD5316"/>
    <mergeCell ref="AE5316:AG5316"/>
    <mergeCell ref="A5317:R5317"/>
    <mergeCell ref="S5317:U5319"/>
    <mergeCell ref="V5317:X5319"/>
    <mergeCell ref="Y5317:AA5319"/>
    <mergeCell ref="AB5317:AD5319"/>
    <mergeCell ref="AE5317:AG5319"/>
    <mergeCell ref="A5318:R5318"/>
    <mergeCell ref="A5319:R5319"/>
    <mergeCell ref="A5321:I5321"/>
    <mergeCell ref="J5321:M5321"/>
    <mergeCell ref="N5321:AG5321"/>
    <mergeCell ref="A5322:I5322"/>
    <mergeCell ref="J5322:S5322"/>
    <mergeCell ref="T5322:W5322"/>
    <mergeCell ref="X5322:AG5322"/>
    <mergeCell ref="A5323:I5323"/>
    <mergeCell ref="J5323:AG5323"/>
    <mergeCell ref="A5324:I5324"/>
    <mergeCell ref="J5324:AG5324"/>
    <mergeCell ref="A5326:C5326"/>
    <mergeCell ref="D5326:AG5326"/>
    <mergeCell ref="A5327:R5327"/>
    <mergeCell ref="S5327:U5327"/>
    <mergeCell ref="V5327:X5327"/>
    <mergeCell ref="Y5327:AA5327"/>
    <mergeCell ref="AB5327:AD5327"/>
    <mergeCell ref="AE5327:AG5327"/>
    <mergeCell ref="A5328:R5328"/>
    <mergeCell ref="S5328:U5330"/>
    <mergeCell ref="V5328:X5330"/>
    <mergeCell ref="Y5328:AA5330"/>
    <mergeCell ref="AB5328:AD5330"/>
    <mergeCell ref="AE5328:AG5330"/>
    <mergeCell ref="A5329:R5329"/>
    <mergeCell ref="A5330:R5330"/>
    <mergeCell ref="A5332:E5332"/>
    <mergeCell ref="F5332:H5332"/>
    <mergeCell ref="I5332:AG5332"/>
    <mergeCell ref="A5333:E5333"/>
    <mergeCell ref="F5333:H5333"/>
    <mergeCell ref="I5333:AG5333"/>
    <mergeCell ref="A5336:C5336"/>
    <mergeCell ref="D5336:F5336"/>
    <mergeCell ref="G5336:Q5336"/>
    <mergeCell ref="R5336:U5336"/>
    <mergeCell ref="V5336:Y5336"/>
    <mergeCell ref="Z5336:AC5336"/>
    <mergeCell ref="AD5336:AG5336"/>
    <mergeCell ref="A5337:C5337"/>
    <mergeCell ref="D5337:F5337"/>
    <mergeCell ref="G5337:Q5337"/>
    <mergeCell ref="R5337:U5337"/>
    <mergeCell ref="V5337:Y5337"/>
    <mergeCell ref="Z5337:AC5337"/>
    <mergeCell ref="AD5337:AG5337"/>
    <mergeCell ref="A5338:C5338"/>
    <mergeCell ref="D5338:F5338"/>
    <mergeCell ref="G5338:Q5338"/>
    <mergeCell ref="R5338:U5338"/>
    <mergeCell ref="V5338:Y5338"/>
    <mergeCell ref="Z5338:AC5338"/>
    <mergeCell ref="AD5338:AG5338"/>
    <mergeCell ref="A5339:C5339"/>
    <mergeCell ref="D5339:F5339"/>
    <mergeCell ref="G5339:Q5339"/>
    <mergeCell ref="R5339:U5339"/>
    <mergeCell ref="V5339:Y5339"/>
    <mergeCell ref="Z5339:AC5339"/>
    <mergeCell ref="AD5339:AG5339"/>
    <mergeCell ref="A5341:AG5341"/>
    <mergeCell ref="A5343:I5343"/>
    <mergeCell ref="J5343:M5343"/>
    <mergeCell ref="N5343:AG5343"/>
    <mergeCell ref="A5344:I5344"/>
    <mergeCell ref="J5344:AG5344"/>
    <mergeCell ref="A5345:I5345"/>
    <mergeCell ref="J5345:S5345"/>
    <mergeCell ref="T5345:W5345"/>
    <mergeCell ref="X5345:AG5345"/>
    <mergeCell ref="A5346:I5346"/>
    <mergeCell ref="J5346:AG5346"/>
    <mergeCell ref="A5347:I5347"/>
    <mergeCell ref="J5347:AG5347"/>
    <mergeCell ref="A5349:C5349"/>
    <mergeCell ref="D5349:AG5349"/>
    <mergeCell ref="A5350:R5350"/>
    <mergeCell ref="S5350:U5350"/>
    <mergeCell ref="V5350:X5350"/>
    <mergeCell ref="Y5350:AA5350"/>
    <mergeCell ref="AB5350:AD5350"/>
    <mergeCell ref="AE5350:AG5350"/>
    <mergeCell ref="A5351:R5351"/>
    <mergeCell ref="S5351:U5353"/>
    <mergeCell ref="V5351:X5353"/>
    <mergeCell ref="Y5351:AA5353"/>
    <mergeCell ref="AB5351:AD5353"/>
    <mergeCell ref="AE5351:AG5353"/>
    <mergeCell ref="A5352:R5352"/>
    <mergeCell ref="A5353:R5353"/>
    <mergeCell ref="A5355:I5355"/>
    <mergeCell ref="J5355:M5355"/>
    <mergeCell ref="N5355:AG5355"/>
    <mergeCell ref="A5356:I5356"/>
    <mergeCell ref="J5356:S5356"/>
    <mergeCell ref="T5356:W5356"/>
    <mergeCell ref="X5356:AG5356"/>
    <mergeCell ref="A5357:I5357"/>
    <mergeCell ref="J5357:AG5357"/>
    <mergeCell ref="A5358:I5358"/>
    <mergeCell ref="J5358:AG5358"/>
    <mergeCell ref="A5360:C5360"/>
    <mergeCell ref="D5360:AG5360"/>
    <mergeCell ref="A5361:R5361"/>
    <mergeCell ref="S5361:U5361"/>
    <mergeCell ref="V5361:X5361"/>
    <mergeCell ref="Y5361:AA5361"/>
    <mergeCell ref="AB5361:AD5361"/>
    <mergeCell ref="AE5361:AG5361"/>
    <mergeCell ref="A5362:R5362"/>
    <mergeCell ref="S5362:U5364"/>
    <mergeCell ref="V5362:X5364"/>
    <mergeCell ref="Y5362:AA5364"/>
    <mergeCell ref="AB5362:AD5364"/>
    <mergeCell ref="AE5362:AG5364"/>
    <mergeCell ref="A5363:R5363"/>
    <mergeCell ref="A5364:R5364"/>
    <mergeCell ref="A5366:E5366"/>
    <mergeCell ref="F5366:H5366"/>
    <mergeCell ref="I5366:AG5366"/>
    <mergeCell ref="A5367:E5367"/>
    <mergeCell ref="F5367:H5367"/>
    <mergeCell ref="I5367:AG5367"/>
    <mergeCell ref="A5370:C5370"/>
    <mergeCell ref="D5370:F5370"/>
    <mergeCell ref="G5370:Q5370"/>
    <mergeCell ref="R5370:U5370"/>
    <mergeCell ref="V5370:Y5370"/>
    <mergeCell ref="Z5370:AC5370"/>
    <mergeCell ref="AD5370:AG5370"/>
    <mergeCell ref="A5371:C5371"/>
    <mergeCell ref="D5371:F5371"/>
    <mergeCell ref="G5371:Q5371"/>
    <mergeCell ref="R5371:U5371"/>
    <mergeCell ref="V5371:Y5371"/>
    <mergeCell ref="Z5371:AC5371"/>
    <mergeCell ref="AD5371:AG5371"/>
    <mergeCell ref="A5372:C5372"/>
    <mergeCell ref="D5372:F5372"/>
    <mergeCell ref="G5372:Q5372"/>
    <mergeCell ref="R5372:U5372"/>
    <mergeCell ref="V5372:Y5372"/>
    <mergeCell ref="Z5372:AC5372"/>
    <mergeCell ref="AD5372:AG5372"/>
    <mergeCell ref="A5373:C5373"/>
    <mergeCell ref="D5373:F5373"/>
    <mergeCell ref="G5373:Q5373"/>
    <mergeCell ref="R5373:U5373"/>
    <mergeCell ref="V5373:Y5373"/>
    <mergeCell ref="Z5373:AC5373"/>
    <mergeCell ref="AD5373:AG5373"/>
    <mergeCell ref="A5375:AG5375"/>
    <mergeCell ref="A5377:I5377"/>
    <mergeCell ref="J5377:M5377"/>
    <mergeCell ref="N5377:AG5377"/>
    <mergeCell ref="A5378:I5378"/>
    <mergeCell ref="J5378:AG5378"/>
    <mergeCell ref="A5379:I5379"/>
    <mergeCell ref="J5379:S5379"/>
    <mergeCell ref="T5379:W5379"/>
    <mergeCell ref="X5379:AG5379"/>
    <mergeCell ref="A5380:I5380"/>
    <mergeCell ref="J5380:AG5380"/>
    <mergeCell ref="A5381:I5381"/>
    <mergeCell ref="J5381:AG5381"/>
    <mergeCell ref="A5383:C5383"/>
    <mergeCell ref="D5383:AG5383"/>
    <mergeCell ref="A5384:R5384"/>
    <mergeCell ref="S5384:U5384"/>
    <mergeCell ref="V5384:X5384"/>
    <mergeCell ref="Y5384:AA5384"/>
    <mergeCell ref="AB5384:AD5384"/>
    <mergeCell ref="AE5384:AG5384"/>
    <mergeCell ref="A5385:R5385"/>
    <mergeCell ref="S5385:U5387"/>
    <mergeCell ref="V5385:X5387"/>
    <mergeCell ref="Y5385:AA5387"/>
    <mergeCell ref="AB5385:AD5387"/>
    <mergeCell ref="AE5385:AG5387"/>
    <mergeCell ref="A5386:R5386"/>
    <mergeCell ref="A5387:R5387"/>
    <mergeCell ref="A5389:I5389"/>
    <mergeCell ref="J5389:M5389"/>
    <mergeCell ref="N5389:AG5389"/>
    <mergeCell ref="A5390:I5390"/>
    <mergeCell ref="J5390:S5390"/>
    <mergeCell ref="T5390:W5390"/>
    <mergeCell ref="X5390:AG5390"/>
    <mergeCell ref="A5391:I5391"/>
    <mergeCell ref="J5391:AG5391"/>
    <mergeCell ref="A5392:I5392"/>
    <mergeCell ref="J5392:AG5392"/>
    <mergeCell ref="A5394:C5394"/>
    <mergeCell ref="D5394:AG5394"/>
    <mergeCell ref="A5395:R5395"/>
    <mergeCell ref="S5395:U5395"/>
    <mergeCell ref="V5395:X5395"/>
    <mergeCell ref="Y5395:AA5395"/>
    <mergeCell ref="AB5395:AD5395"/>
    <mergeCell ref="AE5395:AG5395"/>
    <mergeCell ref="A5396:R5396"/>
    <mergeCell ref="S5396:U5398"/>
    <mergeCell ref="V5396:X5398"/>
    <mergeCell ref="Y5396:AA5398"/>
    <mergeCell ref="AB5396:AD5398"/>
    <mergeCell ref="AE5396:AG5398"/>
    <mergeCell ref="A5397:R5397"/>
    <mergeCell ref="A5398:R5398"/>
    <mergeCell ref="A5400:E5400"/>
    <mergeCell ref="F5400:H5400"/>
    <mergeCell ref="I5400:AG5400"/>
    <mergeCell ref="A5401:E5401"/>
    <mergeCell ref="F5401:H5401"/>
    <mergeCell ref="I5401:AG5401"/>
    <mergeCell ref="A5404:C5404"/>
    <mergeCell ref="D5404:F5404"/>
    <mergeCell ref="G5404:Q5404"/>
    <mergeCell ref="R5404:U5404"/>
    <mergeCell ref="V5404:Y5404"/>
    <mergeCell ref="Z5404:AC5404"/>
    <mergeCell ref="AD5404:AG5404"/>
    <mergeCell ref="A5405:C5405"/>
    <mergeCell ref="D5405:F5405"/>
    <mergeCell ref="G5405:Q5405"/>
    <mergeCell ref="R5405:U5405"/>
    <mergeCell ref="V5405:Y5405"/>
    <mergeCell ref="Z5405:AC5405"/>
    <mergeCell ref="AD5405:AG5405"/>
    <mergeCell ref="A5406:C5406"/>
    <mergeCell ref="D5406:F5406"/>
    <mergeCell ref="G5406:Q5406"/>
    <mergeCell ref="R5406:U5406"/>
    <mergeCell ref="V5406:Y5406"/>
    <mergeCell ref="Z5406:AC5406"/>
    <mergeCell ref="AD5406:AG5406"/>
    <mergeCell ref="A5407:C5407"/>
    <mergeCell ref="D5407:F5407"/>
    <mergeCell ref="G5407:Q5407"/>
    <mergeCell ref="R5407:U5407"/>
    <mergeCell ref="V5407:Y5407"/>
    <mergeCell ref="Z5407:AC5407"/>
    <mergeCell ref="AD5407:AG5407"/>
    <mergeCell ref="A5409:AG5409"/>
    <mergeCell ref="A5411:I5411"/>
    <mergeCell ref="J5411:M5411"/>
    <mergeCell ref="N5411:AG5411"/>
    <mergeCell ref="A5412:I5412"/>
    <mergeCell ref="J5412:AG5412"/>
    <mergeCell ref="A5413:I5413"/>
    <mergeCell ref="J5413:S5413"/>
    <mergeCell ref="T5413:W5413"/>
    <mergeCell ref="X5413:AG5413"/>
    <mergeCell ref="A5414:I5414"/>
    <mergeCell ref="J5414:AG5414"/>
    <mergeCell ref="A5415:I5415"/>
    <mergeCell ref="J5415:AG5415"/>
    <mergeCell ref="A5417:C5417"/>
    <mergeCell ref="D5417:AG5417"/>
    <mergeCell ref="A5418:R5418"/>
    <mergeCell ref="S5418:U5418"/>
    <mergeCell ref="V5418:X5418"/>
    <mergeCell ref="Y5418:AA5418"/>
    <mergeCell ref="AB5418:AD5418"/>
    <mergeCell ref="AE5418:AG5418"/>
    <mergeCell ref="A5419:R5419"/>
    <mergeCell ref="S5419:U5421"/>
    <mergeCell ref="V5419:X5421"/>
    <mergeCell ref="Y5419:AA5421"/>
    <mergeCell ref="AB5419:AD5421"/>
    <mergeCell ref="AE5419:AG5421"/>
    <mergeCell ref="A5420:R5420"/>
    <mergeCell ref="A5421:R5421"/>
    <mergeCell ref="A5423:I5423"/>
    <mergeCell ref="J5423:M5423"/>
    <mergeCell ref="N5423:AG5423"/>
    <mergeCell ref="A5424:I5424"/>
    <mergeCell ref="J5424:S5424"/>
    <mergeCell ref="T5424:W5424"/>
    <mergeCell ref="X5424:AG5424"/>
    <mergeCell ref="A5425:I5425"/>
    <mergeCell ref="J5425:AG5425"/>
    <mergeCell ref="A5426:I5426"/>
    <mergeCell ref="J5426:AG5426"/>
    <mergeCell ref="A5428:C5428"/>
    <mergeCell ref="D5428:AG5428"/>
    <mergeCell ref="A5429:R5429"/>
    <mergeCell ref="S5429:U5429"/>
    <mergeCell ref="V5429:X5429"/>
    <mergeCell ref="Y5429:AA5429"/>
    <mergeCell ref="AB5429:AD5429"/>
    <mergeCell ref="AE5429:AG5429"/>
    <mergeCell ref="A5430:R5430"/>
    <mergeCell ref="S5430:U5432"/>
    <mergeCell ref="V5430:X5432"/>
    <mergeCell ref="Y5430:AA5432"/>
    <mergeCell ref="AB5430:AD5432"/>
    <mergeCell ref="AE5430:AG5432"/>
    <mergeCell ref="A5431:R5431"/>
    <mergeCell ref="A5432:R5432"/>
    <mergeCell ref="A5434:E5434"/>
    <mergeCell ref="F5434:H5434"/>
    <mergeCell ref="I5434:AG5434"/>
    <mergeCell ref="A5435:E5435"/>
    <mergeCell ref="F5435:H5435"/>
    <mergeCell ref="I5435:AG5435"/>
    <mergeCell ref="A5438:C5438"/>
    <mergeCell ref="D5438:F5438"/>
    <mergeCell ref="G5438:Q5438"/>
    <mergeCell ref="R5438:U5438"/>
    <mergeCell ref="V5438:Y5438"/>
    <mergeCell ref="Z5438:AC5438"/>
    <mergeCell ref="AD5438:AG5438"/>
    <mergeCell ref="A5439:C5439"/>
    <mergeCell ref="D5439:F5439"/>
    <mergeCell ref="G5439:Q5439"/>
    <mergeCell ref="R5439:U5439"/>
    <mergeCell ref="V5439:Y5439"/>
    <mergeCell ref="Z5439:AC5439"/>
    <mergeCell ref="AD5439:AG5439"/>
    <mergeCell ref="A5440:C5440"/>
    <mergeCell ref="D5440:F5440"/>
    <mergeCell ref="G5440:Q5440"/>
    <mergeCell ref="R5440:U5440"/>
    <mergeCell ref="V5440:Y5440"/>
    <mergeCell ref="Z5440:AC5440"/>
    <mergeCell ref="AD5440:AG5440"/>
    <mergeCell ref="A5441:C5441"/>
    <mergeCell ref="D5441:F5441"/>
    <mergeCell ref="G5441:Q5441"/>
    <mergeCell ref="R5441:U5441"/>
    <mergeCell ref="V5441:Y5441"/>
    <mergeCell ref="Z5441:AC5441"/>
    <mergeCell ref="AD5441:AG5441"/>
    <mergeCell ref="A5443:AG5443"/>
    <mergeCell ref="A5445:I5445"/>
    <mergeCell ref="J5445:M5445"/>
    <mergeCell ref="N5445:AG5445"/>
    <mergeCell ref="A5446:I5446"/>
    <mergeCell ref="J5446:AG5446"/>
    <mergeCell ref="A5447:I5447"/>
    <mergeCell ref="J5447:S5447"/>
    <mergeCell ref="T5447:W5447"/>
    <mergeCell ref="X5447:AG5447"/>
    <mergeCell ref="A5448:I5448"/>
    <mergeCell ref="J5448:AG5448"/>
    <mergeCell ref="A5449:I5449"/>
    <mergeCell ref="J5449:AG5449"/>
    <mergeCell ref="A5451:C5451"/>
    <mergeCell ref="D5451:AG5451"/>
    <mergeCell ref="A5452:R5452"/>
    <mergeCell ref="S5452:U5452"/>
    <mergeCell ref="V5452:X5452"/>
    <mergeCell ref="Y5452:AA5452"/>
    <mergeCell ref="AB5452:AD5452"/>
    <mergeCell ref="AE5452:AG5452"/>
    <mergeCell ref="A5453:R5453"/>
    <mergeCell ref="S5453:U5455"/>
    <mergeCell ref="V5453:X5455"/>
    <mergeCell ref="Y5453:AA5455"/>
    <mergeCell ref="AB5453:AD5455"/>
    <mergeCell ref="AE5453:AG5455"/>
    <mergeCell ref="A5454:R5454"/>
    <mergeCell ref="A5455:R5455"/>
    <mergeCell ref="A5457:I5457"/>
    <mergeCell ref="J5457:M5457"/>
    <mergeCell ref="N5457:AG5457"/>
    <mergeCell ref="A5458:I5458"/>
    <mergeCell ref="J5458:S5458"/>
    <mergeCell ref="T5458:W5458"/>
    <mergeCell ref="X5458:AG5458"/>
    <mergeCell ref="A5459:I5459"/>
    <mergeCell ref="J5459:AG5459"/>
    <mergeCell ref="A5460:I5460"/>
    <mergeCell ref="J5460:AG5460"/>
    <mergeCell ref="A5462:C5462"/>
    <mergeCell ref="D5462:AG5462"/>
    <mergeCell ref="A5463:R5463"/>
    <mergeCell ref="S5463:U5463"/>
    <mergeCell ref="V5463:X5463"/>
    <mergeCell ref="Y5463:AA5463"/>
    <mergeCell ref="AB5463:AD5463"/>
    <mergeCell ref="AE5463:AG5463"/>
    <mergeCell ref="A5464:R5464"/>
    <mergeCell ref="S5464:U5466"/>
    <mergeCell ref="V5464:X5466"/>
    <mergeCell ref="Y5464:AA5466"/>
    <mergeCell ref="AB5464:AD5466"/>
    <mergeCell ref="AE5464:AG5466"/>
    <mergeCell ref="A5465:R5465"/>
    <mergeCell ref="A5466:R5466"/>
    <mergeCell ref="A5468:E5468"/>
    <mergeCell ref="F5468:H5468"/>
    <mergeCell ref="I5468:AG5468"/>
    <mergeCell ref="A5469:E5469"/>
    <mergeCell ref="F5469:H5469"/>
    <mergeCell ref="I5469:AG5469"/>
    <mergeCell ref="A5472:C5472"/>
    <mergeCell ref="D5472:F5472"/>
    <mergeCell ref="G5472:Q5472"/>
    <mergeCell ref="R5472:U5472"/>
    <mergeCell ref="V5472:Y5472"/>
    <mergeCell ref="Z5472:AC5472"/>
    <mergeCell ref="AD5472:AG5472"/>
    <mergeCell ref="A5473:C5473"/>
    <mergeCell ref="D5473:F5473"/>
    <mergeCell ref="G5473:Q5473"/>
    <mergeCell ref="R5473:U5473"/>
    <mergeCell ref="V5473:Y5473"/>
    <mergeCell ref="Z5473:AC5473"/>
    <mergeCell ref="AD5473:AG5473"/>
    <mergeCell ref="A5474:C5474"/>
    <mergeCell ref="D5474:F5474"/>
    <mergeCell ref="G5474:Q5474"/>
    <mergeCell ref="R5474:U5474"/>
    <mergeCell ref="V5474:Y5474"/>
    <mergeCell ref="Z5474:AC5474"/>
    <mergeCell ref="AD5474:AG5474"/>
    <mergeCell ref="A5475:C5475"/>
    <mergeCell ref="D5475:F5475"/>
    <mergeCell ref="G5475:Q5475"/>
    <mergeCell ref="R5475:U5475"/>
    <mergeCell ref="V5475:Y5475"/>
    <mergeCell ref="Z5475:AC5475"/>
    <mergeCell ref="AD5475:AG5475"/>
    <mergeCell ref="A5477:AG5477"/>
    <mergeCell ref="A5479:I5479"/>
    <mergeCell ref="J5479:M5479"/>
    <mergeCell ref="N5479:AG5479"/>
    <mergeCell ref="A5480:I5480"/>
    <mergeCell ref="J5480:AG5480"/>
    <mergeCell ref="A5481:I5481"/>
    <mergeCell ref="J5481:S5481"/>
    <mergeCell ref="T5481:W5481"/>
    <mergeCell ref="X5481:AG5481"/>
    <mergeCell ref="A5482:I5482"/>
    <mergeCell ref="J5482:AG5482"/>
    <mergeCell ref="A5483:I5483"/>
    <mergeCell ref="J5483:AG5483"/>
    <mergeCell ref="A5485:C5485"/>
    <mergeCell ref="D5485:AG5485"/>
    <mergeCell ref="A5486:R5486"/>
    <mergeCell ref="S5486:U5486"/>
    <mergeCell ref="V5486:X5486"/>
    <mergeCell ref="Y5486:AA5486"/>
    <mergeCell ref="AB5486:AD5486"/>
    <mergeCell ref="AE5486:AG5486"/>
    <mergeCell ref="A5487:R5487"/>
    <mergeCell ref="S5487:U5489"/>
    <mergeCell ref="V5487:X5489"/>
    <mergeCell ref="Y5487:AA5489"/>
    <mergeCell ref="AB5487:AD5489"/>
    <mergeCell ref="AE5487:AG5489"/>
    <mergeCell ref="A5488:R5488"/>
    <mergeCell ref="A5489:R5489"/>
    <mergeCell ref="A5491:I5491"/>
    <mergeCell ref="J5491:M5491"/>
    <mergeCell ref="N5491:AG5491"/>
    <mergeCell ref="A5492:I5492"/>
    <mergeCell ref="J5492:S5492"/>
    <mergeCell ref="T5492:W5492"/>
    <mergeCell ref="X5492:AG5492"/>
    <mergeCell ref="A5493:I5493"/>
    <mergeCell ref="J5493:AG5493"/>
    <mergeCell ref="A5494:I5494"/>
    <mergeCell ref="J5494:AG5494"/>
    <mergeCell ref="A5496:C5496"/>
    <mergeCell ref="D5496:AG5496"/>
    <mergeCell ref="A5497:R5497"/>
    <mergeCell ref="S5497:U5497"/>
    <mergeCell ref="V5497:X5497"/>
    <mergeCell ref="Y5497:AA5497"/>
    <mergeCell ref="AB5497:AD5497"/>
    <mergeCell ref="AE5497:AG5497"/>
    <mergeCell ref="A5498:R5498"/>
    <mergeCell ref="S5498:U5500"/>
    <mergeCell ref="V5498:X5500"/>
    <mergeCell ref="Y5498:AA5500"/>
    <mergeCell ref="AB5498:AD5500"/>
    <mergeCell ref="AE5498:AG5500"/>
    <mergeCell ref="A5499:R5499"/>
    <mergeCell ref="A5500:R5500"/>
    <mergeCell ref="A5502:E5502"/>
    <mergeCell ref="F5502:H5502"/>
    <mergeCell ref="I5502:AG5502"/>
    <mergeCell ref="A5503:E5503"/>
    <mergeCell ref="F5503:H5503"/>
    <mergeCell ref="I5503:AG5503"/>
    <mergeCell ref="A5506:C5506"/>
    <mergeCell ref="D5506:F5506"/>
    <mergeCell ref="G5506:Q5506"/>
    <mergeCell ref="R5506:U5506"/>
    <mergeCell ref="V5506:Y5506"/>
    <mergeCell ref="Z5506:AC5506"/>
    <mergeCell ref="AD5506:AG5506"/>
    <mergeCell ref="A5507:C5507"/>
    <mergeCell ref="D5507:F5507"/>
    <mergeCell ref="G5507:Q5507"/>
    <mergeCell ref="R5507:U5507"/>
    <mergeCell ref="V5507:Y5507"/>
    <mergeCell ref="Z5507:AC5507"/>
    <mergeCell ref="AD5507:AG5507"/>
    <mergeCell ref="A5508:C5508"/>
    <mergeCell ref="D5508:F5508"/>
    <mergeCell ref="G5508:Q5508"/>
    <mergeCell ref="R5508:U5508"/>
    <mergeCell ref="V5508:Y5508"/>
    <mergeCell ref="Z5508:AC5508"/>
    <mergeCell ref="AD5508:AG5508"/>
    <mergeCell ref="A5509:C5509"/>
    <mergeCell ref="D5509:F5509"/>
    <mergeCell ref="G5509:Q5509"/>
    <mergeCell ref="R5509:U5509"/>
    <mergeCell ref="V5509:Y5509"/>
    <mergeCell ref="Z5509:AC5509"/>
    <mergeCell ref="AD5509:AG5509"/>
    <mergeCell ref="A5511:AG5511"/>
    <mergeCell ref="A5513:I5513"/>
    <mergeCell ref="J5513:M5513"/>
    <mergeCell ref="N5513:AG5513"/>
    <mergeCell ref="A5514:I5514"/>
    <mergeCell ref="J5514:AG5514"/>
    <mergeCell ref="A5515:I5515"/>
    <mergeCell ref="J5515:S5515"/>
    <mergeCell ref="T5515:W5515"/>
    <mergeCell ref="X5515:AG5515"/>
    <mergeCell ref="A5516:I5516"/>
    <mergeCell ref="J5516:AG5516"/>
    <mergeCell ref="A5517:I5517"/>
    <mergeCell ref="J5517:AG5517"/>
    <mergeCell ref="A5519:C5519"/>
    <mergeCell ref="D5519:AG5519"/>
    <mergeCell ref="A5520:R5520"/>
    <mergeCell ref="S5520:U5520"/>
    <mergeCell ref="V5520:X5520"/>
    <mergeCell ref="Y5520:AA5520"/>
    <mergeCell ref="AB5520:AD5520"/>
    <mergeCell ref="AE5520:AG5520"/>
    <mergeCell ref="A5521:R5521"/>
    <mergeCell ref="S5521:U5523"/>
    <mergeCell ref="V5521:X5523"/>
    <mergeCell ref="Y5521:AA5523"/>
    <mergeCell ref="AB5521:AD5523"/>
    <mergeCell ref="AE5521:AG5523"/>
    <mergeCell ref="A5522:R5522"/>
    <mergeCell ref="A5523:R5523"/>
    <mergeCell ref="A5525:I5525"/>
    <mergeCell ref="J5525:M5525"/>
    <mergeCell ref="N5525:AG5525"/>
    <mergeCell ref="A5526:I5526"/>
    <mergeCell ref="J5526:S5526"/>
    <mergeCell ref="T5526:W5526"/>
    <mergeCell ref="X5526:AG5526"/>
    <mergeCell ref="A5527:I5527"/>
    <mergeCell ref="J5527:AG5527"/>
    <mergeCell ref="A5528:I5528"/>
    <mergeCell ref="J5528:AG5528"/>
    <mergeCell ref="A5530:C5530"/>
    <mergeCell ref="D5530:AG5530"/>
    <mergeCell ref="A5531:R5531"/>
    <mergeCell ref="S5531:U5531"/>
    <mergeCell ref="V5531:X5531"/>
    <mergeCell ref="Y5531:AA5531"/>
    <mergeCell ref="AB5531:AD5531"/>
    <mergeCell ref="AE5531:AG5531"/>
    <mergeCell ref="A5532:R5532"/>
    <mergeCell ref="S5532:U5534"/>
    <mergeCell ref="V5532:X5534"/>
    <mergeCell ref="Y5532:AA5534"/>
    <mergeCell ref="AB5532:AD5534"/>
    <mergeCell ref="AE5532:AG5534"/>
    <mergeCell ref="A5533:R5533"/>
    <mergeCell ref="A5534:R5534"/>
    <mergeCell ref="A5536:E5536"/>
    <mergeCell ref="F5536:H5536"/>
    <mergeCell ref="I5536:AG5536"/>
    <mergeCell ref="A5537:E5537"/>
    <mergeCell ref="F5537:H5537"/>
    <mergeCell ref="I5537:AG5537"/>
    <mergeCell ref="A5540:C5540"/>
    <mergeCell ref="D5540:F5540"/>
    <mergeCell ref="G5540:Q5540"/>
    <mergeCell ref="R5540:U5540"/>
    <mergeCell ref="V5540:Y5540"/>
    <mergeCell ref="Z5540:AC5540"/>
    <mergeCell ref="AD5540:AG5540"/>
    <mergeCell ref="A5541:C5541"/>
    <mergeCell ref="D5541:F5541"/>
    <mergeCell ref="G5541:Q5541"/>
    <mergeCell ref="R5541:U5541"/>
    <mergeCell ref="V5541:Y5541"/>
    <mergeCell ref="Z5541:AC5541"/>
    <mergeCell ref="AD5541:AG5541"/>
    <mergeCell ref="A5542:C5542"/>
    <mergeCell ref="D5542:F5542"/>
    <mergeCell ref="G5542:Q5542"/>
    <mergeCell ref="R5542:U5542"/>
    <mergeCell ref="V5542:Y5542"/>
    <mergeCell ref="Z5542:AC5542"/>
    <mergeCell ref="AD5542:AG5542"/>
    <mergeCell ref="A5543:C5543"/>
    <mergeCell ref="D5543:F5543"/>
    <mergeCell ref="G5543:Q5543"/>
    <mergeCell ref="R5543:U5543"/>
    <mergeCell ref="V5543:Y5543"/>
    <mergeCell ref="Z5543:AC5543"/>
    <mergeCell ref="AD5543:AG5543"/>
    <mergeCell ref="A5560:I5560"/>
    <mergeCell ref="J5560:S5560"/>
    <mergeCell ref="T5560:W5560"/>
    <mergeCell ref="X5560:AG5560"/>
    <mergeCell ref="A5561:I5561"/>
    <mergeCell ref="J5561:AG5561"/>
    <mergeCell ref="A5562:I5562"/>
    <mergeCell ref="J5562:AG5562"/>
    <mergeCell ref="A5564:C5564"/>
    <mergeCell ref="D5564:AG5564"/>
    <mergeCell ref="A5565:R5565"/>
    <mergeCell ref="S5565:U5565"/>
    <mergeCell ref="V5565:X5565"/>
    <mergeCell ref="Y5565:AA5565"/>
    <mergeCell ref="AB5565:AD5565"/>
    <mergeCell ref="AE5565:AG5565"/>
    <mergeCell ref="A5566:R5566"/>
    <mergeCell ref="S5566:U5568"/>
    <mergeCell ref="V5566:X5568"/>
    <mergeCell ref="Y5566:AA5568"/>
    <mergeCell ref="AB5566:AD5568"/>
    <mergeCell ref="AE5566:AG5568"/>
    <mergeCell ref="A5567:R5567"/>
    <mergeCell ref="A5568:R5568"/>
    <mergeCell ref="A5570:AG5570"/>
    <mergeCell ref="A5571:AG5571"/>
    <mergeCell ref="V5574:AE5574"/>
    <mergeCell ref="V5575:AE5575"/>
    <mergeCell ref="A5545:AG5545"/>
    <mergeCell ref="A5547:I5547"/>
    <mergeCell ref="J5547:M5547"/>
    <mergeCell ref="N5547:AG5547"/>
    <mergeCell ref="A5548:I5548"/>
    <mergeCell ref="J5548:AG5548"/>
    <mergeCell ref="A5549:I5549"/>
    <mergeCell ref="J5549:S5549"/>
    <mergeCell ref="T5549:W5549"/>
    <mergeCell ref="X5549:AG5549"/>
    <mergeCell ref="A5550:I5550"/>
    <mergeCell ref="J5550:AG5550"/>
    <mergeCell ref="A5551:I5551"/>
    <mergeCell ref="J5551:AG5551"/>
    <mergeCell ref="A5553:C5553"/>
    <mergeCell ref="D5553:AG5553"/>
    <mergeCell ref="A5554:R5554"/>
    <mergeCell ref="S5554:U5554"/>
    <mergeCell ref="V5554:X5554"/>
    <mergeCell ref="Y5554:AA5554"/>
    <mergeCell ref="AB5554:AD5554"/>
    <mergeCell ref="AE5554:AG5554"/>
    <mergeCell ref="A5555:R5555"/>
    <mergeCell ref="S5555:U5557"/>
    <mergeCell ref="V5555:X5557"/>
    <mergeCell ref="Y5555:AA5557"/>
    <mergeCell ref="AB5555:AD5557"/>
    <mergeCell ref="AE5555:AG5557"/>
    <mergeCell ref="A5556:R5556"/>
    <mergeCell ref="A5557:R5557"/>
    <mergeCell ref="A5559:I5559"/>
    <mergeCell ref="J5559:M5559"/>
    <mergeCell ref="N5559:AG5559"/>
    <mergeCell ref="A3985:I3985"/>
    <mergeCell ref="J3985:AG3985"/>
    <mergeCell ref="A3932:I3932"/>
    <mergeCell ref="J3932:M3932"/>
    <mergeCell ref="N3932:AG3932"/>
    <mergeCell ref="A3933:I3933"/>
    <mergeCell ref="J3933:S3933"/>
    <mergeCell ref="T3933:W3933"/>
    <mergeCell ref="X3933:AG3933"/>
    <mergeCell ref="A3934:I3934"/>
    <mergeCell ref="J3934:AG3934"/>
    <mergeCell ref="A3935:I3935"/>
    <mergeCell ref="J3935:AG3935"/>
    <mergeCell ref="A3936:I3936"/>
    <mergeCell ref="J3936:AG3936"/>
    <mergeCell ref="A3938:C3938"/>
    <mergeCell ref="D3938:AG3938"/>
    <mergeCell ref="A3939:R3939"/>
    <mergeCell ref="S3939:U3939"/>
    <mergeCell ref="V3939:X3939"/>
    <mergeCell ref="Y3939:AA3939"/>
    <mergeCell ref="AB3939:AD3939"/>
    <mergeCell ref="AE3939:AG3939"/>
    <mergeCell ref="A3940:R3940"/>
    <mergeCell ref="S3940:U3942"/>
    <mergeCell ref="V3940:X3942"/>
    <mergeCell ref="Y3940:AA3942"/>
    <mergeCell ref="AB3940:AD3942"/>
    <mergeCell ref="AE3940:AG3942"/>
    <mergeCell ref="A3941:R3941"/>
    <mergeCell ref="A3942:R3942"/>
    <mergeCell ref="A3977:R3977"/>
    <mergeCell ref="S3977:U3979"/>
    <mergeCell ref="V3977:X3979"/>
    <mergeCell ref="Y3977:AA3979"/>
    <mergeCell ref="AB3977:AD3979"/>
    <mergeCell ref="AE3977:AG3979"/>
    <mergeCell ref="A3978:R3978"/>
    <mergeCell ref="A3979:R3979"/>
    <mergeCell ref="A3962:I3962"/>
    <mergeCell ref="J3962:AG3962"/>
    <mergeCell ref="A3964:C3964"/>
    <mergeCell ref="D3964:AG3964"/>
    <mergeCell ref="A3965:R3965"/>
    <mergeCell ref="S3965:U3965"/>
    <mergeCell ref="V3965:X3965"/>
    <mergeCell ref="Y3965:AA3965"/>
    <mergeCell ref="AB3965:AD3965"/>
    <mergeCell ref="AE3965:AG3965"/>
    <mergeCell ref="A3966:R3966"/>
    <mergeCell ref="S3966:U3968"/>
    <mergeCell ref="V3966:X3968"/>
    <mergeCell ref="Y3966:AA3968"/>
    <mergeCell ref="AB3966:AD3968"/>
    <mergeCell ref="AE3966:AG3968"/>
    <mergeCell ref="A3967:R3967"/>
    <mergeCell ref="A3968:R3968"/>
    <mergeCell ref="A3970:I3970"/>
    <mergeCell ref="J3970:M3970"/>
    <mergeCell ref="N3970:AG3970"/>
    <mergeCell ref="A3971:I3971"/>
    <mergeCell ref="J3971:S3971"/>
    <mergeCell ref="T3971:W3971"/>
    <mergeCell ref="X3971:AG3971"/>
    <mergeCell ref="A4125:I4125"/>
    <mergeCell ref="J4125:M4125"/>
    <mergeCell ref="N4125:AG4125"/>
    <mergeCell ref="A4126:I4126"/>
    <mergeCell ref="J4126:S4126"/>
    <mergeCell ref="T4126:W4126"/>
    <mergeCell ref="X4126:AG4126"/>
    <mergeCell ref="A4127:I4127"/>
    <mergeCell ref="J4127:AG4127"/>
    <mergeCell ref="A4128:I4128"/>
    <mergeCell ref="J4128:AG4128"/>
    <mergeCell ref="A4129:I4129"/>
    <mergeCell ref="J4129:AG4129"/>
    <mergeCell ref="A4131:C4131"/>
    <mergeCell ref="D4131:AG4131"/>
    <mergeCell ref="A4120:R4120"/>
    <mergeCell ref="S4120:U4120"/>
    <mergeCell ref="V4120:X4120"/>
    <mergeCell ref="Y4120:AA4120"/>
    <mergeCell ref="AB4120:AD4120"/>
    <mergeCell ref="AE4120:AG4120"/>
    <mergeCell ref="A4121:R4121"/>
    <mergeCell ref="S4121:U4123"/>
    <mergeCell ref="V4121:X4123"/>
    <mergeCell ref="Y4121:AA4123"/>
    <mergeCell ref="AB4121:AD4123"/>
    <mergeCell ref="AE4121:AG4123"/>
    <mergeCell ref="A4122:R4122"/>
    <mergeCell ref="A4123:R4123"/>
    <mergeCell ref="A4105:I4105"/>
    <mergeCell ref="J4105:AG4105"/>
    <mergeCell ref="A4107:C4107"/>
    <mergeCell ref="D4107:AG4107"/>
    <mergeCell ref="A4108:R4108"/>
    <mergeCell ref="S4108:U4108"/>
    <mergeCell ref="V4108:X4108"/>
    <mergeCell ref="Y4108:AA4108"/>
    <mergeCell ref="AB4108:AD4108"/>
    <mergeCell ref="AE4108:AG4108"/>
    <mergeCell ref="A4109:R4109"/>
    <mergeCell ref="S4109:U4111"/>
    <mergeCell ref="V4109:X4111"/>
    <mergeCell ref="Y4109:AA4111"/>
    <mergeCell ref="AB4109:AD4111"/>
    <mergeCell ref="AE4109:AG4111"/>
    <mergeCell ref="A4110:R4110"/>
    <mergeCell ref="A4111:R4111"/>
    <mergeCell ref="A4113:I4113"/>
    <mergeCell ref="J4113:M4113"/>
    <mergeCell ref="N4113:AG4113"/>
    <mergeCell ref="A4114:I4114"/>
    <mergeCell ref="J4114:S4114"/>
    <mergeCell ref="T4114:W4114"/>
    <mergeCell ref="X4114:AG4114"/>
    <mergeCell ref="A4115:I4115"/>
    <mergeCell ref="J4115:AG4115"/>
    <mergeCell ref="A4116:I4116"/>
    <mergeCell ref="J4116:AG4116"/>
    <mergeCell ref="A4117:I4117"/>
    <mergeCell ref="J4117:AG4117"/>
    <mergeCell ref="A4119:C4119"/>
    <mergeCell ref="D4119:AG4119"/>
    <mergeCell ref="C2633:D2633"/>
    <mergeCell ref="G2633:H2633"/>
    <mergeCell ref="I2633:Q2633"/>
    <mergeCell ref="R2633:T2633"/>
    <mergeCell ref="U2633:W2633"/>
    <mergeCell ref="X2633:Y2633"/>
    <mergeCell ref="Z2633:AC2633"/>
    <mergeCell ref="AD2633:AG2633"/>
    <mergeCell ref="C2638:D2638"/>
    <mergeCell ref="G2638:H2638"/>
    <mergeCell ref="I2638:Q2638"/>
    <mergeCell ref="R2638:T2638"/>
    <mergeCell ref="U2638:W2638"/>
    <mergeCell ref="X2638:Y2638"/>
    <mergeCell ref="Z2638:AC2638"/>
    <mergeCell ref="AD2638:AG2638"/>
    <mergeCell ref="J3997:AG3997"/>
    <mergeCell ref="A3999:C3999"/>
    <mergeCell ref="D3999:AG3999"/>
    <mergeCell ref="A4000:R4000"/>
    <mergeCell ref="S4000:U4000"/>
    <mergeCell ref="V4000:X4000"/>
    <mergeCell ref="Y4000:AA4000"/>
    <mergeCell ref="AB4000:AD4000"/>
    <mergeCell ref="AE4000:AG4000"/>
    <mergeCell ref="A4001:R4001"/>
    <mergeCell ref="S4001:U4003"/>
    <mergeCell ref="V4001:X4003"/>
    <mergeCell ref="Y4001:AA4003"/>
    <mergeCell ref="AB4001:AD4003"/>
    <mergeCell ref="AE4001:AG4003"/>
    <mergeCell ref="A4002:R4002"/>
    <mergeCell ref="A4003:R4003"/>
    <mergeCell ref="D3766:F3766"/>
    <mergeCell ref="G3766:Q3766"/>
    <mergeCell ref="R3766:U3766"/>
    <mergeCell ref="V3766:Y3766"/>
    <mergeCell ref="Z3766:AC3766"/>
    <mergeCell ref="AD3766:AG3766"/>
    <mergeCell ref="A3776:C3776"/>
    <mergeCell ref="D3776:F3776"/>
    <mergeCell ref="G3776:Q3776"/>
    <mergeCell ref="R3776:U3776"/>
    <mergeCell ref="V3776:Y3776"/>
    <mergeCell ref="Z3776:AC3776"/>
    <mergeCell ref="AD3776:AG3776"/>
    <mergeCell ref="A3789:C3789"/>
    <mergeCell ref="D3789:F3789"/>
    <mergeCell ref="G3789:Q3789"/>
    <mergeCell ref="R3789:U3789"/>
    <mergeCell ref="V3789:Y3789"/>
    <mergeCell ref="Z3789:AC3789"/>
    <mergeCell ref="AD3789:AG3789"/>
    <mergeCell ref="A3981:I3981"/>
    <mergeCell ref="J3981:M3981"/>
    <mergeCell ref="N3981:AG3981"/>
    <mergeCell ref="A3982:I3982"/>
    <mergeCell ref="J3982:S3982"/>
    <mergeCell ref="T3982:W3982"/>
    <mergeCell ref="X3982:AG3982"/>
    <mergeCell ref="A3983:I3983"/>
    <mergeCell ref="J3983:AG3983"/>
    <mergeCell ref="A3984:I3984"/>
    <mergeCell ref="J3984:AG3984"/>
  </mergeCells>
  <phoneticPr fontId="52" type="noConversion"/>
  <dataValidations count="11">
    <dataValidation allowBlank="1" showInputMessage="1" showErrorMessage="1" prompt="Назив пројекта" sqref="N4101 N4089 N4113 N4173 N4335 N4542 N4529 N4566 N4578 N4590 N4602 N4951 N4984 N4614 N4626 N4638 N4650 N3884 N4662 N4674 N4554 N4686 N4698 N4710 N4722 N4734 N4746 N4878 N4890 N4902 N4794 N4996 N5008 N3981 N3932 N3993 N4125 N4347 N4359 N4371 N4383 N4395 N4914 N5020 N4758 N4770 N4806 N4818 N4830 N4782" xr:uid="{505F260B-8276-462E-A7FE-C77FD97DA626}"/>
    <dataValidation allowBlank="1" showInputMessage="1" showErrorMessage="1" prompt="Шифра пројекта" sqref="J4101:M4101 J4089:M4089 J4113:M4113 J4173:M4173 J4335:M4335 J4542:M4542 J4529:M4529 J4566:M4566 J4578:M4578 J4590:M4590 J4602:M4602 J4951:M4951 J4984:M4984 J4614:M4614 J4626:M4626 J4638:M4638 J4650:M4650 J3884:M3884 J4662:M4662 J4674:M4674 J4554:M4554 J4686:M4686 J4698:M4698 J4710:M4710 J4722:M4722 J4734:M4734 J4746:M4746 J4878:M4878 J4890:M4890 J4902:M4902 J4794:M4794 J4996:M4996 J5008:M5008 J3981:M3981 J3932:M3932 J3993:M3993 J4125:M4125 J4347:M4347 J4359:M4359 J4371:M4371 J4383:M4383 J4395:M4395 J4914:M4914 J5020:M5020 J4758:M4758 J4770:M4770 J4806:M4806 J4818:M4818 J4830:M4830 J4782:M4782" xr:uid="{8124E0AD-E8F6-4A3E-A8FD-03638FDC564B}"/>
    <dataValidation allowBlank="1" showInputMessage="1" showErrorMessage="1" prompt="Шифра прог. активности" sqref="J3597 J3619 J3663 J3815 J3840 J3910 J3959 J4019 J3851 J3862 J3873 J3921 J3970 J4031 J4056 J4067 J4151 J4263 J4274 J4285 J4302 J4313 J4324 J4444 J4455 J4485 J4507 J4518 J4856 J4940 J4962 J4973 J5355 J4224 J5423 J5255 J5389 J5070 J5321 J5288 J5559 J5117 J4162 J4867 J5205 J4078 J4460 J4496 J3640" xr:uid="{686BD953-33CC-4030-B4BA-09E5225E14A1}"/>
    <dataValidation allowBlank="1" showInputMessage="1" showErrorMessage="1" prompt="Шифра буџ. корисника" sqref="F3579:H3579 F3603:H3603 F3647:H3647 F3669:H3669 F5333:H5333 F5401:H5401 F5048:H5048 F5144:H5144 F5231:H5231 F5300:H5300 F5267:H5267 F5503:H5503 F5537:H5537 F5165:H5165 F5082:H5082 F4408:H4408 F3624:H3624 F4242:H4242" xr:uid="{44CA2C11-B4F2-4F2F-AE2E-77A860F09F2D}"/>
    <dataValidation allowBlank="1" showInputMessage="1" showErrorMessage="1" prompt="Назив програма" sqref="N3591 N3613 N3657 N3803 N3828 N3898 N4007 N3947 N4044 N4139 N4187 N4251 N4432 N4473 N4844 N4928 N5034 N5343 N4211 N5411 N5249 N5377 N5057 N5152 N5309 N5276 N5288 N5513 N5525 N5547 N5174 N5186 N5091 N4417 N5199 N3634" xr:uid="{6609FBF7-9337-451E-9ADD-5552597C0573}"/>
    <dataValidation allowBlank="1" showInputMessage="1" showErrorMessage="1" prompt="Шифра програма" sqref="J3591 J3613 J3657 J3803 J3828 J3898 J4007 J3947 J4044 J4139 J4187 J4251 J4432 J4473 J4844 J4928 J5034 J5343 J4211 J5411 J5249 J5377 J5057 J5152 J5309 J5276 J5513 J5525 J5547 J5174 J5186 J5091 J4417 J5199 J3634" xr:uid="{0F5F850B-2FAF-4F5D-BB47-E845A2C594BB}"/>
    <dataValidation allowBlank="1" showInputMessage="1" showErrorMessage="1" prompt="Назив буџ. корисника" sqref="I3579:AG3579 I3603:AG3603 I3647:AG3647 I3669:AG3669 I5332:AG5333 I5400:AG5401 I5048:AG5048 I5144:AG5144 I5230:AG5231 I5299:AG5300 I5266:AG5267 I5536:AG5537 I5082:AG5082 I4408:AG4408 I3624:AG3624 I4242:AG4242" xr:uid="{7AEF1C6D-23C1-4745-873A-A23409B5CCFF}"/>
    <dataValidation allowBlank="1" showInputMessage="1" showErrorMessage="1" prompt="Назив програмске активности" sqref="N3815 N3840 N3910 N3959 N4019 N3851 N3862 N3873 N3921 N3970 N4031 N4056 N4067 N4151 N4263 N4274 N4285 N4302 N4313 N4324 N4444 N4455 N4485 N4507 N4518 N4856 N4940 N4962 N4973 N5355 N5117 N4224 N5423 N5255 N5389 N5070 N5321 N5559 N4162 N4867 N5205 N4078 N4460 N4496" xr:uid="{CE09B7EF-564C-4BDA-BAF9-73D8EC8A6C93}"/>
    <dataValidation allowBlank="1" showInputMessage="1" showErrorMessage="1" prompt="Шифра раздела" sqref="F5239:H5239 F5366:H5366 F5222:H5222" xr:uid="{BE899241-C21A-4EDA-8FD1-77AF10AD7C59}"/>
    <dataValidation allowBlank="1" showInputMessage="1" showErrorMessage="1" prompt="Шифра Буџ. корисника" sqref="F5240:H5240 F5367:H5367 F5223:H5223" xr:uid="{B06C8CF6-8764-4C78-9D83-29F097065B07}"/>
    <dataValidation allowBlank="1" showInputMessage="1" showErrorMessage="1" prompt="Назив Буџ. корисника" sqref="I5240 I5366:I5367 I5165" xr:uid="{F45BF227-D25E-47B2-A9AE-8E712439F0C8}"/>
  </dataValidations>
  <pageMargins left="0.39370078740157499" right="0.39370078740157499" top="0.59055118110236204" bottom="0.66929133858267698" header="0.511811023622047" footer="0.43307086614173201"/>
  <pageSetup paperSize="9" scale="60" firstPageNumber="0" orientation="portrait" r:id="rId1"/>
  <headerFooter>
    <oddFooter>&amp;R&amp;8&amp;P. страна, од: &amp;N</oddFooter>
  </headerFooter>
  <ignoredErrors>
    <ignoredError sqref="G834:H835 F882:H886 C928:H930 C940:H942 C1076:E1085 C1102:E1108 C1503:E1503 F918:H924 G2270:H2272 F1503:F1506 F1103:H1108 F1076:H1080 F1047:H1049 F1137:H1138 F1254:H1254 F1447:H1447 F2677:H2677 F2274:H2275 F2270:F2272 F2669:F2671 B643:D648 E1515:E1533 C2125:D2128 C2247 A722 A710:C714 A795 C827 C859 C910 C1039 E1568 E1574 E1610 C1672 C1713:E1713 C1918 G2013:H2053 G1678:H1678 G1926:H1930 F1256:H1257 C1256:E1257 G1753:H1754 F1033:F1035 G1162:H1162 G1243:H1244 C1255:E1255 F1255:H1255 F1916 G1916:H1916 F1006:H1011 G1005:H1005 H1003 F1013:H1015 F1713:H1713 F1936:H1936 F2244:H2247 E2215 C2412 G1087:H1087 G1086:H1086 G1089:H1091 G1088:H1088 F1142:H1148 G1139:H1139 G1140:H1140 F1684:H1686 G1679:H1679 G1159:H1161 F1452:H1453 C1452:E1453 F1455:F1457 C1455:E1457 G1455:H1457 G1454:H1454 G1458:H1458 C1086:E1088 C1089:E1099 C1118:E1123 F1118:H1120 F1731:H1735 C1000:F1002 C1005:E1005 C1003:E1003 C962:H963 C960:E960 H960 G1186:H1190 C1186:E1190 F1248:H1252 F1947:H1948 G862:H864 F879:H880 F2205:H2207 F2232:H2235 F2238:F2241 G2238:H2241 F2125:H2130 G2136:H2138 F2184:H2189 F2411:H2413 F969:H971 G1192:H1192 C1192:E1192 G1723:H1727 F2429:H2430 C1109:E1109 G1110:H1110 G2196:H2201 F1934:H1935 F1072:F1073 C1073:E1073 G1167:H1167 C1178:E1178 C1181:E1183 F1200:H1200 C1200:E1200 G2000:H2000 F2117:F2119 C2117:D2119 F2248 C1450:E1450 F1448:H1450 F1980:H1984 F2266:F2268 G2267:H2268 F2652:F2654 F2664:F2667 G2269 G1759:H1760 G1774:H1778 G1792:H1796 G1829:H1832 G1810:H1814 G1842:H1842 G1819:H1820 F1513:H1515 F2144:H2145 G1921:H1921 C946:H953 G961 F1509:F1510 G1541:H1542 F1917:H1920 G2008:H2009 F1697:H1698 C936:H937 C933:H935 C959:D959 C931:E932 F1567:H1568 H1611 G2139:H2140 G2141:H2141 G2202:H2202 F2176:H2176 F2210:H2215 F2227:H2229 G1539:H1540 G2001:H2005 G1987:H1992 G836:H843 F845:H855 F871:H873 F2147:H2152 G2640:H2648 F2640:F2648 F900:H906 C890 F1681:H1682 G897:H897 G2010:G2011 F1092:F1096 H1092 G1093:H1098 G1100:H1101 G1092 G1102:H1102 G1099:H1099 F2656:F2658 G2655:H2655 G2656:H2658 G2652:H2654 G2650:H2651 D1227:E1227 C1231:E1234 F1234:H1234 G1230:H1230 G1227:H1229 C1228:E1229 C1224:E1226 C1227 C1230:E1230 G3360:H3369 G893:H894 G913:H914 F1700:H1702 C1702:E1702 G2193:H2193 F3353:H3354 F3257:H3259 F3298:H3302 F3349:H3351 G3352 F3326:H3330 F3477:H3480 F3499:H3502 F3523:H3525 G3510:H3510 F3545:H3549 F3570:H3573 G3535:H3535 F3568:H3568 G3569 F3261:H3261 C3260:H3260 C3269:H3269 C3261:E3261 C3263:H3263 G3357:H3358 C2105:F2107 C3184:H3185 E3209:H3210 E1704:H1704 G1699 C2150 C1137:D1147 G1156:H1158 F1156:F1157 C1159:E1161 C1163:F1164 C1162:E1162 C1156:E1158 C1165:E1165 C1953:H1954 C1936:D1942 E1949:H1949 G866:H869 F3391:H3394 F3414:H3415 F3434:H3437 F3456:H3459 C3264:H3267 F975:H976 F1124:H1127 G1132:H1135 F1694:H1695 C1235:H1239 F1037:H1041 C1506:E1506 D1504:E1504 D1505:E1505 D3182:H3182 D3183:H3183 D1448:E1448 D1449:E1449 H1109 G1746:H1748 H1742 F1750:H1752 H1749 G1762:H1766 H1761 G1756:H1758 H1755 G1768:H1769 H1767 H1773 G1780:H1784 H1779 F1786:H1787 H1785 H1791 G1798:H1802 H1797 G1804:H1805 H1803 H1809 G1816:H1818 H1815 G1822:H1826 H1821 G1828:H1828 H1827 G1834:H1838 H1833 G1840:H1841 H1839 G1994:H1996 H1993 G2166:H2166 G3426:H3431 G993:H994 C979:H979 C995:H995 C993:F994 F837:F843 F1670:H1674 G2101 G1085:H1085 H2134 G3442:H3443 G3507:H3508 G3554:H3555 G3378:H3379 G3400:H3401 G3421:H3422 F3292:H3295 F3318:H3323 G3339:H3346 G899:H899 G917:H917 G931:H932 C943:E943 G943:H943 C945:E945 G945:H945 C955:H958 C954:E954 G954:H954 G968:H968 G974:H974 G1012:H1012 G1042:H1042 F1054:H1054 G1050:H1050 G1081:H1081 G1083:H1084 F1098:F1102 F1122:H1123 G1121:H1121 G1141:H1141 F1150:H1155 G1149:H1149 F1159:F1162 G1193:H1193 G1231:H1233 G1224:H1226 F1523:H1527 G1522:H1522 F1517:H1521 G1516:H1516 G1535:H1537 F1607:H1610 G1569:H1576 G1675:H1676 F1688:H1690 G1687:H1687 G1693:H1693 E1706:H1710 E1705 G1705:H1705 F1715:H1722 G1714:H1714 G1728:H1730 G1736:H1741 G1933:H1933 G1922:H1923 G1937:H1937 G1939:H1946 G1985:H1986 C2112:F2115 C2108:E2108 G2131:H2133 G2168:H2170 G2156:H2165 G2203:H2204 G2190:H2191 G2216:H2224 G2225:H2226 C3196:H3201 C3186:E3195 G3186:H3195 E3228:H3231 E3211:E3227 G3211:H3227 G3254:H3256 G3277:H3291 G3308:H3317 G3348:H3348 G3381:H3390 G3404:H3413 G3433:H3433 G3447:H3455 G3465:H3476 G3486:H3498 G3512:H3520 G3538:H3544 G3558:H3567 D978:H978 C981:H984 C980:E980 G980:H980 G1241:H1241 F1529:H1534 G1528:H1528 G1253:H1253 H1938 C1950:H1950 C1952:E1952 H1952 F1579:H1579 F1662:F1664 G3241:H3252 G2153:H2154 G3532:H3533 G2097:H2099 G2100:H2100 G1181:H1183 G1178:H1178 G1171:H1177 G1179:H1179 G1184:H1184 G1683 H1845 G1846:H1848 G1843:H1844 G1911:H1912 C1845:G1845 C1913:H1914 C1911:F1912 C1844:F1844 C1850:H1850 C1846:F1848 B3529:B3552 G1975:H1976 G1974:H1974 G1977:H1977 G2081:H2082 G1035:H1035 G1033:H1034 G1018:H1032 G1036:H1036 G1073:H1073 G1072:H1072 G1057:H1065 G1074:H1074 C1871:H1871 D1870:H1870 C1879:H1879 D1878:H1878 C1863:H1863 D1862:H1862 F1549:H1549 D1843:F1843 D1849:H1849 C1865:H1869 C1864:E1864 G1864:H1864 C1873:H1877 C1872:E1872 G1872:H1872 C1882:H1886 C1880:E1880 G1880:H1880 F1111:H1112 C1110:E1112 F1114:H1116 C1114:E1116 G1955:H1955 F1459:H1459 C1459:E1459 F1612:H1614 F2435:H2435 F2171:H2174 F2177:H2182 G1210:H1210 C1210:E1210 F1545:H1547 C2109:F2110 G2660:H2660 G2673:H2673 G2669:H2671 G2664:H2667 G2668:H2668 G2659:H2659 G2672:H2672 G2674:H2676 G2661:H2663 G1662:H1664 G1635:H1661 G1665:H1668 C1597:H1605 G2109:H2110 G2108:H2108 G2112:H2115 G2105:H2107 G2121 G2117:H2119 G2104:H2104 G2120:H2120 G2122:H2124 H2121 G2111:H2111 G2116:H2116 G1507:H1508 G1509:H1510 G1503:H1506 G1477:H1502 G1511:H1512 G1743:H1744 F3521:H3521 C1852:H1861 C1851:E1851 G1851:H1851 F1044:H1045 F1051:H1052 C1193:E1194 F1194:H1194 C1203:E1207 G1203:H1207 G1958:H1966 C1196:E1198 F1196:H1198 F1577:H1577 G2078:H2079 G2102:H2102" numberStoredAsText="1"/>
    <ignoredError sqref="U592 U622 U608 U634" evalError="1"/>
    <ignoredError sqref="R487:W487 R493:W493 S488:T488 V488:W488 R489:T489 V489:W489 R490:T490 V490:W490 R491:T491 V491:W491 R492:T492 V492:W492" formulaRange="1"/>
  </ignoredErrors>
  <drawing r:id="rId2"/>
  <legacyDrawing r:id="rId3"/>
</worksheet>
</file>

<file path=docProps/app.xml><?xml version="1.0" encoding="utf-8"?>
<Properties xmlns="http://schemas.openxmlformats.org/officeDocument/2006/extended-properties" xmlns:vt="http://schemas.openxmlformats.org/officeDocument/2006/docPropsVTypes">
  <Template/>
  <TotalTime>124</TotalTime>
  <Application>Microsoft Excel</Application>
  <DocSecurity>0</DocSecurity>
  <ScaleCrop>false</ScaleCrop>
  <HeadingPairs>
    <vt:vector size="4" baseType="variant">
      <vt:variant>
        <vt:lpstr>Munkalapok</vt:lpstr>
      </vt:variant>
      <vt:variant>
        <vt:i4>1</vt:i4>
      </vt:variant>
      <vt:variant>
        <vt:lpstr>Névvel ellátott tartományok</vt:lpstr>
      </vt:variant>
      <vt:variant>
        <vt:i4>1</vt:i4>
      </vt:variant>
    </vt:vector>
  </HeadingPairs>
  <TitlesOfParts>
    <vt:vector size="2" baseType="lpstr">
      <vt:lpstr>ZR za 2025</vt:lpstr>
      <vt:lpstr>'ZR za 2025'!_ftnref1</vt:lpstr>
    </vt:vector>
  </TitlesOfParts>
  <Company>Centar za socijalni rad - Kanjiza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ptamas;mart82</dc:creator>
  <dc:description/>
  <cp:lastModifiedBy>Kovács Mária</cp:lastModifiedBy>
  <cp:revision>5</cp:revision>
  <cp:lastPrinted>2026-05-26T06:23:58Z</cp:lastPrinted>
  <dcterms:created xsi:type="dcterms:W3CDTF">2009-04-29T07:23:07Z</dcterms:created>
  <dcterms:modified xsi:type="dcterms:W3CDTF">2026-05-26T09:53:21Z</dcterms:modified>
  <dc:language>en-GB</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15.0300</vt:lpwstr>
  </property>
  <property fmtid="{D5CDD505-2E9C-101B-9397-08002B2CF9AE}" pid="3" name="Company">
    <vt:lpwstr>Centar za socijalni rad - Kanjiza</vt:lpwstr>
  </property>
  <property fmtid="{D5CDD505-2E9C-101B-9397-08002B2CF9AE}" pid="4" name="DocSecurity">
    <vt:i4>0</vt:i4>
  </property>
  <property fmtid="{D5CDD505-2E9C-101B-9397-08002B2CF9AE}" pid="5" name="HyperlinksChanged">
    <vt:bool>false</vt:bool>
  </property>
  <property fmtid="{D5CDD505-2E9C-101B-9397-08002B2CF9AE}" pid="6" name="LinksUpToDate">
    <vt:bool>false</vt:bool>
  </property>
  <property fmtid="{D5CDD505-2E9C-101B-9397-08002B2CF9AE}" pid="7" name="ScaleCrop">
    <vt:bool>false</vt:bool>
  </property>
  <property fmtid="{D5CDD505-2E9C-101B-9397-08002B2CF9AE}" pid="8" name="ShareDoc">
    <vt:bool>false</vt:bool>
  </property>
</Properties>
</file>